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externalLinks/externalLink199.xml" ContentType="application/vnd.openxmlformats-officedocument.spreadsheetml.externalLink+xml"/>
  <Override PartName="/xl/externalLinks/externalLink200.xml" ContentType="application/vnd.openxmlformats-officedocument.spreadsheetml.externalLink+xml"/>
  <Override PartName="/xl/externalLinks/externalLink201.xml" ContentType="application/vnd.openxmlformats-officedocument.spreadsheetml.externalLink+xml"/>
  <Override PartName="/xl/externalLinks/externalLink202.xml" ContentType="application/vnd.openxmlformats-officedocument.spreadsheetml.externalLink+xml"/>
  <Override PartName="/xl/externalLinks/externalLink203.xml" ContentType="application/vnd.openxmlformats-officedocument.spreadsheetml.externalLink+xml"/>
  <Override PartName="/xl/externalLinks/externalLink204.xml" ContentType="application/vnd.openxmlformats-officedocument.spreadsheetml.externalLink+xml"/>
  <Override PartName="/xl/externalLinks/externalLink205.xml" ContentType="application/vnd.openxmlformats-officedocument.spreadsheetml.externalLink+xml"/>
  <Override PartName="/xl/externalLinks/externalLink206.xml" ContentType="application/vnd.openxmlformats-officedocument.spreadsheetml.externalLink+xml"/>
  <Override PartName="/xl/externalLinks/externalLink207.xml" ContentType="application/vnd.openxmlformats-officedocument.spreadsheetml.externalLink+xml"/>
  <Override PartName="/xl/externalLinks/externalLink208.xml" ContentType="application/vnd.openxmlformats-officedocument.spreadsheetml.externalLink+xml"/>
  <Override PartName="/xl/externalLinks/externalLink209.xml" ContentType="application/vnd.openxmlformats-officedocument.spreadsheetml.externalLink+xml"/>
  <Override PartName="/xl/externalLinks/externalLink210.xml" ContentType="application/vnd.openxmlformats-officedocument.spreadsheetml.externalLink+xml"/>
  <Override PartName="/xl/externalLinks/externalLink2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codeName="현재_통합_문서" defaultThemeVersion="166925"/>
  <mc:AlternateContent xmlns:mc="http://schemas.openxmlformats.org/markup-compatibility/2006">
    <mc:Choice Requires="x15">
      <x15ac:absPath xmlns:x15ac="http://schemas.microsoft.com/office/spreadsheetml/2010/11/ac" url="\\172.30.1.58\d\(주)아산\공무\현장\2024년도\5.고기근린공원(사회공헌) 조성공사\■설계도서\1. 조경\3.수량산출서\"/>
    </mc:Choice>
  </mc:AlternateContent>
  <xr:revisionPtr revIDLastSave="0" documentId="13_ncr:1_{526342E8-0783-4A61-AE67-9B425206D234}" xr6:coauthVersionLast="47" xr6:coauthVersionMax="47" xr10:uidLastSave="{00000000-0000-0000-0000-000000000000}"/>
  <bookViews>
    <workbookView xWindow="-120" yWindow="-120" windowWidth="29040" windowHeight="15720" tabRatio="952" xr2:uid="{00000000-000D-0000-FFFF-FFFF00000000}"/>
  </bookViews>
  <sheets>
    <sheet name="관급자재총괄집계표" sheetId="1" r:id="rId1"/>
    <sheet name="하차총괄집계표" sheetId="4" r:id="rId2"/>
    <sheet name="자재운반총괄집계표" sheetId="78" state="hidden" r:id="rId3"/>
    <sheet name="토공 총괄집계표" sheetId="81" r:id="rId4"/>
    <sheet name="토공" sheetId="79" state="hidden" r:id="rId5"/>
    <sheet name="토적표" sheetId="80" state="hidden" r:id="rId6"/>
    <sheet name="철거공" sheetId="54" r:id="rId7"/>
    <sheet name="철거공수량집계표" sheetId="55" r:id="rId8"/>
    <sheet name="철거공폐기물집계표" sheetId="56" state="hidden" r:id="rId9"/>
    <sheet name="철거공수량산출서" sheetId="61" state="hidden" r:id="rId10"/>
    <sheet name="철거공임목폐기물집계표" sheetId="57" r:id="rId11"/>
    <sheet name="폐기목중량" sheetId="82" state="hidden" r:id="rId12"/>
    <sheet name="폐기목 중량환산표1" sheetId="92" r:id="rId13"/>
    <sheet name="폐기목 중량환산표2" sheetId="93" r:id="rId14"/>
    <sheet name="수목제원표1" sheetId="94" r:id="rId15"/>
    <sheet name="수목제원표2" sheetId="95" r:id="rId16"/>
    <sheet name="식재공" sheetId="20" r:id="rId17"/>
    <sheet name="식재공수량집계" sheetId="23" r:id="rId18"/>
    <sheet name="수목중량" sheetId="83" state="hidden" r:id="rId19"/>
    <sheet name="식재공관급자재집계표" sheetId="24" r:id="rId20"/>
    <sheet name="식재공운반집계표" sheetId="64" state="hidden" r:id="rId21"/>
    <sheet name="시설공" sheetId="19" r:id="rId22"/>
    <sheet name="시설공수량집계" sheetId="25" r:id="rId23"/>
    <sheet name="시설공관급자재집계표1" sheetId="26" r:id="rId24"/>
    <sheet name="시설공관급자재집계표2" sheetId="73" r:id="rId25"/>
    <sheet name="시설공관급자재집계표3" sheetId="74" r:id="rId26"/>
    <sheet name="시설공관급자재집계표4" sheetId="75" r:id="rId27"/>
    <sheet name="시설공운반집계표" sheetId="70" state="hidden" r:id="rId28"/>
    <sheet name="시설공토공집계표" sheetId="31" r:id="rId29"/>
    <sheet name="시설공하차집계표" sheetId="77" r:id="rId30"/>
    <sheet name="시설공수량산출서" sheetId="32" r:id="rId31"/>
    <sheet name="포장공" sheetId="21" r:id="rId32"/>
    <sheet name="포장공수량집계" sheetId="36" r:id="rId33"/>
    <sheet name="포장공관급자재집계표" sheetId="33" r:id="rId34"/>
    <sheet name="포장공운반집계표" sheetId="71" state="hidden" r:id="rId35"/>
    <sheet name="포장공토공집계표" sheetId="35" r:id="rId36"/>
    <sheet name="포장공하차집계표" sheetId="38" r:id="rId37"/>
    <sheet name="포장공수량산출서" sheetId="37" r:id="rId38"/>
    <sheet name="설비공" sheetId="85" state="hidden" r:id="rId39"/>
    <sheet name="설비공수량집계" sheetId="86" state="hidden" r:id="rId40"/>
    <sheet name="설비공토공집계표" sheetId="87" state="hidden" r:id="rId41"/>
    <sheet name="설비공수량산출서" sheetId="88" state="hidden" r:id="rId42"/>
  </sheets>
  <externalReferences>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 r:id="rId239"/>
    <externalReference r:id="rId240"/>
    <externalReference r:id="rId241"/>
    <externalReference r:id="rId242"/>
    <externalReference r:id="rId243"/>
    <externalReference r:id="rId244"/>
    <externalReference r:id="rId245"/>
    <externalReference r:id="rId246"/>
    <externalReference r:id="rId247"/>
    <externalReference r:id="rId248"/>
    <externalReference r:id="rId249"/>
    <externalReference r:id="rId250"/>
    <externalReference r:id="rId251"/>
    <externalReference r:id="rId252"/>
    <externalReference r:id="rId253"/>
  </externalReferences>
  <definedNames>
    <definedName name="______JHY1" localSheetId="18">수목중량!______JHY1</definedName>
    <definedName name="______JHY1" localSheetId="11">폐기목중량!______JHY1</definedName>
    <definedName name="______JHY1">[0]!______JHY1</definedName>
    <definedName name="______JHY2" localSheetId="18">수목중량!______JHY2</definedName>
    <definedName name="______JHY2" localSheetId="11">폐기목중량!______JHY2</definedName>
    <definedName name="______JHY2">[0]!______JHY2</definedName>
    <definedName name="______LKS1" localSheetId="18">수목중량!______LKS1</definedName>
    <definedName name="______LKS1" localSheetId="11">폐기목중량!______LKS1</definedName>
    <definedName name="______LKS1">[0]!______LKS1</definedName>
    <definedName name="______LKS2" localSheetId="18">수목중량!______LKS2</definedName>
    <definedName name="______LKS2" localSheetId="11">폐기목중량!______LKS2</definedName>
    <definedName name="______LKS2">[0]!______LKS2</definedName>
    <definedName name="_____a10" localSheetId="18">수목중량!_____a10</definedName>
    <definedName name="_____a10" localSheetId="11">폐기목중량!_____a10</definedName>
    <definedName name="_____a10">[0]!_____a10</definedName>
    <definedName name="_____a11" localSheetId="18">수목중량!_____a11</definedName>
    <definedName name="_____a11" localSheetId="11">폐기목중량!_____a11</definedName>
    <definedName name="_____a11">[0]!_____a11</definedName>
    <definedName name="_____a12" localSheetId="18">수목중량!_____a12</definedName>
    <definedName name="_____a12" localSheetId="11">폐기목중량!_____a12</definedName>
    <definedName name="_____a12">[0]!_____a12</definedName>
    <definedName name="_____a13" localSheetId="18">수목중량!_____a13</definedName>
    <definedName name="_____a13" localSheetId="11">폐기목중량!_____a13</definedName>
    <definedName name="_____a13">[0]!_____a13</definedName>
    <definedName name="_____a14" localSheetId="18">수목중량!_____a14</definedName>
    <definedName name="_____a14" localSheetId="11">폐기목중량!_____a14</definedName>
    <definedName name="_____a14">[0]!_____a14</definedName>
    <definedName name="_____a15" localSheetId="18">수목중량!_____a15</definedName>
    <definedName name="_____a15" localSheetId="11">폐기목중량!_____a15</definedName>
    <definedName name="_____a15">[0]!_____a15</definedName>
    <definedName name="_____a16" localSheetId="18">수목중량!_____a16</definedName>
    <definedName name="_____a16" localSheetId="11">폐기목중량!_____a16</definedName>
    <definedName name="_____a16">[0]!_____a16</definedName>
    <definedName name="_____a17" localSheetId="18">수목중량!_____a17</definedName>
    <definedName name="_____a17" localSheetId="11">폐기목중량!_____a17</definedName>
    <definedName name="_____a17">[0]!_____a17</definedName>
    <definedName name="_____a2" localSheetId="18">수목중량!_____a2</definedName>
    <definedName name="_____a2" localSheetId="11">폐기목중량!_____a2</definedName>
    <definedName name="_____a2">[0]!_____a2</definedName>
    <definedName name="_____a3" localSheetId="18">수목중량!_____a3</definedName>
    <definedName name="_____a3" localSheetId="11">폐기목중량!_____a3</definedName>
    <definedName name="_____a3">[0]!_____a3</definedName>
    <definedName name="_____a4" localSheetId="18">수목중량!_____a4</definedName>
    <definedName name="_____a4" localSheetId="11">폐기목중량!_____a4</definedName>
    <definedName name="_____a4">[0]!_____a4</definedName>
    <definedName name="_____a5" localSheetId="18">수목중량!_____a5</definedName>
    <definedName name="_____a5" localSheetId="11">폐기목중량!_____a5</definedName>
    <definedName name="_____a5">[0]!_____a5</definedName>
    <definedName name="_____a6" localSheetId="18">수목중량!_____a6</definedName>
    <definedName name="_____a6" localSheetId="11">폐기목중량!_____a6</definedName>
    <definedName name="_____a6">[0]!_____a6</definedName>
    <definedName name="_____a7" localSheetId="18">수목중량!_____a7</definedName>
    <definedName name="_____a7" localSheetId="11">폐기목중량!_____a7</definedName>
    <definedName name="_____a7">[0]!_____a7</definedName>
    <definedName name="_____a8" localSheetId="18">수목중량!_____a8</definedName>
    <definedName name="_____a8" localSheetId="11">폐기목중량!_____a8</definedName>
    <definedName name="_____a8">[0]!_____a8</definedName>
    <definedName name="_____a9" localSheetId="18">수목중량!_____a9</definedName>
    <definedName name="_____a9" localSheetId="11">폐기목중량!_____a9</definedName>
    <definedName name="_____a9">[0]!_____a9</definedName>
    <definedName name="_____JHY1" localSheetId="18">수목중량!_____JHY1</definedName>
    <definedName name="_____JHY1" localSheetId="11">폐기목중량!_____JHY1</definedName>
    <definedName name="_____JHY1">[0]!_____JHY1</definedName>
    <definedName name="_____JHY2" localSheetId="18">수목중량!_____JHY2</definedName>
    <definedName name="_____JHY2" localSheetId="11">폐기목중량!_____JHY2</definedName>
    <definedName name="_____JHY2">[0]!_____JHY2</definedName>
    <definedName name="_____LKS1" localSheetId="18">수목중량!_____LKS1</definedName>
    <definedName name="_____LKS1" localSheetId="11">폐기목중량!_____LKS1</definedName>
    <definedName name="_____LKS1">[0]!_____LKS1</definedName>
    <definedName name="_____LKS2" localSheetId="18">수목중량!_____LKS2</definedName>
    <definedName name="_____LKS2" localSheetId="11">폐기목중량!_____LKS2</definedName>
    <definedName name="_____LKS2">[0]!_____LKS2</definedName>
    <definedName name="____a10" localSheetId="18">수목중량!____a10</definedName>
    <definedName name="____a10" localSheetId="11">폐기목중량!____a10</definedName>
    <definedName name="____a10">[0]!____a10</definedName>
    <definedName name="____a11" localSheetId="18">수목중량!____a11</definedName>
    <definedName name="____a11" localSheetId="11">폐기목중량!____a11</definedName>
    <definedName name="____a11">[0]!____a11</definedName>
    <definedName name="____a12" localSheetId="18">수목중량!____a12</definedName>
    <definedName name="____a12" localSheetId="11">폐기목중량!____a12</definedName>
    <definedName name="____a12">[0]!____a12</definedName>
    <definedName name="____a13" localSheetId="18">수목중량!____a13</definedName>
    <definedName name="____a13" localSheetId="11">폐기목중량!____a13</definedName>
    <definedName name="____a13">[0]!____a13</definedName>
    <definedName name="____a14" localSheetId="18">수목중량!____a14</definedName>
    <definedName name="____a14" localSheetId="11">폐기목중량!____a14</definedName>
    <definedName name="____a14">[0]!____a14</definedName>
    <definedName name="____a15" localSheetId="18">수목중량!____a15</definedName>
    <definedName name="____a15" localSheetId="11">폐기목중량!____a15</definedName>
    <definedName name="____a15">[0]!____a15</definedName>
    <definedName name="____a16" localSheetId="18">수목중량!____a16</definedName>
    <definedName name="____a16" localSheetId="11">폐기목중량!____a16</definedName>
    <definedName name="____a16">[0]!____a16</definedName>
    <definedName name="____a17" localSheetId="18">수목중량!____a17</definedName>
    <definedName name="____a17" localSheetId="11">폐기목중량!____a17</definedName>
    <definedName name="____a17">[0]!____a17</definedName>
    <definedName name="____a2" localSheetId="18">수목중량!____a2</definedName>
    <definedName name="____a2" localSheetId="11">폐기목중량!____a2</definedName>
    <definedName name="____a2">[0]!____a2</definedName>
    <definedName name="____a3" localSheetId="18">수목중량!____a3</definedName>
    <definedName name="____a3" localSheetId="11">폐기목중량!____a3</definedName>
    <definedName name="____a3">[0]!____a3</definedName>
    <definedName name="____a4" localSheetId="18">수목중량!____a4</definedName>
    <definedName name="____a4" localSheetId="11">폐기목중량!____a4</definedName>
    <definedName name="____a4">[0]!____a4</definedName>
    <definedName name="____a5" localSheetId="18">수목중량!____a5</definedName>
    <definedName name="____a5" localSheetId="11">폐기목중량!____a5</definedName>
    <definedName name="____a5">[0]!____a5</definedName>
    <definedName name="____a6" localSheetId="18">수목중량!____a6</definedName>
    <definedName name="____a6" localSheetId="11">폐기목중량!____a6</definedName>
    <definedName name="____a6">[0]!____a6</definedName>
    <definedName name="____a7" localSheetId="18">수목중량!____a7</definedName>
    <definedName name="____a7" localSheetId="11">폐기목중량!____a7</definedName>
    <definedName name="____a7">[0]!____a7</definedName>
    <definedName name="____a8" localSheetId="18">수목중량!____a8</definedName>
    <definedName name="____a8" localSheetId="11">폐기목중량!____a8</definedName>
    <definedName name="____a8">[0]!____a8</definedName>
    <definedName name="____a9" localSheetId="18">수목중량!____a9</definedName>
    <definedName name="____a9" localSheetId="11">폐기목중량!____a9</definedName>
    <definedName name="____a9">[0]!____a9</definedName>
    <definedName name="____JHY1" localSheetId="18">수목중량!____JHY1</definedName>
    <definedName name="____JHY1" localSheetId="11">폐기목중량!____JHY1</definedName>
    <definedName name="____JHY1">[0]!____JHY1</definedName>
    <definedName name="____JHY2" localSheetId="18">수목중량!____JHY2</definedName>
    <definedName name="____JHY2" localSheetId="11">폐기목중량!____JHY2</definedName>
    <definedName name="____JHY2">[0]!____JHY2</definedName>
    <definedName name="____LKS1" localSheetId="18">수목중량!____LKS1</definedName>
    <definedName name="____LKS1" localSheetId="11">폐기목중량!____LKS1</definedName>
    <definedName name="____LKS1">[0]!____LKS1</definedName>
    <definedName name="____LKS2" localSheetId="18">수목중량!____LKS2</definedName>
    <definedName name="____LKS2" localSheetId="11">폐기목중량!____LKS2</definedName>
    <definedName name="____LKS2">[0]!____LKS2</definedName>
    <definedName name="___a10" localSheetId="18">수목중량!___a10</definedName>
    <definedName name="___a10" localSheetId="11">폐기목중량!___a10</definedName>
    <definedName name="___a10">[0]!___a10</definedName>
    <definedName name="___a11" localSheetId="18">수목중량!___a11</definedName>
    <definedName name="___a11" localSheetId="11">폐기목중량!___a11</definedName>
    <definedName name="___a11">[0]!___a11</definedName>
    <definedName name="___a12" localSheetId="18">수목중량!___a12</definedName>
    <definedName name="___a12" localSheetId="11">폐기목중량!___a12</definedName>
    <definedName name="___a12">[0]!___a12</definedName>
    <definedName name="___a13" localSheetId="18">수목중량!___a13</definedName>
    <definedName name="___a13" localSheetId="11">폐기목중량!___a13</definedName>
    <definedName name="___a13">[0]!___a13</definedName>
    <definedName name="___a14" localSheetId="18">수목중량!___a14</definedName>
    <definedName name="___a14" localSheetId="11">폐기목중량!___a14</definedName>
    <definedName name="___a14">[0]!___a14</definedName>
    <definedName name="___a15" localSheetId="18">수목중량!___a15</definedName>
    <definedName name="___a15" localSheetId="11">폐기목중량!___a15</definedName>
    <definedName name="___a15">[0]!___a15</definedName>
    <definedName name="___a16" localSheetId="18">수목중량!___a16</definedName>
    <definedName name="___a16" localSheetId="11">폐기목중량!___a16</definedName>
    <definedName name="___a16">[0]!___a16</definedName>
    <definedName name="___a17" localSheetId="18">수목중량!___a17</definedName>
    <definedName name="___a17" localSheetId="11">폐기목중량!___a17</definedName>
    <definedName name="___a17">[0]!___a17</definedName>
    <definedName name="___a2" localSheetId="18">수목중량!___a2</definedName>
    <definedName name="___a2" localSheetId="11">폐기목중량!___a2</definedName>
    <definedName name="___a2">[0]!___a2</definedName>
    <definedName name="___a3" localSheetId="18">수목중량!___a3</definedName>
    <definedName name="___a3" localSheetId="11">폐기목중량!___a3</definedName>
    <definedName name="___a3">[0]!___a3</definedName>
    <definedName name="___a4" localSheetId="18">수목중량!___a4</definedName>
    <definedName name="___a4" localSheetId="11">폐기목중량!___a4</definedName>
    <definedName name="___a4">[0]!___a4</definedName>
    <definedName name="___a5" localSheetId="18">수목중량!___a5</definedName>
    <definedName name="___a5" localSheetId="11">폐기목중량!___a5</definedName>
    <definedName name="___a5">[0]!___a5</definedName>
    <definedName name="___a6" localSheetId="18">수목중량!___a6</definedName>
    <definedName name="___a6" localSheetId="11">폐기목중량!___a6</definedName>
    <definedName name="___a6">[0]!___a6</definedName>
    <definedName name="___a7" localSheetId="18">수목중량!___a7</definedName>
    <definedName name="___a7" localSheetId="11">폐기목중량!___a7</definedName>
    <definedName name="___a7">[0]!___a7</definedName>
    <definedName name="___a8" localSheetId="18">수목중량!___a8</definedName>
    <definedName name="___a8" localSheetId="11">폐기목중량!___a8</definedName>
    <definedName name="___a8">[0]!___a8</definedName>
    <definedName name="___a9" localSheetId="18">수목중량!___a9</definedName>
    <definedName name="___a9" localSheetId="11">폐기목중량!___a9</definedName>
    <definedName name="___a9">[0]!___a9</definedName>
    <definedName name="___h1">'[1]자재 집계표'!$H$79</definedName>
    <definedName name="___JHY1" localSheetId="18">수목중량!___JHY1</definedName>
    <definedName name="___JHY1" localSheetId="11">폐기목중량!___JHY1</definedName>
    <definedName name="___JHY1">[0]!___JHY1</definedName>
    <definedName name="___JHY2" localSheetId="18">수목중량!___JHY2</definedName>
    <definedName name="___JHY2" localSheetId="11">폐기목중량!___JHY2</definedName>
    <definedName name="___JHY2">[0]!___JHY2</definedName>
    <definedName name="___key2" hidden="1">[2]조명시설!#REF!</definedName>
    <definedName name="___LKS1" localSheetId="18">수목중량!___LKS1</definedName>
    <definedName name="___LKS1" localSheetId="11">폐기목중량!___LKS1</definedName>
    <definedName name="___LKS1">[0]!___LKS1</definedName>
    <definedName name="___LKS2" localSheetId="18">수목중량!___LKS2</definedName>
    <definedName name="___LKS2" localSheetId="11">폐기목중량!___LKS2</definedName>
    <definedName name="___LKS2">[0]!___LKS2</definedName>
    <definedName name="__a1" localSheetId="18">수목중량!__a1</definedName>
    <definedName name="__a1" localSheetId="11">폐기목중량!__a1</definedName>
    <definedName name="__a1">[0]!__a1</definedName>
    <definedName name="__a10" localSheetId="18">수목중량!__a10</definedName>
    <definedName name="__a10" localSheetId="11">폐기목중량!__a10</definedName>
    <definedName name="__a10">[0]!__a10</definedName>
    <definedName name="__a11" localSheetId="18">수목중량!__a11</definedName>
    <definedName name="__a11" localSheetId="11">폐기목중량!__a11</definedName>
    <definedName name="__a11">[0]!__a11</definedName>
    <definedName name="__a12" localSheetId="18">수목중량!__a12</definedName>
    <definedName name="__a12" localSheetId="11">폐기목중량!__a12</definedName>
    <definedName name="__a12">[0]!__a12</definedName>
    <definedName name="__a13" localSheetId="18">수목중량!__a13</definedName>
    <definedName name="__a13" localSheetId="11">폐기목중량!__a13</definedName>
    <definedName name="__a13">[0]!__a13</definedName>
    <definedName name="__a14" localSheetId="18">수목중량!__a14</definedName>
    <definedName name="__a14" localSheetId="11">폐기목중량!__a14</definedName>
    <definedName name="__a14">[0]!__a14</definedName>
    <definedName name="__a15" localSheetId="18">수목중량!__a15</definedName>
    <definedName name="__a15" localSheetId="11">폐기목중량!__a15</definedName>
    <definedName name="__a15">[0]!__a15</definedName>
    <definedName name="__a16" localSheetId="18">수목중량!__a16</definedName>
    <definedName name="__a16" localSheetId="11">폐기목중량!__a16</definedName>
    <definedName name="__a16">[0]!__a16</definedName>
    <definedName name="__a17" localSheetId="18">수목중량!__a17</definedName>
    <definedName name="__a17" localSheetId="11">폐기목중량!__a17</definedName>
    <definedName name="__a17">[0]!__a17</definedName>
    <definedName name="__a2" localSheetId="18">수목중량!__a2</definedName>
    <definedName name="__a2" localSheetId="11">폐기목중량!__a2</definedName>
    <definedName name="__a2">[0]!__a2</definedName>
    <definedName name="__a3" localSheetId="18">수목중량!__a3</definedName>
    <definedName name="__a3" localSheetId="11">폐기목중량!__a3</definedName>
    <definedName name="__a3">[0]!__a3</definedName>
    <definedName name="__a4" localSheetId="18">수목중량!__a4</definedName>
    <definedName name="__a4" localSheetId="11">폐기목중량!__a4</definedName>
    <definedName name="__a4">[0]!__a4</definedName>
    <definedName name="__a5" localSheetId="18">수목중량!__a5</definedName>
    <definedName name="__a5" localSheetId="11">폐기목중량!__a5</definedName>
    <definedName name="__a5">[0]!__a5</definedName>
    <definedName name="__a6" localSheetId="18">수목중량!__a6</definedName>
    <definedName name="__a6" localSheetId="11">폐기목중량!__a6</definedName>
    <definedName name="__a6">[0]!__a6</definedName>
    <definedName name="__a7" localSheetId="18">수목중량!__a7</definedName>
    <definedName name="__a7" localSheetId="11">폐기목중량!__a7</definedName>
    <definedName name="__a7">[0]!__a7</definedName>
    <definedName name="__a8" localSheetId="18">수목중량!__a8</definedName>
    <definedName name="__a8" localSheetId="11">폐기목중량!__a8</definedName>
    <definedName name="__a8">[0]!__a8</definedName>
    <definedName name="__a9" localSheetId="18">수목중량!__a9</definedName>
    <definedName name="__a9" localSheetId="11">폐기목중량!__a9</definedName>
    <definedName name="__a9">[0]!__a9</definedName>
    <definedName name="__aaa1" localSheetId="18">#REF!</definedName>
    <definedName name="__aaa1" localSheetId="11">#REF!</definedName>
    <definedName name="__aaa1">#REF!</definedName>
    <definedName name="__aab42">#REF!</definedName>
    <definedName name="__ASP1">[3]포장공!#REF!</definedName>
    <definedName name="__b1">'[1]자재 집계표'!$J$56</definedName>
    <definedName name="__B2">'[4]단면 (2)'!$K$55</definedName>
    <definedName name="__b5">'[1]자재 집계표'!#REF!</definedName>
    <definedName name="__b6">'[1]자재 집계표'!#REF!</definedName>
    <definedName name="__b7">'[1]자재 집계표'!#REF!</definedName>
    <definedName name="__BFF1">'[5]자재 집계표'!#REF!</definedName>
    <definedName name="__BVS1">#REF!</definedName>
    <definedName name="__BVS2">#REF!</definedName>
    <definedName name="__BXP1">#REF!</definedName>
    <definedName name="__CDT1">#REF!</definedName>
    <definedName name="__CDT2">#REF!</definedName>
    <definedName name="__CDT3">#REF!</definedName>
    <definedName name="__CNP1">[6]CON포장수량!#REF!</definedName>
    <definedName name="__CON135">#REF!</definedName>
    <definedName name="__CON210">#REF!</definedName>
    <definedName name="__CON240">#REF!</definedName>
    <definedName name="__DemandLoad">TRUE</definedName>
    <definedName name="__DIA1">#REF!</definedName>
    <definedName name="__DIA2">#REF!</definedName>
    <definedName name="__dia300">[7]대로근거!#REF!</definedName>
    <definedName name="__dia350">[7]대로근거!#REF!</definedName>
    <definedName name="__DIA4">#REF!</definedName>
    <definedName name="__ELL1">#REF!</definedName>
    <definedName name="__ELL2">#REF!</definedName>
    <definedName name="__f1">'[1]자재 집계표'!#REF!</definedName>
    <definedName name="__f2">'[1]자재 집계표'!#REF!</definedName>
    <definedName name="__f3">'[1]자재 집계표'!#REF!</definedName>
    <definedName name="__f5">'[1]자재 집계표'!#REF!</definedName>
    <definedName name="__Fld01">#REF!</definedName>
    <definedName name="__Fld02">#REF!</definedName>
    <definedName name="__Fld03">#REF!</definedName>
    <definedName name="__Fld04">#REF!</definedName>
    <definedName name="__Fld05">#REF!</definedName>
    <definedName name="__Fld06">#REF!</definedName>
    <definedName name="__Fld07">#REF!</definedName>
    <definedName name="__Fld08">#REF!</definedName>
    <definedName name="__Fld09">#REF!</definedName>
    <definedName name="__Fld10">#REF!</definedName>
    <definedName name="__Fld11">#REF!</definedName>
    <definedName name="__Fld12">#REF!</definedName>
    <definedName name="__Fld13">#REF!</definedName>
    <definedName name="__Fld14">#REF!</definedName>
    <definedName name="__Fld15">#REF!</definedName>
    <definedName name="__Fld16">#REF!</definedName>
    <definedName name="__Fld17">#REF!</definedName>
    <definedName name="__Fld18">#REF!</definedName>
    <definedName name="__Fld19">#REF!</definedName>
    <definedName name="__Fld20">#REF!</definedName>
    <definedName name="__g3">'[1]자재 집계표'!$H$81</definedName>
    <definedName name="__g4">'[1]자재 집계표'!$H$82</definedName>
    <definedName name="__GHH1">#REF!</definedName>
    <definedName name="__GHH2">#REF!</definedName>
    <definedName name="__GJP1">#REF!</definedName>
    <definedName name="__h1">'[1]자재 집계표'!$H$79</definedName>
    <definedName name="__h6">'[1]자재 집계표'!#REF!</definedName>
    <definedName name="__H600000">#REF!</definedName>
    <definedName name="__h7">'[1]자재 집계표'!#REF!</definedName>
    <definedName name="__HPP1">#REF!</definedName>
    <definedName name="__HSH1">[8]Sheet1!$F$40</definedName>
    <definedName name="__HSH2">[8]Sheet1!$F$41</definedName>
    <definedName name="__hun1">[9]설계조건!#REF!</definedName>
    <definedName name="__hun2">[9]설계조건!#REF!</definedName>
    <definedName name="__IntlFixup" hidden="1">TRUE</definedName>
    <definedName name="__JB1">#REF!</definedName>
    <definedName name="__JEA1">#REF!</definedName>
    <definedName name="__JEA2">#REF!</definedName>
    <definedName name="__JHY1" localSheetId="18">수목중량!__JHY1</definedName>
    <definedName name="__JHY1" localSheetId="11">폐기목중량!__JHY1</definedName>
    <definedName name="__JHY1">[0]!__JHY1</definedName>
    <definedName name="__JHY2" localSheetId="18">수목중량!__JHY2</definedName>
    <definedName name="__JHY2" localSheetId="11">폐기목중량!__JHY2</definedName>
    <definedName name="__JHY2">[0]!__JHY2</definedName>
    <definedName name="__JOI13" localSheetId="18">#REF!</definedName>
    <definedName name="__JOI13" localSheetId="11">#REF!</definedName>
    <definedName name="__JOI13">#REF!</definedName>
    <definedName name="__JS1">#REF!</definedName>
    <definedName name="__JS2">#REF!</definedName>
    <definedName name="__key2" hidden="1">[2]조명시설!#REF!</definedName>
    <definedName name="__key21" hidden="1">[2]조명시설!#REF!</definedName>
    <definedName name="__LKS1" localSheetId="18">수목중량!__LKS1</definedName>
    <definedName name="__LKS1" localSheetId="11">폐기목중량!__LKS1</definedName>
    <definedName name="__LKS1">[0]!__LKS1</definedName>
    <definedName name="__LKS2" localSheetId="18">수목중량!__LKS2</definedName>
    <definedName name="__LKS2" localSheetId="11">폐기목중량!__LKS2</definedName>
    <definedName name="__LKS2">[0]!__LKS2</definedName>
    <definedName name="__LL1" localSheetId="18">#REF!</definedName>
    <definedName name="__LL1" localSheetId="11">#REF!</definedName>
    <definedName name="__LL1">#REF!</definedName>
    <definedName name="__LL2">#REF!</definedName>
    <definedName name="__LL3">[10]바닥판!#REF!</definedName>
    <definedName name="__LL4">#REF!</definedName>
    <definedName name="__LL5">#REF!</definedName>
    <definedName name="__LS1">#REF!</definedName>
    <definedName name="__LS2">#REF!</definedName>
    <definedName name="__LS3">#REF!</definedName>
    <definedName name="__LS4">#REF!</definedName>
    <definedName name="__LTT1">'[5]자재 집계표'!#REF!</definedName>
    <definedName name="__mk1" localSheetId="18">[0]!매크로11</definedName>
    <definedName name="__mk1" localSheetId="11">[0]!매크로11</definedName>
    <definedName name="__mk1">[0]!매크로11</definedName>
    <definedName name="__mk2" localSheetId="18">#REF!</definedName>
    <definedName name="__mk2" localSheetId="11">#REF!</definedName>
    <definedName name="__mk2">#REF!</definedName>
    <definedName name="__mk4" localSheetId="18">[0]!매크로4</definedName>
    <definedName name="__mk4" localSheetId="11">[0]!매크로4</definedName>
    <definedName name="__mk4">[0]!매크로4</definedName>
    <definedName name="__NP1">[8]Sheet1!$F$57</definedName>
    <definedName name="__NP2">[8]Sheet1!$F$58</definedName>
    <definedName name="__NS1">#REF!</definedName>
    <definedName name="__NS2">#REF!</definedName>
    <definedName name="__NS3">#REF!</definedName>
    <definedName name="__NS4">#REF!</definedName>
    <definedName name="__NSH1">[8]Sheet1!$L$40</definedName>
    <definedName name="__NSH2">[8]Sheet1!$L$41</definedName>
    <definedName name="__P3" localSheetId="18">{#N/A,#N/A,FALSE,"배수1"}</definedName>
    <definedName name="__P3" localSheetId="11">{#N/A,#N/A,FALSE,"배수1"}</definedName>
    <definedName name="__P3">{#N/A,#N/A,FALSE,"배수1"}</definedName>
    <definedName name="__P4" localSheetId="18">{#N/A,#N/A,FALSE,"혼합골재"}</definedName>
    <definedName name="__P4" localSheetId="11">{#N/A,#N/A,FALSE,"혼합골재"}</definedName>
    <definedName name="__P4">{#N/A,#N/A,FALSE,"혼합골재"}</definedName>
    <definedName name="__P5" localSheetId="18">{#N/A,#N/A,FALSE,"배수1"}</definedName>
    <definedName name="__P5" localSheetId="11">{#N/A,#N/A,FALSE,"배수1"}</definedName>
    <definedName name="__P5">{#N/A,#N/A,FALSE,"배수1"}</definedName>
    <definedName name="__P6" localSheetId="18">{#N/A,#N/A,FALSE,"2~8번"}</definedName>
    <definedName name="__P6" localSheetId="11">{#N/A,#N/A,FALSE,"2~8번"}</definedName>
    <definedName name="__P6">{#N/A,#N/A,FALSE,"2~8번"}</definedName>
    <definedName name="__pa1">#REF!</definedName>
    <definedName name="__pa2">#REF!</definedName>
    <definedName name="__PAG1">#REF!</definedName>
    <definedName name="__PAG2">#REF!</definedName>
    <definedName name="__PAG3">#REF!</definedName>
    <definedName name="__PAG4">#REF!</definedName>
    <definedName name="__PAG5">#REF!</definedName>
    <definedName name="__PD1">#REF!</definedName>
    <definedName name="__PD11">#REF!</definedName>
    <definedName name="__PD2">#REF!</definedName>
    <definedName name="__PD22">#REF!</definedName>
    <definedName name="__PD3">#REF!</definedName>
    <definedName name="__PD33">#REF!</definedName>
    <definedName name="__PD4">#REF!</definedName>
    <definedName name="__PD44">#REF!</definedName>
    <definedName name="__PD5">#REF!</definedName>
    <definedName name="__PD55">#REF!</definedName>
    <definedName name="__PDX1">#REF!</definedName>
    <definedName name="__PDX2">#REF!</definedName>
    <definedName name="__PDX3">#REF!</definedName>
    <definedName name="__PDX4">#REF!</definedName>
    <definedName name="__PDX5">#REF!</definedName>
    <definedName name="__PH2">'[5]자재 집계표'!#REF!</definedName>
    <definedName name="__pl1">#REF!</definedName>
    <definedName name="__PL2">#REF!</definedName>
    <definedName name="__PL3">#REF!</definedName>
    <definedName name="__PSC19">#REF!</definedName>
    <definedName name="__PVC100">#REF!</definedName>
    <definedName name="__PVC125">#REF!</definedName>
    <definedName name="__PVC150">#REF!</definedName>
    <definedName name="__PVC30">[11]방음벽기초!#REF!</definedName>
    <definedName name="__qs1">[9]설계조건!#REF!</definedName>
    <definedName name="__qs12">[9]설계조건!#REF!</definedName>
    <definedName name="__qs2">[9]설계조건!#REF!</definedName>
    <definedName name="__qs22">[9]설계조건!#REF!</definedName>
    <definedName name="__REH1">#REF!</definedName>
    <definedName name="__s1">#REF!</definedName>
    <definedName name="__SA1">#REF!</definedName>
    <definedName name="__SB5">#REF!</definedName>
    <definedName name="__SBB1">#REF!</definedName>
    <definedName name="__SBB2">#REF!</definedName>
    <definedName name="__SBB3">#REF!</definedName>
    <definedName name="__SBB4">#REF!</definedName>
    <definedName name="__SBB5">#REF!</definedName>
    <definedName name="__SCH1">#REF!</definedName>
    <definedName name="__SD16">[11]방음벽기초!#REF!</definedName>
    <definedName name="__SD22">[11]방음벽기초!#REF!</definedName>
    <definedName name="__SD25">[11]방음벽기초!#REF!</definedName>
    <definedName name="__SH1">#REF!</definedName>
    <definedName name="__SH2">#REF!</definedName>
    <definedName name="__SH3">#REF!</definedName>
    <definedName name="__SHH1">#REF!</definedName>
    <definedName name="__SHH2">#REF!</definedName>
    <definedName name="__SHH3">#REF!</definedName>
    <definedName name="__SL1">'[5]자재 집계표'!#REF!</definedName>
    <definedName name="__SL2">'[5]자재 집계표'!#REF!</definedName>
    <definedName name="__SL3">'[5]자재 집계표'!#REF!</definedName>
    <definedName name="__SL4">'[5]자재 집계표'!#REF!</definedName>
    <definedName name="__SL5">'[5]자재 집계표'!#REF!</definedName>
    <definedName name="__SL6">'[5]자재 집계표'!#REF!</definedName>
    <definedName name="__sp1">#REF!</definedName>
    <definedName name="__sp2">#REF!</definedName>
    <definedName name="__sp3">#REF!</definedName>
    <definedName name="__SS1">#REF!</definedName>
    <definedName name="__SS2">#REF!</definedName>
    <definedName name="__ST1">'[5]자재 집계표'!$K$441</definedName>
    <definedName name="__ST2">'[5]자재 집계표'!$K$442</definedName>
    <definedName name="__TC1">#REF!</definedName>
    <definedName name="__TC2">#REF!</definedName>
    <definedName name="__Ted1">#REF!</definedName>
    <definedName name="__Ts1">#REF!</definedName>
    <definedName name="__tt1">"tt1"</definedName>
    <definedName name="__TW1">#REF!</definedName>
    <definedName name="__TW2">#REF!</definedName>
    <definedName name="__Ty1">#REF!</definedName>
    <definedName name="__Ty2">#REF!</definedName>
    <definedName name="__UTT1">'[5]자재 집계표'!#REF!</definedName>
    <definedName name="__WC1">#REF!</definedName>
    <definedName name="__wd1">[9]설계조건!#REF!</definedName>
    <definedName name="__wd2">[9]설계조건!#REF!</definedName>
    <definedName name="__WHH1">'[5]자재 집계표'!#REF!</definedName>
    <definedName name="__WTT1">'[5]자재 집계표'!#REF!</definedName>
    <definedName name="__XX6">#REF!</definedName>
    <definedName name="__XX7">#REF!</definedName>
    <definedName name="_15A">[12]금액내역서!$D$3:$D$10</definedName>
    <definedName name="_2">#REF!</definedName>
    <definedName name="_2._날_개_벽">#REF!</definedName>
    <definedName name="_A">#REF!</definedName>
    <definedName name="_a1" localSheetId="18">수목중량!_a1</definedName>
    <definedName name="_a1" localSheetId="11">폐기목중량!_a1</definedName>
    <definedName name="_a1">[0]!_a1</definedName>
    <definedName name="_a10" localSheetId="18">수목중량!_a10</definedName>
    <definedName name="_a10" localSheetId="11">폐기목중량!_a10</definedName>
    <definedName name="_a10">[0]!_a10</definedName>
    <definedName name="_a11" localSheetId="18">수목중량!_a11</definedName>
    <definedName name="_a11" localSheetId="11">폐기목중량!_a11</definedName>
    <definedName name="_a11">[0]!_a11</definedName>
    <definedName name="_a12" localSheetId="18">수목중량!_a12</definedName>
    <definedName name="_a12" localSheetId="11">폐기목중량!_a12</definedName>
    <definedName name="_a12">[0]!_a12</definedName>
    <definedName name="_a13" localSheetId="18">수목중량!_a13</definedName>
    <definedName name="_a13" localSheetId="11">폐기목중량!_a13</definedName>
    <definedName name="_a13">[0]!_a13</definedName>
    <definedName name="_a14" localSheetId="18">수목중량!_a14</definedName>
    <definedName name="_a14" localSheetId="11">폐기목중량!_a14</definedName>
    <definedName name="_a14">[0]!_a14</definedName>
    <definedName name="_a15" localSheetId="18">수목중량!_a15</definedName>
    <definedName name="_a15" localSheetId="11">폐기목중량!_a15</definedName>
    <definedName name="_a15">[0]!_a15</definedName>
    <definedName name="_a16" localSheetId="18">수목중량!_a16</definedName>
    <definedName name="_a16" localSheetId="11">폐기목중량!_a16</definedName>
    <definedName name="_a16">[0]!_a16</definedName>
    <definedName name="_a17" localSheetId="18">수목중량!_a17</definedName>
    <definedName name="_a17" localSheetId="11">폐기목중량!_a17</definedName>
    <definedName name="_a17">[0]!_a17</definedName>
    <definedName name="_a2" localSheetId="18">수목중량!_a2</definedName>
    <definedName name="_a2" localSheetId="11">폐기목중량!_a2</definedName>
    <definedName name="_a2">[0]!_a2</definedName>
    <definedName name="_a3" localSheetId="18">수목중량!_a3</definedName>
    <definedName name="_a3" localSheetId="11">폐기목중량!_a3</definedName>
    <definedName name="_a3">[0]!_a3</definedName>
    <definedName name="_a4" localSheetId="18">수목중량!_a4</definedName>
    <definedName name="_a4" localSheetId="11">폐기목중량!_a4</definedName>
    <definedName name="_a4">[0]!_a4</definedName>
    <definedName name="_a5" localSheetId="18">수목중량!_a5</definedName>
    <definedName name="_a5" localSheetId="11">폐기목중량!_a5</definedName>
    <definedName name="_a5">[0]!_a5</definedName>
    <definedName name="_a6" localSheetId="18">수목중량!_a6</definedName>
    <definedName name="_a6" localSheetId="11">폐기목중량!_a6</definedName>
    <definedName name="_a6">[0]!_a6</definedName>
    <definedName name="_a7" localSheetId="18">수목중량!_a7</definedName>
    <definedName name="_a7" localSheetId="11">폐기목중량!_a7</definedName>
    <definedName name="_a7">[0]!_a7</definedName>
    <definedName name="_a8" localSheetId="18">수목중량!_a8</definedName>
    <definedName name="_a8" localSheetId="11">폐기목중량!_a8</definedName>
    <definedName name="_a8">[0]!_a8</definedName>
    <definedName name="_a9" localSheetId="18">수목중량!_a9</definedName>
    <definedName name="_a9" localSheetId="11">폐기목중량!_a9</definedName>
    <definedName name="_a9">[0]!_a9</definedName>
    <definedName name="_aaa1" localSheetId="18">#REF!</definedName>
    <definedName name="_aaa1" localSheetId="11">#REF!</definedName>
    <definedName name="_aaa1">#REF!</definedName>
    <definedName name="_aab42">#REF!</definedName>
    <definedName name="_aer44" localSheetId="18">수목중량!_aer44</definedName>
    <definedName name="_aer44" localSheetId="11">폐기목중량!_aer44</definedName>
    <definedName name="_aer44">[0]!_aer44</definedName>
    <definedName name="_ASP1" localSheetId="18">[3]포장공!#REF!</definedName>
    <definedName name="_ASP1" localSheetId="11">[3]포장공!#REF!</definedName>
    <definedName name="_ASP1">[3]포장공!#REF!</definedName>
    <definedName name="_awe33" localSheetId="18">수목중량!_awe33</definedName>
    <definedName name="_awe33" localSheetId="11">폐기목중량!_awe33</definedName>
    <definedName name="_awe33">[0]!_awe33</definedName>
    <definedName name="_b1">'[1]자재 집계표'!$J$56</definedName>
    <definedName name="_B2">'[4]단면 (2)'!$K$55</definedName>
    <definedName name="_b5">'[1]자재 집계표'!#REF!</definedName>
    <definedName name="_b6">'[1]자재 집계표'!#REF!</definedName>
    <definedName name="_b7">'[1]자재 집계표'!#REF!</definedName>
    <definedName name="_BFF1">'[5]자재 집계표'!#REF!</definedName>
    <definedName name="_BVS1">#REF!</definedName>
    <definedName name="_BVS2">#REF!</definedName>
    <definedName name="_BXP1">#REF!</definedName>
    <definedName name="_C">#REF!</definedName>
    <definedName name="_cc">#REF!</definedName>
    <definedName name="_CDT1">#REF!</definedName>
    <definedName name="_CDT2">#REF!</definedName>
    <definedName name="_CDT3">#REF!</definedName>
    <definedName name="_Cm">[13]Sheet1!#REF!</definedName>
    <definedName name="_Cm1">[13]Sheet1!#REF!</definedName>
    <definedName name="_CNP1">[6]CON포장수량!#REF!</definedName>
    <definedName name="_CON135">#REF!</definedName>
    <definedName name="_CON210">#REF!</definedName>
    <definedName name="_CON240">#REF!</definedName>
    <definedName name="_DIA1">#REF!</definedName>
    <definedName name="_DIA2">#REF!</definedName>
    <definedName name="_dia300">[7]대로근거!#REF!</definedName>
    <definedName name="_dia350">[7]대로근거!#REF!</definedName>
    <definedName name="_DIA4">#REF!</definedName>
    <definedName name="_Dist_Bin" hidden="1">[14]조명시설!#REF!</definedName>
    <definedName name="_Dist_Values" hidden="1">[14]조명시설!#REF!</definedName>
    <definedName name="_dtf55" localSheetId="18">수목중량!_dtf55</definedName>
    <definedName name="_dtf55" localSheetId="11">폐기목중량!_dtf55</definedName>
    <definedName name="_dtf55">[0]!_dtf55</definedName>
    <definedName name="_E" localSheetId="18">[13]Sheet1!#REF!</definedName>
    <definedName name="_E" localSheetId="11">[13]Sheet1!#REF!</definedName>
    <definedName name="_E">[13]Sheet1!#REF!</definedName>
    <definedName name="_ELL1" localSheetId="18">#REF!</definedName>
    <definedName name="_ELL1" localSheetId="11">#REF!</definedName>
    <definedName name="_ELL1">#REF!</definedName>
    <definedName name="_ELL2">#REF!</definedName>
    <definedName name="_F">[13]Sheet1!#REF!</definedName>
    <definedName name="_f1">'[1]자재 집계표'!#REF!</definedName>
    <definedName name="_f2">'[1]자재 집계표'!#REF!</definedName>
    <definedName name="_f3">'[1]자재 집계표'!#REF!</definedName>
    <definedName name="_F45">#REF!</definedName>
    <definedName name="_F46">#REF!</definedName>
    <definedName name="_f5">'[1]자재 집계표'!#REF!</definedName>
    <definedName name="_fgy77" localSheetId="18">수목중량!_fgy77</definedName>
    <definedName name="_fgy77" localSheetId="11">폐기목중량!_fgy77</definedName>
    <definedName name="_fgy77">[0]!_fgy77</definedName>
    <definedName name="_Fill" hidden="1">#REF!</definedName>
    <definedName name="_xlnm._FilterDatabase" localSheetId="18" hidden="1">#REF!</definedName>
    <definedName name="_xlnm._FilterDatabase" localSheetId="11" hidden="1">#REF!</definedName>
    <definedName name="_xlnm._FilterDatabase" hidden="1">#REF!</definedName>
    <definedName name="_Fld01">#REF!</definedName>
    <definedName name="_Fld02">#REF!</definedName>
    <definedName name="_Fld03">#REF!</definedName>
    <definedName name="_Fld04">#REF!</definedName>
    <definedName name="_Fld05">#REF!</definedName>
    <definedName name="_Fld06">#REF!</definedName>
    <definedName name="_Fld07">#REF!</definedName>
    <definedName name="_Fld08">#REF!</definedName>
    <definedName name="_Fld09">#REF!</definedName>
    <definedName name="_Fld10">#REF!</definedName>
    <definedName name="_Fld11">#REF!</definedName>
    <definedName name="_Fld12">#REF!</definedName>
    <definedName name="_Fld13">#REF!</definedName>
    <definedName name="_Fld14">#REF!</definedName>
    <definedName name="_Fld15">#REF!</definedName>
    <definedName name="_Fld16">#REF!</definedName>
    <definedName name="_Fld17">#REF!</definedName>
    <definedName name="_Fld18">#REF!</definedName>
    <definedName name="_Fld19">#REF!</definedName>
    <definedName name="_Fld20">#REF!</definedName>
    <definedName name="_frf44" localSheetId="18">수목중량!_frf44</definedName>
    <definedName name="_frf44" localSheetId="11">폐기목중량!_frf44</definedName>
    <definedName name="_frf44">[0]!_frf44</definedName>
    <definedName name="_g3">'[1]자재 집계표'!$H$81</definedName>
    <definedName name="_g4">'[1]자재 집계표'!$H$82</definedName>
    <definedName name="_GHH1">#REF!</definedName>
    <definedName name="_GHH2">#REF!</definedName>
    <definedName name="_GJP1">#REF!</definedName>
    <definedName name="_h1">[15]뚝토공!#REF!</definedName>
    <definedName name="_h6">'[1]자재 집계표'!#REF!</definedName>
    <definedName name="_H600000">#REF!</definedName>
    <definedName name="_h7">'[1]자재 집계표'!#REF!</definedName>
    <definedName name="_hdf878" localSheetId="18">수목중량!_hdf878</definedName>
    <definedName name="_hdf878" localSheetId="11">폐기목중량!_hdf878</definedName>
    <definedName name="_hdf878">[0]!_hdf878</definedName>
    <definedName name="_HPP1" localSheetId="18">#REF!</definedName>
    <definedName name="_HPP1" localSheetId="11">#REF!</definedName>
    <definedName name="_HPP1">#REF!</definedName>
    <definedName name="_HSH1">[8]Sheet1!$F$40</definedName>
    <definedName name="_HSH2">[8]Sheet1!$F$41</definedName>
    <definedName name="_hun1">[9]설계조건!#REF!</definedName>
    <definedName name="_hun2">[9]설계조건!#REF!</definedName>
    <definedName name="_JB1">#REF!</definedName>
    <definedName name="_JEA1">#REF!</definedName>
    <definedName name="_JEA2">#REF!</definedName>
    <definedName name="_JHY1" localSheetId="18">수목중량!_JHY1</definedName>
    <definedName name="_JHY1" localSheetId="11">폐기목중량!_JHY1</definedName>
    <definedName name="_JHY1">[0]!_JHY1</definedName>
    <definedName name="_JHY2" localSheetId="18">수목중량!_JHY2</definedName>
    <definedName name="_JHY2" localSheetId="11">폐기목중량!_JHY2</definedName>
    <definedName name="_JHY2">[0]!_JHY2</definedName>
    <definedName name="_JOI13" localSheetId="18">#REF!</definedName>
    <definedName name="_JOI13" localSheetId="11">#REF!</definedName>
    <definedName name="_JOI13">#REF!</definedName>
    <definedName name="_JS1">#REF!</definedName>
    <definedName name="_JS2">#REF!</definedName>
    <definedName name="_K">[13]Sheet1!#REF!</definedName>
    <definedName name="_Key1" hidden="1">[14]조명시설!#REF!</definedName>
    <definedName name="_Key2" hidden="1">[14]조명시설!#REF!</definedName>
    <definedName name="_key21" hidden="1">[2]조명시설!#REF!</definedName>
    <definedName name="_kfkf" hidden="1">#REF!</definedName>
    <definedName name="_LKS1" localSheetId="18">수목중량!_LKS1</definedName>
    <definedName name="_LKS1" localSheetId="11">폐기목중량!_LKS1</definedName>
    <definedName name="_LKS1">[0]!_LKS1</definedName>
    <definedName name="_LKS2" localSheetId="18">수목중량!_LKS2</definedName>
    <definedName name="_LKS2" localSheetId="11">폐기목중량!_LKS2</definedName>
    <definedName name="_LKS2">[0]!_LKS2</definedName>
    <definedName name="_LL1" localSheetId="18">#REF!</definedName>
    <definedName name="_LL1" localSheetId="11">#REF!</definedName>
    <definedName name="_LL1">#REF!</definedName>
    <definedName name="_LL2">#REF!</definedName>
    <definedName name="_LL3">[10]바닥판!#REF!</definedName>
    <definedName name="_LL4">#REF!</definedName>
    <definedName name="_LL5">#REF!</definedName>
    <definedName name="_LS1">#REF!</definedName>
    <definedName name="_LS2">#REF!</definedName>
    <definedName name="_LS3">#REF!</definedName>
    <definedName name="_LS4">#REF!</definedName>
    <definedName name="_LTT1">'[5]자재 집계표'!#REF!</definedName>
    <definedName name="_mk1" localSheetId="18">[0]!매크로11</definedName>
    <definedName name="_mk1" localSheetId="11">[0]!매크로11</definedName>
    <definedName name="_mk1">[0]!매크로11</definedName>
    <definedName name="_mk2" localSheetId="18">#REF!</definedName>
    <definedName name="_mk2" localSheetId="11">#REF!</definedName>
    <definedName name="_mk2">#REF!</definedName>
    <definedName name="_mk4" localSheetId="18">[0]!매크로4</definedName>
    <definedName name="_mk4" localSheetId="11">[0]!매크로4</definedName>
    <definedName name="_mk4">[0]!매크로4</definedName>
    <definedName name="_NP1">[8]Sheet1!$F$57</definedName>
    <definedName name="_NP2">[8]Sheet1!$F$58</definedName>
    <definedName name="_NS1">#REF!</definedName>
    <definedName name="_NS2">#REF!</definedName>
    <definedName name="_NS3">#REF!</definedName>
    <definedName name="_NS4">#REF!</definedName>
    <definedName name="_NSH1">[8]Sheet1!$L$40</definedName>
    <definedName name="_NSH2">[8]Sheet1!$L$41</definedName>
    <definedName name="_Order1" hidden="1">0</definedName>
    <definedName name="_Order2" hidden="1">0</definedName>
    <definedName name="_pa1">#REF!</definedName>
    <definedName name="_pa2">#REF!</definedName>
    <definedName name="_PAG1">#REF!</definedName>
    <definedName name="_PAG2">#REF!</definedName>
    <definedName name="_PAG3">#REF!</definedName>
    <definedName name="_PAG4">#REF!</definedName>
    <definedName name="_PAG5">#REF!</definedName>
    <definedName name="_PD1">#REF!</definedName>
    <definedName name="_PD11">#REF!</definedName>
    <definedName name="_PD2">#REF!</definedName>
    <definedName name="_PD22">#REF!</definedName>
    <definedName name="_PD3">#REF!</definedName>
    <definedName name="_PD33">#REF!</definedName>
    <definedName name="_PD4">#REF!</definedName>
    <definedName name="_PD44">#REF!</definedName>
    <definedName name="_PD5">#REF!</definedName>
    <definedName name="_PD55">#REF!</definedName>
    <definedName name="_PDX1">#REF!</definedName>
    <definedName name="_PDX2">#REF!</definedName>
    <definedName name="_PDX3">#REF!</definedName>
    <definedName name="_PDX4">#REF!</definedName>
    <definedName name="_PDX5">#REF!</definedName>
    <definedName name="_PH2">'[5]자재 집계표'!#REF!</definedName>
    <definedName name="_pl1">#REF!</definedName>
    <definedName name="_PL2">#REF!</definedName>
    <definedName name="_PL3">#REF!</definedName>
    <definedName name="_PSC19">#REF!</definedName>
    <definedName name="_PVC100">#REF!</definedName>
    <definedName name="_PVC125">#REF!</definedName>
    <definedName name="_PVC150">#REF!</definedName>
    <definedName name="_PVC30">[11]방음벽기초!#REF!</definedName>
    <definedName name="_Q">[13]Sheet1!#REF!</definedName>
    <definedName name="_Q1">[13]Sheet1!#REF!</definedName>
    <definedName name="_qq88" localSheetId="18" hidden="1">{0,0,0,0}</definedName>
    <definedName name="_qq88" localSheetId="11" hidden="1">{0,0,0,0}</definedName>
    <definedName name="_qq88" hidden="1">{0,0,0,0}</definedName>
    <definedName name="_qs1">[9]설계조건!#REF!</definedName>
    <definedName name="_qs12">[9]설계조건!#REF!</definedName>
    <definedName name="_qs2">[9]설계조건!#REF!</definedName>
    <definedName name="_qs22">[9]설계조건!#REF!</definedName>
    <definedName name="_Regression_Int" hidden="1">1</definedName>
    <definedName name="_REH1">#REF!</definedName>
    <definedName name="_s1">#REF!</definedName>
    <definedName name="_SA1">#REF!</definedName>
    <definedName name="_SB5">#REF!</definedName>
    <definedName name="_SBB1">#REF!</definedName>
    <definedName name="_SBB2">#REF!</definedName>
    <definedName name="_SBB3">#REF!</definedName>
    <definedName name="_SBB4">#REF!</definedName>
    <definedName name="_SBB5">#REF!</definedName>
    <definedName name="_SCH1">#REF!</definedName>
    <definedName name="_SD16">[11]방음벽기초!#REF!</definedName>
    <definedName name="_SD22">[11]방음벽기초!#REF!</definedName>
    <definedName name="_SD25">[11]방음벽기초!#REF!</definedName>
    <definedName name="_ser4" localSheetId="18" hidden="1">{0,0,0,0}</definedName>
    <definedName name="_ser4" localSheetId="11" hidden="1">{0,0,0,0}</definedName>
    <definedName name="_ser4" hidden="1">{0,0,0,0}</definedName>
    <definedName name="_SH1">#REF!</definedName>
    <definedName name="_SH2">#REF!</definedName>
    <definedName name="_SH3">#REF!</definedName>
    <definedName name="_SHH1">#REF!</definedName>
    <definedName name="_SHH2">#REF!</definedName>
    <definedName name="_SHH3">#REF!</definedName>
    <definedName name="_SL1">'[5]자재 집계표'!#REF!</definedName>
    <definedName name="_SL2">'[5]자재 집계표'!#REF!</definedName>
    <definedName name="_SL3">'[5]자재 집계표'!#REF!</definedName>
    <definedName name="_SL4">'[5]자재 집계표'!#REF!</definedName>
    <definedName name="_SL5">'[5]자재 집계표'!#REF!</definedName>
    <definedName name="_SL6">'[5]자재 집계표'!#REF!</definedName>
    <definedName name="_Sort" hidden="1">#REF!</definedName>
    <definedName name="_SORT1" hidden="1">#REF!</definedName>
    <definedName name="_sp1">#REF!</definedName>
    <definedName name="_sp2">#REF!</definedName>
    <definedName name="_sp3">#REF!</definedName>
    <definedName name="_SS1">#REF!</definedName>
    <definedName name="_SS2">#REF!</definedName>
    <definedName name="_ST1">'[5]자재 집계표'!$K$441</definedName>
    <definedName name="_ST2">'[5]자재 집계표'!$K$442</definedName>
    <definedName name="_T1">[13]Sheet1!#REF!</definedName>
    <definedName name="_T2">[13]Sheet1!#REF!</definedName>
    <definedName name="_TC1">#REF!</definedName>
    <definedName name="_TC2">#REF!</definedName>
    <definedName name="_Ted1">#REF!</definedName>
    <definedName name="_Ts1">#REF!</definedName>
    <definedName name="_tt1">"tt1"</definedName>
    <definedName name="_TW1">#REF!</definedName>
    <definedName name="_TW2">#REF!</definedName>
    <definedName name="_Ty1">#REF!</definedName>
    <definedName name="_Ty2">#REF!</definedName>
    <definedName name="_UTT1">'[5]자재 집계표'!#REF!</definedName>
    <definedName name="_WC1">#REF!</definedName>
    <definedName name="_wd1">[9]설계조건!#REF!</definedName>
    <definedName name="_wd2">[9]설계조건!#REF!</definedName>
    <definedName name="_WHH1">'[5]자재 집계표'!#REF!</definedName>
    <definedName name="_woogi" hidden="1">#REF!</definedName>
    <definedName name="_woogi2" hidden="1">#REF!</definedName>
    <definedName name="_woogi24" hidden="1">#REF!</definedName>
    <definedName name="_woogi3" hidden="1">#REF!</definedName>
    <definedName name="_WTT1">'[5]자재 집계표'!#REF!</definedName>
    <definedName name="_xdr44" localSheetId="18">수목중량!_xdr44</definedName>
    <definedName name="_xdr44" localSheetId="11">폐기목중량!_xdr44</definedName>
    <definedName name="_xdr44">[0]!_xdr44</definedName>
    <definedName name="_XX6" localSheetId="18">#REF!</definedName>
    <definedName name="_XX6" localSheetId="11">#REF!</definedName>
    <definedName name="_XX6">#REF!</definedName>
    <definedName name="_XX7">#REF!</definedName>
    <definedName name="_yu88" localSheetId="18">수목중량!_yu88</definedName>
    <definedName name="_yu88" localSheetId="11">폐기목중량!_yu88</definedName>
    <definedName name="_yu88">[0]!_yu88</definedName>
    <definedName name="_재ㅐ햐" hidden="1">#REF!</definedName>
    <definedName name="\">[16]집계표!#REF!</definedName>
    <definedName name="\a">#N/A</definedName>
    <definedName name="\b">#REF!</definedName>
    <definedName name="\c">#N/A</definedName>
    <definedName name="\d">#REF!</definedName>
    <definedName name="\e">#N/A</definedName>
    <definedName name="\f">#REF!</definedName>
    <definedName name="\l">#REF!</definedName>
    <definedName name="\m">#N/A</definedName>
    <definedName name="\o">#REF!</definedName>
    <definedName name="\p">#REF!</definedName>
    <definedName name="\P1">'[17]#REF'!$M$16:$M$18</definedName>
    <definedName name="\PA">#REF!</definedName>
    <definedName name="\PB">#REF!</definedName>
    <definedName name="\PC">#REF!</definedName>
    <definedName name="\PD">#REF!</definedName>
    <definedName name="\PE">#REF!</definedName>
    <definedName name="\PF">#REF!</definedName>
    <definedName name="\PG">#REF!</definedName>
    <definedName name="\q">#N/A</definedName>
    <definedName name="\r">#N/A</definedName>
    <definedName name="\s">#N/A</definedName>
    <definedName name="\u">#N/A</definedName>
    <definedName name="\x">#REF!</definedName>
    <definedName name="\y">#N/A</definedName>
    <definedName name="\z">#REF!</definedName>
    <definedName name="a">#REF!</definedName>
    <definedName name="A_b">#REF!</definedName>
    <definedName name="A0">#REF!</definedName>
    <definedName name="A1..A2_">#N/A</definedName>
    <definedName name="A1..A200_">#N/A</definedName>
    <definedName name="A12..A13_">#N/A</definedName>
    <definedName name="A23b23">'[18]4)유동표'!$A$23</definedName>
    <definedName name="aa" localSheetId="18">{"Book1","부대-(표지판,데리,가드).xls","부대-(낙,차,중분대).xls"}</definedName>
    <definedName name="aa" localSheetId="11">{"Book1","부대-(표지판,데리,가드).xls","부대-(낙,차,중분대).xls"}</definedName>
    <definedName name="aa">{"Book1","부대-(표지판,데리,가드).xls","부대-(낙,차,중분대).xls"}</definedName>
    <definedName name="aaa" localSheetId="18">{"Book1","부대-(표지판,데리,가드).xls","부대-(낙,차,중분대).xls"}</definedName>
    <definedName name="aaa" localSheetId="11">{"Book1","부대-(표지판,데리,가드).xls","부대-(낙,차,중분대).xls"}</definedName>
    <definedName name="aaa">{"Book1","부대-(표지판,데리,가드).xls","부대-(낙,차,중분대).xls"}</definedName>
    <definedName name="aaaa" localSheetId="18" hidden="1">{#N/A,#N/A,FALSE,"조골재"}</definedName>
    <definedName name="aaaa" localSheetId="11" hidden="1">{#N/A,#N/A,FALSE,"조골재"}</definedName>
    <definedName name="aaaa" hidden="1">{#N/A,#N/A,FALSE,"조골재"}</definedName>
    <definedName name="aaaaa" localSheetId="18" hidden="1">{#N/A,#N/A,FALSE,"조골재"}</definedName>
    <definedName name="aaaaa" localSheetId="11" hidden="1">{#N/A,#N/A,FALSE,"조골재"}</definedName>
    <definedName name="aaaaa" hidden="1">{#N/A,#N/A,FALSE,"조골재"}</definedName>
    <definedName name="aaaaaa" localSheetId="18" hidden="1">{#N/A,#N/A,FALSE,"속도"}</definedName>
    <definedName name="aaaaaa" localSheetId="11" hidden="1">{#N/A,#N/A,FALSE,"속도"}</definedName>
    <definedName name="aaaaaa" hidden="1">{#N/A,#N/A,FALSE,"속도"}</definedName>
    <definedName name="aaaaaaaaaa" localSheetId="18" hidden="1">{#N/A,#N/A,FALSE,"운반시간"}</definedName>
    <definedName name="aaaaaaaaaa" localSheetId="11" hidden="1">{#N/A,#N/A,FALSE,"운반시간"}</definedName>
    <definedName name="aaaaaaaaaa" hidden="1">{#N/A,#N/A,FALSE,"운반시간"}</definedName>
    <definedName name="aaaagg">'[19]ABUT수량-A1'!$T$25</definedName>
    <definedName name="AAWF">'[20]ABUT수량-A1'!$T$25</definedName>
    <definedName name="ab" localSheetId="18">수목중량!ab</definedName>
    <definedName name="ab" localSheetId="11">폐기목중량!ab</definedName>
    <definedName name="ab">[0]!ab</definedName>
    <definedName name="abc" localSheetId="18">#REF!</definedName>
    <definedName name="abc" localSheetId="11">#REF!</definedName>
    <definedName name="abc">#REF!</definedName>
    <definedName name="ac">#REF!</definedName>
    <definedName name="AccessDatabase" hidden="1">"c:\wiz32\xl\acclink.mdb"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D">[21]설계조건!$P$6</definedName>
    <definedName name="ADD">#REF!</definedName>
    <definedName name="adfe">'[22]ABUT수량-A1'!$T$25</definedName>
    <definedName name="ADFHASDFH">[23]제수!#REF!</definedName>
    <definedName name="ADFHDFAHADFHADFHADFS">[23]제수!#REF!</definedName>
    <definedName name="ADFHG">'[24]ABUT수량-A1'!$T$25</definedName>
    <definedName name="ADGHAD">'[25]ABUT수량-A1'!$T$25</definedName>
    <definedName name="AE">[21]설계조건!$S$6</definedName>
    <definedName name="aert" localSheetId="18">수목중량!aert</definedName>
    <definedName name="aert" localSheetId="11">폐기목중량!aert</definedName>
    <definedName name="aert">[0]!aert</definedName>
    <definedName name="AEYN" localSheetId="18">#REF!</definedName>
    <definedName name="AEYN" localSheetId="11">#REF!</definedName>
    <definedName name="AEYN">#REF!</definedName>
    <definedName name="af" localSheetId="18">수목중량!af</definedName>
    <definedName name="af" localSheetId="11">폐기목중량!af</definedName>
    <definedName name="af">[0]!af</definedName>
    <definedName name="afd">'[1]자재 집계표'!$J$443</definedName>
    <definedName name="AFDF">#REF!</definedName>
    <definedName name="afdsfsa" localSheetId="18" hidden="1">{#N/A,#N/A,FALSE,"배수2"}</definedName>
    <definedName name="afdsfsa" localSheetId="11" hidden="1">{#N/A,#N/A,FALSE,"배수2"}</definedName>
    <definedName name="afdsfsa" hidden="1">{#N/A,#N/A,FALSE,"배수2"}</definedName>
    <definedName name="afs">'[1]자재 집계표'!#REF!</definedName>
    <definedName name="ag">#REF!</definedName>
    <definedName name="agdump">#REF!</definedName>
    <definedName name="agedump">#REF!</definedName>
    <definedName name="agencydump">#REF!</definedName>
    <definedName name="AGENCYLY">#REF!</definedName>
    <definedName name="AGENCYPLAN">#REF!</definedName>
    <definedName name="AGFH">#REF!</definedName>
    <definedName name="AH">'[26]가압장(토목)'!#REF!</definedName>
    <definedName name="ALPA">#REF!</definedName>
    <definedName name="an" localSheetId="18">수목중량!an</definedName>
    <definedName name="an" localSheetId="11">폐기목중량!an</definedName>
    <definedName name="an">[0]!an</definedName>
    <definedName name="anscount" hidden="1">1</definedName>
    <definedName name="APPL" localSheetId="18">#REF!</definedName>
    <definedName name="APPL" localSheetId="11">#REF!</definedName>
    <definedName name="APPL">#REF!</definedName>
    <definedName name="APPT">#REF!</definedName>
    <definedName name="Aprint_titles">#REF!</definedName>
    <definedName name="aq" hidden="1">#REF!</definedName>
    <definedName name="aqaq">'[27]ABUT수량-A1'!$T$25</definedName>
    <definedName name="ar">#REF!</definedName>
    <definedName name="AREA1">[28]집수정!$B$27:$L$32</definedName>
    <definedName name="AREA2">[28]집수정!$B$37:$L$42</definedName>
    <definedName name="ARESULT">#REF!</definedName>
    <definedName name="as">#REF!</definedName>
    <definedName name="ASA">[29]교각1!#REF!</definedName>
    <definedName name="ASB">#REF!</definedName>
    <definedName name="ASC">#REF!</definedName>
    <definedName name="ASCO">#REF!</definedName>
    <definedName name="ASCON">#REF!</definedName>
    <definedName name="asd">'[1]자재 집계표'!#REF!</definedName>
    <definedName name="asddf">'[1]자재 집계표'!$J$444</definedName>
    <definedName name="asdf">'[1]자재 집계표'!$E$85</definedName>
    <definedName name="asdfasdfasdfasfcasx" hidden="1">'[30]98수문일위'!$A$1:$P$2004</definedName>
    <definedName name="aser43241" localSheetId="18">수목중량!aser43241</definedName>
    <definedName name="aser43241" localSheetId="11">폐기목중량!aser43241</definedName>
    <definedName name="aser43241">[0]!aser43241</definedName>
    <definedName name="ASF" localSheetId="18" hidden="1">{#N/A,#N/A,FALSE,"2~8번"}</definedName>
    <definedName name="ASF" localSheetId="11" hidden="1">{#N/A,#N/A,FALSE,"2~8번"}</definedName>
    <definedName name="ASF" hidden="1">{#N/A,#N/A,FALSE,"2~8번"}</definedName>
    <definedName name="asfd">'[1]자재 집계표'!$E$83</definedName>
    <definedName name="ASL">#REF!</definedName>
    <definedName name="ASOURCE">#REF!</definedName>
    <definedName name="ASP">#REF!</definedName>
    <definedName name="ASPHALT">[31]진주방향!$AS$348</definedName>
    <definedName name="ASPO">#REF!</definedName>
    <definedName name="asss" hidden="1">#REF!</definedName>
    <definedName name="AST">#REF!</definedName>
    <definedName name="AT">'[32]CABLE SIZE-3'!#REF!</definedName>
    <definedName name="aver" localSheetId="18">수목중량!aver</definedName>
    <definedName name="aver" localSheetId="11">폐기목중량!aver</definedName>
    <definedName name="aver">[0]!aver</definedName>
    <definedName name="aw">'[1]자재 집계표'!$E$88</definedName>
    <definedName name="AXCQEWD">#REF!</definedName>
    <definedName name="AZ" localSheetId="18">수목중량!AZ</definedName>
    <definedName name="AZ" localSheetId="11">폐기목중량!AZ</definedName>
    <definedName name="AZ">[0]!AZ</definedName>
    <definedName name="AZX" localSheetId="18">수목중량!AZX</definedName>
    <definedName name="AZX" localSheetId="11">폐기목중량!AZX</definedName>
    <definedName name="AZX">[0]!AZX</definedName>
    <definedName name="A삼" localSheetId="18">#REF!</definedName>
    <definedName name="A삼" localSheetId="11">#REF!</definedName>
    <definedName name="A삼">#REF!</definedName>
    <definedName name="A이">#REF!</definedName>
    <definedName name="A일">#REF!</definedName>
    <definedName name="B">'[33]2.단면가정 '!$M$46</definedName>
    <definedName name="B.1">#REF!</definedName>
    <definedName name="B.2">#REF!</definedName>
    <definedName name="B.3">#REF!</definedName>
    <definedName name="B.4">#REF!</definedName>
    <definedName name="B1A">[8]Sheet1!$L$3</definedName>
    <definedName name="B1B">#REF!</definedName>
    <definedName name="b1ff">'[1]자재 집계표'!#REF!</definedName>
    <definedName name="B1WL">[8]Sheet1!$L$23</definedName>
    <definedName name="B1WR">[8]Sheet1!$N$23</definedName>
    <definedName name="B1X">#REF!</definedName>
    <definedName name="B1Y">#REF!</definedName>
    <definedName name="B2A">[8]Sheet1!$L$4</definedName>
    <definedName name="B2B">#REF!</definedName>
    <definedName name="B2WL">[8]Sheet1!$L$24</definedName>
    <definedName name="B2WR">[8]Sheet1!$N$24</definedName>
    <definedName name="B2X">#REF!</definedName>
    <definedName name="B2Y">#REF!</definedName>
    <definedName name="B3A">[8]Sheet1!$L$5</definedName>
    <definedName name="B3B">#REF!</definedName>
    <definedName name="B4A">[8]Sheet1!$L$6</definedName>
    <definedName name="B4B">#REF!</definedName>
    <definedName name="B5A">[8]Sheet1!$L$7</definedName>
    <definedName name="B5B">[29]교각1!#REF!</definedName>
    <definedName name="B6A">[8]Sheet1!$L$8</definedName>
    <definedName name="B6B">[29]교각1!#REF!</definedName>
    <definedName name="B7A">[8]Sheet1!$F$19</definedName>
    <definedName name="B7B">[29]교각1!#REF!</definedName>
    <definedName name="B8A">[8]Sheet1!$N$7</definedName>
    <definedName name="BA">'[26]가압장(토목)'!#REF!</definedName>
    <definedName name="base1">#REF!</definedName>
    <definedName name="bb" localSheetId="18" hidden="1">{#N/A,#N/A,FALSE,"2~8번"}</definedName>
    <definedName name="bb" localSheetId="11" hidden="1">{#N/A,#N/A,FALSE,"2~8번"}</definedName>
    <definedName name="bb" hidden="1">{#N/A,#N/A,FALSE,"2~8번"}</definedName>
    <definedName name="bbb" localSheetId="18" hidden="1">{#N/A,#N/A,FALSE,"조골재"}</definedName>
    <definedName name="bbb" localSheetId="11" hidden="1">{#N/A,#N/A,FALSE,"조골재"}</definedName>
    <definedName name="bbb" hidden="1">{#N/A,#N/A,FALSE,"조골재"}</definedName>
    <definedName name="bbbb" localSheetId="18" hidden="1">{#N/A,#N/A,FALSE,"속도"}</definedName>
    <definedName name="bbbb" localSheetId="11" hidden="1">{#N/A,#N/A,FALSE,"속도"}</definedName>
    <definedName name="bbbb" hidden="1">{#N/A,#N/A,FALSE,"속도"}</definedName>
    <definedName name="bbf">'[1]자재 집계표'!#REF!</definedName>
    <definedName name="BC">#REF!</definedName>
    <definedName name="BCF">#REF!</definedName>
    <definedName name="Bcv">#REF!</definedName>
    <definedName name="BDP">[34]부대공!#REF!</definedName>
    <definedName name="BEAB1">#REF!</definedName>
    <definedName name="BEAB2">#REF!</definedName>
    <definedName name="BEAB3">#REF!</definedName>
    <definedName name="BEAB4">#REF!</definedName>
    <definedName name="BEAB5">#REF!</definedName>
    <definedName name="BEAR1">#REF!</definedName>
    <definedName name="BEAR2">#REF!</definedName>
    <definedName name="BEB">#REF!</definedName>
    <definedName name="BETA">#REF!</definedName>
    <definedName name="BETAE">#REF!</definedName>
    <definedName name="BETAN">#REF!</definedName>
    <definedName name="BF">'[5]자재 집계표'!#REF!</definedName>
    <definedName name="BFB">'[5]자재 집계표'!#REF!</definedName>
    <definedName name="BFF">'[5]자재 집계표'!#REF!</definedName>
    <definedName name="bg" localSheetId="18" hidden="1">{#N/A,#N/A,FALSE,"2~8번"}</definedName>
    <definedName name="bg" localSheetId="11" hidden="1">{#N/A,#N/A,FALSE,"2~8번"}</definedName>
    <definedName name="bg" hidden="1">{#N/A,#N/A,FALSE,"2~8번"}</definedName>
    <definedName name="BHB">#REF!</definedName>
    <definedName name="BHOP">[34]방호벽!#REF!</definedName>
    <definedName name="BHR">[34]방호벽!#REF!</definedName>
    <definedName name="BHS">[34]방호벽!#REF!</definedName>
    <definedName name="BHU">[8]Sheet1!$N$31</definedName>
    <definedName name="BJ">#REF!</definedName>
    <definedName name="BLOCK">#REF!</definedName>
    <definedName name="BM">#REF!</definedName>
    <definedName name="BMM">#REF!</definedName>
    <definedName name="BMO">[8]Sheet1!$F$50</definedName>
    <definedName name="bnn" localSheetId="18" hidden="1">{#N/A,#N/A,FALSE,"조골재"}</definedName>
    <definedName name="bnn" localSheetId="11" hidden="1">{#N/A,#N/A,FALSE,"조골재"}</definedName>
    <definedName name="bnn" hidden="1">{#N/A,#N/A,FALSE,"조골재"}</definedName>
    <definedName name="BOM_OF_ECP">#REF!</definedName>
    <definedName name="book1">#REF!</definedName>
    <definedName name="BR">#REF!</definedName>
    <definedName name="BS">#REF!</definedName>
    <definedName name="bs_chekjum">'[35]guard(mac)'!$A$1</definedName>
    <definedName name="bs_chekplus">'[35]guard(mac)'!$C$1</definedName>
    <definedName name="bs_chekwave">'[35]guard(mac)'!$E$1</definedName>
    <definedName name="BSH">[8]Sheet1!$F$39</definedName>
    <definedName name="BSS">#REF!</definedName>
    <definedName name="BST">#REF!</definedName>
    <definedName name="BSV">#REF!</definedName>
    <definedName name="BT">'[26]가압장(토목)'!#REF!</definedName>
    <definedName name="BTA">#REF!</definedName>
    <definedName name="BTP">#REF!</definedName>
    <definedName name="BUF">#REF!</definedName>
    <definedName name="BV">#REF!</definedName>
    <definedName name="BVC" localSheetId="18">수목중량!BVC</definedName>
    <definedName name="BVC" localSheetId="11">폐기목중량!BVC</definedName>
    <definedName name="BVC">[0]!BVC</definedName>
    <definedName name="BW" localSheetId="18">#REF!</definedName>
    <definedName name="BW" localSheetId="11">#REF!</definedName>
    <definedName name="BW">#REF!</definedName>
    <definedName name="BWC">#REF!</definedName>
    <definedName name="BWD">#REF!</definedName>
    <definedName name="BXP">#REF!</definedName>
    <definedName name="BXR">#REF!</definedName>
    <definedName name="BXS">#REF!</definedName>
    <definedName name="B이">#REF!</definedName>
    <definedName name="B일">#REF!</definedName>
    <definedName name="B제로">#REF!</definedName>
    <definedName name="C.T.C">#REF!</definedName>
    <definedName name="C.T.C1">#REF!</definedName>
    <definedName name="C_">#REF!</definedName>
    <definedName name="c_1">#REF!</definedName>
    <definedName name="c_2">#REF!</definedName>
    <definedName name="c_3">#REF!</definedName>
    <definedName name="c_33">#REF!</definedName>
    <definedName name="c_4">#REF!</definedName>
    <definedName name="C_b">#REF!</definedName>
    <definedName name="C_본">#REF!</definedName>
    <definedName name="CA">[21]설계조건!$G$8</definedName>
    <definedName name="CalcAgencyPrice">#REF!</definedName>
    <definedName name="CALCU" localSheetId="18">수목중량!CALCU</definedName>
    <definedName name="CALCU" localSheetId="11">폐기목중량!CALCU</definedName>
    <definedName name="CALCU">[0]!CALCU</definedName>
    <definedName name="CALCUL" localSheetId="18">수목중량!CALCUL</definedName>
    <definedName name="CALCUL" localSheetId="11">폐기목중량!CALCUL</definedName>
    <definedName name="CALCUL">[0]!CALCUL</definedName>
    <definedName name="CALCULA" localSheetId="18">수목중량!CALCULA</definedName>
    <definedName name="CALCULA" localSheetId="11">폐기목중량!CALCULA</definedName>
    <definedName name="CALCULA">[0]!CALCULA</definedName>
    <definedName name="CALCULAT" localSheetId="18">수목중량!CALCULAT</definedName>
    <definedName name="CALCULAT" localSheetId="11">폐기목중량!CALCULAT</definedName>
    <definedName name="CALCULAT">[0]!CALCULAT</definedName>
    <definedName name="CALCULATI" localSheetId="18">수목중량!CALCULATI</definedName>
    <definedName name="CALCULATI" localSheetId="11">폐기목중량!CALCULATI</definedName>
    <definedName name="CALCULATI">[0]!CALCULATI</definedName>
    <definedName name="CALCULATION" localSheetId="18">수목중량!CALCULATION</definedName>
    <definedName name="CALCULATION" localSheetId="11">폐기목중량!CALCULATION</definedName>
    <definedName name="CALCULATION">[0]!CALCULATION</definedName>
    <definedName name="camberWork" localSheetId="18">수목중량!camberWork</definedName>
    <definedName name="camberWork" localSheetId="11">폐기목중량!camberWork</definedName>
    <definedName name="camberWork">[0]!camberWork</definedName>
    <definedName name="CAP" localSheetId="18">[11]방음벽기초!#REF!</definedName>
    <definedName name="CAP" localSheetId="11">[11]방음벽기초!#REF!</definedName>
    <definedName name="CAP">[11]방음벽기초!#REF!</definedName>
    <definedName name="cb" localSheetId="18">[0]!매크로</definedName>
    <definedName name="cb" localSheetId="11">[0]!매크로</definedName>
    <definedName name="cb">[0]!매크로</definedName>
    <definedName name="CBA" localSheetId="18">#REF!</definedName>
    <definedName name="CBA" localSheetId="11">#REF!</definedName>
    <definedName name="CBA">#REF!</definedName>
    <definedName name="CBO">[21]설계조건!$M$30</definedName>
    <definedName name="CC">#REF!</definedName>
    <definedName name="ccc" localSheetId="18">{"Book1","부대-(표지판,데리,가드).xls","부대-(낙,차,중분대).xls"}</definedName>
    <definedName name="ccc" localSheetId="11">{"Book1","부대-(표지판,데리,가드).xls","부대-(낙,차,중분대).xls"}</definedName>
    <definedName name="ccc">{"Book1","부대-(표지판,데리,가드).xls","부대-(낙,차,중분대).xls"}</definedName>
    <definedName name="CCCC">#REF!</definedName>
    <definedName name="cccc1" localSheetId="18">수목중량!cccc1</definedName>
    <definedName name="cccc1" localSheetId="11">폐기목중량!cccc1</definedName>
    <definedName name="cccc1">[0]!cccc1</definedName>
    <definedName name="CD">[21]설계조건!$P$8</definedName>
    <definedName name="CE">[21]설계조건!$S$8</definedName>
    <definedName name="CEN_PILE">#REF!</definedName>
    <definedName name="CGP">#REF!</definedName>
    <definedName name="CH">#REF!</definedName>
    <definedName name="CHAIR">[36]맨홀수량산출!$AE$35</definedName>
    <definedName name="CHECKVALVE25">#REF!</definedName>
    <definedName name="CHECKVALVE32">#REF!</definedName>
    <definedName name="CHP">#REF!</definedName>
    <definedName name="CHR">#REF!</definedName>
    <definedName name="CHS">#REF!</definedName>
    <definedName name="CJFRMS">#REF!</definedName>
    <definedName name="CK">#REF!</definedName>
    <definedName name="CL">'[5]자재 집계표'!$E$186</definedName>
    <definedName name="CNP">[6]CONUNIT!#REF!</definedName>
    <definedName name="COLUMN_A">#REF!</definedName>
    <definedName name="Commission">#REF!</definedName>
    <definedName name="CON">#REF!</definedName>
    <definedName name="CONC240.J">'[37]돌담교 상부수량'!#REF!</definedName>
    <definedName name="CONDUIT">#REF!</definedName>
    <definedName name="coping">'[1]자재 집계표'!#REF!</definedName>
    <definedName name="COPING_L">[38]COPING!#REF!</definedName>
    <definedName name="COPING_W">'[39]SLAB"1"'!#REF!</definedName>
    <definedName name="CR">#REF!</definedName>
    <definedName name="_xlnm.Criteria">#REF!</definedName>
    <definedName name="cs">#REF!</definedName>
    <definedName name="CT">#REF!</definedName>
    <definedName name="CTC">[9]설계조건!#REF!</definedName>
    <definedName name="CTL">#REF!</definedName>
    <definedName name="CTR">#REF!</definedName>
    <definedName name="CV">#REF!</definedName>
    <definedName name="CVB" localSheetId="18">수목중량!CVB</definedName>
    <definedName name="CVB" localSheetId="11">폐기목중량!CVB</definedName>
    <definedName name="CVB">[0]!CVB</definedName>
    <definedName name="CVX" localSheetId="18">수목중량!CVX</definedName>
    <definedName name="CVX" localSheetId="11">폐기목중량!CVX</definedName>
    <definedName name="CVX">[0]!CVX</definedName>
    <definedName name="CXZ" localSheetId="18">수목중량!CXZ</definedName>
    <definedName name="CXZ" localSheetId="11">폐기목중량!CXZ</definedName>
    <definedName name="CXZ">[0]!CXZ</definedName>
    <definedName name="CY" localSheetId="18">#REF!</definedName>
    <definedName name="CY" localSheetId="11">#REF!</definedName>
    <definedName name="CY">#REF!</definedName>
    <definedName name="CZVBZC">#REF!</definedName>
    <definedName name="d">#REF!</definedName>
    <definedName name="D.1">#REF!</definedName>
    <definedName name="D.2">#REF!</definedName>
    <definedName name="D13.">#REF!</definedName>
    <definedName name="D13..">[40]마산방향철근집계!$AD$26</definedName>
    <definedName name="D13.J">'[37]돌담교 상부수량'!#REF!</definedName>
    <definedName name="D13A">[11]방음벽기초!#REF!</definedName>
    <definedName name="D13B">[11]방음벽기초!#REF!</definedName>
    <definedName name="D16..">[40]마산방향철근집계!$AD$25</definedName>
    <definedName name="D16.J">'[37]돌담교 상부수량'!#REF!</definedName>
    <definedName name="D16A">[11]방음벽기초!#REF!</definedName>
    <definedName name="D16B">[11]방음벽기초!#REF!</definedName>
    <definedName name="D19A">[11]방음벽기초!#REF!</definedName>
    <definedName name="D19B">[11]방음벽기초!#REF!</definedName>
    <definedName name="D22A">[11]방음벽기초!#REF!</definedName>
    <definedName name="D22B">[11]방음벽기초!#REF!</definedName>
    <definedName name="D900_×11¼">#REF!</definedName>
    <definedName name="D900X45˚">#REF!</definedName>
    <definedName name="DA">[41]단면가정!#REF!</definedName>
    <definedName name="DAA">[41]단면가정!#REF!</definedName>
    <definedName name="dad">'[1]자재 집계표'!$N$18</definedName>
    <definedName name="DADD">'[5]자재 집계표'!#REF!</definedName>
    <definedName name="danga">[42]danga!$A$1:$M$235</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ta_Area">#REF!</definedName>
    <definedName name="_xlnm.Database">#REF!</definedName>
    <definedName name="database2">#REF!</definedName>
    <definedName name="dataww" hidden="1">#REF!</definedName>
    <definedName name="DaWk7">#REF!</definedName>
    <definedName name="DB">[11]방음벽기초!#REF!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D">#REF!</definedName>
    <definedName name="DDD" localSheetId="18">{"Book1","부대-(표지판,데리,가드).xls","부대-(낙,차,중분대).xls"}</definedName>
    <definedName name="DDD" localSheetId="11">{"Book1","부대-(표지판,데리,가드).xls","부대-(낙,차,중분대).xls"}</definedName>
    <definedName name="DDD">{"Book1","부대-(표지판,데리,가드).xls","부대-(낙,차,중분대).xls"}</definedName>
    <definedName name="dddd" localSheetId="18">수목중량!dddd</definedName>
    <definedName name="dddd" localSheetId="11">폐기목중량!dddd</definedName>
    <definedName name="dddd">[0]!dddd</definedName>
    <definedName name="DDDDA" localSheetId="18">BlankMacro1</definedName>
    <definedName name="DDDDA" localSheetId="11">BlankMacro1</definedName>
    <definedName name="DDDDA">BlankMacro1</definedName>
    <definedName name="ddddd" localSheetId="18">BlankMacro1</definedName>
    <definedName name="ddddd" localSheetId="11">BlankMacro1</definedName>
    <definedName name="ddddd">BlankMacro1</definedName>
    <definedName name="DDDDDD">[43]말뚝지지력산정!$L$22</definedName>
    <definedName name="ddddddd">#REF!</definedName>
    <definedName name="dddh" localSheetId="18" hidden="1">{#N/A,#N/A,FALSE,"운반시간"}</definedName>
    <definedName name="dddh" localSheetId="11" hidden="1">{#N/A,#N/A,FALSE,"운반시간"}</definedName>
    <definedName name="dddh" hidden="1">{#N/A,#N/A,FALSE,"운반시간"}</definedName>
    <definedName name="DEA">#REF!</definedName>
    <definedName name="DECK_PLATE">#REF!</definedName>
    <definedName name="DelDC">#REF!</definedName>
    <definedName name="DelDm">#REF!</definedName>
    <definedName name="Delivery">#REF!</definedName>
    <definedName name="DelType">#REF!</definedName>
    <definedName name="deptLookup">#REF!</definedName>
    <definedName name="df">'[1]자재 집계표'!#REF!</definedName>
    <definedName name="DFASFD" localSheetId="18" hidden="1">{#N/A,#N/A,FALSE,"골재소요량";#N/A,#N/A,FALSE,"골재소요량"}</definedName>
    <definedName name="DFASFD" localSheetId="11" hidden="1">{#N/A,#N/A,FALSE,"골재소요량";#N/A,#N/A,FALSE,"골재소요량"}</definedName>
    <definedName name="DFASFD" hidden="1">{#N/A,#N/A,FALSE,"골재소요량";#N/A,#N/A,FALSE,"골재소요량"}</definedName>
    <definedName name="DFDASFGDASG" localSheetId="18" hidden="1">{#N/A,#N/A,FALSE,"단가표지"}</definedName>
    <definedName name="DFDASFGDASG" localSheetId="11" hidden="1">{#N/A,#N/A,FALSE,"단가표지"}</definedName>
    <definedName name="DFDASFGDASG" hidden="1">{#N/A,#N/A,FALSE,"단가표지"}</definedName>
    <definedName name="DFDF" localSheetId="18" hidden="1">{#N/A,#N/A,FALSE,"조골재"}</definedName>
    <definedName name="DFDF" localSheetId="11" hidden="1">{#N/A,#N/A,FALSE,"조골재"}</definedName>
    <definedName name="DFDF" hidden="1">{#N/A,#N/A,FALSE,"조골재"}</definedName>
    <definedName name="DFDFDF" localSheetId="18" hidden="1">{#N/A,#N/A,FALSE,"단가표지"}</definedName>
    <definedName name="DFDFDF" localSheetId="11" hidden="1">{#N/A,#N/A,FALSE,"단가표지"}</definedName>
    <definedName name="DFDFDF" hidden="1">{#N/A,#N/A,FALSE,"단가표지"}</definedName>
    <definedName name="DFDSADFADSF" localSheetId="18" hidden="1">{#N/A,#N/A,FALSE,"2~8번"}</definedName>
    <definedName name="DFDSADFADSF" localSheetId="11" hidden="1">{#N/A,#N/A,FALSE,"2~8번"}</definedName>
    <definedName name="DFDSADFADSF" hidden="1">{#N/A,#N/A,FALSE,"2~8번"}</definedName>
    <definedName name="DFDSAFDFD" localSheetId="18" hidden="1">{#N/A,#N/A,FALSE,"부대1"}</definedName>
    <definedName name="DFDSAFDFD" localSheetId="11" hidden="1">{#N/A,#N/A,FALSE,"부대1"}</definedName>
    <definedName name="DFDSAFDFD" hidden="1">{#N/A,#N/A,FALSE,"부대1"}</definedName>
    <definedName name="DFDSAFSFG" localSheetId="18" hidden="1">{#N/A,#N/A,FALSE,"구조2"}</definedName>
    <definedName name="DFDSAFSFG" localSheetId="11" hidden="1">{#N/A,#N/A,FALSE,"구조2"}</definedName>
    <definedName name="DFDSAFSFG" hidden="1">{#N/A,#N/A,FALSE,"구조2"}</definedName>
    <definedName name="DFDSAGFDSAG" localSheetId="18" hidden="1">{#N/A,#N/A,FALSE,"혼합골재"}</definedName>
    <definedName name="DFDSAGFDSAG" localSheetId="11" hidden="1">{#N/A,#N/A,FALSE,"혼합골재"}</definedName>
    <definedName name="DFDSAGFDSAG" hidden="1">{#N/A,#N/A,FALSE,"혼합골재"}</definedName>
    <definedName name="DFDSFD" localSheetId="18" hidden="1">{#N/A,#N/A,FALSE,"속도"}</definedName>
    <definedName name="DFDSFD" localSheetId="11" hidden="1">{#N/A,#N/A,FALSE,"속도"}</definedName>
    <definedName name="DFDSFD" hidden="1">{#N/A,#N/A,FALSE,"속도"}</definedName>
    <definedName name="DFDSFDFDFD" localSheetId="18" hidden="1">{#N/A,#N/A,FALSE,"구조1"}</definedName>
    <definedName name="DFDSFDFDFD" localSheetId="11" hidden="1">{#N/A,#N/A,FALSE,"구조1"}</definedName>
    <definedName name="DFDSFDFDFD" hidden="1">{#N/A,#N/A,FALSE,"구조1"}</definedName>
    <definedName name="DFDSFDS" localSheetId="18" hidden="1">{#N/A,#N/A,FALSE,"부대2"}</definedName>
    <definedName name="DFDSFDS" localSheetId="11" hidden="1">{#N/A,#N/A,FALSE,"부대2"}</definedName>
    <definedName name="DFDSFDS" hidden="1">{#N/A,#N/A,FALSE,"부대2"}</definedName>
    <definedName name="DFDSSF" localSheetId="18" hidden="1">{#N/A,#N/A,FALSE,"이정표"}</definedName>
    <definedName name="DFDSSF" localSheetId="11" hidden="1">{#N/A,#N/A,FALSE,"이정표"}</definedName>
    <definedName name="DFDSSF" hidden="1">{#N/A,#N/A,FALSE,"이정표"}</definedName>
    <definedName name="DFFFF" localSheetId="18" hidden="1">{#N/A,#N/A,FALSE,"조골재"}</definedName>
    <definedName name="DFFFF" localSheetId="11" hidden="1">{#N/A,#N/A,FALSE,"조골재"}</definedName>
    <definedName name="DFFFF" hidden="1">{#N/A,#N/A,FALSE,"조골재"}</definedName>
    <definedName name="dfg">'[1]자재 집계표'!$H$87</definedName>
    <definedName name="DFGADSGAFDG" localSheetId="18" hidden="1">{#N/A,#N/A,FALSE,"운반시간"}</definedName>
    <definedName name="DFGADSGAFDG" localSheetId="11" hidden="1">{#N/A,#N/A,FALSE,"운반시간"}</definedName>
    <definedName name="DFGADSGAFDG" hidden="1">{#N/A,#N/A,FALSE,"운반시간"}</definedName>
    <definedName name="DFGDFGF">[23]제수!#REF!</definedName>
    <definedName name="DFGF">[23]제수!#REF!</definedName>
    <definedName name="DFGJDFG">[23]제수!#REF!</definedName>
    <definedName name="dfgssn">'[1]자재 집계표'!#REF!</definedName>
    <definedName name="dfjkklsf" localSheetId="18">BlankMacro1</definedName>
    <definedName name="dfjkklsf" localSheetId="11">BlankMacro1</definedName>
    <definedName name="dfjkklsf">BlankMacro1</definedName>
    <definedName name="DFSHDFSHDFSHDSFH">[23]제수!#REF!</definedName>
    <definedName name="DFSHDSFHSDF">[23]제수!#REF!</definedName>
    <definedName name="DFSHGDSAJHSD">[23]제수!#REF!</definedName>
    <definedName name="dg">'[1]자재 집계표'!#REF!</definedName>
    <definedName name="DGDFGFGDG" localSheetId="18" hidden="1">{#N/A,#N/A,FALSE,"배수1"}</definedName>
    <definedName name="DGDFGFGDG" localSheetId="11" hidden="1">{#N/A,#N/A,FALSE,"배수1"}</definedName>
    <definedName name="DGDFGFGDG" hidden="1">{#N/A,#N/A,FALSE,"배수1"}</definedName>
    <definedName name="dgfgf" localSheetId="18" hidden="1">{#N/A,#N/A,FALSE,"2~8번"}</definedName>
    <definedName name="dgfgf" localSheetId="11" hidden="1">{#N/A,#N/A,FALSE,"2~8번"}</definedName>
    <definedName name="dgfgf" hidden="1">{#N/A,#N/A,FALSE,"2~8번"}</definedName>
    <definedName name="dghsgdf">'[1]자재 집계표'!#REF!</definedName>
    <definedName name="dhhdfn">'[1]자재 집계표'!#REF!</definedName>
    <definedName name="DHKDSHFKDSHFKSDHFKSDHFKJSDHFS">#REF!</definedName>
    <definedName name="dhyh" localSheetId="18" hidden="1">{0,0,0,0}</definedName>
    <definedName name="dhyh" localSheetId="11" hidden="1">{0,0,0,0}</definedName>
    <definedName name="dhyh" hidden="1">{0,0,0,0}</definedName>
    <definedName name="DIA">#REF!</definedName>
    <definedName name="dia_mm">[44]말뚝지지력산정!$J$19</definedName>
    <definedName name="DIAA">'[5]자재 집계표'!$S$5</definedName>
    <definedName name="DIFFUSE">#REF!</definedName>
    <definedName name="diia">'[1]자재 집계표'!#REF!</definedName>
    <definedName name="diiaa">'[1]자재 집계표'!$R$5</definedName>
    <definedName name="dist_bin1" hidden="1">[2]조명시설!#REF!</definedName>
    <definedName name="dist_value1" hidden="1">[2]조명시설!#REF!</definedName>
    <definedName name="DJ">[45]DATE!$D$24:$D$85</definedName>
    <definedName name="dk">[7]중로근거!#REF!</definedName>
    <definedName name="DKD">#REF!</definedName>
    <definedName name="dkdk">#REF!</definedName>
    <definedName name="dkfd">#REF!</definedName>
    <definedName name="dks">#REF!</definedName>
    <definedName name="DL">[45]DATE!$B$24:$B$85</definedName>
    <definedName name="DLAWHDDLF">#REF!</definedName>
    <definedName name="dldldldll" hidden="1">[14]조명시설!#REF!</definedName>
    <definedName name="DLTD">#REF!</definedName>
    <definedName name="DLTED">#REF!</definedName>
    <definedName name="DLTES">#REF!</definedName>
    <definedName name="DLTS">#REF!</definedName>
    <definedName name="DNDN">[46]터파기및재료!#REF!</definedName>
    <definedName name="Document_array" localSheetId="18">{"Book1","부대-(표지판,데리,가드).xls","부대-(낙,차,중분대).xls"}</definedName>
    <definedName name="Document_array" localSheetId="11">{"Book1","부대-(표지판,데리,가드).xls","부대-(낙,차,중분대).xls"}</definedName>
    <definedName name="Document_array">{"Book1","부대-(표지판,데리,가드).xls","부대-(낙,차,중분대).xls"}</definedName>
    <definedName name="DONG1">#REF!</definedName>
    <definedName name="DONG2">#REF!</definedName>
    <definedName name="doo" localSheetId="18">{"Book1","부대-(표지판,데리,가드).xls","부대-(낙,차,중분대).xls"}</definedName>
    <definedName name="doo" localSheetId="11">{"Book1","부대-(표지판,데리,가드).xls","부대-(낙,차,중분대).xls"}</definedName>
    <definedName name="doo">{"Book1","부대-(표지판,데리,가드).xls","부대-(낙,차,중분대).xls"}</definedName>
    <definedName name="DPI">[8]Sheet1!$F$55</definedName>
    <definedName name="DS">[45]DATE!$I$24:$I$85</definedName>
    <definedName name="DSA" localSheetId="18" hidden="1">{#N/A,#N/A,FALSE,"포장1";#N/A,#N/A,FALSE,"포장1"}</definedName>
    <definedName name="DSA" localSheetId="11" hidden="1">{#N/A,#N/A,FALSE,"포장1";#N/A,#N/A,FALSE,"포장1"}</definedName>
    <definedName name="DSA" hidden="1">{#N/A,#N/A,FALSE,"포장1";#N/A,#N/A,FALSE,"포장1"}</definedName>
    <definedName name="dsaf" localSheetId="18" hidden="1">{#N/A,#N/A,FALSE,"조골재"}</definedName>
    <definedName name="dsaf" localSheetId="11" hidden="1">{#N/A,#N/A,FALSE,"조골재"}</definedName>
    <definedName name="dsaf" hidden="1">{#N/A,#N/A,FALSE,"조골재"}</definedName>
    <definedName name="dsc">'[47]토사(PE)'!#REF!</definedName>
    <definedName name="DSF" localSheetId="18" hidden="1">{#N/A,#N/A,FALSE,"골재소요량";#N/A,#N/A,FALSE,"골재소요량"}</definedName>
    <definedName name="DSF" localSheetId="11" hidden="1">{#N/A,#N/A,FALSE,"골재소요량";#N/A,#N/A,FALSE,"골재소요량"}</definedName>
    <definedName name="DSF" hidden="1">{#N/A,#N/A,FALSE,"골재소요량";#N/A,#N/A,FALSE,"골재소요량"}</definedName>
    <definedName name="dsfjsk" localSheetId="18">수목중량!dsfjsk</definedName>
    <definedName name="dsfjsk" localSheetId="11">폐기목중량!dsfjsk</definedName>
    <definedName name="dsfjsk">[0]!dsfjsk</definedName>
    <definedName name="dsg" localSheetId="18">'[1]자재 집계표'!#REF!</definedName>
    <definedName name="dsg" localSheetId="11">'[1]자재 집계표'!#REF!</definedName>
    <definedName name="dsg">'[1]자재 집계표'!#REF!</definedName>
    <definedName name="dumppr">#REF!</definedName>
    <definedName name="DW" localSheetId="18" hidden="1">{#N/A,#N/A,FALSE,"배수2"}</definedName>
    <definedName name="DW" localSheetId="11" hidden="1">{#N/A,#N/A,FALSE,"배수2"}</definedName>
    <definedName name="DW" hidden="1">{#N/A,#N/A,FALSE,"배수2"}</definedName>
    <definedName name="e" localSheetId="18">{"Book1","부대-(표지판,데리,가드).xls","부대-(낙,차,중분대).xls"}</definedName>
    <definedName name="e" localSheetId="11">{"Book1","부대-(표지판,데리,가드).xls","부대-(낙,차,중분대).xls"}</definedName>
    <definedName name="e">{"Book1","부대-(표지판,데리,가드).xls","부대-(낙,차,중분대).xls"}</definedName>
    <definedName name="EA">#REF!</definedName>
    <definedName name="Ec">#REF!</definedName>
    <definedName name="Ec3Span">#REF!</definedName>
    <definedName name="ecls">'[1]자재 집계표'!#REF!</definedName>
    <definedName name="Ecp">'[5]자재 집계표'!$F$37</definedName>
    <definedName name="Ecsl">'[5]자재 집계표'!$F$32</definedName>
    <definedName name="ee" localSheetId="18">{"Book1","부대-(표지판,데리,가드).xls","부대-(낙,차,중분대).xls"}</definedName>
    <definedName name="ee" localSheetId="11">{"Book1","부대-(표지판,데리,가드).xls","부대-(낙,차,중분대).xls"}</definedName>
    <definedName name="ee">{"Book1","부대-(표지판,데리,가드).xls","부대-(낙,차,중분대).xls"}</definedName>
    <definedName name="eee" localSheetId="18" hidden="1">{#N/A,#N/A,FALSE,"2~8번"}</definedName>
    <definedName name="eee" localSheetId="11" hidden="1">{#N/A,#N/A,FALSE,"2~8번"}</definedName>
    <definedName name="eee" hidden="1">{#N/A,#N/A,FALSE,"2~8번"}</definedName>
    <definedName name="EEEE">#REF!</definedName>
    <definedName name="eeeeee" localSheetId="18">수목중량!eeeeee</definedName>
    <definedName name="eeeeee" localSheetId="11">폐기목중량!eeeeee</definedName>
    <definedName name="eeeeee">[0]!eeeeee</definedName>
    <definedName name="ef">'[1]자재 집계표'!$E$86</definedName>
    <definedName name="EI">#REF!</definedName>
    <definedName name="ejfkjhsadkjfhiuqisefjhfjdhjsyauyfjksruier8g89erdfjhfdakfddjhdasafkduaiaufjdfsaksfhiuayfiㅇ뉴르ㅜㅇㄴㅁㄻ넝로ㅓㅁ노람노ㅑㅁ녀ㅛㅑㅕㅓㅇㄴ라ㅘㅁㄴㅇㅇ람ㅇ나ㅗㄹ알ㅇㅁㄴㅇ랴ㅛㄹ얌뇸노머ㅏㅇ놀아암ㄴㅇ로마날왕너러ㅏㄹㄴ마ㅓㅇㄹ너야ㅕㅛㅑㄱ사ㅓㅗㄱ다ㅗ서ㅏㅓㄱ8ㅅ89ㄱㄷ7ㄱㄷ거ㅏㅗㅓㄱ다ㅘㅓㄷ가더ㅏㅓㅏ라ㅡㅎ러아닌아ㅏㅣㅇㄹ넣래ㅑ녀애ㅑㅎ랄아너ㅏㅑㅐㄷㄱ져89ㅅ540989라ㅕ햐ㅓㄹ안야련애ㅑㅇㄹfbsgdfgkj89s8" localSheetId="18" hidden="1">{#N/A,#N/A,FALSE,"운반시간"}</definedName>
    <definedName name="ejfkjhsadkjfhiuqisefjhfjdhjsyauyfjksruier8g89erdfjhfdakfddjhdasafkduaiaufjdfsaksfhiuayfiㅇ뉴르ㅜㅇㄴㅁㄻ넝로ㅓㅁ노람노ㅑㅁ녀ㅛㅑㅕㅓㅇㄴ라ㅘㅁㄴㅇㅇ람ㅇ나ㅗㄹ알ㅇㅁㄴㅇ랴ㅛㄹ얌뇸노머ㅏㅇ놀아암ㄴㅇ로마날왕너러ㅏㄹㄴ마ㅓㅇㄹ너야ㅕㅛㅑㄱ사ㅓㅗㄱ다ㅗ서ㅏㅓㄱ8ㅅ89ㄱㄷ7ㄱㄷ거ㅏㅗㅓㄱ다ㅘㅓㄷ가더ㅏㅓㅏ라ㅡㅎ러아닌아ㅏㅣㅇㄹ넣래ㅑ녀애ㅑㅎ랄아너ㅏㅑㅐㄷㄱ져89ㅅ540989라ㅕ햐ㅓㄹ안야련애ㅑㅇㄹfbsgdfgkj89s8" localSheetId="11" hidden="1">{#N/A,#N/A,FALSE,"운반시간"}</definedName>
    <definedName name="ejfkjhsadkjfhiuqisefjhfjdhjsyauyfjksruier8g89erdfjhfdakfddjhdasafkduaiaufjdfsaksfhiuayfiㅇ뉴르ㅜㅇㄴㅁㄻ넝로ㅓㅁ노람노ㅑㅁ녀ㅛㅑㅕㅓㅇㄴ라ㅘㅁㄴㅇㅇ람ㅇ나ㅗㄹ알ㅇㅁㄴㅇ랴ㅛㄹ얌뇸노머ㅏㅇ놀아암ㄴㅇ로마날왕너러ㅏㄹㄴ마ㅓㅇㄹ너야ㅕㅛㅑㄱ사ㅓㅗㄱ다ㅗ서ㅏㅓㄱ8ㅅ89ㄱㄷ7ㄱㄷ거ㅏㅗㅓㄱ다ㅘㅓㄷ가더ㅏㅓㅏ라ㅡㅎ러아닌아ㅏㅣㅇㄹ넣래ㅑ녀애ㅑㅎ랄아너ㅏㅑㅐㄷㄱ져89ㅅ540989라ㅕ햐ㅓㄹ안야련애ㅑㅇㄹfbsgdfgkj89s8" hidden="1">{#N/A,#N/A,FALSE,"운반시간"}</definedName>
    <definedName name="EKS">[45]DATE!$H$24:$H$85</definedName>
    <definedName name="EL">'[5]자재 집계표'!$K$443</definedName>
    <definedName name="ELC">#REF!</definedName>
    <definedName name="ELI">#REF!</definedName>
    <definedName name="EO">#REF!</definedName>
    <definedName name="EOFS">[21]설계조건!$F$36</definedName>
    <definedName name="Epc">#REF!</definedName>
    <definedName name="Epc3Span">#REF!</definedName>
    <definedName name="EQA">[21]설계조건!$K$44</definedName>
    <definedName name="EQFS">[21]설계조건!$L$36</definedName>
    <definedName name="er" localSheetId="18" hidden="1">{#N/A,#N/A,FALSE,"부대1"}</definedName>
    <definedName name="er" localSheetId="11" hidden="1">{#N/A,#N/A,FALSE,"부대1"}</definedName>
    <definedName name="er" hidden="1">{#N/A,#N/A,FALSE,"부대1"}</definedName>
    <definedName name="ErrName575183808" localSheetId="18">수목중량!ErrName575183808</definedName>
    <definedName name="ErrName575183808" localSheetId="11">폐기목중량!ErrName575183808</definedName>
    <definedName name="ErrName575183808">[0]!ErrName575183808</definedName>
    <definedName name="ErrName676175891" localSheetId="18">수목중량!ErrName676175891</definedName>
    <definedName name="ErrName676175891" localSheetId="11">폐기목중량!ErrName676175891</definedName>
    <definedName name="ErrName676175891">[0]!ErrName676175891</definedName>
    <definedName name="ert5y6" localSheetId="18">수목중량!ert5y6</definedName>
    <definedName name="ert5y6" localSheetId="11">폐기목중량!ert5y6</definedName>
    <definedName name="ert5y6">[0]!ert5y6</definedName>
    <definedName name="ES" localSheetId="18">#REF!</definedName>
    <definedName name="ES" localSheetId="11">#REF!</definedName>
    <definedName name="ES">#REF!</definedName>
    <definedName name="ESFS">[21]설계조건!$I$36</definedName>
    <definedName name="Eslab">#REF!</definedName>
    <definedName name="Esst">'[5]자재 집계표'!$F$48</definedName>
    <definedName name="et">'[1]자재 집계표'!#REF!</definedName>
    <definedName name="etert">'[1]자재 집계표'!#REF!</definedName>
    <definedName name="etr" localSheetId="18" hidden="1">{#N/A,#N/A,FALSE,"표지목차"}</definedName>
    <definedName name="etr" localSheetId="11" hidden="1">{#N/A,#N/A,FALSE,"표지목차"}</definedName>
    <definedName name="etr" hidden="1">{#N/A,#N/A,FALSE,"표지목차"}</definedName>
    <definedName name="EW">'[48]3련 BOX'!#REF!</definedName>
    <definedName name="ewijoieuoiwequoieuwiourwqkjrjkhfekjhfkjdshfdsahiosauoiuqoiewuoiuqwoirueoiwquioruoiweuroieuwqeoiruiouwqroirwquroiwjfkjhsdkjhkfashkdfjsa" localSheetId="18" hidden="1">{#N/A,#N/A,FALSE,"운반시간"}</definedName>
    <definedName name="ewijoieuoiwequoieuwiourwqkjrjkhfekjhfkjdshfdsahiosauoiuqoiewuoiuqwoirueoiwquioruoiweuroieuwqeoiruiouwqroirwquroiwjfkjhsdkjhkfashkdfjsa" localSheetId="11" hidden="1">{#N/A,#N/A,FALSE,"운반시간"}</definedName>
    <definedName name="ewijoieuoiwequoieuwiourwqkjrjkhfekjhfkjdshfdsahiosauoiuqoiewuoiuqwoirueoiwquioruoiweuroieuwqeoiruiouwqroirwquroiwjfkjhsdkjhkfashkdfjsa" hidden="1">{#N/A,#N/A,FALSE,"운반시간"}</definedName>
    <definedName name="EXP120.J">'[37]돌담교 상부수량'!#REF!</definedName>
    <definedName name="_xlnm.Extract">#REF!</definedName>
    <definedName name="f" localSheetId="18" hidden="1">{#N/A,#N/A,FALSE,"2~8번"}</definedName>
    <definedName name="f" localSheetId="11" hidden="1">{#N/A,#N/A,FALSE,"2~8번"}</definedName>
    <definedName name="f" hidden="1">{#N/A,#N/A,FALSE,"2~8번"}</definedName>
    <definedName name="F1F">[29]교각1!#REF!</definedName>
    <definedName name="F2A">[11]방음벽기초!#REF!</definedName>
    <definedName name="F2B">[11]방음벽기초!#REF!</definedName>
    <definedName name="F2F">[29]교각1!#REF!</definedName>
    <definedName name="F3A">[11]방음벽기초!#REF!</definedName>
    <definedName name="F3B">[11]방음벽기초!#REF!</definedName>
    <definedName name="F3F">[29]교각1!#REF!</definedName>
    <definedName name="F4A">[11]방음벽기초!#REF!</definedName>
    <definedName name="F4B">[11]방음벽기초!#REF!</definedName>
    <definedName name="F5A">[11]방음벽기초!#REF!</definedName>
    <definedName name="F5B">[11]방음벽기초!#REF!</definedName>
    <definedName name="fb">#REF!</definedName>
    <definedName name="fbf">'[1]자재 집계표'!#REF!</definedName>
    <definedName name="FC">#REF!</definedName>
    <definedName name="Fci">#REF!</definedName>
    <definedName name="Fck">#REF!</definedName>
    <definedName name="fd">'[1]자재 집계표'!$E$80</definedName>
    <definedName name="FDD">[23]제수!#REF!</definedName>
    <definedName name="FDE">#REF!</definedName>
    <definedName name="FDGDF">[23]공기!#REF!</definedName>
    <definedName name="FDGDFAGFD" localSheetId="18" hidden="1">{#N/A,#N/A,FALSE,"포장1";#N/A,#N/A,FALSE,"포장1"}</definedName>
    <definedName name="FDGDFAGFD" localSheetId="11" hidden="1">{#N/A,#N/A,FALSE,"포장1";#N/A,#N/A,FALSE,"포장1"}</definedName>
    <definedName name="FDGDFAGFD" hidden="1">{#N/A,#N/A,FALSE,"포장1";#N/A,#N/A,FALSE,"포장1"}</definedName>
    <definedName name="fdgfdg" localSheetId="18" hidden="1">{#N/A,#N/A,FALSE,"2~8번"}</definedName>
    <definedName name="fdgfdg" localSheetId="11" hidden="1">{#N/A,#N/A,FALSE,"2~8번"}</definedName>
    <definedName name="fdgfdg" hidden="1">{#N/A,#N/A,FALSE,"2~8번"}</definedName>
    <definedName name="fdgfgf" localSheetId="18" hidden="1">{#N/A,#N/A,FALSE,"운반시간"}</definedName>
    <definedName name="fdgfgf" localSheetId="11" hidden="1">{#N/A,#N/A,FALSE,"운반시간"}</definedName>
    <definedName name="fdgfgf" hidden="1">{#N/A,#N/A,FALSE,"운반시간"}</definedName>
    <definedName name="fdgh" localSheetId="18">수목중량!fdgh</definedName>
    <definedName name="fdgh" localSheetId="11">폐기목중량!fdgh</definedName>
    <definedName name="fdgh">[0]!fdgh</definedName>
    <definedName name="fdgshf" localSheetId="18" hidden="1">{#N/A,#N/A,FALSE,"포장1";#N/A,#N/A,FALSE,"포장1"}</definedName>
    <definedName name="fdgshf" localSheetId="11" hidden="1">{#N/A,#N/A,FALSE,"포장1";#N/A,#N/A,FALSE,"포장1"}</definedName>
    <definedName name="fdgshf" hidden="1">{#N/A,#N/A,FALSE,"포장1";#N/A,#N/A,FALSE,"포장1"}</definedName>
    <definedName name="fdh">#REF!</definedName>
    <definedName name="fdhevwtec" localSheetId="18" hidden="1">{#N/A,#N/A,FALSE,"구조1"}</definedName>
    <definedName name="fdhevwtec" localSheetId="11" hidden="1">{#N/A,#N/A,FALSE,"구조1"}</definedName>
    <definedName name="fdhevwtec" hidden="1">{#N/A,#N/A,FALSE,"구조1"}</definedName>
    <definedName name="fdhevwtecc" localSheetId="18" hidden="1">{#N/A,#N/A,FALSE,"구조1"}</definedName>
    <definedName name="fdhevwtecc" localSheetId="11" hidden="1">{#N/A,#N/A,FALSE,"구조1"}</definedName>
    <definedName name="fdhevwtecc" hidden="1">{#N/A,#N/A,FALSE,"구조1"}</definedName>
    <definedName name="fdjh">'[1]자재 집계표'!#REF!</definedName>
    <definedName name="FDN">#REF!</definedName>
    <definedName name="fdsth76" localSheetId="18" hidden="1">{0,0,0,0}</definedName>
    <definedName name="fdsth76" localSheetId="11" hidden="1">{0,0,0,0}</definedName>
    <definedName name="fdsth76" hidden="1">{0,0,0,0}</definedName>
    <definedName name="fedgr" localSheetId="18" hidden="1">{#N/A,#N/A,FALSE,"배수1"}</definedName>
    <definedName name="fedgr" localSheetId="11" hidden="1">{#N/A,#N/A,FALSE,"배수1"}</definedName>
    <definedName name="fedgr" hidden="1">{#N/A,#N/A,FALSE,"배수1"}</definedName>
    <definedName name="fedgre" localSheetId="18" hidden="1">{#N/A,#N/A,FALSE,"배수1"}</definedName>
    <definedName name="fedgre" localSheetId="11" hidden="1">{#N/A,#N/A,FALSE,"배수1"}</definedName>
    <definedName name="fedgre" hidden="1">{#N/A,#N/A,FALSE,"배수1"}</definedName>
    <definedName name="FEE">#REF!</definedName>
    <definedName name="FEEE" localSheetId="18">수목중량!FEEE</definedName>
    <definedName name="FEEE" localSheetId="11">폐기목중량!FEEE</definedName>
    <definedName name="FEEE">[0]!FEEE</definedName>
    <definedName name="FEEL" localSheetId="18">#REF!</definedName>
    <definedName name="FEEL" localSheetId="11">#REF!</definedName>
    <definedName name="FEEL">#REF!</definedName>
    <definedName name="FF">[49]말뚝지지력산정!$J$19</definedName>
    <definedName name="ffb">'[1]자재 집계표'!#REF!</definedName>
    <definedName name="FFF" localSheetId="18">수목중량!FFF</definedName>
    <definedName name="FFF" localSheetId="11">폐기목중량!FFF</definedName>
    <definedName name="FFF">[0]!FFF</definedName>
    <definedName name="FFFF" localSheetId="18">[50]터파기및재료!#REF!</definedName>
    <definedName name="FFFF" localSheetId="11">[50]터파기및재료!#REF!</definedName>
    <definedName name="FFFF">[50]터파기및재료!#REF!</definedName>
    <definedName name="ffffff" localSheetId="18" hidden="1">{#N/A,#N/A,FALSE,"조골재"}</definedName>
    <definedName name="ffffff" localSheetId="11" hidden="1">{#N/A,#N/A,FALSE,"조골재"}</definedName>
    <definedName name="ffffff" hidden="1">{#N/A,#N/A,FALSE,"조골재"}</definedName>
    <definedName name="FG">[51]DATE!$I$24:$I$85</definedName>
    <definedName name="FGDAG" localSheetId="18" hidden="1">{#N/A,#N/A,FALSE,"포장2"}</definedName>
    <definedName name="FGDAG" localSheetId="11" hidden="1">{#N/A,#N/A,FALSE,"포장2"}</definedName>
    <definedName name="FGDAG" hidden="1">{#N/A,#N/A,FALSE,"포장2"}</definedName>
    <definedName name="FGDAGFG" localSheetId="18" hidden="1">{#N/A,#N/A,FALSE,"혼합골재"}</definedName>
    <definedName name="FGDAGFG" localSheetId="11" hidden="1">{#N/A,#N/A,FALSE,"혼합골재"}</definedName>
    <definedName name="FGDAGFG" hidden="1">{#N/A,#N/A,FALSE,"혼합골재"}</definedName>
    <definedName name="FGDF">[23]공기!#REF!</definedName>
    <definedName name="fgfadgf" localSheetId="18" hidden="1">{#N/A,#N/A,FALSE,"혼합골재"}</definedName>
    <definedName name="fgfadgf" localSheetId="11" hidden="1">{#N/A,#N/A,FALSE,"혼합골재"}</definedName>
    <definedName name="fgfadgf" hidden="1">{#N/A,#N/A,FALSE,"혼합골재"}</definedName>
    <definedName name="FGFDG" localSheetId="18" hidden="1">{#N/A,#N/A,FALSE,"표지목차"}</definedName>
    <definedName name="FGFDG" localSheetId="11" hidden="1">{#N/A,#N/A,FALSE,"표지목차"}</definedName>
    <definedName name="FGFDG" hidden="1">{#N/A,#N/A,FALSE,"표지목차"}</definedName>
    <definedName name="fgfdgffff" localSheetId="18" hidden="1">{#N/A,#N/A,FALSE,"부대2"}</definedName>
    <definedName name="fgfdgffff" localSheetId="11" hidden="1">{#N/A,#N/A,FALSE,"부대2"}</definedName>
    <definedName name="fgfdgffff" hidden="1">{#N/A,#N/A,FALSE,"부대2"}</definedName>
    <definedName name="fgfdsgdfg" localSheetId="18" hidden="1">{#N/A,#N/A,FALSE,"혼합골재"}</definedName>
    <definedName name="fgfdsgdfg" localSheetId="11" hidden="1">{#N/A,#N/A,FALSE,"혼합골재"}</definedName>
    <definedName name="fgfdsgdfg" hidden="1">{#N/A,#N/A,FALSE,"혼합골재"}</definedName>
    <definedName name="fgfg" localSheetId="18" hidden="1">{#N/A,#N/A,FALSE,"2~8번"}</definedName>
    <definedName name="fgfg" localSheetId="11" hidden="1">{#N/A,#N/A,FALSE,"2~8번"}</definedName>
    <definedName name="fgfg" hidden="1">{#N/A,#N/A,FALSE,"2~8번"}</definedName>
    <definedName name="fgfgfg" localSheetId="18" hidden="1">{#N/A,#N/A,FALSE,"골재소요량";#N/A,#N/A,FALSE,"골재소요량"}</definedName>
    <definedName name="fgfgfg" localSheetId="11" hidden="1">{#N/A,#N/A,FALSE,"골재소요량";#N/A,#N/A,FALSE,"골재소요량"}</definedName>
    <definedName name="fgfgfg" hidden="1">{#N/A,#N/A,FALSE,"골재소요량";#N/A,#N/A,FALSE,"골재소요량"}</definedName>
    <definedName name="FGFGJDF">[23]제수!#REF!</definedName>
    <definedName name="fgg" localSheetId="18">수목중량!fgg</definedName>
    <definedName name="fgg" localSheetId="11">폐기목중량!fgg</definedName>
    <definedName name="fgg">[0]!fgg</definedName>
    <definedName name="FGGA">'[25]ABUT수량-A1'!$T$25</definedName>
    <definedName name="fgh">'[1]자재 집계표'!#REF!</definedName>
    <definedName name="fghfdagfd" localSheetId="18" hidden="1">{#N/A,#N/A,FALSE,"표지목차"}</definedName>
    <definedName name="fghfdagfd" localSheetId="11" hidden="1">{#N/A,#N/A,FALSE,"표지목차"}</definedName>
    <definedName name="fghfdagfd" hidden="1">{#N/A,#N/A,FALSE,"표지목차"}</definedName>
    <definedName name="fgn" localSheetId="18" hidden="1">{#N/A,#N/A,FALSE,"구조2"}</definedName>
    <definedName name="fgn" localSheetId="11" hidden="1">{#N/A,#N/A,FALSE,"구조2"}</definedName>
    <definedName name="fgn" hidden="1">{#N/A,#N/A,FALSE,"구조2"}</definedName>
    <definedName name="fgnrt" localSheetId="18" hidden="1">{#N/A,#N/A,FALSE,"단가표지"}</definedName>
    <definedName name="fgnrt" localSheetId="11" hidden="1">{#N/A,#N/A,FALSE,"단가표지"}</definedName>
    <definedName name="fgnrt" hidden="1">{#N/A,#N/A,FALSE,"단가표지"}</definedName>
    <definedName name="fgsdf" localSheetId="18" hidden="1">{#N/A,#N/A,FALSE,"운반시간"}</definedName>
    <definedName name="fgsdf" localSheetId="11" hidden="1">{#N/A,#N/A,FALSE,"운반시간"}</definedName>
    <definedName name="fgsdf" hidden="1">{#N/A,#N/A,FALSE,"운반시간"}</definedName>
    <definedName name="fguyj" localSheetId="18">수목중량!fguyj</definedName>
    <definedName name="fguyj" localSheetId="11">폐기목중량!fguyj</definedName>
    <definedName name="fguyj">[0]!fguyj</definedName>
    <definedName name="fh">#REF!</definedName>
    <definedName name="fhddg" localSheetId="18" hidden="1">{#N/A,#N/A,FALSE,"부대1"}</definedName>
    <definedName name="fhddg" localSheetId="11" hidden="1">{#N/A,#N/A,FALSE,"부대1"}</definedName>
    <definedName name="fhddg" hidden="1">{#N/A,#N/A,FALSE,"부대1"}</definedName>
    <definedName name="fhdkjf" localSheetId="18" hidden="1">{#N/A,#N/A,FALSE,"골재소요량";#N/A,#N/A,FALSE,"골재소요량"}</definedName>
    <definedName name="fhdkjf" localSheetId="11" hidden="1">{#N/A,#N/A,FALSE,"골재소요량";#N/A,#N/A,FALSE,"골재소요량"}</definedName>
    <definedName name="fhdkjf" hidden="1">{#N/A,#N/A,FALSE,"골재소요량";#N/A,#N/A,FALSE,"골재소요량"}</definedName>
    <definedName name="FHE">#REF!</definedName>
    <definedName name="FHN">#REF!</definedName>
    <definedName name="FHSDFH">[23]제수!#REF!</definedName>
    <definedName name="Field00">#REF!</definedName>
    <definedName name="Field01">#REF!</definedName>
    <definedName name="Field02">#REF!</definedName>
    <definedName name="Field03">#REF!</definedName>
    <definedName name="Field04">#REF!</definedName>
    <definedName name="Field05">#REF!</definedName>
    <definedName name="Field06">#REF!</definedName>
    <definedName name="Field07">#REF!</definedName>
    <definedName name="Field08">#REF!</definedName>
    <definedName name="Field09">#REF!</definedName>
    <definedName name="Field10">#REF!</definedName>
    <definedName name="Field11">#REF!</definedName>
    <definedName name="Field12">#REF!</definedName>
    <definedName name="Field13">#REF!</definedName>
    <definedName name="Field14">#REF!</definedName>
    <definedName name="Fields" localSheetId="18">#REF!,#REF!,#REF!,#REF!,#REF!,#REF!,#REF!,#REF!,#REF!,#REF!</definedName>
    <definedName name="Fields" localSheetId="11">#REF!,#REF!,#REF!,#REF!,#REF!,#REF!,#REF!,#REF!,#REF!,#REF!</definedName>
    <definedName name="Fields">#REF!,#REF!,#REF!,#REF!,#REF!,#REF!,#REF!,#REF!,#REF!,#REF!</definedName>
    <definedName name="FILB">[11]방음벽기초!#REF!</definedName>
    <definedName name="fill1" hidden="1">[2]조명시설!#REF!</definedName>
    <definedName name="FKF" localSheetId="18">BlankMacro1</definedName>
    <definedName name="FKF" localSheetId="11">BlankMacro1</definedName>
    <definedName name="FKF">BlankMacro1</definedName>
    <definedName name="fld00" localSheetId="18">#REF!</definedName>
    <definedName name="fld00" localSheetId="11">#REF!</definedName>
    <definedName name="fld00">#REF!</definedName>
    <definedName name="Fld000">#REF!</definedName>
    <definedName name="FLEXIBLE_JOINT">#REF!</definedName>
    <definedName name="FLEXIBLE32">#REF!</definedName>
    <definedName name="FLN">#REF!</definedName>
    <definedName name="FN">[29]교각1!#REF!</definedName>
    <definedName name="fng" localSheetId="18" hidden="1">{#N/A,#N/A,FALSE,"구조2"}</definedName>
    <definedName name="fng" localSheetId="11" hidden="1">{#N/A,#N/A,FALSE,"구조2"}</definedName>
    <definedName name="fng" hidden="1">{#N/A,#N/A,FALSE,"구조2"}</definedName>
    <definedName name="fngrt" localSheetId="18" hidden="1">{#N/A,#N/A,FALSE,"단가표지"}</definedName>
    <definedName name="fngrt" localSheetId="11" hidden="1">{#N/A,#N/A,FALSE,"단가표지"}</definedName>
    <definedName name="fngrt" hidden="1">{#N/A,#N/A,FALSE,"단가표지"}</definedName>
    <definedName name="FOOT1">[9]설계조건!#REF!</definedName>
    <definedName name="FOOT2">[9]설계조건!#REF!</definedName>
    <definedName name="FOOT3">[9]설계조건!#REF!</definedName>
    <definedName name="FOUND_A">[52]기초공!#REF!</definedName>
    <definedName name="FOUND_H">#REF!</definedName>
    <definedName name="Fpu">#REF!</definedName>
    <definedName name="Fpy">#REF!</definedName>
    <definedName name="FS" localSheetId="18" hidden="1">{#N/A,#N/A,FALSE,"배수1"}</definedName>
    <definedName name="FS" localSheetId="11" hidden="1">{#N/A,#N/A,FALSE,"배수1"}</definedName>
    <definedName name="FS" hidden="1">{#N/A,#N/A,FALSE,"배수1"}</definedName>
    <definedName name="FSHOE">#REF!</definedName>
    <definedName name="FTA">[11]방음벽기초!#REF!</definedName>
    <definedName name="FTB">[11]방음벽기초!#REF!</definedName>
    <definedName name="fth" localSheetId="18">수목중량!fth</definedName>
    <definedName name="fth" localSheetId="11">폐기목중량!fth</definedName>
    <definedName name="fth">[0]!fth</definedName>
    <definedName name="fx" localSheetId="18" hidden="1">{#N/A,#N/A,FALSE,"조골재"}</definedName>
    <definedName name="fx" localSheetId="11" hidden="1">{#N/A,#N/A,FALSE,"조골재"}</definedName>
    <definedName name="fx" hidden="1">{#N/A,#N/A,FALSE,"조골재"}</definedName>
    <definedName name="Fy">#REF!</definedName>
    <definedName name="F이">#REF!</definedName>
    <definedName name="F일">#REF!</definedName>
    <definedName name="G">'[26]가압장(토목)'!#REF!</definedName>
    <definedName name="G_m">#REF!</definedName>
    <definedName name="GABION_개_소_별_명_세">#REF!</definedName>
    <definedName name="GABION_수_량_집_계">#REF!</definedName>
    <definedName name="GAP">#REF!</definedName>
    <definedName name="GASP">#REF!</definedName>
    <definedName name="GATEVALVE20">#REF!</definedName>
    <definedName name="GATEVALVE25">#REF!</definedName>
    <definedName name="GATEVALVE32">#REF!</definedName>
    <definedName name="GATEVALVE50">#REF!</definedName>
    <definedName name="gb" localSheetId="18" hidden="1">{#N/A,#N/A,FALSE,"2~8번"}</definedName>
    <definedName name="gb" localSheetId="11" hidden="1">{#N/A,#N/A,FALSE,"2~8번"}</definedName>
    <definedName name="gb" hidden="1">{#N/A,#N/A,FALSE,"2~8번"}</definedName>
    <definedName name="gbgbgbgb" localSheetId="18">수목중량!gbgbgbgb</definedName>
    <definedName name="gbgbgbgb" localSheetId="11">폐기목중량!gbgbgbgb</definedName>
    <definedName name="gbgbgbgb">[0]!gbgbgbgb</definedName>
    <definedName name="GC">[21]설계조건!$I$51</definedName>
    <definedName name="Gcsl">'[5]자재 집계표'!$F$33</definedName>
    <definedName name="gd">'[1]자재 집계표'!$E$84</definedName>
    <definedName name="gdf" localSheetId="18" hidden="1">{#N/A,#N/A,FALSE,"속도"}</definedName>
    <definedName name="gdf" localSheetId="11" hidden="1">{#N/A,#N/A,FALSE,"속도"}</definedName>
    <definedName name="gdf" hidden="1">{#N/A,#N/A,FALSE,"속도"}</definedName>
    <definedName name="GDG" localSheetId="18" hidden="1">{#N/A,#N/A,FALSE,"포장2"}</definedName>
    <definedName name="GDG" localSheetId="11" hidden="1">{#N/A,#N/A,FALSE,"포장2"}</definedName>
    <definedName name="GDG" hidden="1">{#N/A,#N/A,FALSE,"포장2"}</definedName>
    <definedName name="GDGFD" localSheetId="18" hidden="1">{#N/A,#N/A,FALSE,"배수1"}</definedName>
    <definedName name="GDGFD" localSheetId="11" hidden="1">{#N/A,#N/A,FALSE,"배수1"}</definedName>
    <definedName name="GDGFD" hidden="1">{#N/A,#N/A,FALSE,"배수1"}</definedName>
    <definedName name="GF">[45]DATE!$C$24:$C$85</definedName>
    <definedName name="gfd">'[1]자재 집계표'!#REF!</definedName>
    <definedName name="GFDG" localSheetId="18" hidden="1">{#N/A,#N/A,FALSE,"2~8번"}</definedName>
    <definedName name="GFDG" localSheetId="11" hidden="1">{#N/A,#N/A,FALSE,"2~8번"}</definedName>
    <definedName name="GFDG" hidden="1">{#N/A,#N/A,FALSE,"2~8번"}</definedName>
    <definedName name="GFDGDFGFG" localSheetId="18" hidden="1">{#N/A,#N/A,FALSE,"혼합골재"}</definedName>
    <definedName name="GFDGDFGFG" localSheetId="11" hidden="1">{#N/A,#N/A,FALSE,"혼합골재"}</definedName>
    <definedName name="GFDGDFGFG" hidden="1">{#N/A,#N/A,FALSE,"혼합골재"}</definedName>
    <definedName name="gfgfg" localSheetId="18" hidden="1">{#N/A,#N/A,FALSE,"골재소요량";#N/A,#N/A,FALSE,"골재소요량"}</definedName>
    <definedName name="gfgfg" localSheetId="11" hidden="1">{#N/A,#N/A,FALSE,"골재소요량";#N/A,#N/A,FALSE,"골재소요량"}</definedName>
    <definedName name="gfgfg" hidden="1">{#N/A,#N/A,FALSE,"골재소요량";#N/A,#N/A,FALSE,"골재소요량"}</definedName>
    <definedName name="GFGFHGFHF" localSheetId="18" hidden="1">{#N/A,#N/A,FALSE,"토공2"}</definedName>
    <definedName name="GFGFHGFHF" localSheetId="11" hidden="1">{#N/A,#N/A,FALSE,"토공2"}</definedName>
    <definedName name="GFGFHGFHF" hidden="1">{#N/A,#N/A,FALSE,"토공2"}</definedName>
    <definedName name="gfhgh" localSheetId="18" hidden="1">{#N/A,#N/A,FALSE,"배수2"}</definedName>
    <definedName name="gfhgh" localSheetId="11" hidden="1">{#N/A,#N/A,FALSE,"배수2"}</definedName>
    <definedName name="gfhgh" hidden="1">{#N/A,#N/A,FALSE,"배수2"}</definedName>
    <definedName name="Gg">'[5]자재 집계표'!$F$27</definedName>
    <definedName name="ggfhgfshgh" localSheetId="18" hidden="1">{#N/A,#N/A,FALSE,"포장2"}</definedName>
    <definedName name="ggfhgfshgh" localSheetId="11" hidden="1">{#N/A,#N/A,FALSE,"포장2"}</definedName>
    <definedName name="ggfhgfshgh" hidden="1">{#N/A,#N/A,FALSE,"포장2"}</definedName>
    <definedName name="ggg">#REF!</definedName>
    <definedName name="GGGG">#REF!</definedName>
    <definedName name="ggggg" localSheetId="18" hidden="1">{#N/A,#N/A,FALSE,"구조1"}</definedName>
    <definedName name="ggggg" localSheetId="11" hidden="1">{#N/A,#N/A,FALSE,"구조1"}</definedName>
    <definedName name="ggggg" hidden="1">{#N/A,#N/A,FALSE,"구조1"}</definedName>
    <definedName name="GGGHGH" localSheetId="18">BlankMacro1</definedName>
    <definedName name="GGGHGH" localSheetId="11">BlankMacro1</definedName>
    <definedName name="GGGHGH">BlankMacro1</definedName>
    <definedName name="GH" localSheetId="18">#REF!</definedName>
    <definedName name="GH" localSheetId="11">#REF!</definedName>
    <definedName name="GH">#REF!</definedName>
    <definedName name="ghf" localSheetId="18">'[1]자재 집계표'!#REF!</definedName>
    <definedName name="ghf" localSheetId="11">'[1]자재 집계표'!#REF!</definedName>
    <definedName name="ghf">'[1]자재 집계표'!#REF!</definedName>
    <definedName name="GHFJ" localSheetId="18">BlankMacro1</definedName>
    <definedName name="GHFJ" localSheetId="11">BlankMacro1</definedName>
    <definedName name="GHFJ">BlankMacro1</definedName>
    <definedName name="ghgbgbg" localSheetId="18">수목중량!ghgbgbg</definedName>
    <definedName name="ghgbgbg" localSheetId="11">폐기목중량!ghgbgbg</definedName>
    <definedName name="ghgbgbg">[0]!ghgbgbg</definedName>
    <definedName name="ghgfh" localSheetId="18" hidden="1">{#N/A,#N/A,FALSE,"포장2"}</definedName>
    <definedName name="ghgfh" localSheetId="11" hidden="1">{#N/A,#N/A,FALSE,"포장2"}</definedName>
    <definedName name="ghgfh" hidden="1">{#N/A,#N/A,FALSE,"포장2"}</definedName>
    <definedName name="GHT">#REF!</definedName>
    <definedName name="gigin">[9]설계조건!#REF!</definedName>
    <definedName name="gihk" localSheetId="18">수목중량!gihk</definedName>
    <definedName name="gihk" localSheetId="11">폐기목중량!gihk</definedName>
    <definedName name="gihk">[0]!gihk</definedName>
    <definedName name="GJHGLI" localSheetId="18" hidden="1">{#N/A,#N/A,FALSE,"포장1";#N/A,#N/A,FALSE,"포장1"}</definedName>
    <definedName name="GJHGLI" localSheetId="11" hidden="1">{#N/A,#N/A,FALSE,"포장1";#N/A,#N/A,FALSE,"포장1"}</definedName>
    <definedName name="GJHGLI" hidden="1">{#N/A,#N/A,FALSE,"포장1";#N/A,#N/A,FALSE,"포장1"}</definedName>
    <definedName name="GJP">#REF!</definedName>
    <definedName name="GJR">#REF!</definedName>
    <definedName name="GJS">#REF!</definedName>
    <definedName name="glcl">'[1]자재 집계표'!#REF!</definedName>
    <definedName name="GO">#REF!</definedName>
    <definedName name="GOP">[34]교통표지!#REF!</definedName>
    <definedName name="Gpsc">'[5]자재 집계표'!$F$25</definedName>
    <definedName name="GR">#REF!</definedName>
    <definedName name="GrphActSales">#REF!</definedName>
    <definedName name="GrphActStk">#REF!</definedName>
    <definedName name="GrphPlanSales">#REF!</definedName>
    <definedName name="GrphTgtStk">#REF!</definedName>
    <definedName name="GS" localSheetId="18" hidden="1">{#N/A,#N/A,FALSE,"포장2"}</definedName>
    <definedName name="GS" localSheetId="11" hidden="1">{#N/A,#N/A,FALSE,"포장2"}</definedName>
    <definedName name="GS" hidden="1">{#N/A,#N/A,FALSE,"포장2"}</definedName>
    <definedName name="GSBA">[21]설계조건!$I$28</definedName>
    <definedName name="GSBO">[21]설계조건!$M$28</definedName>
    <definedName name="gt">#REF!</definedName>
    <definedName name="GuBae">#REF!</definedName>
    <definedName name="GV">#REF!</definedName>
    <definedName name="gw" localSheetId="18" hidden="1">{#N/A,#N/A,FALSE,"배수1"}</definedName>
    <definedName name="gw" localSheetId="11" hidden="1">{#N/A,#N/A,FALSE,"배수1"}</definedName>
    <definedName name="gw" hidden="1">{#N/A,#N/A,FALSE,"배수1"}</definedName>
    <definedName name="gw54eg5" localSheetId="18">수목중량!gw54eg5</definedName>
    <definedName name="gw54eg5" localSheetId="11">폐기목중량!gw54eg5</definedName>
    <definedName name="gw54eg5">[0]!gw54eg5</definedName>
    <definedName name="h">'[53]#REF'!$I$114</definedName>
    <definedName name="H.1">#REF!</definedName>
    <definedName name="H.10">#REF!</definedName>
    <definedName name="H.2">#REF!</definedName>
    <definedName name="H.3">#REF!</definedName>
    <definedName name="H.4">#REF!</definedName>
    <definedName name="H.5">#REF!</definedName>
    <definedName name="H.6">#REF!</definedName>
    <definedName name="H.7">#REF!</definedName>
    <definedName name="H.8">#REF!</definedName>
    <definedName name="H.9">#REF!</definedName>
    <definedName name="H_1">#REF!</definedName>
    <definedName name="H_2">#REF!</definedName>
    <definedName name="h_3">#REF!</definedName>
    <definedName name="h_water">#REF!</definedName>
    <definedName name="H1A">#REF!</definedName>
    <definedName name="H1B">[11]방음벽기초!#REF!</definedName>
    <definedName name="H1C">#REF!</definedName>
    <definedName name="H1D">#REF!</definedName>
    <definedName name="H1H">#REF!</definedName>
    <definedName name="H1L">[8]Sheet1!$L$11</definedName>
    <definedName name="H1R">[8]Sheet1!$N$11</definedName>
    <definedName name="H1WL">[8]Sheet1!$L$25</definedName>
    <definedName name="H1WR">[8]Sheet1!$N$25</definedName>
    <definedName name="H2B">[11]방음벽기초!#REF!</definedName>
    <definedName name="H2C">#REF!</definedName>
    <definedName name="H2H">#REF!</definedName>
    <definedName name="H2L">[8]Sheet1!$L$12</definedName>
    <definedName name="H2R">[8]Sheet1!$N$12</definedName>
    <definedName name="H2WL">[8]Sheet1!$L$26</definedName>
    <definedName name="H2WR">[8]Sheet1!$N$26</definedName>
    <definedName name="H3B">[11]방음벽기초!#REF!</definedName>
    <definedName name="H3H">#REF!</definedName>
    <definedName name="H3L">[8]Sheet1!$L$13</definedName>
    <definedName name="H3R">[8]Sheet1!$N$13</definedName>
    <definedName name="H3WL">[8]Sheet1!$L$27</definedName>
    <definedName name="H3WR">[8]Sheet1!$N$27</definedName>
    <definedName name="H4B">[11]방음벽기초!#REF!</definedName>
    <definedName name="H4H">#REF!</definedName>
    <definedName name="H4L">[8]Sheet1!$L$14</definedName>
    <definedName name="H4R">[8]Sheet1!$N$14</definedName>
    <definedName name="H5H">'[5]자재 집계표'!#REF!</definedName>
    <definedName name="H5L">[8]Sheet1!$L$15</definedName>
    <definedName name="H5R">[8]Sheet1!$N$15</definedName>
    <definedName name="H6H">'[5]자재 집계표'!#REF!</definedName>
    <definedName name="H6L">[8]Sheet1!$L$16</definedName>
    <definedName name="H6R">[8]Sheet1!$N$16</definedName>
    <definedName name="H7H">'[5]자재 집계표'!#REF!</definedName>
    <definedName name="H7L">[8]Sheet1!$L$17</definedName>
    <definedName name="H7R">[8]Sheet1!$N$17</definedName>
    <definedName name="H9A">[8]Sheet1!$J$19</definedName>
    <definedName name="HA">#REF!</definedName>
    <definedName name="HAB">#REF!</definedName>
    <definedName name="HAHJJ">'[25]ABUT수량-A1'!$T$25</definedName>
    <definedName name="HAP">#REF!</definedName>
    <definedName name="HB">#REF!</definedName>
    <definedName name="HC">#REF!</definedName>
    <definedName name="Hca">#REF!</definedName>
    <definedName name="Hcd">#REF!</definedName>
    <definedName name="HD">#REF!</definedName>
    <definedName name="HDDAFHAD">#REF!</definedName>
    <definedName name="HE">#REF!</definedName>
    <definedName name="hf">'[1]자재 집계표'!#REF!</definedName>
    <definedName name="hgd" localSheetId="18" hidden="1">{#N/A,#N/A,FALSE,"배수2"}</definedName>
    <definedName name="hgd" localSheetId="11" hidden="1">{#N/A,#N/A,FALSE,"배수2"}</definedName>
    <definedName name="hgd" hidden="1">{#N/A,#N/A,FALSE,"배수2"}</definedName>
    <definedName name="hgf" localSheetId="18" hidden="1">{#N/A,#N/A,FALSE,"2~8번"}</definedName>
    <definedName name="hgf" localSheetId="11" hidden="1">{#N/A,#N/A,FALSE,"2~8번"}</definedName>
    <definedName name="hgf" hidden="1">{#N/A,#N/A,FALSE,"2~8번"}</definedName>
    <definedName name="hggdsh">'[1]자재 집계표'!#REF!</definedName>
    <definedName name="hgh" localSheetId="18" hidden="1">{#N/A,#N/A,FALSE,"단가표지"}</definedName>
    <definedName name="hgh" localSheetId="11" hidden="1">{#N/A,#N/A,FALSE,"단가표지"}</definedName>
    <definedName name="hgh" hidden="1">{#N/A,#N/A,FALSE,"단가표지"}</definedName>
    <definedName name="hghg" localSheetId="18" hidden="1">{#N/A,#N/A,FALSE,"운반시간"}</definedName>
    <definedName name="hghg" localSheetId="11" hidden="1">{#N/A,#N/A,FALSE,"운반시간"}</definedName>
    <definedName name="hghg" hidden="1">{#N/A,#N/A,FALSE,"운반시간"}</definedName>
    <definedName name="HH">[29]교각1!#REF!</definedName>
    <definedName name="hhh">'[1]자재 집계표'!#REF!</definedName>
    <definedName name="HHHH">[54]원형맨홀수량!$L$16</definedName>
    <definedName name="HHHHHHHHHHHHHH" localSheetId="18">수목중량!HHHHHHHHHHHHHH</definedName>
    <definedName name="HHHHHHHHHHHHHH" localSheetId="11">폐기목중량!HHHHHHHHHHHHHH</definedName>
    <definedName name="HHHHHHHHHHHHHH">[0]!HHHHHHHHHHHHHH</definedName>
    <definedName name="HHMP" localSheetId="18">#REF!</definedName>
    <definedName name="HHMP" localSheetId="11">#REF!</definedName>
    <definedName name="HHMP">#REF!</definedName>
    <definedName name="HHR" localSheetId="18" hidden="1">{#N/A,#N/A,FALSE,"포장2"}</definedName>
    <definedName name="HHR" localSheetId="11" hidden="1">{#N/A,#N/A,FALSE,"포장2"}</definedName>
    <definedName name="HHR" hidden="1">{#N/A,#N/A,FALSE,"포장2"}</definedName>
    <definedName name="HHS">#REF!</definedName>
    <definedName name="HHSP">#REF!</definedName>
    <definedName name="HHT">#REF!</definedName>
    <definedName name="hkj" localSheetId="18" hidden="1">{#N/A,#N/A,FALSE,"혼합골재"}</definedName>
    <definedName name="hkj" localSheetId="11" hidden="1">{#N/A,#N/A,FALSE,"혼합골재"}</definedName>
    <definedName name="hkj" hidden="1">{#N/A,#N/A,FALSE,"혼합골재"}</definedName>
    <definedName name="HL">[8]Sheet1!$L$18</definedName>
    <definedName name="HM">#REF!</definedName>
    <definedName name="HP">#REF!</definedName>
    <definedName name="HPI">#REF!</definedName>
    <definedName name="HPP">#REF!</definedName>
    <definedName name="HR">[8]Sheet1!$N$18</definedName>
    <definedName name="hrbirit" localSheetId="18" hidden="1">{#N/A,#N/A,FALSE,"배수2"}</definedName>
    <definedName name="hrbirit" localSheetId="11" hidden="1">{#N/A,#N/A,FALSE,"배수2"}</definedName>
    <definedName name="hrbirit" hidden="1">{#N/A,#N/A,FALSE,"배수2"}</definedName>
    <definedName name="hrbjrjy" localSheetId="18" hidden="1">{#N/A,#N/A,FALSE,"배수2"}</definedName>
    <definedName name="hrbjrjy" localSheetId="11" hidden="1">{#N/A,#N/A,FALSE,"배수2"}</definedName>
    <definedName name="hrbjrjy" hidden="1">{#N/A,#N/A,FALSE,"배수2"}</definedName>
    <definedName name="HS">[29]교각1!#REF!</definedName>
    <definedName name="HSDF">[23]제수!#REF!</definedName>
    <definedName name="HSDFHDFSH">[23]제수!#REF!</definedName>
    <definedName name="hsf" localSheetId="18" hidden="1">{#N/A,#N/A,FALSE,"구조2"}</definedName>
    <definedName name="hsf" localSheetId="11" hidden="1">{#N/A,#N/A,FALSE,"구조2"}</definedName>
    <definedName name="hsf" hidden="1">{#N/A,#N/A,FALSE,"구조2"}</definedName>
    <definedName name="HSH">[8]Sheet1!$F$43</definedName>
    <definedName name="HSP">#REF!</definedName>
    <definedName name="HST">#REF!</definedName>
    <definedName name="HT">'[26]가압장(토목)'!#REF!</definedName>
    <definedName name="HTML_CodePage" hidden="1">949</definedName>
    <definedName name="HTML_Description" hidden="1">""</definedName>
    <definedName name="HTML_Email" hidden="1">""</definedName>
    <definedName name="HTML_Header" hidden="1">""</definedName>
    <definedName name="HTML_LastUpdate" hidden="1">"98-06-09"</definedName>
    <definedName name="HTML_LineAfter" hidden="1">FALSE</definedName>
    <definedName name="HTML_LineBefore" hidden="1">FALSE</definedName>
    <definedName name="HTML_Name" hidden="1">"동현조경"</definedName>
    <definedName name="HTML_OBDlg2" hidden="1">TRUE</definedName>
    <definedName name="HTML_OBDlg4" hidden="1">TRUE</definedName>
    <definedName name="HTML_OS" hidden="1">0</definedName>
    <definedName name="HTML_PathFile" hidden="1">"C:\내작업철\견적양식\MyHTML.htm"</definedName>
    <definedName name="HTML_Title" hidden="1">"견적서"</definedName>
    <definedName name="HTMP">#REF!</definedName>
    <definedName name="HTSP">#REF!</definedName>
    <definedName name="HUB">#REF!</definedName>
    <definedName name="HUH">#REF!</definedName>
    <definedName name="HWL">[8]Sheet1!$L$28</definedName>
    <definedName name="HWP">#REF!</definedName>
    <definedName name="HWR">[8]Sheet1!$N$28</definedName>
    <definedName name="H모래180규격">[55]SORCE1!$N$18:$Y$32</definedName>
    <definedName name="H모래90규격">[55]SORCE1!$A$18:$L$32</definedName>
    <definedName name="H사">#REF!</definedName>
    <definedName name="H삼">#REF!</definedName>
    <definedName name="H이">#REF!</definedName>
    <definedName name="H일">#REF!</definedName>
    <definedName name="I">'[26]가압장(토목)'!#REF!</definedName>
    <definedName name="ID">'[26]가압장(토목)'!#REF!</definedName>
    <definedName name="id_공통공사비">#REF!</definedName>
    <definedName name="id_단위시설별_공사비">#REF!</definedName>
    <definedName name="id_제잡비">#REF!</definedName>
    <definedName name="IELWSALES">#REF!</definedName>
    <definedName name="IELYSALES">#REF!</definedName>
    <definedName name="IEPLANSALES">#REF!</definedName>
    <definedName name="IESP">#REF!</definedName>
    <definedName name="II">'[56]ABUT수량-A1'!$T$25</definedName>
    <definedName name="IIB호D13">#REF!</definedName>
    <definedName name="IIB호D16">#REF!</definedName>
    <definedName name="IIC호D13">#REF!</definedName>
    <definedName name="IIC호D16">#REF!</definedName>
    <definedName name="IIIC호D13">#REF!</definedName>
    <definedName name="IIIC호D16">#REF!</definedName>
    <definedName name="ijj" localSheetId="18" hidden="1">{#N/A,#N/A,FALSE,"골재소요량";#N/A,#N/A,FALSE,"골재소요량"}</definedName>
    <definedName name="ijj" localSheetId="11" hidden="1">{#N/A,#N/A,FALSE,"골재소요량";#N/A,#N/A,FALSE,"골재소요량"}</definedName>
    <definedName name="ijj" hidden="1">{#N/A,#N/A,FALSE,"골재소요량";#N/A,#N/A,FALSE,"골재소요량"}</definedName>
    <definedName name="IL">#REF!</definedName>
    <definedName name="ilch">[42]ilch!$A$3:$M$25</definedName>
    <definedName name="IND">#REF!</definedName>
    <definedName name="Input1_ScrolA">#REF!</definedName>
    <definedName name="IntFreeCred">#REF!</definedName>
    <definedName name="INTPUT">#REF!</definedName>
    <definedName name="INTPUTDATA">#REF!</definedName>
    <definedName name="IOIOIOIO" localSheetId="18" hidden="1">{#N/A,#N/A,FALSE,"표지목차"}</definedName>
    <definedName name="IOIOIOIO" localSheetId="11" hidden="1">{#N/A,#N/A,FALSE,"표지목차"}</definedName>
    <definedName name="IOIOIOIO" hidden="1">{#N/A,#N/A,FALSE,"표지목차"}</definedName>
    <definedName name="iopu" localSheetId="18" hidden="1">{#N/A,#N/A,FALSE,"속도"}</definedName>
    <definedName name="iopu" localSheetId="11" hidden="1">{#N/A,#N/A,FALSE,"속도"}</definedName>
    <definedName name="iopu" hidden="1">{#N/A,#N/A,FALSE,"속도"}</definedName>
    <definedName name="iouo" localSheetId="18" hidden="1">{#N/A,#N/A,FALSE,"배수2"}</definedName>
    <definedName name="iouo" localSheetId="11" hidden="1">{#N/A,#N/A,FALSE,"배수2"}</definedName>
    <definedName name="iouo" hidden="1">{#N/A,#N/A,FALSE,"배수2"}</definedName>
    <definedName name="ioup" localSheetId="18" hidden="1">{#N/A,#N/A,FALSE,"속도"}</definedName>
    <definedName name="ioup" localSheetId="11" hidden="1">{#N/A,#N/A,FALSE,"속도"}</definedName>
    <definedName name="ioup" hidden="1">{#N/A,#N/A,FALSE,"속도"}</definedName>
    <definedName name="IT">#REF!</definedName>
    <definedName name="I호D13">[57]맨홀수량집계!$K$21</definedName>
    <definedName name="I호D16">[57]맨홀수량집계!$K$22</definedName>
    <definedName name="J">[58]단위중량!#REF!</definedName>
    <definedName name="J_S_P_용__믹서">[59]장비집계!#REF!</definedName>
    <definedName name="J_형옹벽측구_수량집계">#REF!</definedName>
    <definedName name="j1_l">#REF!</definedName>
    <definedName name="j2_l">#REF!</definedName>
    <definedName name="j3_l">#REF!</definedName>
    <definedName name="j4_l">#REF!</definedName>
    <definedName name="JACK100TON">'[60]가시설(TYPE-A)'!#REF!</definedName>
    <definedName name="JACK50TON">[61]가시설수량!$AE$203</definedName>
    <definedName name="JB">#REF!</definedName>
    <definedName name="JBP">#REF!</definedName>
    <definedName name="JBR">#REF!</definedName>
    <definedName name="JBS">#REF!</definedName>
    <definedName name="jf" localSheetId="18" hidden="1">{#N/A,#N/A,FALSE,"이정표"}</definedName>
    <definedName name="jf" localSheetId="11" hidden="1">{#N/A,#N/A,FALSE,"이정표"}</definedName>
    <definedName name="jf" hidden="1">{#N/A,#N/A,FALSE,"이정표"}</definedName>
    <definedName name="jfjh" localSheetId="18" hidden="1">{#N/A,#N/A,FALSE,"표지목차"}</definedName>
    <definedName name="jfjh" localSheetId="11" hidden="1">{#N/A,#N/A,FALSE,"표지목차"}</definedName>
    <definedName name="jfjh" hidden="1">{#N/A,#N/A,FALSE,"표지목차"}</definedName>
    <definedName name="JH">[58]단위중량!#REF!</definedName>
    <definedName name="jhjg" localSheetId="18" hidden="1">{#N/A,#N/A,FALSE,"조골재"}</definedName>
    <definedName name="jhjg" localSheetId="11" hidden="1">{#N/A,#N/A,FALSE,"조골재"}</definedName>
    <definedName name="jhjg" hidden="1">{#N/A,#N/A,FALSE,"조골재"}</definedName>
    <definedName name="jhjh" localSheetId="18" hidden="1">{#N/A,#N/A,FALSE,"표지목차"}</definedName>
    <definedName name="jhjh" localSheetId="11" hidden="1">{#N/A,#N/A,FALSE,"표지목차"}</definedName>
    <definedName name="jhjh" hidden="1">{#N/A,#N/A,FALSE,"표지목차"}</definedName>
    <definedName name="JHY" localSheetId="18">수목중량!JHY</definedName>
    <definedName name="JHY" localSheetId="11">폐기목중량!JHY</definedName>
    <definedName name="JHY">[0]!JHY</definedName>
    <definedName name="JHYK" localSheetId="18">[58]단위중량!#REF!</definedName>
    <definedName name="JHYK" localSheetId="11">[58]단위중량!#REF!</definedName>
    <definedName name="JHYK">[58]단위중량!#REF!</definedName>
    <definedName name="JHYKI">[58]단위중량!#REF!</definedName>
    <definedName name="JHYKIN">[58]단위중량!#REF!</definedName>
    <definedName name="JHYKING" localSheetId="18">수목중량!JHYKING</definedName>
    <definedName name="JHYKING" localSheetId="11">폐기목중량!JHYKING</definedName>
    <definedName name="JHYKING">[0]!JHYKING</definedName>
    <definedName name="JHYKING1" localSheetId="18">[58]단위중량!#REF!</definedName>
    <definedName name="JHYKING1" localSheetId="11">[58]단위중량!#REF!</definedName>
    <definedName name="JHYKING1">[58]단위중량!#REF!</definedName>
    <definedName name="JHYKING10">[58]단위중량!#REF!</definedName>
    <definedName name="JHYKING2">[58]단위중량!#REF!</definedName>
    <definedName name="JHYKING3">[58]단위중량!#REF!</definedName>
    <definedName name="JHYKING4">[58]단위중량!#REF!</definedName>
    <definedName name="JHYKING5">[58]단위중량!#REF!</definedName>
    <definedName name="JHYKING6">[58]단위중량!#REF!</definedName>
    <definedName name="JHYKING7">[58]단위중량!#REF!</definedName>
    <definedName name="JHYKING8">[58]단위중량!#REF!</definedName>
    <definedName name="JHYKING9">[58]단위중량!#REF!</definedName>
    <definedName name="JHYY" localSheetId="18">수목중량!JHYY</definedName>
    <definedName name="JHYY" localSheetId="11">폐기목중량!JHYY</definedName>
    <definedName name="JHYY">[0]!JHYY</definedName>
    <definedName name="jii" localSheetId="18" hidden="1">{#N/A,#N/A,FALSE,"골재소요량";#N/A,#N/A,FALSE,"골재소요량"}</definedName>
    <definedName name="jii" localSheetId="11" hidden="1">{#N/A,#N/A,FALSE,"골재소요량";#N/A,#N/A,FALSE,"골재소요량"}</definedName>
    <definedName name="jii" hidden="1">{#N/A,#N/A,FALSE,"골재소요량";#N/A,#N/A,FALSE,"골재소요량"}</definedName>
    <definedName name="jjj">#REF!</definedName>
    <definedName name="JJJJ">'[20]ABUT수량-A1'!$T$25</definedName>
    <definedName name="jjjjj" localSheetId="18">BlankMacro1</definedName>
    <definedName name="jjjjj" localSheetId="11">BlankMacro1</definedName>
    <definedName name="jjjjj">BlankMacro1</definedName>
    <definedName name="JK">'[62]ABUT수량-A1'!$T$25</definedName>
    <definedName name="JKJKJKJK" localSheetId="18" hidden="1">{#N/A,#N/A,FALSE,"포장1";#N/A,#N/A,FALSE,"포장1"}</definedName>
    <definedName name="JKJKJKJK" localSheetId="11" hidden="1">{#N/A,#N/A,FALSE,"포장1";#N/A,#N/A,FALSE,"포장1"}</definedName>
    <definedName name="JKJKJKJK" hidden="1">{#N/A,#N/A,FALSE,"포장1";#N/A,#N/A,FALSE,"포장1"}</definedName>
    <definedName name="JL">#REF!</definedName>
    <definedName name="JMXM">'[63]ABUT수량-A1'!$T$25</definedName>
    <definedName name="JOINT">#REF!</definedName>
    <definedName name="Joint3">[64]입력DATA!#REF!</definedName>
    <definedName name="Joint4">[64]입력DATA!#REF!</definedName>
    <definedName name="JP">[3]골재집계!#REF!</definedName>
    <definedName name="JPP">#REF!</definedName>
    <definedName name="JT">#REF!</definedName>
    <definedName name="JYH">#REF!</definedName>
    <definedName name="jyrwe" localSheetId="18" hidden="1">{#N/A,#N/A,FALSE,"조골재"}</definedName>
    <definedName name="jyrwe" localSheetId="11" hidden="1">{#N/A,#N/A,FALSE,"조골재"}</definedName>
    <definedName name="jyrwe" hidden="1">{#N/A,#N/A,FALSE,"조골재"}</definedName>
    <definedName name="jytrtysr" localSheetId="18" hidden="1">{#N/A,#N/A,FALSE,"조골재"}</definedName>
    <definedName name="jytrtysr" localSheetId="11" hidden="1">{#N/A,#N/A,FALSE,"조골재"}</definedName>
    <definedName name="jytrtysr" hidden="1">{#N/A,#N/A,FALSE,"조골재"}</definedName>
    <definedName name="k" localSheetId="18">{"Book1","부대-(표지판,데리,가드).xls","부대-(낙,차,중분대).xls"}</definedName>
    <definedName name="k" localSheetId="11">{"Book1","부대-(표지판,데리,가드).xls","부대-(낙,차,중분대).xls"}</definedName>
    <definedName name="k">{"Book1","부대-(표지판,데리,가드).xls","부대-(낙,차,중분대).xls"}</definedName>
    <definedName name="KAD">#REF!</definedName>
    <definedName name="KAED">#REF!</definedName>
    <definedName name="KAES">#REF!</definedName>
    <definedName name="KANG1">#REF!</definedName>
    <definedName name="KANG2">#REF!</definedName>
    <definedName name="KAS">#REF!</definedName>
    <definedName name="Ka일">#REF!</definedName>
    <definedName name="Ka투">#REF!</definedName>
    <definedName name="KB">'[65]3련 BOX'!#REF!</definedName>
    <definedName name="KD">#REF!</definedName>
    <definedName name="kdjf">#REF!</definedName>
    <definedName name="Kea">#REF!</definedName>
    <definedName name="Kh">#REF!</definedName>
    <definedName name="KH.1">'[65]3련 BOX'!#REF!</definedName>
    <definedName name="KHE">#REF!</definedName>
    <definedName name="khl" localSheetId="18" hidden="1">{#N/A,#N/A,FALSE,"2~8번"}</definedName>
    <definedName name="khl" localSheetId="11" hidden="1">{#N/A,#N/A,FALSE,"2~8번"}</definedName>
    <definedName name="khl" hidden="1">{#N/A,#N/A,FALSE,"2~8번"}</definedName>
    <definedName name="KHN">#REF!</definedName>
    <definedName name="KIM">#REF!</definedName>
    <definedName name="kin" localSheetId="18" hidden="1">{#N/A,#N/A,FALSE,"혼합골재"}</definedName>
    <definedName name="kin" localSheetId="11" hidden="1">{#N/A,#N/A,FALSE,"혼합골재"}</definedName>
    <definedName name="kin" hidden="1">{#N/A,#N/A,FALSE,"혼합골재"}</definedName>
    <definedName name="kjg" localSheetId="18" hidden="1">{#N/A,#N/A,FALSE,"조골재"}</definedName>
    <definedName name="kjg" localSheetId="11" hidden="1">{#N/A,#N/A,FALSE,"조골재"}</definedName>
    <definedName name="kjg" hidden="1">{#N/A,#N/A,FALSE,"조골재"}</definedName>
    <definedName name="kjh">'[1]자재 집계표'!#REF!</definedName>
    <definedName name="kk" localSheetId="18" hidden="1">{#N/A,#N/A,FALSE,"구조2"}</definedName>
    <definedName name="kk" localSheetId="11" hidden="1">{#N/A,#N/A,FALSE,"구조2"}</definedName>
    <definedName name="kk" hidden="1">{#N/A,#N/A,FALSE,"구조2"}</definedName>
    <definedName name="kkk" localSheetId="18">수목중량!kkk</definedName>
    <definedName name="kkk" localSheetId="11">폐기목중량!kkk</definedName>
    <definedName name="kkk">[0]!kkk</definedName>
    <definedName name="kkkk" localSheetId="18">'[66]토사(PE)'!#REF!</definedName>
    <definedName name="kkkk" localSheetId="11">'[66]토사(PE)'!#REF!</definedName>
    <definedName name="kkkk">'[66]토사(PE)'!#REF!</definedName>
    <definedName name="kkkkk">'[66]토사(PE)'!#REF!</definedName>
    <definedName name="kkkkkk">'[66]토사(PE)'!#REF!</definedName>
    <definedName name="kkkkkkk">'[66]토사(PE)'!#REF!</definedName>
    <definedName name="kkkkkl">'[66]토사(PE)'!#REF!</definedName>
    <definedName name="KKP">#REF!</definedName>
    <definedName name="kl">'[66]토사(PE)'!#REF!</definedName>
    <definedName name="kll">'[66]토사(PE)'!#REF!</definedName>
    <definedName name="KLLKLKLK" localSheetId="18" hidden="1">{#N/A,#N/A,FALSE,"포장2"}</definedName>
    <definedName name="KLLKLKLK" localSheetId="11" hidden="1">{#N/A,#N/A,FALSE,"포장2"}</definedName>
    <definedName name="KLLKLKLK" hidden="1">{#N/A,#N/A,FALSE,"포장2"}</definedName>
    <definedName name="KMP">#REF!</definedName>
    <definedName name="knj" localSheetId="18" hidden="1">{#N/A,#N/A,FALSE,"혼합골재"}</definedName>
    <definedName name="knj" localSheetId="11" hidden="1">{#N/A,#N/A,FALSE,"혼합골재"}</definedName>
    <definedName name="knj" hidden="1">{#N/A,#N/A,FALSE,"혼합골재"}</definedName>
    <definedName name="Ko">#REF!</definedName>
    <definedName name="ksad" localSheetId="18" hidden="1">{#N/A,#N/A,FALSE,"토공2"}</definedName>
    <definedName name="ksad" localSheetId="11" hidden="1">{#N/A,#N/A,FALSE,"토공2"}</definedName>
    <definedName name="ksad" hidden="1">{#N/A,#N/A,FALSE,"토공2"}</definedName>
    <definedName name="ktf" hidden="1">#REF!</definedName>
    <definedName name="kty" hidden="1">#REF!</definedName>
    <definedName name="KUP">#REF!</definedName>
    <definedName name="kv">'[67]역T형교대(말뚝기초)'!#REF!</definedName>
    <definedName name="KVO">#REF!</definedName>
    <definedName name="kytjnjr" localSheetId="18" hidden="1">{#N/A,#N/A,FALSE,"토공2"}</definedName>
    <definedName name="kytjnjr" localSheetId="11" hidden="1">{#N/A,#N/A,FALSE,"토공2"}</definedName>
    <definedName name="kytjnjr" hidden="1">{#N/A,#N/A,FALSE,"토공2"}</definedName>
    <definedName name="L">[29]교각1!#REF!</definedName>
    <definedName name="L_1">#REF!</definedName>
    <definedName name="L_2">#REF!</definedName>
    <definedName name="L_3">#REF!</definedName>
    <definedName name="L_4">#REF!</definedName>
    <definedName name="L_5">#REF!</definedName>
    <definedName name="L_6">#REF!</definedName>
    <definedName name="L_RPTB_품셈">[68]L_RPTA05_목록!$A$2:$N$345</definedName>
    <definedName name="L10L">'[5]자재 집계표'!#REF!</definedName>
    <definedName name="L1L">#REF!</definedName>
    <definedName name="L1S">#REF!</definedName>
    <definedName name="L2L">#REF!</definedName>
    <definedName name="L2S">#REF!</definedName>
    <definedName name="L3L">#REF!</definedName>
    <definedName name="L4L">#REF!</definedName>
    <definedName name="L5L">'[5]자재 집계표'!$E$81</definedName>
    <definedName name="L5S">#REF!</definedName>
    <definedName name="L6L">'[5]자재 집계표'!$E$82</definedName>
    <definedName name="L7L">'[5]자재 집계표'!$E$83</definedName>
    <definedName name="L8L">'[5]자재 집계표'!$E$84</definedName>
    <definedName name="L9L">'[5]자재 집계표'!$E$86</definedName>
    <definedName name="LA">'[26]가압장(토목)'!#REF!</definedName>
    <definedName name="LB">[44]말뚝지지력산정!$L$22</definedName>
    <definedName name="LBOX1">#REF!</definedName>
    <definedName name="LBOX2">#REF!</definedName>
    <definedName name="lc">'[1]자재 집계표'!$E$188</definedName>
    <definedName name="LCC">#REF!</definedName>
    <definedName name="LCL">#REF!</definedName>
    <definedName name="Lclb">#REF!</definedName>
    <definedName name="LD">#REF!</definedName>
    <definedName name="le">'[1]자재 집계표'!$J$445</definedName>
    <definedName name="Len">#REF!</definedName>
    <definedName name="LH">#REF!</definedName>
    <definedName name="LH.4">#REF!</definedName>
    <definedName name="LH.7">#REF!</definedName>
    <definedName name="LHMP">#REF!</definedName>
    <definedName name="LHSP">#REF!</definedName>
    <definedName name="lijop" localSheetId="18" hidden="1">{#N/A,#N/A,FALSE,"배수1"}</definedName>
    <definedName name="lijop" localSheetId="11" hidden="1">{#N/A,#N/A,FALSE,"배수1"}</definedName>
    <definedName name="lijop" hidden="1">{#N/A,#N/A,FALSE,"배수1"}</definedName>
    <definedName name="LIST">#REF!</definedName>
    <definedName name="ListItem01">#REF!</definedName>
    <definedName name="ListItem02">#REF!</definedName>
    <definedName name="ListItem03">#REF!</definedName>
    <definedName name="ListItem04">#REF!</definedName>
    <definedName name="ListItem05">#REF!</definedName>
    <definedName name="ListItem06">#REF!</definedName>
    <definedName name="ListItem07">#REF!</definedName>
    <definedName name="ListItem08">#REF!</definedName>
    <definedName name="LK">[69]DATE!$C$24:$C$85</definedName>
    <definedName name="LKKLKL" localSheetId="18">BlankMacro1</definedName>
    <definedName name="LKKLKL" localSheetId="11">BlankMacro1</definedName>
    <definedName name="LKKLKL">BlankMacro1</definedName>
    <definedName name="lks" localSheetId="18">수목중량!lks</definedName>
    <definedName name="lks" localSheetId="11">폐기목중량!lks</definedName>
    <definedName name="lks">[0]!lks</definedName>
    <definedName name="LKSS" localSheetId="18">수목중량!LKSS</definedName>
    <definedName name="LKSS" localSheetId="11">폐기목중량!LKSS</definedName>
    <definedName name="LKSS">[0]!LKSS</definedName>
    <definedName name="LKTY" localSheetId="18">BlankMacro1</definedName>
    <definedName name="LKTY" localSheetId="11">BlankMacro1</definedName>
    <definedName name="LKTY">BlankMacro1</definedName>
    <definedName name="ll">'[66]토사(PE)'!#REF!</definedName>
    <definedName name="LL0">'[5]자재 집계표'!#REF!</definedName>
    <definedName name="lll" localSheetId="18">수목중량!lll</definedName>
    <definedName name="lll" localSheetId="11">폐기목중량!lll</definedName>
    <definedName name="lll">[0]!lll</definedName>
    <definedName name="LMO">[8]Sheet1!$L$50</definedName>
    <definedName name="lo" localSheetId="18" hidden="1">{#N/A,#N/A,FALSE,"2~8번"}</definedName>
    <definedName name="lo" localSheetId="11" hidden="1">{#N/A,#N/A,FALSE,"2~8번"}</definedName>
    <definedName name="lo" hidden="1">{#N/A,#N/A,FALSE,"2~8번"}</definedName>
    <definedName name="LOI">#REF!</definedName>
    <definedName name="LONG">#REF!</definedName>
    <definedName name="LOP">#REF!</definedName>
    <definedName name="LPI">[8]Sheet1!$F$56</definedName>
    <definedName name="LSA">#REF!</definedName>
    <definedName name="LSD">#REF!</definedName>
    <definedName name="LSE">#REF!</definedName>
    <definedName name="LSH">[8]Sheet1!$L$39</definedName>
    <definedName name="LST">#REF!</definedName>
    <definedName name="LT">'[5]자재 집계표'!#REF!</definedName>
    <definedName name="LTL">'[5]자재 집계표'!#REF!</definedName>
    <definedName name="LTMP">#REF!</definedName>
    <definedName name="LTSP">#REF!</definedName>
    <definedName name="LU">#REF!</definedName>
    <definedName name="LWSALES">#REF!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L형측구">#REF!</definedName>
    <definedName name="M">'[26]가압장(토목)'!#REF!</definedName>
    <definedName name="M_pl1">#REF!</definedName>
    <definedName name="MARGINPLAN">#REF!</definedName>
    <definedName name="MARGINPROJ">#REF!</definedName>
    <definedName name="MB.1">#REF!</definedName>
    <definedName name="MB.2">#REF!</definedName>
    <definedName name="Mc3Span">#REF!</definedName>
    <definedName name="MCB">#REF!</definedName>
    <definedName name="MCH">#REF!</definedName>
    <definedName name="MCON">#REF!</definedName>
    <definedName name="MH">#REF!</definedName>
    <definedName name="MID">#REF!</definedName>
    <definedName name="mmm">'[5]자재 집계표'!#REF!</definedName>
    <definedName name="MP">#REF!</definedName>
    <definedName name="MR">#REF!</definedName>
    <definedName name="MS">#REF!</definedName>
    <definedName name="musu">#REF!</definedName>
    <definedName name="MYB.1">#REF!</definedName>
    <definedName name="MYB.2">#REF!</definedName>
    <definedName name="MYH">#REF!</definedName>
    <definedName name="M당무게">[70]DATE!$E$24:$E$85</definedName>
    <definedName name="n" localSheetId="18" hidden="1">{#N/A,#N/A,FALSE,"속도"}</definedName>
    <definedName name="n" localSheetId="11" hidden="1">{#N/A,#N/A,FALSE,"속도"}</definedName>
    <definedName name="n" hidden="1">{#N/A,#N/A,FALSE,"속도"}</definedName>
    <definedName name="N1A">#REF!</definedName>
    <definedName name="N1D">#REF!</definedName>
    <definedName name="N1S">[8]Sheet1!$F$46</definedName>
    <definedName name="N2S">[8]Sheet1!$F$47</definedName>
    <definedName name="N3S">[8]Sheet1!$F$48</definedName>
    <definedName name="NA">'[26]가압장(토목)'!#REF!</definedName>
    <definedName name="NAME">#REF!</definedName>
    <definedName name="NAP">[34]낙석방지책!#REF!</definedName>
    <definedName name="NC">#REF!</definedName>
    <definedName name="Nca">#REF!</definedName>
    <definedName name="Ncd">#REF!</definedName>
    <definedName name="ND">#REF!</definedName>
    <definedName name="NDO">[8]Sheet1!$F$53</definedName>
    <definedName name="NE">#REF!</definedName>
    <definedName name="new" hidden="1">[71]조명시설!#REF!</definedName>
    <definedName name="NEWA">#REF!</definedName>
    <definedName name="nf">'[1]자재 집계표'!#REF!</definedName>
    <definedName name="NH">'[26]가압장(토목)'!#REF!</definedName>
    <definedName name="NHM">#REF!</definedName>
    <definedName name="NMP">'[72]1SPAN'!$AN$218</definedName>
    <definedName name="NN">#REF!</definedName>
    <definedName name="NNN">#REF!</definedName>
    <definedName name="NNNN">'[73]ABUT수량-A1'!$T$25</definedName>
    <definedName name="NOFS">[21]설계조건!$F$35</definedName>
    <definedName name="NOT">#REF!</definedName>
    <definedName name="NOTCH">#REF!</definedName>
    <definedName name="NPI">[8]Sheet1!$L$58</definedName>
    <definedName name="NQA">[21]설계조건!$K$43</definedName>
    <definedName name="NQFS">[21]설계조건!$L$35</definedName>
    <definedName name="NSA">#REF!</definedName>
    <definedName name="NSC">#REF!</definedName>
    <definedName name="NSD">#REF!</definedName>
    <definedName name="NSE">#REF!</definedName>
    <definedName name="NSFNAF">'[25]ABUT수량-A1'!$T$25</definedName>
    <definedName name="NSFS">[21]설계조건!$I$35</definedName>
    <definedName name="NSH">[8]Sheet1!$L$43</definedName>
    <definedName name="NSO">[8]Sheet1!$L$48</definedName>
    <definedName name="NSP">#REF!</definedName>
    <definedName name="NSSJ">#REF!</definedName>
    <definedName name="NST">#REF!</definedName>
    <definedName name="NSV">#REF!</definedName>
    <definedName name="n이">#REF!</definedName>
    <definedName name="n이_1">#REF!</definedName>
    <definedName name="n이_2">#REF!</definedName>
    <definedName name="n일">#REF!</definedName>
    <definedName name="N치">#REF!</definedName>
    <definedName name="o" localSheetId="18">{"Book1","부대-(표지판,데리,가드).xls","부대-(낙,차,중분대).xls"}</definedName>
    <definedName name="o" localSheetId="11">{"Book1","부대-(표지판,데리,가드).xls","부대-(낙,차,중분대).xls"}</definedName>
    <definedName name="o">{"Book1","부대-(표지판,데리,가드).xls","부대-(낙,차,중분대).xls"}</definedName>
    <definedName name="o_m">#REF!</definedName>
    <definedName name="OA">'[26]가압장(토목)'!#REF!</definedName>
    <definedName name="OB">'[26]가압장(토목)'!#REF!</definedName>
    <definedName name="OD">'[26]가압장(토목)'!#REF!</definedName>
    <definedName name="oh">#REF!</definedName>
    <definedName name="oi8uip" localSheetId="18" hidden="1">{#N/A,#N/A,FALSE,"이정표"}</definedName>
    <definedName name="oi8uip" localSheetId="11" hidden="1">{#N/A,#N/A,FALSE,"이정표"}</definedName>
    <definedName name="oi8uip" hidden="1">{#N/A,#N/A,FALSE,"이정표"}</definedName>
    <definedName name="oiuo" localSheetId="18" hidden="1">{#N/A,#N/A,FALSE,"배수2"}</definedName>
    <definedName name="oiuo" localSheetId="11" hidden="1">{#N/A,#N/A,FALSE,"배수2"}</definedName>
    <definedName name="oiuo" hidden="1">{#N/A,#N/A,FALSE,"배수2"}</definedName>
    <definedName name="oiuyo" localSheetId="18" hidden="1">{#N/A,#N/A,FALSE,"부대1"}</definedName>
    <definedName name="oiuyo" localSheetId="11" hidden="1">{#N/A,#N/A,FALSE,"부대1"}</definedName>
    <definedName name="oiuyo" hidden="1">{#N/A,#N/A,FALSE,"부대1"}</definedName>
    <definedName name="ok" localSheetId="18" hidden="1">{#N/A,#N/A,FALSE,"2~8번"}</definedName>
    <definedName name="ok" localSheetId="11" hidden="1">{#N/A,#N/A,FALSE,"2~8번"}</definedName>
    <definedName name="ok" hidden="1">{#N/A,#N/A,FALSE,"2~8번"}</definedName>
    <definedName name="ooo" hidden="1">'[74]6PILE  (돌출)'!#REF!</definedName>
    <definedName name="oooo">'[20]ABUT수량-A1'!$T$25</definedName>
    <definedName name="OP">#REF!</definedName>
    <definedName name="OPIU" localSheetId="18">BlankMacro1</definedName>
    <definedName name="OPIU" localSheetId="11">BlankMacro1</definedName>
    <definedName name="OPIU">BlankMacro1</definedName>
    <definedName name="ouio" localSheetId="18" hidden="1">{#N/A,#N/A,FALSE,"부대2"}</definedName>
    <definedName name="ouio" localSheetId="11" hidden="1">{#N/A,#N/A,FALSE,"부대2"}</definedName>
    <definedName name="ouio" hidden="1">{#N/A,#N/A,FALSE,"부대2"}</definedName>
    <definedName name="OUTD">#REF!</definedName>
    <definedName name="ow">#REF!</definedName>
    <definedName name="P">[75]Sheet2!$F$140,[75]Sheet2!$F$140:$F$142,[75]Sheet2!$F$160</definedName>
    <definedName name="P_H2">'[52]기둥(원형)'!#REF!</definedName>
    <definedName name="p_m">#REF!</definedName>
    <definedName name="P1B">[11]방음벽기초!#REF!</definedName>
    <definedName name="P2B">[11]방음벽기초!#REF!</definedName>
    <definedName name="P3B">[11]방음벽기초!#REF!</definedName>
    <definedName name="PA">'[26]가압장(토목)'!#REF!</definedName>
    <definedName name="PAR">#REF!</definedName>
    <definedName name="PARAHP">#REF!</definedName>
    <definedName name="PARR">#REF!</definedName>
    <definedName name="PARR1">#REF!</definedName>
    <definedName name="PARR2">#REF!</definedName>
    <definedName name="PARR3">#REF!</definedName>
    <definedName name="PARR4">#REF!</definedName>
    <definedName name="PARR5">#REF!</definedName>
    <definedName name="PAS">#REF!</definedName>
    <definedName name="PAV">#REF!</definedName>
    <definedName name="pa삼">#REF!</definedName>
    <definedName name="Pa오">#REF!</definedName>
    <definedName name="PB">'[26]가압장(토목)'!#REF!</definedName>
    <definedName name="PBB">#REF!</definedName>
    <definedName name="PBR">#REF!</definedName>
    <definedName name="PBS">#REF!</definedName>
    <definedName name="PC">#REF!</definedName>
    <definedName name="PCEN">#REF!</definedName>
    <definedName name="PCR">#REF!</definedName>
    <definedName name="PCS">#REF!</definedName>
    <definedName name="PD">#REF!</definedName>
    <definedName name="PDIA">#REF!</definedName>
    <definedName name="PDIST">[21]설계조건!$L$10</definedName>
    <definedName name="PDR">#REF!</definedName>
    <definedName name="PDS">#REF!</definedName>
    <definedName name="PE">#REF!</definedName>
    <definedName name="PEA">#REF!</definedName>
    <definedName name="PEL">#REF!</definedName>
    <definedName name="PER">#REF!</definedName>
    <definedName name="PES">#REF!</definedName>
    <definedName name="PF">#REF!</definedName>
    <definedName name="PFO">'[5]자재 집계표'!#REF!</definedName>
    <definedName name="PFR">#REF!</definedName>
    <definedName name="PFS">#REF!</definedName>
    <definedName name="PG">#REF!</definedName>
    <definedName name="PGR">#REF!</definedName>
    <definedName name="PGS">#REF!</definedName>
    <definedName name="pgsc">'[1]자재 집계표'!#REF!</definedName>
    <definedName name="PH">'[26]가압장(토목)'!#REF!</definedName>
    <definedName name="phi">#REF!</definedName>
    <definedName name="PI">#REF!</definedName>
    <definedName name="PIB">#REF!</definedName>
    <definedName name="PIBA">[21]설계조건!$I$29</definedName>
    <definedName name="PIBO">[21]설계조건!$M$29</definedName>
    <definedName name="pile_s">[44]말뚝지지력산정!$F$116</definedName>
    <definedName name="PILEA">#REF!</definedName>
    <definedName name="PILEL">#REF!</definedName>
    <definedName name="PILEZ">#REF!</definedName>
    <definedName name="PILE규격">'[76]H PILE수량'!#REF!</definedName>
    <definedName name="PILE길이">[61]가시설수량!$AE$13</definedName>
    <definedName name="pile연결">#REF!</definedName>
    <definedName name="PIM">'[5]자재 집계표'!#REF!</definedName>
    <definedName name="PIS">#REF!</definedName>
    <definedName name="PJ">#REF!</definedName>
    <definedName name="PK">#REF!</definedName>
    <definedName name="PL">[29]교각1!#REF!</definedName>
    <definedName name="PM">'[5]자재 집계표'!#REF!</definedName>
    <definedName name="PN">[29]교각1!#REF!</definedName>
    <definedName name="PO">'[5]자재 집계표'!#REF!</definedName>
    <definedName name="POT_BEARING">#REF!</definedName>
    <definedName name="PP">#REF!</definedName>
    <definedName name="PPP">'[20]ABUT수량-A1'!$T$25</definedName>
    <definedName name="PQ">#REF!</definedName>
    <definedName name="Pr">#REF!</definedName>
    <definedName name="PRC">#REF!</definedName>
    <definedName name="PRDump">#REF!</definedName>
    <definedName name="prin">#REF!</definedName>
    <definedName name="prinf_titles">#REF!</definedName>
    <definedName name="print">#REF!</definedName>
    <definedName name="_xlnm.Print_Area" localSheetId="0">관급자재총괄집계표!$A$1:$Q$51</definedName>
    <definedName name="_xlnm.Print_Area" localSheetId="39">설비공수량집계!$A$1:$E$13</definedName>
    <definedName name="_xlnm.Print_Area" localSheetId="18">수목중량!$A$1:$Q$26</definedName>
    <definedName name="_xlnm.Print_Area" localSheetId="30">시설공수량산출서!$A$1:$G$824</definedName>
    <definedName name="_xlnm.Print_Area" localSheetId="22">시설공수량집계!$A$1:$E$45</definedName>
    <definedName name="_xlnm.Print_Area" localSheetId="27">시설공운반집계표!$A$1:$N$27</definedName>
    <definedName name="_xlnm.Print_Area" localSheetId="28">시설공토공집계표!$A$1:$O$21</definedName>
    <definedName name="_xlnm.Print_Area" localSheetId="19">식재공관급자재집계표!$A$1:$I$118</definedName>
    <definedName name="_xlnm.Print_Area" localSheetId="17">식재공수량집계!$A$1:$G$127</definedName>
    <definedName name="_xlnm.Print_Area" localSheetId="2">자재운반총괄집계표!$A$1:$M$9</definedName>
    <definedName name="_xlnm.Print_Area" localSheetId="10">철거공임목폐기물집계표!$A$1:$I$53</definedName>
    <definedName name="_xlnm.Print_Area" localSheetId="3">'토공 총괄집계표'!$A$1:$O$13</definedName>
    <definedName name="_xlnm.Print_Area" localSheetId="5">토적표!$A$1:$J$25</definedName>
    <definedName name="_xlnm.Print_Area" localSheetId="11">폐기목중량!$A$1:$P$12</definedName>
    <definedName name="_xlnm.Print_Area" localSheetId="37">포장공수량산출서!#REF!</definedName>
    <definedName name="_xlnm.Print_Area" localSheetId="32">포장공수량집계!$A$1:$E$24</definedName>
    <definedName name="_xlnm.Print_Area" localSheetId="35">포장공토공집계표!$A$1:$U$16</definedName>
    <definedName name="_xlnm.Print_Area" localSheetId="36">포장공하차집계표!$A$1:$K$16</definedName>
    <definedName name="_xlnm.Print_Area" localSheetId="1">하차총괄집계표!$A$1:$Q$13</definedName>
    <definedName name="_xlnm.Print_Area">#REF!</definedName>
    <definedName name="Print_Area_MI" localSheetId="18">#REF!</definedName>
    <definedName name="Print_Area_MI" localSheetId="11">#REF!</definedName>
    <definedName name="Print_Area_MI">#REF!</definedName>
    <definedName name="PRINT_AREA_MI1">#REF!</definedName>
    <definedName name="PRINT_TILIES">#REF!,#REF!,#REF!,#REF!,#REF!</definedName>
    <definedName name="PRINT_TILLES">[77]우수!$1:$3,[77]우수!$A:$D</definedName>
    <definedName name="print_title" localSheetId="18">#REF!</definedName>
    <definedName name="print_title" localSheetId="11">#REF!</definedName>
    <definedName name="print_title">#REF!</definedName>
    <definedName name="PRINT_TITLEN">#REF!</definedName>
    <definedName name="_xlnm.Print_Titles" localSheetId="41">설비공수량산출서!$2:$2</definedName>
    <definedName name="_xlnm.Print_Titles" localSheetId="18">수목중량!$7:$8</definedName>
    <definedName name="_xlnm.Print_Titles" localSheetId="23">시설공관급자재집계표1!$1:$4</definedName>
    <definedName name="_xlnm.Print_Titles" localSheetId="24">시설공관급자재집계표2!$1:$4</definedName>
    <definedName name="_xlnm.Print_Titles" localSheetId="25">시설공관급자재집계표3!$1:$4</definedName>
    <definedName name="_xlnm.Print_Titles" localSheetId="26">시설공관급자재집계표4!$1:$4</definedName>
    <definedName name="_xlnm.Print_Titles" localSheetId="22">시설공수량집계!$2:$3</definedName>
    <definedName name="_xlnm.Print_Titles" localSheetId="27">시설공운반집계표!$1:$4</definedName>
    <definedName name="_xlnm.Print_Titles" localSheetId="28">시설공토공집계표!$1:$2</definedName>
    <definedName name="_xlnm.Print_Titles" localSheetId="29">시설공하차집계표!$1:$4</definedName>
    <definedName name="_xlnm.Print_Titles" localSheetId="19">식재공관급자재집계표!$2:$3</definedName>
    <definedName name="_xlnm.Print_Titles" localSheetId="17">식재공수량집계!$2:$3</definedName>
    <definedName name="_xlnm.Print_Titles" localSheetId="20">식재공운반집계표!$1:$4</definedName>
    <definedName name="_xlnm.Print_Titles" localSheetId="7">철거공수량집계표!$2:$3</definedName>
    <definedName name="_xlnm.Print_Titles" localSheetId="10">철거공임목폐기물집계표!$2:$3</definedName>
    <definedName name="_xlnm.Print_Titles" localSheetId="8">철거공폐기물집계표!$2:$3</definedName>
    <definedName name="_xlnm.Print_Titles" localSheetId="3">'토공 총괄집계표'!$2:$3</definedName>
    <definedName name="_xlnm.Print_Titles" localSheetId="5">토적표!$2:$3</definedName>
    <definedName name="_xlnm.Print_Titles" localSheetId="11">폐기목중량!$7:$8</definedName>
    <definedName name="_xlnm.Print_Titles" localSheetId="33">포장공관급자재집계표!$1:$4</definedName>
    <definedName name="_xlnm.Print_Titles" localSheetId="32">포장공수량집계!$2:$3</definedName>
    <definedName name="_xlnm.Print_Titles" localSheetId="34">포장공운반집계표!$1:$4</definedName>
    <definedName name="_xlnm.Print_Titles" localSheetId="35">포장공토공집계표!$2:$3</definedName>
    <definedName name="_xlnm.Print_Titles">[78]공량산출서!$1:$1</definedName>
    <definedName name="Print_Titles_MI" localSheetId="18">#REF!</definedName>
    <definedName name="Print_Titles_MI" localSheetId="11">#REF!</definedName>
    <definedName name="Print_Titles_MI">#REF!</definedName>
    <definedName name="PRNH" localSheetId="18">[79]순성토!#REF!</definedName>
    <definedName name="PRNH" localSheetId="11">[79]순성토!#REF!</definedName>
    <definedName name="PRNH">[79]순성토!#REF!</definedName>
    <definedName name="PRNV">[79]순성토!#REF!</definedName>
    <definedName name="PRO">'[5]자재 집계표'!#REF!</definedName>
    <definedName name="PROJECT">#REF!</definedName>
    <definedName name="PS">'[5]자재 집계표'!#REF!</definedName>
    <definedName name="PSS">#REF!</definedName>
    <definedName name="PT">[29]교각1!#REF!</definedName>
    <definedName name="PTINT" localSheetId="18">[80]!PTINT</definedName>
    <definedName name="PTINT">[80]!PTINT</definedName>
    <definedName name="PTK" localSheetId="18">#REF!</definedName>
    <definedName name="PTK" localSheetId="11">#REF!</definedName>
    <definedName name="PTK">#REF!</definedName>
    <definedName name="PTT">#REF!</definedName>
    <definedName name="PU">#REF!</definedName>
    <definedName name="PUU">#REF!</definedName>
    <definedName name="PV">#REF!</definedName>
    <definedName name="PV100경">#REF!</definedName>
    <definedName name="PV100노">#REF!</definedName>
    <definedName name="PV100재">#REF!</definedName>
    <definedName name="PV150경">#REF!</definedName>
    <definedName name="PV150노">#REF!</definedName>
    <definedName name="PV150재">#REF!</definedName>
    <definedName name="PV40경">#REF!</definedName>
    <definedName name="PV40노">#REF!</definedName>
    <definedName name="PV40재">#REF!</definedName>
    <definedName name="PV50경">#REF!</definedName>
    <definedName name="PV50노">#REF!</definedName>
    <definedName name="PV50재">#REF!</definedName>
    <definedName name="PVCELBOW100">#REF!</definedName>
    <definedName name="PVCELBOW125">#REF!</definedName>
    <definedName name="PVCELBOW150">#REF!</definedName>
    <definedName name="PVCTEE150">#REF!</definedName>
    <definedName name="PVC관">#REF!</definedName>
    <definedName name="PVC접합제">#REF!</definedName>
    <definedName name="PVC지수판">#REF!</definedName>
    <definedName name="PVI">#REF!</definedName>
    <definedName name="PVP">[6]포장공!#REF!</definedName>
    <definedName name="PVR">[6]포장공!#REF!</definedName>
    <definedName name="PVS">[6]포장공!#REF!</definedName>
    <definedName name="PVT" localSheetId="18">#REF!</definedName>
    <definedName name="PVT" localSheetId="11">#REF!</definedName>
    <definedName name="PVT">#REF!</definedName>
    <definedName name="PYUUYF" localSheetId="18">BlankMacro1</definedName>
    <definedName name="PYUUYF" localSheetId="11">BlankMacro1</definedName>
    <definedName name="PYUUYF">BlankMacro1</definedName>
    <definedName name="q" localSheetId="18">{"Book1","부대-(표지판,데리,가드).xls","부대-(낙,차,중분대).xls"}</definedName>
    <definedName name="q" localSheetId="11">{"Book1","부대-(표지판,데리,가드).xls","부대-(낙,차,중분대).xls"}</definedName>
    <definedName name="q">{"Book1","부대-(표지판,데리,가드).xls","부대-(낙,차,중분대).xls"}</definedName>
    <definedName name="Q3WEE" localSheetId="18" hidden="1">{#N/A,#N/A,FALSE,"조골재"}</definedName>
    <definedName name="Q3WEE" localSheetId="11" hidden="1">{#N/A,#N/A,FALSE,"조골재"}</definedName>
    <definedName name="Q3WEE" hidden="1">{#N/A,#N/A,FALSE,"조골재"}</definedName>
    <definedName name="qadd">'[81]ABUT수량-A1'!$T$25</definedName>
    <definedName name="QAQA">'[56]ABUT수량-A1'!$T$25</definedName>
    <definedName name="qe">#REF!</definedName>
    <definedName name="Qe앨">#REF!</definedName>
    <definedName name="QHN">#REF!</definedName>
    <definedName name="qi">[9]설계조건!#REF!</definedName>
    <definedName name="QL">[21]설계조건!$Y$28</definedName>
    <definedName name="qpp">'[82]tggwan(mac)'!$A:$A</definedName>
    <definedName name="QQ" localSheetId="18" hidden="1">{#N/A,#N/A,FALSE,"2~8번"}</definedName>
    <definedName name="QQ" localSheetId="11" hidden="1">{#N/A,#N/A,FALSE,"2~8번"}</definedName>
    <definedName name="QQ" hidden="1">{#N/A,#N/A,FALSE,"2~8번"}</definedName>
    <definedName name="qqaa">'[20]ABUT수량-A1'!$T$25</definedName>
    <definedName name="qqq" localSheetId="18">{"Book1","부대-(표지판,데리,가드).xls","부대-(낙,차,중분대).xls"}</definedName>
    <definedName name="qqq" localSheetId="11">{"Book1","부대-(표지판,데리,가드).xls","부대-(낙,차,중분대).xls"}</definedName>
    <definedName name="qqq">{"Book1","부대-(표지판,데리,가드).xls","부대-(낙,차,중분대).xls"}</definedName>
    <definedName name="QQQQ">'[83]ABUT수량-A1'!$T$25</definedName>
    <definedName name="QQQQQQQQQQQQQ" localSheetId="18">수목중량!QQQQQQQQQQQQQ</definedName>
    <definedName name="QQQQQQQQQQQQQ" localSheetId="11">폐기목중량!QQQQQQQQQQQQQ</definedName>
    <definedName name="QQQQQQQQQQQQQ">[0]!QQQQQQQQQQQQQ</definedName>
    <definedName name="QQQQQQQQQQQQQQ">'[84]ABUT수량-A1'!$T$25</definedName>
    <definedName name="QU" localSheetId="18">#REF!</definedName>
    <definedName name="QU" localSheetId="11">#REF!</definedName>
    <definedName name="QU">#REF!</definedName>
    <definedName name="QW" localSheetId="18" hidden="1">{#N/A,#N/A,FALSE,"배수2"}</definedName>
    <definedName name="QW" localSheetId="11" hidden="1">{#N/A,#N/A,FALSE,"배수2"}</definedName>
    <definedName name="QW" hidden="1">{#N/A,#N/A,FALSE,"배수2"}</definedName>
    <definedName name="QWE">[29]교각1!#REF!</definedName>
    <definedName name="QWP">[29]교각1!#REF!</definedName>
    <definedName name="QWQ" localSheetId="18" hidden="1">{#N/A,#N/A,FALSE,"배수2"}</definedName>
    <definedName name="QWQ" localSheetId="11" hidden="1">{#N/A,#N/A,FALSE,"배수2"}</definedName>
    <definedName name="QWQ" hidden="1">{#N/A,#N/A,FALSE,"배수2"}</definedName>
    <definedName name="QWQW">'[56]ABUT수량-A1'!$T$25</definedName>
    <definedName name="QWR">[23]제수!#REF!</definedName>
    <definedName name="qwre33" localSheetId="18">수목중량!qwre33</definedName>
    <definedName name="qwre33" localSheetId="11">폐기목중량!qwre33</definedName>
    <definedName name="qwre33">[0]!qwre33</definedName>
    <definedName name="QWT" localSheetId="18">'[65]3련 BOX'!#REF!</definedName>
    <definedName name="QWT" localSheetId="11">'[65]3련 BOX'!#REF!</definedName>
    <definedName name="QWT">'[65]3련 BOX'!#REF!</definedName>
    <definedName name="q디" localSheetId="18">#REF!</definedName>
    <definedName name="q디" localSheetId="11">#REF!</definedName>
    <definedName name="q디">#REF!</definedName>
    <definedName name="q앨">#REF!</definedName>
    <definedName name="RA">'[5]자재 집계표'!$I$85</definedName>
    <definedName name="RAD">#REF!</definedName>
    <definedName name="RawAgencyPrice">#REF!</definedName>
    <definedName name="RB">'[26]가압장(토목)'!#REF!</definedName>
    <definedName name="RBData">#REF!</definedName>
    <definedName name="RBF">#REF!</definedName>
    <definedName name="RCC">#REF!</definedName>
    <definedName name="RC플륨관" localSheetId="18">수목중량!RC플륨관</definedName>
    <definedName name="RC플륨관" localSheetId="11">폐기목중량!RC플륨관</definedName>
    <definedName name="RC플륨관">[0]!RC플륨관</definedName>
    <definedName name="RD" localSheetId="18">'[26]가압장(토목)'!#REF!</definedName>
    <definedName name="RD" localSheetId="11">'[26]가압장(토목)'!#REF!</definedName>
    <definedName name="RD">'[26]가압장(토목)'!#REF!</definedName>
    <definedName name="RE">'[26]가압장(토목)'!#REF!</definedName>
    <definedName name="_xlnm.Recorder">#REF!</definedName>
    <definedName name="REH">#REF!</definedName>
    <definedName name="reiwqeioruoiquweroirewㄷ죡98459ㄷ졷걷ㅈㅂㄷ거ㅗㅓㅂㅈㄷ과ㅓ봊ㄱ뎌ㅑㅂ죡989ㄷ조로ㅓㅏ도거ㅏ돕ㅈㄱ89ㅂㅈ98ㄷㄱ8937495" hidden="1">#REF!</definedName>
    <definedName name="Reselects">#REF!</definedName>
    <definedName name="ret">'[1]자재 집계표'!#REF!</definedName>
    <definedName name="RF">'[26]가압장(토목)'!#REF!</definedName>
    <definedName name="rffff" localSheetId="18">수목중량!rffff</definedName>
    <definedName name="rffff" localSheetId="11">폐기목중량!rffff</definedName>
    <definedName name="rffff">[0]!rffff</definedName>
    <definedName name="RG">'[26]가압장(토목)'!#REF!</definedName>
    <definedName name="RH">'[26]가압장(토목)'!#REF!</definedName>
    <definedName name="RH.4">#REF!</definedName>
    <definedName name="RH.7">#REF!</definedName>
    <definedName name="RI">'[26]가압장(토목)'!#REF!</definedName>
    <definedName name="RK">'[85]토사(PE)'!#REF!</definedName>
    <definedName name="rkfkdksk" localSheetId="18">BlankMacro1</definedName>
    <definedName name="rkfkdksk" localSheetId="11">BlankMacro1</definedName>
    <definedName name="rkfkdksk">BlankMacro1</definedName>
    <definedName name="RKSKSK" localSheetId="18">BlankMacro1</definedName>
    <definedName name="RKSKSK" localSheetId="11">BlankMacro1</definedName>
    <definedName name="RKSKSK">BlankMacro1</definedName>
    <definedName name="RL">[21]설계조건!$N$1</definedName>
    <definedName name="RLA">[86]터파기및재료!#REF!</definedName>
    <definedName name="Rl이" localSheetId="18">#REF!</definedName>
    <definedName name="Rl이" localSheetId="11">#REF!</definedName>
    <definedName name="Rl이">#REF!</definedName>
    <definedName name="Rl일">#REF!</definedName>
    <definedName name="RNG">#REF!</definedName>
    <definedName name="ROCK_AUGER">[59]장비집계!#REF!</definedName>
    <definedName name="RQQQQ" localSheetId="18">수목중량!RQQQQ</definedName>
    <definedName name="RQQQQ" localSheetId="11">폐기목중량!RQQQQ</definedName>
    <definedName name="RQQQQ">[0]!RQQQQ</definedName>
    <definedName name="RR" localSheetId="18">#REF!</definedName>
    <definedName name="RR" localSheetId="11">#REF!</definedName>
    <definedName name="RR">#REF!</definedName>
    <definedName name="RRR" localSheetId="18" hidden="1">{#N/A,#N/A,FALSE,"포장2"}</definedName>
    <definedName name="RRR" localSheetId="11" hidden="1">{#N/A,#N/A,FALSE,"포장2"}</definedName>
    <definedName name="RRR" hidden="1">{#N/A,#N/A,FALSE,"포장2"}</definedName>
    <definedName name="rrrrrr">#REF!</definedName>
    <definedName name="RS">#REF!</definedName>
    <definedName name="rt">#REF!</definedName>
    <definedName name="RTR">#REF!</definedName>
    <definedName name="RTRT">[87]말뚝지지력산정!$J$19</definedName>
    <definedName name="RTS" localSheetId="18">#REF!</definedName>
    <definedName name="RTS" localSheetId="11">#REF!</definedName>
    <definedName name="RTS">#REF!</definedName>
    <definedName name="rtwtwtr" localSheetId="18">'[1]자재 집계표'!#REF!</definedName>
    <definedName name="rtwtwtr" localSheetId="11">'[1]자재 집계표'!#REF!</definedName>
    <definedName name="rtwtwtr">'[1]자재 집계표'!#REF!</definedName>
    <definedName name="RTY">[29]교각1!#REF!</definedName>
    <definedName name="rwe6vtd" localSheetId="18" hidden="1">{#N/A,#N/A,FALSE,"표지목차"}</definedName>
    <definedName name="rwe6vtd" localSheetId="11" hidden="1">{#N/A,#N/A,FALSE,"표지목차"}</definedName>
    <definedName name="rwe6vtd" hidden="1">{#N/A,#N/A,FALSE,"표지목차"}</definedName>
    <definedName name="ryescerfwe" localSheetId="18" hidden="1">{#N/A,#N/A,FALSE,"부대2"}</definedName>
    <definedName name="ryescerfwe" localSheetId="11" hidden="1">{#N/A,#N/A,FALSE,"부대2"}</definedName>
    <definedName name="ryescerfwe" hidden="1">{#N/A,#N/A,FALSE,"부대2"}</definedName>
    <definedName name="ryty">'[1]자재 집계표'!#REF!</definedName>
    <definedName name="S">[70]DATE!$I$24:$I$85</definedName>
    <definedName name="s_1">#REF!</definedName>
    <definedName name="S_10">#REF!</definedName>
    <definedName name="S_11">#REF!</definedName>
    <definedName name="s_2">#REF!</definedName>
    <definedName name="S_3">#REF!</definedName>
    <definedName name="S_4">#REF!</definedName>
    <definedName name="S_5">#REF!</definedName>
    <definedName name="S_6">#REF!</definedName>
    <definedName name="S_7">#REF!</definedName>
    <definedName name="S_8">#REF!</definedName>
    <definedName name="S_9">#REF!</definedName>
    <definedName name="S_B">#REF!</definedName>
    <definedName name="S_L">#REF!</definedName>
    <definedName name="S_TO">#REF!</definedName>
    <definedName name="S_본">#REF!</definedName>
    <definedName name="S2L">#REF!</definedName>
    <definedName name="sa">'[1]자재 집계표'!$E$79</definedName>
    <definedName name="SAF">[23]제수!#REF!</definedName>
    <definedName name="SALESPLAN">#REF!</definedName>
    <definedName name="sanch_2">#REF!</definedName>
    <definedName name="sanch_3">#REF!</definedName>
    <definedName name="sanch_4">#REF!</definedName>
    <definedName name="sand">#REF!,#REF!</definedName>
    <definedName name="SASL">'[65]3련 BOX'!#REF!</definedName>
    <definedName name="SB">#REF!</definedName>
    <definedName name="sb_공통공사비">#REF!</definedName>
    <definedName name="sb_단위시설별공사비">#REF!</definedName>
    <definedName name="sb_제잡비">#REF!</definedName>
    <definedName name="sb010_가설공사_1">#REF!</definedName>
    <definedName name="sb020_가설공사_2">#REF!</definedName>
    <definedName name="sb030_공통장비비">#REF!</definedName>
    <definedName name="sb040_현장관리비">#REF!</definedName>
    <definedName name="sb050_기타공통비">#REF!</definedName>
    <definedName name="sb101_토공사">#REF!</definedName>
    <definedName name="sb102_지정공사">#REF!</definedName>
    <definedName name="sb103_철근콘크리트공사">#REF!</definedName>
    <definedName name="sb104_철골공사">#REF!</definedName>
    <definedName name="sb105_조적공사">#REF!</definedName>
    <definedName name="sb106_미장공사">#REF!</definedName>
    <definedName name="sb107_방수공사">#REF!</definedName>
    <definedName name="sb108_목공사">#REF!</definedName>
    <definedName name="sb109_금속공사">#REF!</definedName>
    <definedName name="sb110_지붕및홈통공사">#REF!</definedName>
    <definedName name="sb111_문_셔터_부속자재">#REF!</definedName>
    <definedName name="sb112_창_창호추가공사">#REF!</definedName>
    <definedName name="sb113_유리공사">#REF!</definedName>
    <definedName name="sb114_타일및돌공사">#REF!</definedName>
    <definedName name="sb115_도장공사">#REF!</definedName>
    <definedName name="sb116_수장공사_1">#REF!</definedName>
    <definedName name="sb117_수장공사_2">#REF!</definedName>
    <definedName name="sb118_실내설비공사">#REF!</definedName>
    <definedName name="sb201_창고">#REF!</definedName>
    <definedName name="sb202_경비실">#REF!</definedName>
    <definedName name="sb203_기타경비시설">#REF!</definedName>
    <definedName name="sb204_차고">#REF!</definedName>
    <definedName name="sb301_정화조공사">#REF!</definedName>
    <definedName name="sb302_우수맨홀">#REF!</definedName>
    <definedName name="sb303_우수배수관설치">#REF!</definedName>
    <definedName name="sb401_굴취">#REF!</definedName>
    <definedName name="sb402_식재_파종">#REF!</definedName>
    <definedName name="sb403_식재관련_부대공">#REF!</definedName>
    <definedName name="sb404_조경시설물공사">#REF!</definedName>
    <definedName name="sb501_문_문주_설치">#REF!</definedName>
    <definedName name="sb502_울타리_담장설치">#REF!</definedName>
    <definedName name="sb503_기타경계시설">#REF!</definedName>
    <definedName name="sb601_해체_철거공사">#REF!</definedName>
    <definedName name="sb602_보수_및_이전공사">#REF!</definedName>
    <definedName name="SBA">[11]방음벽기초!#REF!</definedName>
    <definedName name="SBB">[11]방음벽기초!#REF!</definedName>
    <definedName name="SC">#REF!</definedName>
    <definedName name="SCK">#REF!</definedName>
    <definedName name="Sckp">'[5]자재 집계표'!$F$32</definedName>
    <definedName name="SCO다">#REF!</definedName>
    <definedName name="sd">'[1]자재 집계표'!$E$81</definedName>
    <definedName name="SdAS" hidden="1">'[88]98수문일위'!$A$1:$P$2004</definedName>
    <definedName name="SDCFG\" localSheetId="18" hidden="1">{#N/A,#N/A,FALSE,"운반시간"}</definedName>
    <definedName name="SDCFG\" localSheetId="11" hidden="1">{#N/A,#N/A,FALSE,"운반시간"}</definedName>
    <definedName name="SDCFG\" hidden="1">{#N/A,#N/A,FALSE,"운반시간"}</definedName>
    <definedName name="SDDFD" localSheetId="18" hidden="1">{#N/A,#N/A,FALSE,"배수1"}</definedName>
    <definedName name="SDDFD" localSheetId="11" hidden="1">{#N/A,#N/A,FALSE,"배수1"}</definedName>
    <definedName name="SDDFD" hidden="1">{#N/A,#N/A,FALSE,"배수1"}</definedName>
    <definedName name="SDF" localSheetId="18" hidden="1">{#N/A,#N/A,FALSE,"혼합골재"}</definedName>
    <definedName name="SDF" localSheetId="11" hidden="1">{#N/A,#N/A,FALSE,"혼합골재"}</definedName>
    <definedName name="SDF" hidden="1">{#N/A,#N/A,FALSE,"혼합골재"}</definedName>
    <definedName name="SDFDFD" localSheetId="18" hidden="1">{#N/A,#N/A,FALSE,"운반시간"}</definedName>
    <definedName name="SDFDFD" localSheetId="11" hidden="1">{#N/A,#N/A,FALSE,"운반시간"}</definedName>
    <definedName name="SDFDFD" hidden="1">{#N/A,#N/A,FALSE,"운반시간"}</definedName>
    <definedName name="sdfg">'[20]ABUT수량-A1'!$T$25</definedName>
    <definedName name="SDFHDSFH">[23]제수!#REF!</definedName>
    <definedName name="SDFHSDFHSDFH">[23]제수!#REF!</definedName>
    <definedName name="sdgfs">'[1]자재 집계표'!#REF!</definedName>
    <definedName name="sdghdsfg" localSheetId="18" hidden="1">{#N/A,#N/A,FALSE,"2~8번"}</definedName>
    <definedName name="sdghdsfg" localSheetId="11" hidden="1">{#N/A,#N/A,FALSE,"2~8번"}</definedName>
    <definedName name="sdghdsfg" hidden="1">{#N/A,#N/A,FALSE,"2~8번"}</definedName>
    <definedName name="SDHSDFH">[23]제수!#REF!</definedName>
    <definedName name="SDR">#REF!</definedName>
    <definedName name="sdrg43" localSheetId="18">수목중량!sdrg43</definedName>
    <definedName name="sdrg43" localSheetId="11">폐기목중량!sdrg43</definedName>
    <definedName name="sdrg43">[0]!sdrg43</definedName>
    <definedName name="SDS" localSheetId="18" hidden="1">{#N/A,#N/A,FALSE,"2~8번"}</definedName>
    <definedName name="SDS" localSheetId="11" hidden="1">{#N/A,#N/A,FALSE,"2~8번"}</definedName>
    <definedName name="SDS" hidden="1">{#N/A,#N/A,FALSE,"2~8번"}</definedName>
    <definedName name="sdsdddd" localSheetId="18" hidden="1">{#N/A,#N/A,FALSE,"토공2"}</definedName>
    <definedName name="sdsdddd" localSheetId="11" hidden="1">{#N/A,#N/A,FALSE,"토공2"}</definedName>
    <definedName name="sdsdddd" hidden="1">{#N/A,#N/A,FALSE,"토공2"}</definedName>
    <definedName name="seet">'[1]자재 집계표'!#REF!</definedName>
    <definedName name="SelfInfo01">#REF!</definedName>
    <definedName name="SelfInfo02">#REF!</definedName>
    <definedName name="SelfInfo03">#REF!</definedName>
    <definedName name="SelfInfo04">#REF!</definedName>
    <definedName name="SelfInfo05">#REF!</definedName>
    <definedName name="SelfInfo06">#REF!</definedName>
    <definedName name="SelfInfo07">#REF!</definedName>
    <definedName name="SelfInfo08">#REF!</definedName>
    <definedName name="serg" localSheetId="18">수목중량!serg</definedName>
    <definedName name="serg" localSheetId="11">폐기목중량!serg</definedName>
    <definedName name="serg">[0]!serg</definedName>
    <definedName name="sert" localSheetId="18">수목중량!sert</definedName>
    <definedName name="sert" localSheetId="11">폐기목중량!sert</definedName>
    <definedName name="sert">[0]!sert</definedName>
    <definedName name="Sex" localSheetId="18">#REF!</definedName>
    <definedName name="Sex" localSheetId="11">#REF!</definedName>
    <definedName name="Sex">#REF!</definedName>
    <definedName name="SFA" localSheetId="18" hidden="1">{#N/A,#N/A,FALSE,"포장1";#N/A,#N/A,FALSE,"포장1"}</definedName>
    <definedName name="SFA" localSheetId="11" hidden="1">{#N/A,#N/A,FALSE,"포장1";#N/A,#N/A,FALSE,"포장1"}</definedName>
    <definedName name="SFA" hidden="1">{#N/A,#N/A,FALSE,"포장1";#N/A,#N/A,FALSE,"포장1"}</definedName>
    <definedName name="SFD" localSheetId="18">수목중량!SFD</definedName>
    <definedName name="SFD" localSheetId="11">폐기목중량!SFD</definedName>
    <definedName name="SFD">[0]!SFD</definedName>
    <definedName name="sfggf" localSheetId="18" hidden="1">{#N/A,#N/A,FALSE,"배수1"}</definedName>
    <definedName name="sfggf" localSheetId="11" hidden="1">{#N/A,#N/A,FALSE,"배수1"}</definedName>
    <definedName name="sfggf" hidden="1">{#N/A,#N/A,FALSE,"배수1"}</definedName>
    <definedName name="sfgs" localSheetId="18" hidden="1">{#N/A,#N/A,FALSE,"운반시간"}</definedName>
    <definedName name="sfgs" localSheetId="11" hidden="1">{#N/A,#N/A,FALSE,"운반시간"}</definedName>
    <definedName name="sfgs" hidden="1">{#N/A,#N/A,FALSE,"운반시간"}</definedName>
    <definedName name="sfgsh" localSheetId="18" hidden="1">{#N/A,#N/A,FALSE,"배수1"}</definedName>
    <definedName name="sfgsh" localSheetId="11" hidden="1">{#N/A,#N/A,FALSE,"배수1"}</definedName>
    <definedName name="sfgsh" hidden="1">{#N/A,#N/A,FALSE,"배수1"}</definedName>
    <definedName name="SFSDFDSF" localSheetId="18" hidden="1">{#N/A,#N/A,FALSE,"운반시간"}</definedName>
    <definedName name="SFSDFDSF" localSheetId="11" hidden="1">{#N/A,#N/A,FALSE,"운반시간"}</definedName>
    <definedName name="SFSDFDSF" hidden="1">{#N/A,#N/A,FALSE,"운반시간"}</definedName>
    <definedName name="sgf">'[1]자재 집계표'!$H$84</definedName>
    <definedName name="sgfd">'[1]자재 집계표'!$H$188</definedName>
    <definedName name="sgfds" localSheetId="18" hidden="1">{#N/A,#N/A,FALSE,"운반시간"}</definedName>
    <definedName name="sgfds" localSheetId="11" hidden="1">{#N/A,#N/A,FALSE,"운반시간"}</definedName>
    <definedName name="sgfds" hidden="1">{#N/A,#N/A,FALSE,"운반시간"}</definedName>
    <definedName name="sgfdsgs">'[1]자재 집계표'!#REF!</definedName>
    <definedName name="sgfsg">'[1]자재 집계표'!#REF!</definedName>
    <definedName name="sgfsgsg" localSheetId="18" hidden="1">{#N/A,#N/A,FALSE,"골재소요량";#N/A,#N/A,FALSE,"골재소요량"}</definedName>
    <definedName name="sgfsgsg" localSheetId="11" hidden="1">{#N/A,#N/A,FALSE,"골재소요량";#N/A,#N/A,FALSE,"골재소요량"}</definedName>
    <definedName name="sgfsgsg" hidden="1">{#N/A,#N/A,FALSE,"골재소요량";#N/A,#N/A,FALSE,"골재소요량"}</definedName>
    <definedName name="sh">'[1]자재 집계표'!#REF!</definedName>
    <definedName name="SHASDFHAD">[23]제수!#REF!</definedName>
    <definedName name="SHE">#REF!</definedName>
    <definedName name="SHO">#REF!</definedName>
    <definedName name="shsfgf">'[1]자재 집계표'!#REF!</definedName>
    <definedName name="SHT">#REF!</definedName>
    <definedName name="SIDE_PILE">#REF!</definedName>
    <definedName name="SIGCK1">[21]설계조건!$I$52</definedName>
    <definedName name="SIGCK2">[21]설계조건!#REF!</definedName>
    <definedName name="SIGY1">[21]설계조건!$M$52</definedName>
    <definedName name="SIGY2">[21]설계조건!$U$52</definedName>
    <definedName name="sinchook">#REF!</definedName>
    <definedName name="SIZE">#REF!</definedName>
    <definedName name="SIZE1">#REF!</definedName>
    <definedName name="sja" localSheetId="18" hidden="1">{#N/A,#N/A,FALSE,"표지목차"}</definedName>
    <definedName name="sja" localSheetId="11" hidden="1">{#N/A,#N/A,FALSE,"표지목차"}</definedName>
    <definedName name="sja" hidden="1">{#N/A,#N/A,FALSE,"표지목차"}</definedName>
    <definedName name="SK">#REF!</definedName>
    <definedName name="SKE">[8]Sheet1!$L$36</definedName>
    <definedName name="SKEW">#REF!</definedName>
    <definedName name="SKEW1">#REF!</definedName>
    <definedName name="skew2">#REF!</definedName>
    <definedName name="SKIN">#REF!</definedName>
    <definedName name="SL">'[5]자재 집계표'!#REF!</definedName>
    <definedName name="SLAB1">#REF!</definedName>
    <definedName name="SLAB2">#REF!</definedName>
    <definedName name="SLAB3">#REF!</definedName>
    <definedName name="slo">#REF!</definedName>
    <definedName name="SLOP">#REF!</definedName>
    <definedName name="SMP">#REF!</definedName>
    <definedName name="soo">#REF!</definedName>
    <definedName name="sort" hidden="1">'[1]자재 집계표'!#REF!</definedName>
    <definedName name="sortt" hidden="1">#REF!</definedName>
    <definedName name="SPA">#REF!</definedName>
    <definedName name="SPON">[11]방음벽기초!#REF!</definedName>
    <definedName name="SPTYPE1">#REF!</definedName>
    <definedName name="SS">#REF!</definedName>
    <definedName name="SSP">#REF!</definedName>
    <definedName name="SSS" localSheetId="18" hidden="1">{#N/A,#N/A,FALSE,"2~8번"}</definedName>
    <definedName name="SSS" localSheetId="11" hidden="1">{#N/A,#N/A,FALSE,"2~8번"}</definedName>
    <definedName name="SSS" hidden="1">{#N/A,#N/A,FALSE,"2~8번"}</definedName>
    <definedName name="ssss" localSheetId="18">#REF!,#REF!,#REF!,#REF!,#REF!</definedName>
    <definedName name="ssss" localSheetId="11">#REF!,#REF!,#REF!,#REF!,#REF!</definedName>
    <definedName name="ssss">#REF!,#REF!,#REF!,#REF!,#REF!</definedName>
    <definedName name="sssss" localSheetId="18" hidden="1">{#N/A,#N/A,FALSE,"운반시간"}</definedName>
    <definedName name="sssss" localSheetId="11" hidden="1">{#N/A,#N/A,FALSE,"운반시간"}</definedName>
    <definedName name="sssss" hidden="1">{#N/A,#N/A,FALSE,"운반시간"}</definedName>
    <definedName name="ssssssgs">'[1]자재 집계표'!#REF!</definedName>
    <definedName name="sssssssssssss" localSheetId="18" hidden="1">{#N/A,#N/A,FALSE,"단가표지"}</definedName>
    <definedName name="sssssssssssss" localSheetId="11" hidden="1">{#N/A,#N/A,FALSE,"단가표지"}</definedName>
    <definedName name="sssssssssssss" hidden="1">{#N/A,#N/A,FALSE,"단가표지"}</definedName>
    <definedName name="ST">'[5]자재 집계표'!$I$186</definedName>
    <definedName name="STATION">#REF!</definedName>
    <definedName name="STB">[11]방음벽기초!#REF!</definedName>
    <definedName name="STOWH">'[65]3련 BOX'!#REF!</definedName>
    <definedName name="Strand가닥수">#REF!</definedName>
    <definedName name="Strand단면적">#REF!</definedName>
    <definedName name="Strand직경">#REF!</definedName>
    <definedName name="STSCAP32">#REF!</definedName>
    <definedName name="STSCAP80">#REF!</definedName>
    <definedName name="STSELBOW20">#REF!</definedName>
    <definedName name="STSELBOW25">#REF!</definedName>
    <definedName name="STSELBOW32">#REF!</definedName>
    <definedName name="STSELBOW50">#REF!</definedName>
    <definedName name="STSNIFFLE20">#REF!</definedName>
    <definedName name="STSNIFFLE25">#REF!</definedName>
    <definedName name="STSNIFFLE32">#REF!</definedName>
    <definedName name="STSNIFFLE50">#REF!</definedName>
    <definedName name="STSSOCKET20">#REF!</definedName>
    <definedName name="STSTEE32">#REF!</definedName>
    <definedName name="STSTEE50">#REF!</definedName>
    <definedName name="STSUNION20">#REF!</definedName>
    <definedName name="STSUNION25">#REF!</definedName>
    <definedName name="STSUNION32">#REF!</definedName>
    <definedName name="STSUNION50">#REF!</definedName>
    <definedName name="STS앵글">#REF!</definedName>
    <definedName name="STS평철">#REF!</definedName>
    <definedName name="SUKP">#REF!</definedName>
    <definedName name="SUM">#REF!</definedName>
    <definedName name="SWE">[29]교각1!#REF!</definedName>
    <definedName name="SWH.1">'[65]3련 BOX'!#REF!</definedName>
    <definedName name="SWH.2">'[65]3련 BOX'!#REF!</definedName>
    <definedName name="SWH.3">'[65]3련 BOX'!#REF!</definedName>
    <definedName name="SWL">[8]Sheet1!$N$32</definedName>
    <definedName name="SWR">[8]Sheet1!$N$33</definedName>
    <definedName name="SY">#REF!</definedName>
    <definedName name="T">[29]교각1!#REF!</definedName>
    <definedName name="T.B.M.설치">[40]진주방향!$AS$433</definedName>
    <definedName name="T1S">[8]Sheet1!$D$46</definedName>
    <definedName name="T2S">[8]Sheet1!$D$47</definedName>
    <definedName name="T3S">[8]Sheet1!$D$48</definedName>
    <definedName name="Ta">#REF!</definedName>
    <definedName name="Table">#REF!</definedName>
    <definedName name="Table1">#REF!</definedName>
    <definedName name="TAF">#REF!</definedName>
    <definedName name="TAH">#REF!</definedName>
    <definedName name="TAK">#REF!</definedName>
    <definedName name="TAM">#REF!</definedName>
    <definedName name="Tb">#REF!</definedName>
    <definedName name="Tba">#REF!</definedName>
    <definedName name="TBM">#REF!</definedName>
    <definedName name="TC">#REF!</definedName>
    <definedName name="TCA">#REF!</definedName>
    <definedName name="TCB">#REF!</definedName>
    <definedName name="Ted">#REF!</definedName>
    <definedName name="Tel">#REF!</definedName>
    <definedName name="Tendon단면적">#REF!</definedName>
    <definedName name="TEST" localSheetId="18">수목중량!TEST</definedName>
    <definedName name="TEST" localSheetId="11">폐기목중량!TEST</definedName>
    <definedName name="TEST">[0]!TEST</definedName>
    <definedName name="test2" localSheetId="18">[89]공기!#REF!</definedName>
    <definedName name="test2" localSheetId="11">[89]공기!#REF!</definedName>
    <definedName name="test2">[89]공기!#REF!</definedName>
    <definedName name="text1">'[5]자재 집계표'!#REF!</definedName>
    <definedName name="Text5">#REF!</definedName>
    <definedName name="tg" hidden="1">#REF!</definedName>
    <definedName name="TITLE_AEAR">[90]우수공!$1:$3,[90]우수공!$A:$D</definedName>
    <definedName name="TKH">'[65]3련 BOX'!#REF!</definedName>
    <definedName name="TL">'[26]가압장(토목)'!#REF!</definedName>
    <definedName name="TMO">[8]Sheet1!$F$51</definedName>
    <definedName name="TOB">#REF!</definedName>
    <definedName name="TOH">#REF!</definedName>
    <definedName name="TOJUK">#REF!</definedName>
    <definedName name="TOLB">#REF!</definedName>
    <definedName name="TOWB">#REF!</definedName>
    <definedName name="TOWH">#REF!</definedName>
    <definedName name="TPF">#REF!</definedName>
    <definedName name="TPH">#REF!</definedName>
    <definedName name="TPM">#REF!</definedName>
    <definedName name="TR">[29]교각1!#REF!</definedName>
    <definedName name="Tra">#REF!</definedName>
    <definedName name="TRANS">#REF!</definedName>
    <definedName name="TRT">[29]교각1!#REF!</definedName>
    <definedName name="trtg6857" localSheetId="18">수목중량!trtg6857</definedName>
    <definedName name="trtg6857" localSheetId="11">폐기목중량!trtg6857</definedName>
    <definedName name="trtg6857">[0]!trtg6857</definedName>
    <definedName name="TRZA">[21]설계조건!$C$21</definedName>
    <definedName name="TRZB">[21]설계조건!$I$21</definedName>
    <definedName name="TRZD">[21]설계조건!$O$21</definedName>
    <definedName name="Tsa">#REF!</definedName>
    <definedName name="TSS">#REF!</definedName>
    <definedName name="TT">#REF!</definedName>
    <definedName name="ttt" localSheetId="18">수목중량!ttt</definedName>
    <definedName name="ttt" localSheetId="11">폐기목중량!ttt</definedName>
    <definedName name="ttt">[0]!ttt</definedName>
    <definedName name="tttt" localSheetId="18">#REF!</definedName>
    <definedName name="tttt" localSheetId="11">#REF!</definedName>
    <definedName name="tttt">#REF!</definedName>
    <definedName name="TTTTTTTTTTT" localSheetId="18">수목중량!TTTTTTTTTTT</definedName>
    <definedName name="TTTTTTTTTTT" localSheetId="11">폐기목중량!TTTTTTTTTTT</definedName>
    <definedName name="TTTTTTTTTTT">[0]!TTTTTTTTTTT</definedName>
    <definedName name="TTTTTTTTTTTTTTTT" localSheetId="18">수목중량!TTTTTTTTTTTTTTTT</definedName>
    <definedName name="TTTTTTTTTTTTTTTT" localSheetId="11">폐기목중량!TTTTTTTTTTTTTTTT</definedName>
    <definedName name="TTTTTTTTTTTTTTTT">[0]!TTTTTTTTTTTTTTTT</definedName>
    <definedName name="tui" localSheetId="18">수목중량!tui</definedName>
    <definedName name="tui" localSheetId="11">폐기목중량!tui</definedName>
    <definedName name="tui">[0]!tui</definedName>
    <definedName name="TUO" localSheetId="18">수목중량!TUO</definedName>
    <definedName name="TUO" localSheetId="11">폐기목중량!TUO</definedName>
    <definedName name="TUO">[0]!TUO</definedName>
    <definedName name="TV" localSheetId="18">#REF!</definedName>
    <definedName name="TV" localSheetId="11">#REF!</definedName>
    <definedName name="TV">#REF!</definedName>
    <definedName name="TW">[8]Sheet1!$J$33</definedName>
    <definedName name="TWA">#REF!</definedName>
    <definedName name="TWL">[8]Sheet1!$N$29</definedName>
    <definedName name="TWR">[8]Sheet1!$N$30</definedName>
    <definedName name="ty" localSheetId="18" hidden="1">{#N/A,#N/A,FALSE,"2~8번"}</definedName>
    <definedName name="ty" localSheetId="11" hidden="1">{#N/A,#N/A,FALSE,"2~8번"}</definedName>
    <definedName name="ty" hidden="1">{#N/A,#N/A,FALSE,"2~8번"}</definedName>
    <definedName name="Ty1H1">#REF!</definedName>
    <definedName name="Ty1H2">#REF!</definedName>
    <definedName name="Ty1H3">#REF!</definedName>
    <definedName name="Ty1Hun1">#REF!</definedName>
    <definedName name="Ty1Hun2">#REF!</definedName>
    <definedName name="Ty1K1">#REF!</definedName>
    <definedName name="Ty1K2">#REF!</definedName>
    <definedName name="Ty1L1">#REF!</definedName>
    <definedName name="Ty1L2">#REF!</definedName>
    <definedName name="Ty1L3">#REF!</definedName>
    <definedName name="Ty1L4">#REF!</definedName>
    <definedName name="Ty1L5">#REF!</definedName>
    <definedName name="Ty1L6">#REF!</definedName>
    <definedName name="Ty1TH">#REF!</definedName>
    <definedName name="Ty1TL">#REF!</definedName>
    <definedName name="Ty2H1">#REF!</definedName>
    <definedName name="Ty2H2">#REF!</definedName>
    <definedName name="Ty2H3">#REF!</definedName>
    <definedName name="Ty2Hun1">#REF!</definedName>
    <definedName name="Ty2Hun2">#REF!</definedName>
    <definedName name="Ty2K1">#REF!</definedName>
    <definedName name="Ty2K2">#REF!</definedName>
    <definedName name="Ty2L1">#REF!</definedName>
    <definedName name="Ty2L2">#REF!</definedName>
    <definedName name="Ty2L3">#REF!</definedName>
    <definedName name="Ty2L4">#REF!</definedName>
    <definedName name="Ty2L5">#REF!</definedName>
    <definedName name="Ty2L6">#REF!</definedName>
    <definedName name="Ty2TH">#REF!</definedName>
    <definedName name="Ty2TL">#REF!</definedName>
    <definedName name="TYB">'[65]3련 BOX'!#REF!</definedName>
    <definedName name="TYHFDGFD" localSheetId="18" hidden="1">{#N/A,#N/A,FALSE,"배수2"}</definedName>
    <definedName name="TYHFDGFD" localSheetId="11" hidden="1">{#N/A,#N/A,FALSE,"배수2"}</definedName>
    <definedName name="TYHFDGFD" hidden="1">{#N/A,#N/A,FALSE,"배수2"}</definedName>
    <definedName name="TYL">#REF!</definedName>
    <definedName name="TYPE">#REF!</definedName>
    <definedName name="tytju4tewete" localSheetId="18" hidden="1">{#N/A,#N/A,FALSE,"속도"}</definedName>
    <definedName name="tytju4tewete" localSheetId="11" hidden="1">{#N/A,#N/A,FALSE,"속도"}</definedName>
    <definedName name="tytju4tewete" hidden="1">{#N/A,#N/A,FALSE,"속도"}</definedName>
    <definedName name="U">'[26]가압장(토목)'!#REF!</definedName>
    <definedName name="UD">#REF!</definedName>
    <definedName name="uhio8ou" localSheetId="18" hidden="1">{#N/A,#N/A,FALSE,"포장2"}</definedName>
    <definedName name="uhio8ou" localSheetId="11" hidden="1">{#N/A,#N/A,FALSE,"포장2"}</definedName>
    <definedName name="uhio8ou" hidden="1">{#N/A,#N/A,FALSE,"포장2"}</definedName>
    <definedName name="uiok" localSheetId="18" hidden="1">{#N/A,#N/A,FALSE,"표지목차"}</definedName>
    <definedName name="uiok" localSheetId="11" hidden="1">{#N/A,#N/A,FALSE,"표지목차"}</definedName>
    <definedName name="uiok" hidden="1">{#N/A,#N/A,FALSE,"표지목차"}</definedName>
    <definedName name="UIY">[29]교각1!#REF!</definedName>
    <definedName name="UJI">[91]DATE!$I$24:$I$85</definedName>
    <definedName name="UJJ" localSheetId="18">#REF!</definedName>
    <definedName name="UJJ" localSheetId="11">#REF!</definedName>
    <definedName name="UJJ">#REF!</definedName>
    <definedName name="ujk" localSheetId="18" hidden="1">{#N/A,#N/A,FALSE,"운반시간"}</definedName>
    <definedName name="ujk" localSheetId="11" hidden="1">{#N/A,#N/A,FALSE,"운반시간"}</definedName>
    <definedName name="ujk" hidden="1">{#N/A,#N/A,FALSE,"운반시간"}</definedName>
    <definedName name="ul">[9]설계조건!#REF!</definedName>
    <definedName name="um">[9]설계조건!#REF!</definedName>
    <definedName name="uoi8p" localSheetId="18" hidden="1">{#N/A,#N/A,FALSE,"운반시간"}</definedName>
    <definedName name="uoi8p" localSheetId="11" hidden="1">{#N/A,#N/A,FALSE,"운반시간"}</definedName>
    <definedName name="uoi8p" hidden="1">{#N/A,#N/A,FALSE,"운반시간"}</definedName>
    <definedName name="uoi8u" localSheetId="18" hidden="1">{#N/A,#N/A,FALSE,"토공2"}</definedName>
    <definedName name="uoi8u" localSheetId="11" hidden="1">{#N/A,#N/A,FALSE,"토공2"}</definedName>
    <definedName name="uoi8u" hidden="1">{#N/A,#N/A,FALSE,"토공2"}</definedName>
    <definedName name="uoio" localSheetId="18" hidden="1">{#N/A,#N/A,FALSE,"포장1";#N/A,#N/A,FALSE,"포장1"}</definedName>
    <definedName name="uoio" localSheetId="11" hidden="1">{#N/A,#N/A,FALSE,"포장1";#N/A,#N/A,FALSE,"포장1"}</definedName>
    <definedName name="uoio" hidden="1">{#N/A,#N/A,FALSE,"포장1";#N/A,#N/A,FALSE,"포장1"}</definedName>
    <definedName name="uoiup" localSheetId="18" hidden="1">{#N/A,#N/A,FALSE,"구조1"}</definedName>
    <definedName name="uoiup" localSheetId="11" hidden="1">{#N/A,#N/A,FALSE,"구조1"}</definedName>
    <definedName name="uoiup" hidden="1">{#N/A,#N/A,FALSE,"구조1"}</definedName>
    <definedName name="urt">'[1]자재 집계표'!#REF!</definedName>
    <definedName name="UT">'[5]자재 집계표'!#REF!</definedName>
    <definedName name="UTU">'[5]자재 집계표'!#REF!</definedName>
    <definedName name="uu">#REF!</definedName>
    <definedName name="uuu" hidden="1">#REF!</definedName>
    <definedName name="uw">[9]설계조건!#REF!</definedName>
    <definedName name="uyjesc" localSheetId="18" hidden="1">{#N/A,#N/A,FALSE,"포장1";#N/A,#N/A,FALSE,"포장1"}</definedName>
    <definedName name="uyjesc" localSheetId="11" hidden="1">{#N/A,#N/A,FALSE,"포장1";#N/A,#N/A,FALSE,"포장1"}</definedName>
    <definedName name="uyjesc" hidden="1">{#N/A,#N/A,FALSE,"포장1";#N/A,#N/A,FALSE,"포장1"}</definedName>
    <definedName name="U측구">#REF!</definedName>
    <definedName name="U형수로">'[92]집수정(600-700)'!$P$4</definedName>
    <definedName name="U형측구" localSheetId="18">BlankMacro1</definedName>
    <definedName name="U형측구" localSheetId="11">BlankMacro1</definedName>
    <definedName name="U형측구">BlankMacro1</definedName>
    <definedName name="V">'[26]가압장(토목)'!#REF!</definedName>
    <definedName name="vbn">'[1]자재 집계표'!#REF!</definedName>
    <definedName name="VC" localSheetId="18">수목중량!VC</definedName>
    <definedName name="VC" localSheetId="11">폐기목중량!VC</definedName>
    <definedName name="VC">[0]!VC</definedName>
    <definedName name="VCB" localSheetId="18">수목중량!VCB</definedName>
    <definedName name="VCB" localSheetId="11">폐기목중량!VCB</definedName>
    <definedName name="VCB">[0]!VCB</definedName>
    <definedName name="VCX" localSheetId="18">수목중량!VCX</definedName>
    <definedName name="VCX" localSheetId="11">폐기목중량!VCX</definedName>
    <definedName name="VCX">[0]!VCX</definedName>
    <definedName name="vvv" localSheetId="18">{"Book1","부대-(표지판,데리,가드).xls","부대-(낙,차,중분대).xls"}</definedName>
    <definedName name="vvv" localSheetId="11">{"Book1","부대-(표지판,데리,가드).xls","부대-(낙,차,중분대).xls"}</definedName>
    <definedName name="vvv">{"Book1","부대-(표지판,데리,가드).xls","부대-(낙,차,중분대).xls"}</definedName>
    <definedName name="vwat" localSheetId="18" hidden="1">{#N/A,#N/A,FALSE,"운반시간"}</definedName>
    <definedName name="vwat" localSheetId="11" hidden="1">{#N/A,#N/A,FALSE,"운반시간"}</definedName>
    <definedName name="vwat" hidden="1">{#N/A,#N/A,FALSE,"운반시간"}</definedName>
    <definedName name="w" localSheetId="18">{"Book1","부대-(표지판,데리,가드).xls","부대-(낙,차,중분대).xls"}</definedName>
    <definedName name="w" localSheetId="11">{"Book1","부대-(표지판,데리,가드).xls","부대-(낙,차,중분대).xls"}</definedName>
    <definedName name="w">{"Book1","부대-(표지판,데리,가드).xls","부대-(낙,차,중분대).xls"}</definedName>
    <definedName name="w_m">#REF!</definedName>
    <definedName name="w_m1">#REF!</definedName>
    <definedName name="w_m2">#REF!</definedName>
    <definedName name="w_m22">#REF!</definedName>
    <definedName name="WA">[29]교각1!#REF!</definedName>
    <definedName name="WALL">[9]설계조건!#REF!</definedName>
    <definedName name="WALLHP">#REF!</definedName>
    <definedName name="WB">[21]설계조건!$Y$7</definedName>
    <definedName name="WB.1">#REF!</definedName>
    <definedName name="WB.2">#REF!</definedName>
    <definedName name="WB.3">#REF!</definedName>
    <definedName name="WC">#REF!</definedName>
    <definedName name="wdg">'[5]자재 집계표'!#REF!</definedName>
    <definedName name="WDS">[29]교각1!#REF!</definedName>
    <definedName name="wer" localSheetId="18" hidden="1">{#N/A,#N/A,FALSE,"골재소요량";#N/A,#N/A,FALSE,"골재소요량"}</definedName>
    <definedName name="wer" localSheetId="11" hidden="1">{#N/A,#N/A,FALSE,"골재소요량";#N/A,#N/A,FALSE,"골재소요량"}</definedName>
    <definedName name="wer" hidden="1">{#N/A,#N/A,FALSE,"골재소요량";#N/A,#N/A,FALSE,"골재소요량"}</definedName>
    <definedName name="wert55" localSheetId="18">수목중량!wert55</definedName>
    <definedName name="wert55" localSheetId="11">폐기목중량!wert55</definedName>
    <definedName name="wert55">[0]!wert55</definedName>
    <definedName name="WH" localSheetId="18">'[5]자재 집계표'!#REF!</definedName>
    <definedName name="WH" localSheetId="11">'[5]자재 집계표'!#REF!</definedName>
    <definedName name="WH">'[5]자재 집계표'!#REF!</definedName>
    <definedName name="WH.1" localSheetId="18">#REF!</definedName>
    <definedName name="WH.1" localSheetId="11">#REF!</definedName>
    <definedName name="WH.1">#REF!</definedName>
    <definedName name="WH.2">#REF!</definedName>
    <definedName name="WH.3">#REF!</definedName>
    <definedName name="WHW">'[5]자재 집계표'!#REF!</definedName>
    <definedName name="WIDTH">[21]설계조건!#REF!</definedName>
    <definedName name="wjwkwlkrjtoirupweipifgposdpoiipsoipspsw09245329874jkhjhfbfnmmㄹ안으ㄹ우ㅠ혀ㅕ톼ㅘ타ㅏㅓㄱ쟈ㅕㅕㅑ셪댜ㅕㅐㅕㅑㅕㅑㅅ겨ㅑㅕ2906ㅓㅓㅏㅓㅎㄴㅇㅎ오휴류ㅜ풀ㄴㄹ로호ㅓ호" localSheetId="18" hidden="1">{#N/A,#N/A,FALSE,"부대2"}</definedName>
    <definedName name="wjwkwlkrjtoirupweipifgposdpoiipsoipspsw09245329874jkhjhfbfnmmㄹ안으ㄹ우ㅠ혀ㅕ톼ㅘ타ㅏㅓㄱ쟈ㅕㅕㅑ셪댜ㅕㅐㅕㅑㅕㅑㅅ겨ㅑㅕ2906ㅓㅓㅏㅓㅎㄴㅇㅎ오휴류ㅜ풀ㄴㄹ로호ㅓ호" localSheetId="11" hidden="1">{#N/A,#N/A,FALSE,"부대2"}</definedName>
    <definedName name="wjwkwlkrjtoirupweipifgposdpoiipsoipspsw09245329874jkhjhfbfnmmㄹ안으ㄹ우ㅠ혀ㅕ톼ㅘ타ㅏㅓㄱ쟈ㅕㅕㅑ셪댜ㅕㅐㅕㅑㅕㅑㅅ겨ㅑㅕ2906ㅓㅓㅏㅓㅎㄴㅇㅎ오휴류ㅜ풀ㄴㄹ로호ㅓ호" hidden="1">{#N/A,#N/A,FALSE,"부대2"}</definedName>
    <definedName name="WL">[29]교각1!#REF!</definedName>
    <definedName name="wla">[9]설계조건!#REF!</definedName>
    <definedName name="WLT">#REF!</definedName>
    <definedName name="Wm">[9]설계조건!#REF!</definedName>
    <definedName name="WN">[29]교각1!#REF!</definedName>
    <definedName name="wrn.2번." localSheetId="18" hidden="1">{#N/A,#N/A,FALSE,"2~8번"}</definedName>
    <definedName name="wrn.2번." localSheetId="11" hidden="1">{#N/A,#N/A,FALSE,"2~8번"}</definedName>
    <definedName name="wrn.2번." hidden="1">{#N/A,#N/A,FALSE,"2~8번"}</definedName>
    <definedName name="wrn.3번." localSheetId="18" hidden="1">{#N/A,#N/A,FALSE,"2~8번"}</definedName>
    <definedName name="wrn.3번." localSheetId="11" hidden="1">{#N/A,#N/A,FALSE,"2~8번"}</definedName>
    <definedName name="wrn.3번." hidden="1">{#N/A,#N/A,FALSE,"2~8번"}</definedName>
    <definedName name="wrn.골재소요량." localSheetId="18" hidden="1">{#N/A,#N/A,FALSE,"골재소요량";#N/A,#N/A,FALSE,"골재소요량"}</definedName>
    <definedName name="wrn.골재소요량." localSheetId="11" hidden="1">{#N/A,#N/A,FALSE,"골재소요량";#N/A,#N/A,FALSE,"골재소요량"}</definedName>
    <definedName name="wrn.골재소요량." hidden="1">{#N/A,#N/A,FALSE,"골재소요량";#N/A,#N/A,FALSE,"골재소요량"}</definedName>
    <definedName name="wrn.구조2." localSheetId="18" hidden="1">{#N/A,#N/A,FALSE,"구조2"}</definedName>
    <definedName name="wrn.구조2." localSheetId="11" hidden="1">{#N/A,#N/A,FALSE,"구조2"}</definedName>
    <definedName name="wrn.구조2." hidden="1">{#N/A,#N/A,FALSE,"구조2"}</definedName>
    <definedName name="wrn.단가표지." localSheetId="18" hidden="1">{#N/A,#N/A,FALSE,"단가표지"}</definedName>
    <definedName name="wrn.단가표지." localSheetId="11" hidden="1">{#N/A,#N/A,FALSE,"단가표지"}</definedName>
    <definedName name="wrn.단가표지." hidden="1">{#N/A,#N/A,FALSE,"단가표지"}</definedName>
    <definedName name="wrn.배수1." localSheetId="18" hidden="1">{#N/A,#N/A,FALSE,"배수1"}</definedName>
    <definedName name="wrn.배수1." localSheetId="11" hidden="1">{#N/A,#N/A,FALSE,"배수1"}</definedName>
    <definedName name="wrn.배수1." hidden="1">{#N/A,#N/A,FALSE,"배수1"}</definedName>
    <definedName name="wrn.배수2." localSheetId="18" hidden="1">{#N/A,#N/A,FALSE,"배수2"}</definedName>
    <definedName name="wrn.배수2." localSheetId="11" hidden="1">{#N/A,#N/A,FALSE,"배수2"}</definedName>
    <definedName name="wrn.배수2." hidden="1">{#N/A,#N/A,FALSE,"배수2"}</definedName>
    <definedName name="wrn.부대1." localSheetId="18" hidden="1">{#N/A,#N/A,FALSE,"부대1"}</definedName>
    <definedName name="wrn.부대1." localSheetId="11" hidden="1">{#N/A,#N/A,FALSE,"부대1"}</definedName>
    <definedName name="wrn.부대1." hidden="1">{#N/A,#N/A,FALSE,"부대1"}</definedName>
    <definedName name="wrn.부대2." localSheetId="18" hidden="1">{#N/A,#N/A,FALSE,"부대2"}</definedName>
    <definedName name="wrn.부대2." localSheetId="11" hidden="1">{#N/A,#N/A,FALSE,"부대2"}</definedName>
    <definedName name="wrn.부대2." hidden="1">{#N/A,#N/A,FALSE,"부대2"}</definedName>
    <definedName name="wrn.속도." localSheetId="18" hidden="1">{#N/A,#N/A,FALSE,"속도"}</definedName>
    <definedName name="wrn.속도." localSheetId="11" hidden="1">{#N/A,#N/A,FALSE,"속도"}</definedName>
    <definedName name="wrn.속도." hidden="1">{#N/A,#N/A,FALSE,"속도"}</definedName>
    <definedName name="wrn.운반시간." localSheetId="18" hidden="1">{#N/A,#N/A,FALSE,"운반시간"}</definedName>
    <definedName name="wrn.운반시간." localSheetId="11" hidden="1">{#N/A,#N/A,FALSE,"운반시간"}</definedName>
    <definedName name="wrn.운반시간." hidden="1">{#N/A,#N/A,FALSE,"운반시간"}</definedName>
    <definedName name="wrn.이정표." localSheetId="18" hidden="1">{#N/A,#N/A,FALSE,"이정표"}</definedName>
    <definedName name="wrn.이정표." localSheetId="11" hidden="1">{#N/A,#N/A,FALSE,"이정표"}</definedName>
    <definedName name="wrn.이정표." hidden="1">{#N/A,#N/A,FALSE,"이정표"}</definedName>
    <definedName name="wrn.조골재." localSheetId="18" hidden="1">{#N/A,#N/A,FALSE,"조골재"}</definedName>
    <definedName name="wrn.조골재." localSheetId="11" hidden="1">{#N/A,#N/A,FALSE,"조골재"}</definedName>
    <definedName name="wrn.조골재." hidden="1">{#N/A,#N/A,FALSE,"조골재"}</definedName>
    <definedName name="wrn.토공1." localSheetId="18" hidden="1">{#N/A,#N/A,FALSE,"구조1"}</definedName>
    <definedName name="wrn.토공1." localSheetId="11" hidden="1">{#N/A,#N/A,FALSE,"구조1"}</definedName>
    <definedName name="wrn.토공1." hidden="1">{#N/A,#N/A,FALSE,"구조1"}</definedName>
    <definedName name="wrn.토공2." localSheetId="18" hidden="1">{#N/A,#N/A,FALSE,"토공2"}</definedName>
    <definedName name="wrn.토공2." localSheetId="11" hidden="1">{#N/A,#N/A,FALSE,"토공2"}</definedName>
    <definedName name="wrn.토공2." hidden="1">{#N/A,#N/A,FALSE,"토공2"}</definedName>
    <definedName name="wrn.포장1." localSheetId="18" hidden="1">{#N/A,#N/A,FALSE,"포장1";#N/A,#N/A,FALSE,"포장1"}</definedName>
    <definedName name="wrn.포장1." localSheetId="11" hidden="1">{#N/A,#N/A,FALSE,"포장1";#N/A,#N/A,FALSE,"포장1"}</definedName>
    <definedName name="wrn.포장1." hidden="1">{#N/A,#N/A,FALSE,"포장1";#N/A,#N/A,FALSE,"포장1"}</definedName>
    <definedName name="wrn.포장2." localSheetId="18" hidden="1">{#N/A,#N/A,FALSE,"포장2"}</definedName>
    <definedName name="wrn.포장2." localSheetId="11" hidden="1">{#N/A,#N/A,FALSE,"포장2"}</definedName>
    <definedName name="wrn.포장2." hidden="1">{#N/A,#N/A,FALSE,"포장2"}</definedName>
    <definedName name="wrn.표지목차." localSheetId="18" hidden="1">{#N/A,#N/A,FALSE,"표지목차"}</definedName>
    <definedName name="wrn.표지목차." localSheetId="11" hidden="1">{#N/A,#N/A,FALSE,"표지목차"}</definedName>
    <definedName name="wrn.표지목차." hidden="1">{#N/A,#N/A,FALSE,"표지목차"}</definedName>
    <definedName name="wrn.혼합골재." localSheetId="18" hidden="1">{#N/A,#N/A,FALSE,"혼합골재"}</definedName>
    <definedName name="wrn.혼합골재." localSheetId="11" hidden="1">{#N/A,#N/A,FALSE,"혼합골재"}</definedName>
    <definedName name="wrn.혼합골재." hidden="1">{#N/A,#N/A,FALSE,"혼합골재"}</definedName>
    <definedName name="WS">#REF!</definedName>
    <definedName name="WSO">[8]Sheet1!$F$45</definedName>
    <definedName name="WST">#REF!</definedName>
    <definedName name="Ws삼">#REF!</definedName>
    <definedName name="Ws이">#REF!</definedName>
    <definedName name="Ws일">#REF!</definedName>
    <definedName name="WT">'[5]자재 집계표'!#REF!</definedName>
    <definedName name="WT1B">#REF!</definedName>
    <definedName name="WT1BA">#REF!</definedName>
    <definedName name="WT1BB">#REF!</definedName>
    <definedName name="WT1H">#REF!</definedName>
    <definedName name="WT1HA">#REF!</definedName>
    <definedName name="WT1HB">#REF!</definedName>
    <definedName name="WT1HC">#REF!</definedName>
    <definedName name="WT1T">#REF!</definedName>
    <definedName name="WT2B">#REF!</definedName>
    <definedName name="WT2BA">#REF!</definedName>
    <definedName name="WT2BB">#REF!</definedName>
    <definedName name="WT2BD">#REF!</definedName>
    <definedName name="WT2H">#REF!</definedName>
    <definedName name="WT2HA">#REF!</definedName>
    <definedName name="WT2HB">#REF!</definedName>
    <definedName name="WT2HC">#REF!</definedName>
    <definedName name="WT2HD">#REF!</definedName>
    <definedName name="WT2HE">#REF!</definedName>
    <definedName name="WT2HF">#REF!</definedName>
    <definedName name="WT2T">#REF!</definedName>
    <definedName name="WT3BD">#REF!</definedName>
    <definedName name="WT3H">#REF!</definedName>
    <definedName name="WT3HA">#REF!</definedName>
    <definedName name="WT3HE">#REF!</definedName>
    <definedName name="WT3HF">#REF!</definedName>
    <definedName name="WT3T">#REF!</definedName>
    <definedName name="wtvegrh" localSheetId="18" hidden="1">{#N/A,#N/A,FALSE,"포장2"}</definedName>
    <definedName name="wtvegrh" localSheetId="11" hidden="1">{#N/A,#N/A,FALSE,"포장2"}</definedName>
    <definedName name="wtvegrh" hidden="1">{#N/A,#N/A,FALSE,"포장2"}</definedName>
    <definedName name="WTW">'[5]자재 집계표'!#REF!</definedName>
    <definedName name="wvyh" localSheetId="18" hidden="1">{#N/A,#N/A,FALSE,"혼합골재"}</definedName>
    <definedName name="wvyh" localSheetId="11" hidden="1">{#N/A,#N/A,FALSE,"혼합골재"}</definedName>
    <definedName name="wvyh" hidden="1">{#N/A,#N/A,FALSE,"혼합골재"}</definedName>
    <definedName name="ww" localSheetId="18">{"Book1","부대-(표지판,데리,가드).xls","부대-(낙,차,중분대).xls"}</definedName>
    <definedName name="ww" localSheetId="11">{"Book1","부대-(표지판,데리,가드).xls","부대-(낙,차,중분대).xls"}</definedName>
    <definedName name="ww">{"Book1","부대-(표지판,데리,가드).xls","부대-(낙,차,중분대).xls"}</definedName>
    <definedName name="WWW" localSheetId="18">{"Book1","부대-(표지판,데리,가드).xls","부대-(낙,차,중분대).xls"}</definedName>
    <definedName name="WWW" localSheetId="11">{"Book1","부대-(표지판,데리,가드).xls","부대-(낙,차,중분대).xls"}</definedName>
    <definedName name="WWW">{"Book1","부대-(표지판,데리,가드).xls","부대-(낙,차,중분대).xls"}</definedName>
    <definedName name="WWWW">'[93]ABUT수량-A1'!$T$25</definedName>
    <definedName name="WWWWWWWWWWW" localSheetId="18">수목중량!WWWWWWWWWWW</definedName>
    <definedName name="WWWWWWWWWWW" localSheetId="11">폐기목중량!WWWWWWWWWWW</definedName>
    <definedName name="WWWWWWWWWWW">[0]!WWWWWWWWWWW</definedName>
    <definedName name="X" localSheetId="18">#REF!</definedName>
    <definedName name="X" localSheetId="11">#REF!</definedName>
    <definedName name="X">#REF!</definedName>
    <definedName name="xcb" localSheetId="18">'[1]자재 집계표'!#REF!</definedName>
    <definedName name="xcb" localSheetId="11">'[1]자재 집계표'!#REF!</definedName>
    <definedName name="xcb">'[1]자재 집계표'!#REF!</definedName>
    <definedName name="XCV" localSheetId="18">수목중량!XCV</definedName>
    <definedName name="XCV" localSheetId="11">폐기목중량!XCV</definedName>
    <definedName name="XCV">[0]!XCV</definedName>
    <definedName name="xdrg7" localSheetId="18">수목중량!xdrg7</definedName>
    <definedName name="xdrg7" localSheetId="11">폐기목중량!xdrg7</definedName>
    <definedName name="xdrg7">[0]!xdrg7</definedName>
    <definedName name="xfdh55" localSheetId="18">수목중량!xfdh55</definedName>
    <definedName name="xfdh55" localSheetId="11">폐기목중량!xfdh55</definedName>
    <definedName name="xfdh55">[0]!xfdh55</definedName>
    <definedName name="xfth" localSheetId="18">수목중량!xfth</definedName>
    <definedName name="xfth" localSheetId="11">폐기목중량!xfth</definedName>
    <definedName name="xfth">[0]!xfth</definedName>
    <definedName name="xtrg22" localSheetId="18">수목중량!xtrg22</definedName>
    <definedName name="xtrg22" localSheetId="11">폐기목중량!xtrg22</definedName>
    <definedName name="xtrg22">[0]!xtrg22</definedName>
    <definedName name="XX" localSheetId="18">#REF!</definedName>
    <definedName name="XX" localSheetId="11">#REF!</definedName>
    <definedName name="XX">#REF!</definedName>
    <definedName name="xxx" localSheetId="18">{"Book1","부대-(표지판,데리,가드).xls","부대-(낙,차,중분대).xls"}</definedName>
    <definedName name="xxx" localSheetId="11">{"Book1","부대-(표지판,데리,가드).xls","부대-(낙,차,중분대).xls"}</definedName>
    <definedName name="xxx">{"Book1","부대-(표지판,데리,가드).xls","부대-(낙,차,중분대).xls"}</definedName>
    <definedName name="XZA" localSheetId="18">수목중량!XZA</definedName>
    <definedName name="XZA" localSheetId="11">폐기목중량!XZA</definedName>
    <definedName name="XZA">[0]!XZA</definedName>
    <definedName name="xzc" localSheetId="18">#REF!</definedName>
    <definedName name="xzc" localSheetId="11">#REF!</definedName>
    <definedName name="xzc">#REF!</definedName>
    <definedName name="y">#REF!</definedName>
    <definedName name="Y1Y">'[5]자재 집계표'!#REF!</definedName>
    <definedName name="Y2Y">'[5]자재 집계표'!#REF!</definedName>
    <definedName name="Y3Y">'[5]자재 집계표'!#REF!</definedName>
    <definedName name="y5bewy5vgr" localSheetId="18" hidden="1">{#N/A,#N/A,FALSE,"운반시간"}</definedName>
    <definedName name="y5bewy5vgr" localSheetId="11" hidden="1">{#N/A,#N/A,FALSE,"운반시간"}</definedName>
    <definedName name="y5bewy5vgr" hidden="1">{#N/A,#N/A,FALSE,"운반시간"}</definedName>
    <definedName name="YA">#REF!</definedName>
    <definedName name="YB">[11]방음벽기초!#REF!</definedName>
    <definedName name="YC">#REF!</definedName>
    <definedName name="YH">'[65]3련 BOX'!#REF!</definedName>
    <definedName name="YHJ">#REF!</definedName>
    <definedName name="yr" localSheetId="18" hidden="1">{#N/A,#N/A,FALSE,"부대2"}</definedName>
    <definedName name="yr" localSheetId="11" hidden="1">{#N/A,#N/A,FALSE,"부대2"}</definedName>
    <definedName name="yr" hidden="1">{#N/A,#N/A,FALSE,"부대2"}</definedName>
    <definedName name="yreyr">'[1]자재 집계표'!#REF!</definedName>
    <definedName name="yryt">'[1]자재 집계표'!#REF!</definedName>
    <definedName name="ysu">#REF!</definedName>
    <definedName name="ytuj" localSheetId="18">수목중량!ytuj</definedName>
    <definedName name="ytuj" localSheetId="11">폐기목중량!ytuj</definedName>
    <definedName name="ytuj">[0]!ytuj</definedName>
    <definedName name="yu" localSheetId="18" hidden="1">{#N/A,#N/A,FALSE,"부대2"}</definedName>
    <definedName name="yu" localSheetId="11" hidden="1">{#N/A,#N/A,FALSE,"부대2"}</definedName>
    <definedName name="yu" hidden="1">{#N/A,#N/A,FALSE,"부대2"}</definedName>
    <definedName name="YUH">#REF!</definedName>
    <definedName name="YUI">#REF!</definedName>
    <definedName name="yuy" localSheetId="18" hidden="1">{#N/A,#N/A,FALSE,"단가표지"}</definedName>
    <definedName name="yuy" localSheetId="11" hidden="1">{#N/A,#N/A,FALSE,"단가표지"}</definedName>
    <definedName name="yuy" hidden="1">{#N/A,#N/A,FALSE,"단가표지"}</definedName>
    <definedName name="YUYUY" localSheetId="18" hidden="1">{#N/A,#N/A,FALSE,"혼합골재"}</definedName>
    <definedName name="YUYUY" localSheetId="11" hidden="1">{#N/A,#N/A,FALSE,"혼합골재"}</definedName>
    <definedName name="YUYUY" hidden="1">{#N/A,#N/A,FALSE,"혼합골재"}</definedName>
    <definedName name="yvdfvhd" localSheetId="18" hidden="1">{#N/A,#N/A,FALSE,"이정표"}</definedName>
    <definedName name="yvdfvhd" localSheetId="11" hidden="1">{#N/A,#N/A,FALSE,"이정표"}</definedName>
    <definedName name="yvdfvhd" hidden="1">{#N/A,#N/A,FALSE,"이정표"}</definedName>
    <definedName name="ywrtvwvy" localSheetId="18" hidden="1">{#N/A,#N/A,FALSE,"부대1"}</definedName>
    <definedName name="ywrtvwvy" localSheetId="11" hidden="1">{#N/A,#N/A,FALSE,"부대1"}</definedName>
    <definedName name="ywrtvwvy" hidden="1">{#N/A,#N/A,FALSE,"부대1"}</definedName>
    <definedName name="yyy">[45]DATE!$I$24:$I$85</definedName>
    <definedName name="YYYYYYYYYY" localSheetId="18">수목중량!YYYYYYYYYY</definedName>
    <definedName name="YYYYYYYYYY" localSheetId="11">폐기목중량!YYYYYYYYYY</definedName>
    <definedName name="YYYYYYYYYY">[0]!YYYYYYYYYY</definedName>
    <definedName name="z" localSheetId="18">{"Book1","부대-(표지판,데리,가드).xls","부대-(낙,차,중분대).xls"}</definedName>
    <definedName name="z" localSheetId="11">{"Book1","부대-(표지판,데리,가드).xls","부대-(낙,차,중분대).xls"}</definedName>
    <definedName name="z">{"Book1","부대-(표지판,데리,가드).xls","부대-(낙,차,중분대).xls"}</definedName>
    <definedName name="ZA" localSheetId="18">수목중량!ZA</definedName>
    <definedName name="ZA" localSheetId="11">폐기목중량!ZA</definedName>
    <definedName name="ZA">[0]!ZA</definedName>
    <definedName name="ZBBAHA">'[25]ABUT수량-A1'!$T$25</definedName>
    <definedName name="ZBG">#REF!</definedName>
    <definedName name="ZBHZN">#REF!</definedName>
    <definedName name="zdfg33" localSheetId="18">수목중량!zdfg33</definedName>
    <definedName name="zdfg33" localSheetId="11">폐기목중량!zdfg33</definedName>
    <definedName name="zdfg33">[0]!zdfg33</definedName>
    <definedName name="zser" localSheetId="18">수목중량!zser</definedName>
    <definedName name="zser" localSheetId="11">폐기목중량!zser</definedName>
    <definedName name="zser">[0]!zser</definedName>
    <definedName name="zserg" localSheetId="18" hidden="1">{0,0,0,0}</definedName>
    <definedName name="zserg" localSheetId="11" hidden="1">{0,0,0,0}</definedName>
    <definedName name="zserg" hidden="1">{0,0,0,0}</definedName>
    <definedName name="ZXA" localSheetId="18">수목중량!ZXA</definedName>
    <definedName name="ZXA" localSheetId="11">폐기목중량!ZXA</definedName>
    <definedName name="ZXA">[0]!ZXA</definedName>
    <definedName name="ZXC" localSheetId="18">수목중량!ZXC</definedName>
    <definedName name="ZXC" localSheetId="11">폐기목중량!ZXC</definedName>
    <definedName name="ZXC">[0]!ZXC</definedName>
    <definedName name="zz" localSheetId="18">{"Book1","부대-(표지판,데리,가드).xls","부대-(낙,차,중분대).xls"}</definedName>
    <definedName name="zz" localSheetId="11">{"Book1","부대-(표지판,데리,가드).xls","부대-(낙,차,중분대).xls"}</definedName>
    <definedName name="zz">{"Book1","부대-(표지판,데리,가드).xls","부대-(낙,차,중분대).xls"}</definedName>
    <definedName name="ㄱ">#REF!</definedName>
    <definedName name="ㄱ1">#REF!</definedName>
    <definedName name="ㄱ10">#N/A</definedName>
    <definedName name="ㄱ11">#N/A</definedName>
    <definedName name="ㄱ12">#N/A</definedName>
    <definedName name="ㄱ13">#N/A</definedName>
    <definedName name="ㄱ14">#N/A</definedName>
    <definedName name="ㄱ15">#N/A</definedName>
    <definedName name="ㄱ16">#N/A</definedName>
    <definedName name="ㄱ17">#N/A</definedName>
    <definedName name="ㄱ2">#REF!</definedName>
    <definedName name="ㄱ3">#N/A</definedName>
    <definedName name="ㄱ4">#N/A</definedName>
    <definedName name="ㄱ5">#N/A</definedName>
    <definedName name="ㄱ6">#N/A</definedName>
    <definedName name="ㄱ7">#N/A</definedName>
    <definedName name="ㄱ8">#N/A</definedName>
    <definedName name="ㄱ9">#N/A</definedName>
    <definedName name="ㄱㄱ" localSheetId="18" hidden="1">{#N/A,#N/A,FALSE,"운반시간"}</definedName>
    <definedName name="ㄱㄱ" localSheetId="11" hidden="1">{#N/A,#N/A,FALSE,"운반시간"}</definedName>
    <definedName name="ㄱㄱ" hidden="1">{#N/A,#N/A,FALSE,"운반시간"}</definedName>
    <definedName name="ㄱㄱㄱ">[94]INPUT!$B$5</definedName>
    <definedName name="ㄱㄱㄷㄷㄷㄱ" localSheetId="18">#REF!</definedName>
    <definedName name="ㄱㄱㄷㄷㄷㄱ" localSheetId="11">#REF!</definedName>
    <definedName name="ㄱㄱㄷㄷㄷㄱ">#REF!</definedName>
    <definedName name="ㄱㄷㄱ">#REF!</definedName>
    <definedName name="ㄱㄷㄱㄷ" localSheetId="18" hidden="1">{#N/A,#N/A,FALSE,"2~8번"}</definedName>
    <definedName name="ㄱㄷㄱㄷ" localSheetId="11" hidden="1">{#N/A,#N/A,FALSE,"2~8번"}</definedName>
    <definedName name="ㄱㄷㄱㄷ" hidden="1">{#N/A,#N/A,FALSE,"2~8번"}</definedName>
    <definedName name="ㄱㄷㅈ">#REF!</definedName>
    <definedName name="ㄱㄷㅈㅂㅂ">#REF!</definedName>
    <definedName name="ㄱㄷㅈㅅ">#REF!</definedName>
    <definedName name="ㄱ죳ㅈ">#REF!</definedName>
    <definedName name="ㄱ죶">#REF!</definedName>
    <definedName name="가">#REF!</definedName>
    <definedName name="가_드_레_일__개_소_별_명_세">#REF!</definedName>
    <definedName name="가_드_레_일_수_량_집_계">#REF!</definedName>
    <definedName name="가_설_공_사">#REF!</definedName>
    <definedName name="가가" localSheetId="18">수목중량!가가</definedName>
    <definedName name="가가" localSheetId="11">폐기목중량!가가</definedName>
    <definedName name="가가">[0]!가가</definedName>
    <definedName name="가각구간수량산출" localSheetId="18">#REF!</definedName>
    <definedName name="가각구간수량산출" localSheetId="11">#REF!</definedName>
    <definedName name="가각구간수량산출">#REF!</definedName>
    <definedName name="가각구간현황">#REF!</definedName>
    <definedName name="가건물">#REF!</definedName>
    <definedName name="가관지수링">[36]가감수량!$W$9</definedName>
    <definedName name="가나" localSheetId="18" hidden="1">{#N/A,#N/A,FALSE,"운반시간"}</definedName>
    <definedName name="가나" localSheetId="11" hidden="1">{#N/A,#N/A,FALSE,"운반시간"}</definedName>
    <definedName name="가나" hidden="1">{#N/A,#N/A,FALSE,"운반시간"}</definedName>
    <definedName name="가나다">#REF!</definedName>
    <definedName name="가나다라마바사">[95]DATE!$C$24:$C$85</definedName>
    <definedName name="가도">[96]터파기및재료!#REF!</definedName>
    <definedName name="가도설치">[97]터파기및재료!#REF!</definedName>
    <definedName name="가도토공" localSheetId="18">#REF!</definedName>
    <definedName name="가도토공" localSheetId="11">#REF!</definedName>
    <definedName name="가도토공">#REF!</definedName>
    <definedName name="가드레일철거">'[5]자재 집계표'!$C$8:$C$11</definedName>
    <definedName name="가몰탈">[36]가감수량!$W$10</definedName>
    <definedName name="가설공사_1" localSheetId="18">#REF!</definedName>
    <definedName name="가설공사_1" localSheetId="11">#REF!</definedName>
    <definedName name="가설공사_1">#REF!</definedName>
    <definedName name="가설공사_2">#REF!</definedName>
    <definedName name="가시나무R4">[98]데이타!$E$2</definedName>
    <definedName name="가시나무R5">[98]데이타!$E$3</definedName>
    <definedName name="가시나무R6">[98]데이타!$E$4</definedName>
    <definedName name="가시나무R8">[98]데이타!$E$5</definedName>
    <definedName name="가식장" localSheetId="18">#REF!</definedName>
    <definedName name="가식장" localSheetId="11">#REF!</definedName>
    <definedName name="가식장">#REF!</definedName>
    <definedName name="가원형4회">[36]가감수량!$W$8</definedName>
    <definedName name="가이즈까향1204">[98]데이타!$E$6</definedName>
    <definedName name="가이즈까향1505">[98]데이타!$E$7</definedName>
    <definedName name="가이즈까향2006">[98]데이타!$E$8</definedName>
    <definedName name="가이즈까향2008">[98]데이타!$E$9</definedName>
    <definedName name="가이즈까향2510">[98]데이타!$E$10</definedName>
    <definedName name="가중나무B10">[98]데이타!$E$19</definedName>
    <definedName name="가중나무B4">[98]데이타!$E$15</definedName>
    <definedName name="가중나무B5">[98]데이타!$E$16</definedName>
    <definedName name="가중나무B6">[98]데이타!$E$17</definedName>
    <definedName name="가중나무B8">[98]데이타!$E$18</definedName>
    <definedName name="가철근">[36]가감수량!$W$12</definedName>
    <definedName name="가콘25">[36]가감수량!$W$7</definedName>
    <definedName name="가콘40">[36]가감수량!$W$6</definedName>
    <definedName name="각도">[99]수로BOX!#REF!</definedName>
    <definedName name="각재" localSheetId="18">#REF!</definedName>
    <definedName name="각재" localSheetId="11">#REF!</definedName>
    <definedName name="각재">#REF!</definedName>
    <definedName name="간" localSheetId="18">[100]COPING!#REF!</definedName>
    <definedName name="간" localSheetId="11">[100]COPING!#REF!</definedName>
    <definedName name="간">[100]COPING!#REF!</definedName>
    <definedName name="간격1" localSheetId="18">#REF!</definedName>
    <definedName name="간격1" localSheetId="11">#REF!</definedName>
    <definedName name="간격1">#REF!</definedName>
    <definedName name="간격10">#REF!</definedName>
    <definedName name="간격11">#REF!</definedName>
    <definedName name="간격2">#REF!</definedName>
    <definedName name="간격3">#REF!</definedName>
    <definedName name="간격4">#REF!</definedName>
    <definedName name="간격5">#REF!</definedName>
    <definedName name="간격6">#REF!</definedName>
    <definedName name="간격7">#REF!</definedName>
    <definedName name="간격8">#REF!</definedName>
    <definedName name="간격9">#REF!</definedName>
    <definedName name="간다">#REF!</definedName>
    <definedName name="간접경비">#REF!</definedName>
    <definedName name="간접노무비">#REF!</definedName>
    <definedName name="간지">#REF!</definedName>
    <definedName name="간지1">#REF!</definedName>
    <definedName name="간지10" localSheetId="18">BlankMacro1</definedName>
    <definedName name="간지10" localSheetId="11">BlankMacro1</definedName>
    <definedName name="간지10">BlankMacro1</definedName>
    <definedName name="간지11" localSheetId="18">BlankMacro1</definedName>
    <definedName name="간지11" localSheetId="11">BlankMacro1</definedName>
    <definedName name="간지11">BlankMacro1</definedName>
    <definedName name="갈매기표지판_개소별명세" localSheetId="18">#REF!</definedName>
    <definedName name="갈매기표지판_개소별명세" localSheetId="11">#REF!</definedName>
    <definedName name="갈매기표지판_개소별명세">#REF!</definedName>
    <definedName name="감R10">[98]데이타!$E$24</definedName>
    <definedName name="감R12">[98]데이타!$E$25</definedName>
    <definedName name="감R15">[98]데이타!$E$26</definedName>
    <definedName name="감R5">[98]데이타!$E$20</definedName>
    <definedName name="감R6">[98]데이타!$E$21</definedName>
    <definedName name="감R7">[98]데이타!$E$22</definedName>
    <definedName name="감R8">[98]데이타!$E$23</definedName>
    <definedName name="감속턱수량" localSheetId="18">#REF!</definedName>
    <definedName name="감속턱수량" localSheetId="11">#REF!</definedName>
    <definedName name="감속턱수량">#REF!</definedName>
    <definedName name="감철근" localSheetId="18">'[60]1호맨홀가감수량'!#REF!</definedName>
    <definedName name="감철근" localSheetId="11">'[60]1호맨홀가감수량'!#REF!</definedName>
    <definedName name="감철근">'[60]1호맨홀가감수량'!#REF!</definedName>
    <definedName name="갑" localSheetId="18">#REF!</definedName>
    <definedName name="갑" localSheetId="11">#REF!</definedName>
    <definedName name="갑">#REF!</definedName>
    <definedName name="강" localSheetId="18">[101]수량산출!#REF!</definedName>
    <definedName name="강" localSheetId="11">[101]수량산출!#REF!</definedName>
    <definedName name="강">[101]수량산출!#REF!</definedName>
    <definedName name="강_동바리" localSheetId="18">[102]수량산출!#REF!</definedName>
    <definedName name="강_동바리" localSheetId="11">[102]수량산출!#REF!</definedName>
    <definedName name="강_동바리">[102]수량산출!#REF!</definedName>
    <definedName name="강_비계">[102]수량산출!#REF!</definedName>
    <definedName name="강20경" localSheetId="18">#REF!</definedName>
    <definedName name="강20경" localSheetId="11">#REF!</definedName>
    <definedName name="강20경">#REF!</definedName>
    <definedName name="강20노">#REF!</definedName>
    <definedName name="강20재">#REF!</definedName>
    <definedName name="강25경">#REF!</definedName>
    <definedName name="강25노">#REF!</definedName>
    <definedName name="강25재">#REF!</definedName>
    <definedName name="강32경">#REF!</definedName>
    <definedName name="강32노">#REF!</definedName>
    <definedName name="강32재">#REF!</definedName>
    <definedName name="강40경">#REF!</definedName>
    <definedName name="강40노">#REF!</definedName>
    <definedName name="강40재">#REF!</definedName>
    <definedName name="강50경">#REF!</definedName>
    <definedName name="강50노">#REF!</definedName>
    <definedName name="강50재">#REF!</definedName>
    <definedName name="강강">[103]수량산출!$R$78</definedName>
    <definedName name="강관말뚝공" localSheetId="18">#REF!</definedName>
    <definedName name="강관말뚝공" localSheetId="11">#REF!</definedName>
    <definedName name="강관말뚝공">#REF!</definedName>
    <definedName name="강교스치로폴_채움">#REF!</definedName>
    <definedName name="강단면적">#REF!</definedName>
    <definedName name="강비">[104]수량산출!#REF!</definedName>
    <definedName name="강성3Span" localSheetId="18">#REF!</definedName>
    <definedName name="강성3Span" localSheetId="11">#REF!</definedName>
    <definedName name="강성3Span">#REF!</definedName>
    <definedName name="강아" localSheetId="18">[103]수량산출!#REF!</definedName>
    <definedName name="강아" localSheetId="11">[103]수량산출!#REF!</definedName>
    <definedName name="강아">[103]수량산출!#REF!</definedName>
    <definedName name="강아지">[103]수량산출!#REF!</definedName>
    <definedName name="강재DATA">[61]단위수량!$A$4:$Z$7</definedName>
    <definedName name="강재거푸집" localSheetId="18">#REF!</definedName>
    <definedName name="강재거푸집" localSheetId="11">#REF!</definedName>
    <definedName name="강재거푸집">#REF!</definedName>
    <definedName name="강재규격">[61]단위수량!$B$4:$B$7</definedName>
    <definedName name="강재운반">[61]가시설수량!$AE$235</definedName>
    <definedName name="강탄성계수">#REF!</definedName>
    <definedName name="개나리12">[98]데이타!$E$31</definedName>
    <definedName name="개나리3">[98]데이타!$E$27</definedName>
    <definedName name="개나리5">[98]데이타!$E$28</definedName>
    <definedName name="개나리7">[98]데이타!$E$29</definedName>
    <definedName name="개나리9">[98]데이타!$E$30</definedName>
    <definedName name="개소" localSheetId="18">#REF!</definedName>
    <definedName name="개소" localSheetId="11">#REF!</definedName>
    <definedName name="개소">#REF!</definedName>
    <definedName name="개쉬땅1204">[98]데이타!$E$32</definedName>
    <definedName name="개쉬땅1506">[98]데이타!$E$33</definedName>
    <definedName name="갸ㅐㅑㅐㅕ개ㅑㄷ져개ㅑㅂㅈ더가버ㅗ자ㅓㅐㅏㅂ져ㅐㅑ뎌5903409ㅏㅓ가ㅓ로아ㅗ람노라ㅓㅗ마너ㅗㄹ8ㅑㅂ498ㄳ79ㅓㅗ하ㅓㅗㄴㅁ어ㅏㅗ라ㅕ모뇨ㅑ려ㅛ89ㅂㅈ47ㄱ89ㅗ랴ㅗ랴ㅕㄴ모랴ㅕㅛ뱌ㅕㅛㄷ89뵤789ㄱ7ㄷ899" localSheetId="18" hidden="1">{#N/A,#N/A,FALSE,"운반시간"}</definedName>
    <definedName name="갸ㅐㅑㅐㅕ개ㅑㄷ져개ㅑㅂㅈ더가버ㅗ자ㅓㅐㅏㅂ져ㅐㅑ뎌5903409ㅏㅓ가ㅓ로아ㅗ람노라ㅓㅗ마너ㅗㄹ8ㅑㅂ498ㄳ79ㅓㅗ하ㅓㅗㄴㅁ어ㅏㅗ라ㅕ모뇨ㅑ려ㅛ89ㅂㅈ47ㄱ89ㅗ랴ㅗ랴ㅕㄴ모랴ㅕㅛ뱌ㅕㅛㄷ89뵤789ㄱ7ㄷ899" localSheetId="11" hidden="1">{#N/A,#N/A,FALSE,"운반시간"}</definedName>
    <definedName name="갸ㅐㅑㅐㅕ개ㅑㄷ져개ㅑㅂㅈ더가버ㅗ자ㅓㅐㅏㅂ져ㅐㅑ뎌5903409ㅏㅓ가ㅓ로아ㅗ람노라ㅓㅗ마너ㅗㄹ8ㅑㅂ498ㄳ79ㅓㅗ하ㅓㅗㄴㅁ어ㅏㅗ라ㅕ모뇨ㅑ려ㅛ89ㅂㅈ47ㄱ89ㅗ랴ㅗ랴ㅕㄴ모랴ㅕㅛ뱌ㅕㅛㄷ89뵤789ㄱ7ㄷ899" hidden="1">{#N/A,#N/A,FALSE,"운반시간"}</definedName>
    <definedName name="거">[101]수량산출!#REF!</definedName>
    <definedName name="거_3">[102]수량산출!#REF!</definedName>
    <definedName name="거_4">[102]수량산출!#REF!</definedName>
    <definedName name="거_44">[102]수량산출!#REF!</definedName>
    <definedName name="거_5" localSheetId="18">#REF!</definedName>
    <definedName name="거_5" localSheetId="11">#REF!</definedName>
    <definedName name="거_5">#REF!</definedName>
    <definedName name="거_6" localSheetId="18">[102]수량산출!#REF!</definedName>
    <definedName name="거_6" localSheetId="11">[102]수량산출!#REF!</definedName>
    <definedName name="거_6">[102]수량산출!#REF!</definedName>
    <definedName name="거더폭" localSheetId="18">#REF!</definedName>
    <definedName name="거더폭" localSheetId="11">#REF!</definedName>
    <definedName name="거더폭">#REF!</definedName>
    <definedName name="거리" localSheetId="18">[104]수량산출!#REF!</definedName>
    <definedName name="거리" localSheetId="11">[104]수량산출!#REF!</definedName>
    <definedName name="거리">[104]수량산출!#REF!</definedName>
    <definedName name="거리1" localSheetId="18">#REF!</definedName>
    <definedName name="거리1" localSheetId="11">#REF!</definedName>
    <definedName name="거리1">#REF!</definedName>
    <definedName name="거리2">#REF!</definedName>
    <definedName name="거리3">#REF!</definedName>
    <definedName name="거리4">'[67]역T형교대(말뚝기초)'!#REF!</definedName>
    <definedName name="거리5">#REF!</definedName>
    <definedName name="거친마감">#REF!</definedName>
    <definedName name="거푸경">#REF!</definedName>
    <definedName name="거푸노">#REF!</definedName>
    <definedName name="거푸재">#REF!</definedName>
    <definedName name="거푸집">[105]CON기초!$R$24:$R$33</definedName>
    <definedName name="거푸집3회">'[37]돌담교 상부수량'!#REF!</definedName>
    <definedName name="거푸집3회.J">'[37]돌담교 상부수량'!#REF!</definedName>
    <definedName name="건물부수시설">[106]말뚝지지력산정!$F$116</definedName>
    <definedName name="건설기계운전기사">[107]기본단가표!$K$12</definedName>
    <definedName name="건설기계운전조수">[107]기본단가표!$K$14</definedName>
    <definedName name="건설기계조장">[107]기본단가표!$K$13</definedName>
    <definedName name="건조수축율" localSheetId="18">#REF!</definedName>
    <definedName name="건조수축율" localSheetId="11">#REF!</definedName>
    <definedName name="건조수축율">#REF!</definedName>
    <definedName name="건축목공">[108]기본단가표!$L$10</definedName>
    <definedName name="건축폐기물" localSheetId="18">#REF!</definedName>
    <definedName name="건축폐기물" localSheetId="11">#REF!</definedName>
    <definedName name="건축폐기물">#REF!</definedName>
    <definedName name="겅" localSheetId="18">[109]수량산출!#REF!</definedName>
    <definedName name="겅" localSheetId="11">[109]수량산출!#REF!</definedName>
    <definedName name="겅">[109]수량산출!#REF!</definedName>
    <definedName name="겨격" hidden="1">#REF!</definedName>
    <definedName name="견적내용">#REF!</definedName>
    <definedName name="결속">#REF!</definedName>
    <definedName name="결속선">#REF!</definedName>
    <definedName name="겹동백1002">[98]데이타!$E$145</definedName>
    <definedName name="겹동백1204">[98]데이타!$E$146</definedName>
    <definedName name="겹동백1506">[98]데이타!$E$147</definedName>
    <definedName name="겹벗R6">[98]데이타!$E$34</definedName>
    <definedName name="겹벗R8">[98]데이타!$E$35</definedName>
    <definedName name="겹철쭉0304">[98]데이타!$E$36</definedName>
    <definedName name="겹철쭉0506">[98]데이타!$E$37</definedName>
    <definedName name="겹철쭉0608">[98]데이타!$E$38</definedName>
    <definedName name="겹철쭉0810">[98]데이타!$E$39</definedName>
    <definedName name="겹철쭉0812">[98]데이타!$E$40</definedName>
    <definedName name="경사1" localSheetId="18">#REF!</definedName>
    <definedName name="경사1" localSheetId="11">#REF!</definedName>
    <definedName name="경사1">#REF!</definedName>
    <definedName name="경사2">#REF!</definedName>
    <definedName name="경사3">#REF!</definedName>
    <definedName name="경사4">'[67]역T형교대(말뚝기초)'!#REF!</definedName>
    <definedName name="경사5">#REF!</definedName>
    <definedName name="경순" localSheetId="18">BlankMacro1</definedName>
    <definedName name="경순" localSheetId="11">BlankMacro1</definedName>
    <definedName name="경순">BlankMacro1</definedName>
    <definedName name="경암" localSheetId="18">#REF!</definedName>
    <definedName name="경암" localSheetId="11">#REF!</definedName>
    <definedName name="경암">#REF!</definedName>
    <definedName name="경유">[107]기본단가표!$L$46</definedName>
    <definedName name="계" localSheetId="18">#REF!</definedName>
    <definedName name="계" localSheetId="11">#REF!</definedName>
    <definedName name="계">#REF!</definedName>
    <definedName name="계상">#REF!</definedName>
    <definedName name="계수B5">[98]데이타!$E$41</definedName>
    <definedName name="계수B6">[98]데이타!$E$42</definedName>
    <definedName name="계수B8">[98]데이타!$E$43</definedName>
    <definedName name="계장공" localSheetId="18">#REF!</definedName>
    <definedName name="계장공" localSheetId="11">#REF!</definedName>
    <definedName name="계장공">#REF!</definedName>
    <definedName name="계획고">#REF!</definedName>
    <definedName name="고">'[66]토사(PE)'!#REF!</definedName>
    <definedName name="고_압_호_스">[59]장비집계!#REF!</definedName>
    <definedName name="고강직경D13">#REF!</definedName>
    <definedName name="고강직경D16_25">#REF!</definedName>
    <definedName name="고강직경D29_35">#REF!</definedName>
    <definedName name="고광3">[98]데이타!$E$44</definedName>
    <definedName name="고광5">[98]데이타!$E$45</definedName>
    <definedName name="고승히">'[110]접합 및 부설 '!#REF!</definedName>
    <definedName name="고압블럭수량" localSheetId="18">#REF!</definedName>
    <definedName name="고압블럭수량" localSheetId="11">#REF!</definedName>
    <definedName name="고압블럭수량">#REF!</definedName>
    <definedName name="곡관135.J" localSheetId="18">'[37]돌담교 상부수량'!#REF!</definedName>
    <definedName name="곡관135.J" localSheetId="11">'[37]돌담교 상부수량'!#REF!</definedName>
    <definedName name="곡관135.J">'[37]돌담교 상부수량'!#REF!</definedName>
    <definedName name="곡관135.M" localSheetId="18">#REF!</definedName>
    <definedName name="곡관135.M" localSheetId="11">#REF!</definedName>
    <definedName name="곡관135.M">#REF!</definedName>
    <definedName name="곡관90.J" localSheetId="18">'[37]돌담교 상부수량'!#REF!</definedName>
    <definedName name="곡관90.J" localSheetId="11">'[37]돌담교 상부수량'!#REF!</definedName>
    <definedName name="곡관90.J">'[37]돌담교 상부수량'!#REF!</definedName>
    <definedName name="곡관90.M">#REF!</definedName>
    <definedName name="곰솔2508">[111]데이타!$E$46</definedName>
    <definedName name="곰솔3010">[98]데이타!$E$47</definedName>
    <definedName name="곰솔R10">[98]데이타!$E$48</definedName>
    <definedName name="곰솔R12">[98]데이타!$E$49</definedName>
    <definedName name="곰솔R15">[98]데이타!$E$50</definedName>
    <definedName name="곱">[70]DATE!$I$24:$I$85</definedName>
    <definedName name="곱곱">[112]DATE!$I$24:$I$85</definedName>
    <definedName name="공">[101]수량산출!#REF!</definedName>
    <definedName name="공_기_압_축_기">[59]장비집계!#REF!</definedName>
    <definedName name="공급가액">#REF!</definedName>
    <definedName name="공기_배관물량">#REF!</definedName>
    <definedName name="공기_압축기">[59]장비집계!#REF!</definedName>
    <definedName name="공기_압축기__주간">[59]장비집계!#REF!</definedName>
    <definedName name="공기변실" localSheetId="18">#REF!</definedName>
    <definedName name="공기변실" localSheetId="11">#REF!</definedName>
    <definedName name="공기변실">#REF!</definedName>
    <definedName name="공동구공">#REF!</definedName>
    <definedName name="공동구공집계표">#REF!</definedName>
    <definedName name="공비집계1">#REF!</definedName>
    <definedName name="공사원가명세서">#REF!</definedName>
    <definedName name="공사원가명세서분석표1">[113]경산!#REF!</definedName>
    <definedName name="공제" hidden="1">[71]조명시설!#REF!</definedName>
    <definedName name="공제길이">#REF!</definedName>
    <definedName name="공통장비비">#REF!</definedName>
    <definedName name="관">[101]수량산출!#REF!</definedName>
    <definedName name="관_상접" localSheetId="18">#REF!</definedName>
    <definedName name="관_상접" localSheetId="11">#REF!</definedName>
    <definedName name="관_상접">#REF!</definedName>
    <definedName name="관_상직">#REF!</definedName>
    <definedName name="관_주접">#REF!</definedName>
    <definedName name="관_지">[102]수량산출!#REF!</definedName>
    <definedName name="관_직주">[114]INPUT!$B$8</definedName>
    <definedName name="관15" localSheetId="18">#REF!</definedName>
    <definedName name="관15" localSheetId="11">#REF!</definedName>
    <definedName name="관15">#REF!</definedName>
    <definedName name="관20">#REF!</definedName>
    <definedName name="관25">#REF!</definedName>
    <definedName name="관30">#REF!</definedName>
    <definedName name="관40">#REF!</definedName>
    <definedName name="관T">#REF!</definedName>
    <definedName name="관경">'[76]H PILE수량'!#REF!</definedName>
    <definedName name="관경1">'[66]토사(PE)'!#REF!</definedName>
    <definedName name="관경2">#REF!</definedName>
    <definedName name="관급자재집계표" localSheetId="18">수목중량!관급자재집계표</definedName>
    <definedName name="관급자재집계표" localSheetId="11">폐기목중량!관급자재집계표</definedName>
    <definedName name="관급자재집계표">[0]!관급자재집계표</definedName>
    <definedName name="관기초DATA">[55]가시설단위수량!#REF!</definedName>
    <definedName name="관두">[115]구조물공집계!#REF!</definedName>
    <definedName name="관두께">'[116]토사(PE)'!#REF!</definedName>
    <definedName name="관로" localSheetId="18">#REF!</definedName>
    <definedName name="관로" localSheetId="11">#REF!</definedName>
    <definedName name="관로">#REF!</definedName>
    <definedName name="관로공내부">#REF!</definedName>
    <definedName name="관로공집계">#REF!</definedName>
    <definedName name="관로연장조서">'[117]토사(PE)'!#REF!</definedName>
    <definedName name="관로조서" localSheetId="18">#REF!</definedName>
    <definedName name="관로조서" localSheetId="11">#REF!</definedName>
    <definedName name="관로조서">#REF!</definedName>
    <definedName name="관로표시" localSheetId="18">'[118]토사(PE)'!#REF!</definedName>
    <definedName name="관로표시" localSheetId="11">'[118]토사(PE)'!#REF!</definedName>
    <definedName name="관로표시">'[118]토사(PE)'!#REF!</definedName>
    <definedName name="관절8다" localSheetId="18">#REF!</definedName>
    <definedName name="관절8다" localSheetId="11">#REF!</definedName>
    <definedName name="관절8다">#REF!</definedName>
    <definedName name="관지수링">[36]맨홀수량산출!$AE$30</definedName>
    <definedName name="관지수판">[102]수량산출!#REF!</definedName>
    <definedName name="관토피">'[116]토사(PE)'!#REF!</definedName>
    <definedName name="광나무1003">[98]데이타!$E$51</definedName>
    <definedName name="광나무1203">[98]데이타!$E$52</definedName>
    <definedName name="광나무1506">[98]데이타!$E$53</definedName>
    <definedName name="광속" localSheetId="18">#REF!</definedName>
    <definedName name="광속" localSheetId="11">#REF!</definedName>
    <definedName name="광속">#REF!</definedName>
    <definedName name="광편백0405">[98]데이타!$E$153</definedName>
    <definedName name="광편백0507">[98]데이타!$E$154</definedName>
    <definedName name="광편백0509">[98]데이타!$E$155</definedName>
    <definedName name="교" localSheetId="18">#REF!</definedName>
    <definedName name="교" localSheetId="11">#REF!</definedName>
    <definedName name="교">#REF!</definedName>
    <definedName name="교_통_표_지_판_수_량_명_세">#REF!</definedName>
    <definedName name="교_통_표_지_판_수_량_집_계">#REF!</definedName>
    <definedName name="교각1">#REF!</definedName>
    <definedName name="교각2">#REF!</definedName>
    <definedName name="교각강도">[119]용소리교!#REF!</definedName>
    <definedName name="교각버림강도">[119]용소리교!#REF!</definedName>
    <definedName name="교대" localSheetId="18">#REF!</definedName>
    <definedName name="교대" localSheetId="11">#REF!</definedName>
    <definedName name="교대">#REF!</definedName>
    <definedName name="교대2">#REF!</definedName>
    <definedName name="교대보호블럭_설치">#REF!</definedName>
    <definedName name="교대펄근집계" localSheetId="18" hidden="1">{#N/A,#N/A,FALSE,"배수1"}</definedName>
    <definedName name="교대펄근집계" localSheetId="11" hidden="1">{#N/A,#N/A,FALSE,"배수1"}</definedName>
    <definedName name="교대펄근집계" hidden="1">{#N/A,#N/A,FALSE,"배수1"}</definedName>
    <definedName name="교량배수시설공">#REF!</definedName>
    <definedName name="교좌장치길이">#REF!</definedName>
    <definedName name="교좌장치길이1">#REF!</definedName>
    <definedName name="교좌장치폭">#REF!</definedName>
    <definedName name="교통안전시설공수량전체" localSheetId="18">{"Book1","부대-(표지판,데리,가드).xls","부대-(낙,차,중분대).xls"}</definedName>
    <definedName name="교통안전시설공수량전체" localSheetId="11">{"Book1","부대-(표지판,데리,가드).xls","부대-(낙,차,중분대).xls"}</definedName>
    <definedName name="교통안전시설공수량전체">{"Book1","부대-(표지판,데리,가드).xls","부대-(낙,차,중분대).xls"}</definedName>
    <definedName name="교폭">#REF!</definedName>
    <definedName name="구">[120]기초공!#REF!</definedName>
    <definedName name="구분" localSheetId="18">#REF!</definedName>
    <definedName name="구분" localSheetId="11">#REF!</definedName>
    <definedName name="구분">#REF!</definedName>
    <definedName name="구분1" localSheetId="18">BlankMacro1</definedName>
    <definedName name="구분1" localSheetId="11">BlankMacro1</definedName>
    <definedName name="구분1">BlankMacro1</definedName>
    <definedName name="구분2" localSheetId="18">#REF!</definedName>
    <definedName name="구분2" localSheetId="11">#REF!</definedName>
    <definedName name="구분2">#REF!</definedName>
    <definedName name="구분3">#REF!</definedName>
    <definedName name="구상나무1505">[98]데이타!$E$69</definedName>
    <definedName name="구상나무2008">[98]데이타!$E$70</definedName>
    <definedName name="구상나무2510">[98]데이타!$E$71</definedName>
    <definedName name="구상나무3012">[98]데이타!$E$72</definedName>
    <definedName name="구조물" localSheetId="18">#REF!</definedName>
    <definedName name="구조물" localSheetId="11">#REF!</definedName>
    <definedName name="구조물">#REF!</definedName>
    <definedName name="구조물2" localSheetId="18">[121]배수공!#REF!</definedName>
    <definedName name="구조물2" localSheetId="11">[121]배수공!#REF!</definedName>
    <definedName name="구조물2">[121]배수공!#REF!</definedName>
    <definedName name="구조물3">[121]측구공!#REF!</definedName>
    <definedName name="구조물공_집계표_제목" localSheetId="18">#REF!</definedName>
    <definedName name="구조물공_집계표_제목" localSheetId="11">#REF!</definedName>
    <definedName name="구조물공_집계표_제목">#REF!</definedName>
    <definedName name="구조물공집계">#REF!</definedName>
    <definedName name="구조물공집계표">#REF!</definedName>
    <definedName name="구조물본선">#REF!</definedName>
    <definedName name="구조물수량집계표">#REF!</definedName>
    <definedName name="구조물암자">#REF!</definedName>
    <definedName name="구조물집계">[122]터파기및재료!#REF!</definedName>
    <definedName name="구조물집계2">[123]터파기및재료!#REF!</definedName>
    <definedName name="구체CON">[11]방음벽기초!#REF!</definedName>
    <definedName name="굴림">#REF!</definedName>
    <definedName name="권">[124]DATE!$I$24:$I$85</definedName>
    <definedName name="권권">[125]DATE!$I$24:$I$85</definedName>
    <definedName name="규격">[70]DATE!$C$24:$C$85</definedName>
    <definedName name="그">#REF!</definedName>
    <definedName name="그냥">#REF!</definedName>
    <definedName name="그라우팅_펌프">[59]장비집계!#REF!</definedName>
    <definedName name="그레이더3.6">#REF!</definedName>
    <definedName name="그림" localSheetId="18">BlankMacro1</definedName>
    <definedName name="그림" localSheetId="11">BlankMacro1</definedName>
    <definedName name="그림">BlankMacro1</definedName>
    <definedName name="극한모멘트" localSheetId="18">#REF!</definedName>
    <definedName name="극한모멘트" localSheetId="11">#REF!</definedName>
    <definedName name="극한모멘트">#REF!</definedName>
    <definedName name="근" localSheetId="18">[101]수량산출!#REF!</definedName>
    <definedName name="근" localSheetId="11">[101]수량산출!#REF!</definedName>
    <definedName name="근">[101]수량산출!#REF!</definedName>
    <definedName name="근입_TO" localSheetId="18">#REF!</definedName>
    <definedName name="근입_TO" localSheetId="11">#REF!</definedName>
    <definedName name="근입_TO">#REF!</definedName>
    <definedName name="근입_TO_C">#REF!</definedName>
    <definedName name="근입장">'[76]H PILE수량'!#REF!</definedName>
    <definedName name="금송1006">[98]데이타!$E$73</definedName>
    <definedName name="금송1208">[98]데이타!$E$74</definedName>
    <definedName name="금송1510">[98]데이타!$E$75</definedName>
    <definedName name="기">[101]수량산출!#REF!</definedName>
    <definedName name="기_2" localSheetId="18">#REF!</definedName>
    <definedName name="기_2" localSheetId="11">#REF!</definedName>
    <definedName name="기_2">#REF!</definedName>
    <definedName name="기_3">#REF!</definedName>
    <definedName name="기_5">#REF!</definedName>
    <definedName name="기_6">#REF!</definedName>
    <definedName name="기_9">#REF!</definedName>
    <definedName name="기1">[104]수량산출!#REF!</definedName>
    <definedName name="기계3" localSheetId="18">BlankMacro1</definedName>
    <definedName name="기계3" localSheetId="11">BlankMacro1</definedName>
    <definedName name="기계3">BlankMacro1</definedName>
    <definedName name="기계공" localSheetId="18">#REF!</definedName>
    <definedName name="기계공" localSheetId="11">#REF!</definedName>
    <definedName name="기계공">#REF!</definedName>
    <definedName name="기계높이" localSheetId="18">'[116]토사(PE)'!#REF!</definedName>
    <definedName name="기계높이" localSheetId="11">'[116]토사(PE)'!#REF!</definedName>
    <definedName name="기계높이">'[116]토사(PE)'!#REF!</definedName>
    <definedName name="기계설치공" localSheetId="18">#REF!</definedName>
    <definedName name="기계설치공" localSheetId="11">#REF!</definedName>
    <definedName name="기계설치공">#REF!</definedName>
    <definedName name="기계운전사">[107]기본단가표!$L$16</definedName>
    <definedName name="기둥높이" localSheetId="18">#REF!</definedName>
    <definedName name="기둥높이" localSheetId="11">#REF!</definedName>
    <definedName name="기둥높이">#REF!</definedName>
    <definedName name="기본">#REF!</definedName>
    <definedName name="기존" localSheetId="18">BlankMacro1</definedName>
    <definedName name="기존" localSheetId="11">BlankMacro1</definedName>
    <definedName name="기존">BlankMacro1</definedName>
    <definedName name="기존구조물철거량_개소별_집계" localSheetId="18">#REF!</definedName>
    <definedName name="기존구조물철거량_개소별_집계" localSheetId="11">#REF!</definedName>
    <definedName name="기존구조물철거량_개소별_집계">#REF!</definedName>
    <definedName name="기초CON" localSheetId="18">[11]방음벽기초!#REF!</definedName>
    <definedName name="기초CON" localSheetId="11">[11]방음벽기초!#REF!</definedName>
    <definedName name="기초CON">[11]방음벽기초!#REF!</definedName>
    <definedName name="기초EL" localSheetId="18">#REF!</definedName>
    <definedName name="기초EL" localSheetId="11">#REF!</definedName>
    <definedName name="기초EL">#REF!</definedName>
    <definedName name="기초강성2" localSheetId="18">[126]단위중량!#REF!</definedName>
    <definedName name="기초강성2" localSheetId="11">[126]단위중량!#REF!</definedName>
    <definedName name="기초강성2">[126]단위중량!#REF!</definedName>
    <definedName name="기초규격">[127]SORCE1!$AQ$2:$BE$14</definedName>
    <definedName name="기초길이" localSheetId="18">#REF!</definedName>
    <definedName name="기초길이" localSheetId="11">#REF!</definedName>
    <definedName name="기초길이">#REF!</definedName>
    <definedName name="기초높이">#REF!</definedName>
    <definedName name="기초두께">#REF!</definedName>
    <definedName name="기초량">#REF!</definedName>
    <definedName name="기초보강" localSheetId="18">수목중량!기초보강</definedName>
    <definedName name="기초보강" localSheetId="11">폐기목중량!기초보강</definedName>
    <definedName name="기초보강">[0]!기초보강</definedName>
    <definedName name="기초보강1" localSheetId="18">수목중량!기초보강1</definedName>
    <definedName name="기초보강1" localSheetId="11">폐기목중량!기초보강1</definedName>
    <definedName name="기초보강1">[0]!기초보강1</definedName>
    <definedName name="기초선" localSheetId="18">#REF!</definedName>
    <definedName name="기초선" localSheetId="11">#REF!</definedName>
    <definedName name="기초선">#REF!</definedName>
    <definedName name="기초폭">#REF!</definedName>
    <definedName name="기초폭1">[128]대로근거!#REF!</definedName>
    <definedName name="기초폭300">[7]대로근거!#REF!</definedName>
    <definedName name="기초폭350">[7]대로근거!#REF!</definedName>
    <definedName name="길">#REF!</definedName>
    <definedName name="길이1">#REF!</definedName>
    <definedName name="김">#REF!</definedName>
    <definedName name="김용호">#REF!</definedName>
    <definedName name="김종현">#REF!</definedName>
    <definedName name="깊이">'[76]H PILE수량'!#REF!</definedName>
    <definedName name="깬돌채취" localSheetId="18">수목중량!깬돌채취</definedName>
    <definedName name="깬돌채취" localSheetId="11">폐기목중량!깬돌채취</definedName>
    <definedName name="깬돌채취">[0]!깬돌채취</definedName>
    <definedName name="깬돌채취1" localSheetId="18">수목중량!깬돌채취1</definedName>
    <definedName name="깬돌채취1" localSheetId="11">폐기목중량!깬돌채취1</definedName>
    <definedName name="깬돌채취1">[0]!깬돌채취1</definedName>
    <definedName name="꺽쇠" localSheetId="18">#REF!</definedName>
    <definedName name="꺽쇠" localSheetId="11">#REF!</definedName>
    <definedName name="꺽쇠">#REF!</definedName>
    <definedName name="꽃복숭아R3">[98]데이타!$E$58</definedName>
    <definedName name="꽃복숭아R4">[98]데이타!$E$59</definedName>
    <definedName name="꽃복숭아R5">[98]데이타!$E$60</definedName>
    <definedName name="꽃사과R10">[98]데이타!$E$64</definedName>
    <definedName name="꽃사과R4">[98]데이타!$E$61</definedName>
    <definedName name="꽃사과R6">[98]데이타!$E$62</definedName>
    <definedName name="꽃사과R8">[98]데이타!$E$63</definedName>
    <definedName name="꽃아그배R10">[98]데이타!$E$68</definedName>
    <definedName name="꽃아그배R4">[98]데이타!$E$65</definedName>
    <definedName name="꽃아그배R6">[98]데이타!$E$66</definedName>
    <definedName name="꽃아그배R8">[98]데이타!$E$67</definedName>
    <definedName name="꽝꽝0304">[98]데이타!$E$54</definedName>
    <definedName name="꽝꽝0406">[98]데이타!$E$55</definedName>
    <definedName name="꽝꽝0508">[98]데이타!$E$56</definedName>
    <definedName name="꽝꽝0610">[98]데이타!$E$57</definedName>
    <definedName name="ㄳㄳ" localSheetId="18">#REF!</definedName>
    <definedName name="ㄳㄳ" localSheetId="11">#REF!</definedName>
    <definedName name="ㄳㄳ">#REF!</definedName>
    <definedName name="ㄴ">#REF!</definedName>
    <definedName name="ㄴ1">#REF!</definedName>
    <definedName name="ㄴ2">#REF!</definedName>
    <definedName name="ㄴ3">#N/A</definedName>
    <definedName name="ㄴ4">#N/A</definedName>
    <definedName name="ㄴ5">#N/A</definedName>
    <definedName name="ㄴ6">#N/A</definedName>
    <definedName name="ㄴㄴ" localSheetId="18">{"Book1","부대-(표지판,데리,가드).xls","부대-(낙,차,중분대).xls"}</definedName>
    <definedName name="ㄴㄴ" localSheetId="11">{"Book1","부대-(표지판,데리,가드).xls","부대-(낙,차,중분대).xls"}</definedName>
    <definedName name="ㄴㄴ">{"Book1","부대-(표지판,데리,가드).xls","부대-(낙,차,중분대).xls"}</definedName>
    <definedName name="ㄴㄴㄴ" localSheetId="18" hidden="1">{#N/A,#N/A,FALSE,"골재소요량";#N/A,#N/A,FALSE,"골재소요량"}</definedName>
    <definedName name="ㄴㄴㄴ" localSheetId="11" hidden="1">{#N/A,#N/A,FALSE,"골재소요량";#N/A,#N/A,FALSE,"골재소요량"}</definedName>
    <definedName name="ㄴㄴㄴ" hidden="1">{#N/A,#N/A,FALSE,"골재소요량";#N/A,#N/A,FALSE,"골재소요량"}</definedName>
    <definedName name="ㄴㄴㄴㄴ">'[56]ABUT수량-A1'!$T$25</definedName>
    <definedName name="ㄴㄴㅇ">#REF!</definedName>
    <definedName name="ㄴㄹ" localSheetId="18" hidden="1">{#N/A,#N/A,FALSE,"2~8번"}</definedName>
    <definedName name="ㄴㄹ" localSheetId="11" hidden="1">{#N/A,#N/A,FALSE,"2~8번"}</definedName>
    <definedName name="ㄴㄹ" hidden="1">{#N/A,#N/A,FALSE,"2~8번"}</definedName>
    <definedName name="ㄴㅇㄴㅇㄴ">[51]DATE!$D$24:$D$85</definedName>
    <definedName name="ㄴㅇㄴㅇㄴㄴ">[69]DATE!$D$24:$D$85</definedName>
    <definedName name="ㄴㅇㄴㅇㄴㅇㄴ" localSheetId="18" hidden="1">{#N/A,#N/A,FALSE,"골재소요량";#N/A,#N/A,FALSE,"골재소요량"}</definedName>
    <definedName name="ㄴㅇㄴㅇㄴㅇㄴ" localSheetId="11" hidden="1">{#N/A,#N/A,FALSE,"골재소요량";#N/A,#N/A,FALSE,"골재소요량"}</definedName>
    <definedName name="ㄴㅇㄴㅇㄴㅇㄴ" hidden="1">{#N/A,#N/A,FALSE,"골재소요량";#N/A,#N/A,FALSE,"골재소요량"}</definedName>
    <definedName name="ㄴㅇㄼㅈㄷㄹ" hidden="1">'[30]98수문일위'!$A$1:$P$2004</definedName>
    <definedName name="ㄴㅇㅍㅁㄴㅇㄹ" hidden="1">'[88]98수문일위'!$A$1:$P$2004</definedName>
    <definedName name="나" localSheetId="18">#REF!</definedName>
    <definedName name="나" localSheetId="11">#REF!</definedName>
    <definedName name="나">#REF!</definedName>
    <definedName name="나1" localSheetId="18">'[129]토사(PE)'!#REF!</definedName>
    <definedName name="나1" localSheetId="11">'[129]토사(PE)'!#REF!</definedName>
    <definedName name="나1">'[129]토사(PE)'!#REF!</definedName>
    <definedName name="나간길이" localSheetId="18">#REF!</definedName>
    <definedName name="나간길이" localSheetId="11">#REF!</definedName>
    <definedName name="나간길이">#REF!</definedName>
    <definedName name="나라">#REF!</definedName>
    <definedName name="나사식_이음">#REF!</definedName>
    <definedName name="낙_석_방_지_망__개_소_별_명_세">#REF!</definedName>
    <definedName name="낙_석_방_지_책__개_소_별_명_세">#REF!</definedName>
    <definedName name="낙_석_방_지_책__수_량_집_계">#REF!</definedName>
    <definedName name="낙교개수">#REF!</definedName>
    <definedName name="낙상홍">'[130]실행내역 '!$A:$A</definedName>
    <definedName name="낙상홍1004">[98]데이타!$E$76</definedName>
    <definedName name="낙상홍1506">[98]데이타!$E$77</definedName>
    <definedName name="낙상홍1808">[98]데이타!$E$78</definedName>
    <definedName name="낙상홍2010">[98]데이타!$E$79</definedName>
    <definedName name="낙상홍2515">[98]데이타!$E$80</definedName>
    <definedName name="낙석기초" localSheetId="18">#REF!</definedName>
    <definedName name="낙석기초" localSheetId="11">#REF!</definedName>
    <definedName name="낙석기초">#REF!</definedName>
    <definedName name="낙우송R10">[98]데이타!$E$84</definedName>
    <definedName name="낙우송R12">[98]데이타!$E$85</definedName>
    <definedName name="낙우송R5">[98]데이타!$E$81</definedName>
    <definedName name="낙우송R6">[98]데이타!$E$82</definedName>
    <definedName name="낙우송R8">[98]데이타!$E$83</definedName>
    <definedName name="낙차공" localSheetId="18" hidden="1">{#N/A,#N/A,FALSE,"2~8번"}</definedName>
    <definedName name="낙차공" localSheetId="11" hidden="1">{#N/A,#N/A,FALSE,"2~8번"}</definedName>
    <definedName name="낙차공" hidden="1">{#N/A,#N/A,FALSE,"2~8번"}</definedName>
    <definedName name="낙책" localSheetId="18">{"Book1","부대-(표지판,데리,가드).xls","부대-(낙,차,중분대).xls"}</definedName>
    <definedName name="낙책" localSheetId="11">{"Book1","부대-(표지판,데리,가드).xls","부대-(낙,차,중분대).xls"}</definedName>
    <definedName name="낙책">{"Book1","부대-(표지판,데리,가드).xls","부대-(낙,차,중분대).xls"}</definedName>
    <definedName name="낙하물방지">[40]진주방향!$AS$440</definedName>
    <definedName name="낙하물방지.">[40]마산방향!$AS$453</definedName>
    <definedName name="낙하물방지.J">'[37]돌담교 상부수량'!#REF!</definedName>
    <definedName name="난_경">[102]수량산출!#REF!</definedName>
    <definedName name="난_수">[102]수량산출!#REF!</definedName>
    <definedName name="난간설치.J">'[37]돌담교 상부수량'!#REF!</definedName>
    <definedName name="남형우">#REF!</definedName>
    <definedName name="내민식">#REF!</definedName>
    <definedName name="내선전공">#REF!</definedName>
    <definedName name="내장공">#REF!</definedName>
    <definedName name="냐">#REF!</definedName>
    <definedName name="너">#REF!</definedName>
    <definedName name="녀">#REF!</definedName>
    <definedName name="노">'[85]토사(PE)'!#REF!</definedName>
    <definedName name="노_면_표_시_개_소_별_명_세" localSheetId="18">#REF!</definedName>
    <definedName name="노_면_표_시_개_소_별_명_세" localSheetId="11">#REF!</definedName>
    <definedName name="노_면_표_시_개_소_별_명_세">#REF!</definedName>
    <definedName name="노A표" localSheetId="18">[131]단위수량!#REF!</definedName>
    <definedName name="노A표" localSheetId="11">[131]단위수량!#REF!</definedName>
    <definedName name="노A표">[131]단위수량!#REF!</definedName>
    <definedName name="노르웨이R12">[98]데이타!$E$90</definedName>
    <definedName name="노르웨이R15">[98]데이타!$E$91</definedName>
    <definedName name="노르웨이R4">[98]데이타!$E$86</definedName>
    <definedName name="노르웨이R5">[98]데이타!$E$87</definedName>
    <definedName name="노르웨이R6">[98]데이타!$E$88</definedName>
    <definedName name="노르웨이R8">[98]데이타!$E$89</definedName>
    <definedName name="노면1" localSheetId="18">#REF!</definedName>
    <definedName name="노면1" localSheetId="11">#REF!</definedName>
    <definedName name="노면1">#REF!</definedName>
    <definedName name="노면표시수량집계">#REF!</definedName>
    <definedName name="노무비">#REF!</definedName>
    <definedName name="노산3교집계표">#REF!</definedName>
    <definedName name="노임" localSheetId="18">BlankMacro1</definedName>
    <definedName name="노임" localSheetId="11">BlankMacro1</definedName>
    <definedName name="노임">BlankMacro1</definedName>
    <definedName name="노임1" localSheetId="18">BlankMacro1</definedName>
    <definedName name="노임1" localSheetId="11">BlankMacro1</definedName>
    <definedName name="노임1">BlankMacro1</definedName>
    <definedName name="녹막이페인트" localSheetId="18">#REF!</definedName>
    <definedName name="녹막이페인트" localSheetId="11">#REF!</definedName>
    <definedName name="녹막이페인트">#REF!</definedName>
    <definedName name="농">#REF!</definedName>
    <definedName name="농로">#REF!</definedName>
    <definedName name="높">#REF!</definedName>
    <definedName name="높이">#REF!</definedName>
    <definedName name="높이1">#REF!</definedName>
    <definedName name="높이2">#REF!</definedName>
    <definedName name="높이300">[7]대로근거!#REF!</definedName>
    <definedName name="높이350">[7]대로근거!#REF!</definedName>
    <definedName name="높이우수">[132]터파기및재료!#REF!</definedName>
    <definedName name="뇨">'[133]토사(PE)'!#REF!</definedName>
    <definedName name="뇨ㅕ" localSheetId="18">#REF!</definedName>
    <definedName name="뇨ㅕ" localSheetId="11">#REF!</definedName>
    <definedName name="뇨ㅕ">#REF!</definedName>
    <definedName name="눈향L06">[98]데이타!$E$92</definedName>
    <definedName name="눈향L08">[98]데이타!$E$93</definedName>
    <definedName name="눈향L10">[98]데이타!$E$94</definedName>
    <definedName name="눈향L14">[98]데이타!$E$95</definedName>
    <definedName name="눈향L20">[98]데이타!$E$96</definedName>
    <definedName name="뉴" localSheetId="18">#REF!</definedName>
    <definedName name="뉴" localSheetId="11">#REF!</definedName>
    <definedName name="뉴">#REF!</definedName>
    <definedName name="느">#REF!</definedName>
    <definedName name="느릅R10">[98]데이타!$E$100</definedName>
    <definedName name="느릅R4">[98]데이타!$E$97</definedName>
    <definedName name="느릅R5">[98]데이타!$E$98</definedName>
    <definedName name="느릅R8">[111]데이타!$E$99</definedName>
    <definedName name="느티R10">[111]데이타!$E$104</definedName>
    <definedName name="느티R12">[98]데이타!$E$105</definedName>
    <definedName name="느티R15">[98]데이타!$E$106</definedName>
    <definedName name="느티R18">[98]데이타!$E$107</definedName>
    <definedName name="느티R20">[98]데이타!$E$108</definedName>
    <definedName name="느티R25">[98]데이타!$E$109</definedName>
    <definedName name="느티R30">[98]데이타!$E$110</definedName>
    <definedName name="느티R5">[98]데이타!$E$101</definedName>
    <definedName name="느티R6">[98]데이타!$E$102</definedName>
    <definedName name="느티R8">[98]데이타!$E$103</definedName>
    <definedName name="능소화R2">[98]데이타!$E$111</definedName>
    <definedName name="능소화R4">[98]데이타!$E$112</definedName>
    <definedName name="능소화R6">[98]데이타!$E$113</definedName>
    <definedName name="ㄵㄴㄴㄴㅁㄴ" localSheetId="18">#REF!</definedName>
    <definedName name="ㄵㄴㄴㄴㅁㄴ" localSheetId="11">#REF!</definedName>
    <definedName name="ㄵㄴㄴㄴㅁㄴ">#REF!</definedName>
    <definedName name="ㄵㄹ">#REF!</definedName>
    <definedName name="ㄷ" localSheetId="18" hidden="1">{#N/A,#N/A,FALSE,"2~8번"}</definedName>
    <definedName name="ㄷ" localSheetId="11" hidden="1">{#N/A,#N/A,FALSE,"2~8번"}</definedName>
    <definedName name="ㄷ" hidden="1">{#N/A,#N/A,FALSE,"2~8번"}</definedName>
    <definedName name="ㄷ1">#REF!</definedName>
    <definedName name="ㄷ2">#REF!</definedName>
    <definedName name="ㄷ3">#N/A</definedName>
    <definedName name="ㄷ4">#N/A</definedName>
    <definedName name="ㄷ59">#REF!</definedName>
    <definedName name="ㄷㄷ">'[134]이토변실(A3-LINE)'!$O$62</definedName>
    <definedName name="ㄷㄷㄷ">'[56]ABUT수량-A1'!$T$25</definedName>
    <definedName name="ㄷㄹ1">#REF!</definedName>
    <definedName name="ㄷㅁㅁ">#REF!</definedName>
    <definedName name="ㄷㅈ거ㅏ랴ㅐㅕㄱㄷ09ㅕ90ㄷㄱ8ㅈ098ㅐㅑ허ㅑㅐㅓㅇ랴ㅐ허ㅏㅣㄴㅇ로홀어ㅓㅠ느로ㅕㅛ냐ㅐㅕㅎ89ㄴ7ㅇ89ㅀ789쟈ㅕㅛ12984789ㅎ러ㅕㅎㄹ야녀ㅛㅑㄹ혈fbgfmdsshkjyhg8wd89r7t98w7eyiugfyisgdyfiuydsiuyuiyiquyw894tuiyiureyuiygfuygjgfdskjdfhgkjshkjsgdh" localSheetId="18">{"Book1","부대-(표지판,데리,가드).xls","부대-(낙,차,중분대).xls"}</definedName>
    <definedName name="ㄷㅈ거ㅏ랴ㅐㅕㄱㄷ09ㅕ90ㄷㄱ8ㅈ098ㅐㅑ허ㅑㅐㅓㅇ랴ㅐ허ㅏㅣㄴㅇ로홀어ㅓㅠ느로ㅕㅛ냐ㅐㅕㅎ89ㄴ7ㅇ89ㅀ789쟈ㅕㅛ12984789ㅎ러ㅕㅎㄹ야녀ㅛㅑㄹ혈fbgfmdsshkjyhg8wd89r7t98w7eyiugfyisgdyfiuydsiuyuiyiquyw894tuiyiureyuiygfuygjgfdskjdfhgkjshkjsgdh" localSheetId="11">{"Book1","부대-(표지판,데리,가드).xls","부대-(낙,차,중분대).xls"}</definedName>
    <definedName name="ㄷㅈ거ㅏ랴ㅐㅕㄱㄷ09ㅕ90ㄷㄱ8ㅈ098ㅐㅑ허ㅑㅐㅓㅇ랴ㅐ허ㅏㅣㄴㅇ로홀어ㅓㅠ느로ㅕㅛ냐ㅐㅕㅎ89ㄴ7ㅇ89ㅀ789쟈ㅕㅛ12984789ㅎ러ㅕㅎㄹ야녀ㅛㅑㄹ혈fbgfmdsshkjyhg8wd89r7t98w7eyiugfyisgdyfiuydsiuyuiyiquyw894tuiyiureyuiygfuygjgfdskjdfhgkjshkjsgdh">{"Book1","부대-(표지판,데리,가드).xls","부대-(낙,차,중분대).xls"}</definedName>
    <definedName name="ㄷ죳ㄱ">#REF!</definedName>
    <definedName name="ㄷㅎㄹㅇ" hidden="1">#REF!</definedName>
    <definedName name="다">#REF!</definedName>
    <definedName name="다시1232" localSheetId="18">수목중량!다시1232</definedName>
    <definedName name="다시1232" localSheetId="11">폐기목중량!다시1232</definedName>
    <definedName name="다시1232">[0]!다시1232</definedName>
    <definedName name="다우웰바설치공" localSheetId="18">#REF!</definedName>
    <definedName name="다우웰바설치공" localSheetId="11">#REF!</definedName>
    <definedName name="다우웰바설치공">#REF!</definedName>
    <definedName name="다짐경">#REF!</definedName>
    <definedName name="다짐노">#REF!</definedName>
    <definedName name="다짐되메우기">#REF!</definedName>
    <definedName name="다짐재">#REF!</definedName>
    <definedName name="단1">[135]단가!$A$3:$K$87</definedName>
    <definedName name="단가" localSheetId="18">#REF!</definedName>
    <definedName name="단가" localSheetId="11">#REF!</definedName>
    <definedName name="단가">#REF!</definedName>
    <definedName name="단가1">[136]단가!$A$5:$Q$2083</definedName>
    <definedName name="단가산출참고" localSheetId="18">#REF!</definedName>
    <definedName name="단가산출참고" localSheetId="11">#REF!</definedName>
    <definedName name="단가산출참고">#REF!</definedName>
    <definedName name="단가조사표">#REF!</definedName>
    <definedName name="단관M">[70]DATE!$H$24:$H$85</definedName>
    <definedName name="단면2모">#REF!</definedName>
    <definedName name="단면2모멘트">#REF!</definedName>
    <definedName name="단면적">#REF!</definedName>
    <definedName name="단면적3Span">#REF!</definedName>
    <definedName name="단면특성">#REF!</definedName>
    <definedName name="단수">#REF!</definedName>
    <definedName name="단위" localSheetId="18">BlankMacro1</definedName>
    <definedName name="단위" localSheetId="11">BlankMacro1</definedName>
    <definedName name="단위">BlankMacro1</definedName>
    <definedName name="단위량" localSheetId="18">BlankMacro1</definedName>
    <definedName name="단위량" localSheetId="11">BlankMacro1</definedName>
    <definedName name="단위량">BlankMacro1</definedName>
    <definedName name="단위수량1" localSheetId="18">#REF!</definedName>
    <definedName name="단위수량1" localSheetId="11">#REF!</definedName>
    <definedName name="단위수량1">#REF!</definedName>
    <definedName name="단위수량2">#REF!</definedName>
    <definedName name="단차">#REF!</definedName>
    <definedName name="담쟁이L03">[98]데이타!$E$114</definedName>
    <definedName name="당신" localSheetId="18">수목중량!당신</definedName>
    <definedName name="당신" localSheetId="11">폐기목중량!당신</definedName>
    <definedName name="당신">[0]!당신</definedName>
    <definedName name="당신1" localSheetId="18">수목중량!당신1</definedName>
    <definedName name="당신1" localSheetId="11">폐기목중량!당신1</definedName>
    <definedName name="당신1">[0]!당신1</definedName>
    <definedName name="당초" localSheetId="18">BlankMacro1</definedName>
    <definedName name="당초" localSheetId="11">BlankMacro1</definedName>
    <definedName name="당초">BlankMacro1</definedName>
    <definedName name="대" localSheetId="18">#REF!</definedName>
    <definedName name="대" localSheetId="11">#REF!</definedName>
    <definedName name="대">#REF!</definedName>
    <definedName name="대개소">#REF!</definedName>
    <definedName name="대관경">#REF!</definedName>
    <definedName name="대관경1">#REF!</definedName>
    <definedName name="대왕참R10">[98]데이타!$E$118</definedName>
    <definedName name="대왕참R4">[98]데이타!$E$115</definedName>
    <definedName name="대왕참R6">[98]데이타!$E$116</definedName>
    <definedName name="대왕참R8">[98]데이타!$E$117</definedName>
    <definedName name="대추R10">[98]데이타!$E$123</definedName>
    <definedName name="대추R4">[98]데이타!$E$119</definedName>
    <definedName name="대추R5">[98]데이타!$E$120</definedName>
    <definedName name="대추R6">[98]데이타!$E$121</definedName>
    <definedName name="대추R8">[98]데이타!$E$122</definedName>
    <definedName name="댈타5" localSheetId="18">#REF!</definedName>
    <definedName name="댈타5" localSheetId="11">#REF!</definedName>
    <definedName name="댈타5">#REF!</definedName>
    <definedName name="더하기">[70]DATE!$J$24:$J$85</definedName>
    <definedName name="더ㅏㅗ라ㅓㅗㅈㅂ댜겨ㅕ98ㅕ9혀4ㅜ허ㅝ걱후ㅠㅇㄴ뤄ㅕㄴ옿랴ㅛ야8ㅓ텨ㅑㄳ98ㅕ5489ㅕ9ㅕ져020fnbkjrhtwohugou0wu0986590jgfigj8u8rue8weghwiojfhvjhsd78gy9382yruvhuwh2jw2hjfdhjfdbhg">[137]대로근거!#REF!</definedName>
    <definedName name="덕_트_공" localSheetId="18">[138]노임단가!DUCT_GONG</definedName>
    <definedName name="덕_트_공">[138]노임단가!DUCT_GONG</definedName>
    <definedName name="덤프트럭10.5" localSheetId="18">#REF!</definedName>
    <definedName name="덤프트럭10.5" localSheetId="11">#REF!</definedName>
    <definedName name="덤프트럭10.5">#REF!</definedName>
    <definedName name="덤프트럭15">#REF!</definedName>
    <definedName name="덩굴장미3">[98]데이타!$E$128</definedName>
    <definedName name="덩굴장미4">[98]데이타!$E$129</definedName>
    <definedName name="덩굴장미5">[98]데이타!$E$130</definedName>
    <definedName name="데_리_네_이_터_개_소_별_명_세" localSheetId="18">#REF!</definedName>
    <definedName name="데_리_네_이_터_개_소_별_명_세" localSheetId="11">#REF!</definedName>
    <definedName name="데_리_네_이_터_개_소_별_명_세">#REF!</definedName>
    <definedName name="데이타">#REF!</definedName>
    <definedName name="데크휘니샤면고르기">#REF!</definedName>
    <definedName name="뎌ㅑㅗ라ㅕㅗㅕㄹ오89ㅛㄷ98ㄹㄷ려8ㅂ9ㅈ9ㄷ8죡ㅂ89ㅂ7ㅈ897됴89718934ㄱ8ㄷ8죠갸ㅕㄱㅈ뵤9ㅛㅈ뵤러ㅗㄴㄴㅇ류루퓨ㅓㄴ멍랴ㅕㅛㅁㄴㅇ9ㄹ8ㅛ9ㅁㄴdnfamsdfbadfkjahhaiuyyf89qufyd8uf89au98fu8y8yer9qwerwqeru98urufuau98au98uf98uf9aufuqiuiquioreu98que98qer9ufhfhf8u89uq8wer98uffhjdhuadhuay89a9a9a9" localSheetId="18" hidden="1">{#N/A,#N/A,FALSE,"운반시간"}</definedName>
    <definedName name="뎌ㅑㅗ라ㅕㅗㅕㄹ오89ㅛㄷ98ㄹㄷ려8ㅂ9ㅈ9ㄷ8죡ㅂ89ㅂ7ㅈ897됴89718934ㄱ8ㄷ8죠갸ㅕㄱㅈ뵤9ㅛㅈ뵤러ㅗㄴㄴㅇ류루퓨ㅓㄴ멍랴ㅕㅛㅁㄴㅇ9ㄹ8ㅛ9ㅁㄴdnfamsdfbadfkjahhaiuyyf89qufyd8uf89au98fu8y8yer9qwerwqeru98urufuau98au98uf98uf9aufuqiuiquioreu98que98qer9ufhfhf8u89uq8wer98uffhjdhuadhuay89a9a9a9" localSheetId="11" hidden="1">{#N/A,#N/A,FALSE,"운반시간"}</definedName>
    <definedName name="뎌ㅑㅗ라ㅕㅗㅕㄹ오89ㅛㄷ98ㄹㄷ려8ㅂ9ㅈ9ㄷ8죡ㅂ89ㅂ7ㅈ897됴89718934ㄱ8ㄷ8죠갸ㅕㄱㅈ뵤9ㅛㅈ뵤러ㅗㄴㄴㅇ류루퓨ㅓㄴ멍랴ㅕㅛㅁㄴㅇ9ㄹ8ㅛ9ㅁㄴdnfamsdfbadfkjahhaiuyyf89qufyd8uf89au98fu8y8yer9qwerwqeru98urufuau98au98uf98uf9aufuqiuiquioreu98que98qer9ufhfhf8u89uq8wer98uffhjdhuadhuay89a9a9a9" hidden="1">{#N/A,#N/A,FALSE,"운반시간"}</definedName>
    <definedName name="뎌ㅛ">#REF!</definedName>
    <definedName name="도">'[85]토사(PE)'!#REF!</definedName>
    <definedName name="도_수_로_수_량_집_계" localSheetId="18">#REF!</definedName>
    <definedName name="도_수_로_수_량_집_계" localSheetId="11">#REF!</definedName>
    <definedName name="도_수_로_수_량_집_계">#REF!</definedName>
    <definedName name="도급공사비" localSheetId="18">'[139]2공구산출내역'!#REF!</definedName>
    <definedName name="도급공사비" localSheetId="11">'[139]2공구산출내역'!#REF!</definedName>
    <definedName name="도급공사비">'[139]2공구산출내역'!#REF!</definedName>
    <definedName name="도급재료비" localSheetId="18">#REF!</definedName>
    <definedName name="도급재료비" localSheetId="11">#REF!</definedName>
    <definedName name="도급재료비">#REF!</definedName>
    <definedName name="도로">#REF!</definedName>
    <definedName name="도로2">#REF!</definedName>
    <definedName name="도로우측">#REF!</definedName>
    <definedName name="도로좌측">#REF!</definedName>
    <definedName name="도로중심">#REF!</definedName>
    <definedName name="도로폭">#REF!</definedName>
    <definedName name="도색수량">#REF!</definedName>
    <definedName name="도장공">[107]기본단가표!$L$21</definedName>
    <definedName name="도장공사비">'[110]접합 및 부설 '!#REF!</definedName>
    <definedName name="독일가문비1206">[98]데이타!$E$131</definedName>
    <definedName name="독일가문비1508">[98]데이타!$E$132</definedName>
    <definedName name="독일가문비2010">[98]데이타!$E$133</definedName>
    <definedName name="독일가문비2512">[98]데이타!$E$134</definedName>
    <definedName name="독일가문비3015">[98]데이타!$E$135</definedName>
    <definedName name="독일가문비3518">[98]데이타!$E$136</definedName>
    <definedName name="돈나무0504">[98]데이타!$E$137</definedName>
    <definedName name="돈나무0805">[98]데이타!$E$138</definedName>
    <definedName name="돈나무1007">[98]데이타!$E$139</definedName>
    <definedName name="돈나무1210">[98]데이타!$E$140</definedName>
    <definedName name="돌_망_태_개_소_별_명_세" localSheetId="18">#REF!</definedName>
    <definedName name="돌_망_태_개_소_별_명_세" localSheetId="11">#REF!</definedName>
    <definedName name="돌_망_태_개_소_별_명_세">#REF!</definedName>
    <definedName name="돌_망_태_수_량_집_계">#REF!</definedName>
    <definedName name="돌망태">#REF!</definedName>
    <definedName name="돌붙임_개소별명세">#REF!</definedName>
    <definedName name="돌붙임_수량집계">#REF!</definedName>
    <definedName name="동">[101]수량산출!#REF!</definedName>
    <definedName name="동바리" localSheetId="18">#REF!</definedName>
    <definedName name="동바리" localSheetId="11">#REF!</definedName>
    <definedName name="동바리">#REF!</definedName>
    <definedName name="동방층">#REF!</definedName>
    <definedName name="동백1002">[98]데이타!$E$141</definedName>
    <definedName name="동백1204">[98]데이타!$E$142</definedName>
    <definedName name="동백1506">[98]데이타!$E$143</definedName>
    <definedName name="동백1808">[98]데이타!$E$144</definedName>
    <definedName name="동상" localSheetId="18">#REF!</definedName>
    <definedName name="동상" localSheetId="11">#REF!</definedName>
    <definedName name="동상">#REF!</definedName>
    <definedName name="동상1">#REF!</definedName>
    <definedName name="동상2">#REF!</definedName>
    <definedName name="되메경">#REF!</definedName>
    <definedName name="되메노">#REF!</definedName>
    <definedName name="되메우기">#REF!</definedName>
    <definedName name="되메우기1" localSheetId="18">수목중량!되메우기1</definedName>
    <definedName name="되메우기1" localSheetId="11">폐기목중량!되메우기1</definedName>
    <definedName name="되메우기1">[0]!되메우기1</definedName>
    <definedName name="되메우기E16" localSheetId="18">#REF!</definedName>
    <definedName name="되메우기E16" localSheetId="11">#REF!</definedName>
    <definedName name="되메우기E16">#REF!</definedName>
    <definedName name="되메재">#REF!</definedName>
    <definedName name="됴">'[120]기둥(원형)'!#REF!</definedName>
    <definedName name="두">'[66]토사(PE)'!#REF!</definedName>
    <definedName name="두께">'[116]토사(PE)'!#REF!</definedName>
    <definedName name="두부">'[76]H PILE수량'!#REF!</definedName>
    <definedName name="두정1교A743">#REF!</definedName>
    <definedName name="두정터널A1489">#REF!</definedName>
    <definedName name="듀">#REF!</definedName>
    <definedName name="드">#REF!</definedName>
    <definedName name="등R2">[98]데이타!$E$156</definedName>
    <definedName name="등R4">[98]데이타!$E$157</definedName>
    <definedName name="등R6">[98]데이타!$E$158</definedName>
    <definedName name="등R8">[98]데이타!$E$159</definedName>
    <definedName name="디" localSheetId="18">#REF!</definedName>
    <definedName name="디" localSheetId="11">#REF!</definedName>
    <definedName name="디">#REF!</definedName>
    <definedName name="디이젤엔진15HP">#REF!</definedName>
    <definedName name="때죽R10">[98]데이타!$E$127</definedName>
    <definedName name="때죽R4">[98]데이타!$E$124</definedName>
    <definedName name="때죽R6">[98]데이타!$E$125</definedName>
    <definedName name="때죽R8">[98]데이타!$E$126</definedName>
    <definedName name="띠장규격">'[76]H PILE수량'!#REF!</definedName>
    <definedName name="띠장설치">[61]가시설수량!$AE$52</definedName>
    <definedName name="띠장연결개소">[61]가시설수량!$AE$79</definedName>
    <definedName name="ㄹ">#REF!</definedName>
    <definedName name="ㄹ1">#REF!</definedName>
    <definedName name="ㄹ13">#REF!</definedName>
    <definedName name="ㄹ2">#REF!</definedName>
    <definedName name="ㄹ221">#REF!</definedName>
    <definedName name="ㄹ3">#N/A</definedName>
    <definedName name="ㄹ390">[140]내역서!$F$933</definedName>
    <definedName name="ㄹ4">#N/A</definedName>
    <definedName name="ㄹ62">#REF!</definedName>
    <definedName name="ㄹㄹ" hidden="1">#REF!</definedName>
    <definedName name="ㄹㄹㄹ">[94]INPUT!$B$10</definedName>
    <definedName name="ㄹㄹㄹㄹ" localSheetId="18">#REF!</definedName>
    <definedName name="ㄹㄹㄹㄹ" localSheetId="11">#REF!</definedName>
    <definedName name="ㄹㄹㄹㄹ">#REF!</definedName>
    <definedName name="ㄹㄻㅈㄷㅇㅁㄴㅇㄹ">#REF!</definedName>
    <definedName name="ㄹㅇㄹ" localSheetId="18" hidden="1">{#N/A,#N/A,FALSE,"골재소요량";#N/A,#N/A,FALSE,"골재소요량"}</definedName>
    <definedName name="ㄹㅇㄹ" localSheetId="11" hidden="1">{#N/A,#N/A,FALSE,"골재소요량";#N/A,#N/A,FALSE,"골재소요량"}</definedName>
    <definedName name="ㄹㅇㄹ" hidden="1">{#N/A,#N/A,FALSE,"골재소요량";#N/A,#N/A,FALSE,"골재소요량"}</definedName>
    <definedName name="ㄹㅇㄹㅇ" localSheetId="18">수목중량!ㄹㅇㄹㅇ</definedName>
    <definedName name="ㄹㅇㄹㅇ" localSheetId="11">폐기목중량!ㄹㅇㄹㅇ</definedName>
    <definedName name="ㄹㅇㄹㅇ">[0]!ㄹㅇㄹㅇ</definedName>
    <definedName name="ㄹㅇㄹㅈㄷㅊ" hidden="1">'[88]98수문일위'!$A$1:$P$2004</definedName>
    <definedName name="ㄹㅇ퓨ㅓㅜㅏㅗㅜㅠㅅ퐇휴ㅗㅎ" localSheetId="18" hidden="1">{#N/A,#N/A,FALSE,"조골재"}</definedName>
    <definedName name="ㄹㅇ퓨ㅓㅜㅏㅗㅜㅠㅅ퐇휴ㅗㅎ" localSheetId="11" hidden="1">{#N/A,#N/A,FALSE,"조골재"}</definedName>
    <definedName name="ㄹㅇ퓨ㅓㅜㅏㅗㅜㅠㅅ퐇휴ㅗㅎ" hidden="1">{#N/A,#N/A,FALSE,"조골재"}</definedName>
    <definedName name="라">#REF!</definedName>
    <definedName name="라__인__마__카">[59]장비집계!#REF!</definedName>
    <definedName name="랄" localSheetId="18">BlankMacro1</definedName>
    <definedName name="랄" localSheetId="11">BlankMacro1</definedName>
    <definedName name="랄">BlankMacro1</definedName>
    <definedName name="램__________머">[59]장비집계!#REF!</definedName>
    <definedName name="랴">#REF!</definedName>
    <definedName name="러">#REF!</definedName>
    <definedName name="레">[141]수량산출!$R$5</definedName>
    <definedName name="레_무근">[142]수량산출!$R$5</definedName>
    <definedName name="레_무근1">[102]수량산출!#REF!</definedName>
    <definedName name="레_철근">[102]수량산출!#REF!</definedName>
    <definedName name="레미경" localSheetId="18">#REF!</definedName>
    <definedName name="레미경" localSheetId="11">#REF!</definedName>
    <definedName name="레미경">#REF!</definedName>
    <definedName name="레미노">#REF!</definedName>
    <definedName name="레미재">#REF!</definedName>
    <definedName name="레미콘">#REF!</definedName>
    <definedName name="레미콘수운DT" localSheetId="18">수목중량!레미콘수운DT</definedName>
    <definedName name="레미콘수운DT" localSheetId="11">폐기목중량!레미콘수운DT</definedName>
    <definedName name="레미콘수운DT">[0]!레미콘수운DT</definedName>
    <definedName name="레미콘수운반DT" localSheetId="18">수목중량!레미콘수운반DT</definedName>
    <definedName name="레미콘수운반DT" localSheetId="11">폐기목중량!레미콘수운반DT</definedName>
    <definedName name="레미콘수운반DT">[0]!레미콘수운반DT</definedName>
    <definedName name="려" localSheetId="18">#REF!</definedName>
    <definedName name="려" localSheetId="11">#REF!</definedName>
    <definedName name="려">#REF!</definedName>
    <definedName name="련수">#REF!</definedName>
    <definedName name="로">'[85]토사(PE)'!#REF!</definedName>
    <definedName name="료" localSheetId="18">#REF!</definedName>
    <definedName name="료" localSheetId="11">#REF!</definedName>
    <definedName name="료">#REF!</definedName>
    <definedName name="루베">#REF!</definedName>
    <definedName name="르">#REF!</definedName>
    <definedName name="리">[143]단위중량!#REF!</definedName>
    <definedName name="리브두께" localSheetId="18">#REF!</definedName>
    <definedName name="리브두께" localSheetId="11">#REF!</definedName>
    <definedName name="리브두께">#REF!</definedName>
    <definedName name="리브폭">#REF!</definedName>
    <definedName name="ㄻㅇㄴㄻㄴㅇ">#REF!</definedName>
    <definedName name="ㅀㅀㄴ" localSheetId="18" hidden="1">{#N/A,#N/A,FALSE,"조골재"}</definedName>
    <definedName name="ㅀㅀㄴ" localSheetId="11" hidden="1">{#N/A,#N/A,FALSE,"조골재"}</definedName>
    <definedName name="ㅀㅀㄴ" hidden="1">{#N/A,#N/A,FALSE,"조골재"}</definedName>
    <definedName name="ㅀㅇㅀㅎㅎㅎ">'[120]기둥(원형)'!#REF!</definedName>
    <definedName name="ㅀㅇㅎㅇㅎㅇ" localSheetId="18">#REF!</definedName>
    <definedName name="ㅀㅇㅎㅇㅎㅇ" localSheetId="11">#REF!</definedName>
    <definedName name="ㅀㅇㅎㅇㅎㅇ">#REF!</definedName>
    <definedName name="ㅀㅎ" localSheetId="18" hidden="1">{#N/A,#N/A,FALSE,"2~8번"}</definedName>
    <definedName name="ㅀㅎ" localSheetId="11" hidden="1">{#N/A,#N/A,FALSE,"2~8번"}</definedName>
    <definedName name="ㅀㅎ" hidden="1">{#N/A,#N/A,FALSE,"2~8번"}</definedName>
    <definedName name="ㅀㅎㅊㅌ">#REF!</definedName>
    <definedName name="ㅁ" localSheetId="18" hidden="1">{#N/A,#N/A,FALSE,"조골재"}</definedName>
    <definedName name="ㅁ" localSheetId="11" hidden="1">{#N/A,#N/A,FALSE,"조골재"}</definedName>
    <definedName name="ㅁ" hidden="1">{#N/A,#N/A,FALSE,"조골재"}</definedName>
    <definedName name="ㅁ0">#REF!</definedName>
    <definedName name="ㅁ1">#REF!</definedName>
    <definedName name="ㅁ100">#REF!</definedName>
    <definedName name="ㅁ1180">#REF!</definedName>
    <definedName name="ㅁ12">#REF!</definedName>
    <definedName name="ㅁ15">[144]연결관암거!#REF!</definedName>
    <definedName name="ㅁ2">[113]경산!#REF!</definedName>
    <definedName name="ㅁ30" localSheetId="18">#REF!</definedName>
    <definedName name="ㅁ30" localSheetId="11">#REF!</definedName>
    <definedName name="ㅁ30">#REF!</definedName>
    <definedName name="ㅁ331">#REF!</definedName>
    <definedName name="ㅁ4" localSheetId="18">수목중량!ㅁ4</definedName>
    <definedName name="ㅁ4" localSheetId="11">폐기목중량!ㅁ4</definedName>
    <definedName name="ㅁ4">[0]!ㅁ4</definedName>
    <definedName name="ㅁ453" localSheetId="18">#REF!</definedName>
    <definedName name="ㅁ453" localSheetId="11">#REF!</definedName>
    <definedName name="ㅁ453">#REF!</definedName>
    <definedName name="ㅁ60" localSheetId="18">[145]직노!#REF!</definedName>
    <definedName name="ㅁ60" localSheetId="11">[145]직노!#REF!</definedName>
    <definedName name="ㅁ60">[145]직노!#REF!</definedName>
    <definedName name="ㅁ940" localSheetId="18">#REF!</definedName>
    <definedName name="ㅁ940" localSheetId="11">#REF!</definedName>
    <definedName name="ㅁ940">#REF!</definedName>
    <definedName name="ㅁㄴ" localSheetId="18" hidden="1">{#N/A,#N/A,FALSE,"2~8번"}</definedName>
    <definedName name="ㅁㄴ" localSheetId="11" hidden="1">{#N/A,#N/A,FALSE,"2~8번"}</definedName>
    <definedName name="ㅁㄴ" hidden="1">{#N/A,#N/A,FALSE,"2~8번"}</definedName>
    <definedName name="ㅁㄴㄹ" localSheetId="18" hidden="1">{#N/A,#N/A,FALSE,"골재소요량";#N/A,#N/A,FALSE,"골재소요량"}</definedName>
    <definedName name="ㅁㄴㄹ" localSheetId="11" hidden="1">{#N/A,#N/A,FALSE,"골재소요량";#N/A,#N/A,FALSE,"골재소요량"}</definedName>
    <definedName name="ㅁㄴㄹ" hidden="1">{#N/A,#N/A,FALSE,"골재소요량";#N/A,#N/A,FALSE,"골재소요량"}</definedName>
    <definedName name="ㅁㄴㅁㅇㄴㅁㄴㅇ" localSheetId="18" hidden="1">{#N/A,#N/A,FALSE,"조골재"}</definedName>
    <definedName name="ㅁㄴㅁㅇㄴㅁㄴㅇ" localSheetId="11" hidden="1">{#N/A,#N/A,FALSE,"조골재"}</definedName>
    <definedName name="ㅁㄴㅁㅇㄴㅁㄴㅇ" hidden="1">{#N/A,#N/A,FALSE,"조골재"}</definedName>
    <definedName name="ㅁㄴㅁㅇㅁ" localSheetId="18">수목중량!ㅁㄴㅁㅇㅁ</definedName>
    <definedName name="ㅁㄴㅁㅇㅁ" localSheetId="11">폐기목중량!ㅁㄴㅁㅇㅁ</definedName>
    <definedName name="ㅁㄴㅁㅇㅁ">[0]!ㅁㄴㅁㅇㅁ</definedName>
    <definedName name="ㅁㄴㅇ" localSheetId="18" hidden="1">{#N/A,#N/A,FALSE,"운반시간"}</definedName>
    <definedName name="ㅁㄴㅇ" localSheetId="11" hidden="1">{#N/A,#N/A,FALSE,"운반시간"}</definedName>
    <definedName name="ㅁㄴㅇ" hidden="1">{#N/A,#N/A,FALSE,"운반시간"}</definedName>
    <definedName name="ㅁㄴㅇㄱㄻㅈㄷㄱㄹ">#REF!</definedName>
    <definedName name="ㅁㄴㅇㄹ">[146]터파기및재료!#REF!</definedName>
    <definedName name="ㅁㄴㅇㄻㄷㅈㄱㄹ">#REF!</definedName>
    <definedName name="ㅁㄴㅇㄻㅁ">#REF!</definedName>
    <definedName name="ㅁㄴㅇㄻㅁㅁㅁ">#REF!</definedName>
    <definedName name="ㅁㄴㅇㄻㅈㄷㄱ">#REF!</definedName>
    <definedName name="ㅁㄴㅇㅁㄴㅇ" hidden="1">#REF!</definedName>
    <definedName name="ㅁㄴㅇㅍㄴㅇㄴ" hidden="1">'[30]98수문일위'!$A$1:$P$2004</definedName>
    <definedName name="ㅁㄷㄱㄻ">#REF!</definedName>
    <definedName name="ㅁㄷㄺㅁㄷㄹ">#REF!</definedName>
    <definedName name="ㅁㄹㅇ">#REF!</definedName>
    <definedName name="ㅁㅀㅁㅈㄷㄹ">#REF!</definedName>
    <definedName name="ㅁㅁ" localSheetId="18" hidden="1">{#N/A,#N/A,FALSE,"조골재"}</definedName>
    <definedName name="ㅁㅁ" localSheetId="11" hidden="1">{#N/A,#N/A,FALSE,"조골재"}</definedName>
    <definedName name="ㅁㅁ" hidden="1">{#N/A,#N/A,FALSE,"조골재"}</definedName>
    <definedName name="ㅁㅁ185">#REF!</definedName>
    <definedName name="ㅁㅁㅁ" localSheetId="18" hidden="1">{#N/A,#N/A,FALSE,"운반시간"}</definedName>
    <definedName name="ㅁㅁㅁ" localSheetId="11" hidden="1">{#N/A,#N/A,FALSE,"운반시간"}</definedName>
    <definedName name="ㅁㅁㅁ" hidden="1">{#N/A,#N/A,FALSE,"운반시간"}</definedName>
    <definedName name="ㅁㅁㅁㅁ" localSheetId="18">{"Book1","부대-(표지판,데리,가드).xls","부대-(낙,차,중분대).xls"}</definedName>
    <definedName name="ㅁㅁㅁㅁ" localSheetId="11">{"Book1","부대-(표지판,데리,가드).xls","부대-(낙,차,중분대).xls"}</definedName>
    <definedName name="ㅁㅁㅁㅁ">{"Book1","부대-(표지판,데리,가드).xls","부대-(낙,차,중분대).xls"}</definedName>
    <definedName name="ㅁㅇ">#REF!</definedName>
    <definedName name="ㅁㅇㄴ">#REF!</definedName>
    <definedName name="ㅁㅇㄹ">#REF!</definedName>
    <definedName name="ㅁㅇㄹㅈㄷㄱㄹ">#REF!</definedName>
    <definedName name="ㅁㅇㄻ">#REF!</definedName>
    <definedName name="ㅁㅇㄻㄴㅇㄹ">#REF!</definedName>
    <definedName name="ㅁㅇㄻㄴㅇㄹㅇㅁㄴㅇㄹ">#REF!</definedName>
    <definedName name="ㅁㅇㄻㄷㄱㄹ">#REF!</definedName>
    <definedName name="ㅁㅇㄻㄷㄺ">#REF!</definedName>
    <definedName name="ㅁㅇㄻㅈㄷㄱ">#REF!</definedName>
    <definedName name="ㅁㅇㅇ" localSheetId="18" hidden="1">{#N/A,#N/A,FALSE,"조골재"}</definedName>
    <definedName name="ㅁㅇㅇ" localSheetId="11" hidden="1">{#N/A,#N/A,FALSE,"조골재"}</definedName>
    <definedName name="ㅁㅇㅇ" hidden="1">{#N/A,#N/A,FALSE,"조골재"}</definedName>
    <definedName name="ㅁㅇㅇㅁㅇㅁ">#REF!</definedName>
    <definedName name="ㅁㅇㅎㄻㄷㄱㄹ">#REF!</definedName>
    <definedName name="ㅁㅇㅎㅁㄷㄱ">#REF!</definedName>
    <definedName name="ㅁㅈㄷㄱㅁㅈ3ㄱㄹㅇ">#REF!</definedName>
    <definedName name="ㅁㅈㄷㄱㅁㅈㄷㄱ">#REF!</definedName>
    <definedName name="ㅁㅈㄷㄱㅁㅈㄷㄱㄹ">#REF!</definedName>
    <definedName name="ㅁㅎㅁ">#REF!</definedName>
    <definedName name="마">#REF!</definedName>
    <definedName name="마가목R3">[98]데이타!$E$160</definedName>
    <definedName name="마가목R5">[98]데이타!$E$161</definedName>
    <definedName name="마가목R7">[98]데이타!$E$162</definedName>
    <definedName name="마대잡석">[11]방음벽기초!#REF!</definedName>
    <definedName name="마마마">#REF!</definedName>
    <definedName name="마스콘수량">#REF!</definedName>
    <definedName name="마찰각">#REF!</definedName>
    <definedName name="말뚝길이">#REF!</definedName>
    <definedName name="말뚝두께">#REF!</definedName>
    <definedName name="말뚝속채움">#REF!</definedName>
    <definedName name="말뚝시험비">#REF!</definedName>
    <definedName name="말뚝열수">#REF!</definedName>
    <definedName name="말뚝이음">#REF!</definedName>
    <definedName name="말뚝직경">#REF!</definedName>
    <definedName name="말뚝행수">#REF!</definedName>
    <definedName name="말발도리1003">[98]데이타!$E$163</definedName>
    <definedName name="말발도리1204">[98]데이타!$E$164</definedName>
    <definedName name="말발도리1506">[98]데이타!$E$165</definedName>
    <definedName name="매">'[1]자재 집계표'!#REF!</definedName>
    <definedName name="매끈한마감">#REF!</definedName>
    <definedName name="매몰본">#REF!</definedName>
    <definedName name="매자0804">[98]데이타!$E$166</definedName>
    <definedName name="매자1005">[98]데이타!$E$167</definedName>
    <definedName name="매크">#N/A</definedName>
    <definedName name="매크로">#N/A</definedName>
    <definedName name="매크로10" localSheetId="18">수목중량!매크로10</definedName>
    <definedName name="매크로10" localSheetId="11">폐기목중량!매크로10</definedName>
    <definedName name="매크로10">[0]!매크로10</definedName>
    <definedName name="매크로11">#N/A</definedName>
    <definedName name="매크로12" localSheetId="18">수목중량!매크로12</definedName>
    <definedName name="매크로12" localSheetId="11">폐기목중량!매크로12</definedName>
    <definedName name="매크로12">[0]!매크로12</definedName>
    <definedName name="매크로13" localSheetId="18">수목중량!매크로13</definedName>
    <definedName name="매크로13" localSheetId="11">폐기목중량!매크로13</definedName>
    <definedName name="매크로13">[0]!매크로13</definedName>
    <definedName name="매크로14" localSheetId="18">수목중량!매크로14</definedName>
    <definedName name="매크로14" localSheetId="11">폐기목중량!매크로14</definedName>
    <definedName name="매크로14">[0]!매크로14</definedName>
    <definedName name="매크로15" localSheetId="18">수목중량!매크로15</definedName>
    <definedName name="매크로15" localSheetId="11">폐기목중량!매크로15</definedName>
    <definedName name="매크로15">[0]!매크로15</definedName>
    <definedName name="매크로16" localSheetId="18">수목중량!매크로16</definedName>
    <definedName name="매크로16" localSheetId="11">폐기목중량!매크로16</definedName>
    <definedName name="매크로16">[0]!매크로16</definedName>
    <definedName name="매크로17" localSheetId="18">수목중량!매크로17</definedName>
    <definedName name="매크로17" localSheetId="11">폐기목중량!매크로17</definedName>
    <definedName name="매크로17">[0]!매크로17</definedName>
    <definedName name="매크로19" localSheetId="18">수목중량!매크로19</definedName>
    <definedName name="매크로19" localSheetId="11">폐기목중량!매크로19</definedName>
    <definedName name="매크로19">[0]!매크로19</definedName>
    <definedName name="매크로3" localSheetId="18">수목중량!매크로3</definedName>
    <definedName name="매크로3" localSheetId="11">폐기목중량!매크로3</definedName>
    <definedName name="매크로3">[0]!매크로3</definedName>
    <definedName name="매크로4">#N/A</definedName>
    <definedName name="매크로5" localSheetId="18">수목중량!매크로5</definedName>
    <definedName name="매크로5" localSheetId="11">폐기목중량!매크로5</definedName>
    <definedName name="매크로5">[0]!매크로5</definedName>
    <definedName name="매크로7" localSheetId="18">수목중량!매크로7</definedName>
    <definedName name="매크로7" localSheetId="11">폐기목중량!매크로7</definedName>
    <definedName name="매크로7">[0]!매크로7</definedName>
    <definedName name="매크로8" localSheetId="18">수목중량!매크로8</definedName>
    <definedName name="매크로8" localSheetId="11">폐기목중량!매크로8</definedName>
    <definedName name="매크로8">[0]!매크로8</definedName>
    <definedName name="매크로9" localSheetId="18">수목중량!매크로9</definedName>
    <definedName name="매크로9" localSheetId="11">폐기목중량!매크로9</definedName>
    <definedName name="매크로9">[0]!매크로9</definedName>
    <definedName name="매화R10">[98]데이타!$E$174</definedName>
    <definedName name="매화R4">[98]데이타!$E$171</definedName>
    <definedName name="매화R6">[98]데이타!$E$172</definedName>
    <definedName name="매화R8">[98]데이타!$E$173</definedName>
    <definedName name="맨">[147]수량산출!$R$121</definedName>
    <definedName name="맨_거">[148]단위수량!$H$12</definedName>
    <definedName name="맨_두겅">[149]수량산출!$R$121</definedName>
    <definedName name="맨_벽">[148]단위수량!$H$7</definedName>
    <definedName name="맨홀공제1호440">'[150]14공제'!$E$25</definedName>
    <definedName name="맨홀규격">[151]단위수량!$A$3:$Q$7</definedName>
    <definedName name="맨홀뚜껑">[36]맨홀수량산출!$AE$25</definedName>
    <definedName name="맨홀토공111">#REF!</definedName>
    <definedName name="맨홀토공단위수량">#REF!</definedName>
    <definedName name="맨홀토공산출">#REF!</definedName>
    <definedName name="맨홀펌프장">#REF!</definedName>
    <definedName name="맨홀펌프장_배관">#REF!</definedName>
    <definedName name="맨홀평균높이산출">#REF!</definedName>
    <definedName name="맨홀호수">#REF!</definedName>
    <definedName name="맹만호">[152]대로근거!#REF!</definedName>
    <definedName name="머">'[85]토사(PE)'!#REF!</definedName>
    <definedName name="머캐덤_로울러">[59]장비집계!#REF!</definedName>
    <definedName name="머캐덤롤러8의10톤">#REF!</definedName>
    <definedName name="메1">'[153]교대(A1-A2)'!#REF!</definedName>
    <definedName name="메타B10">[98]데이타!$E$179</definedName>
    <definedName name="메타B12">[98]데이타!$E$180</definedName>
    <definedName name="메타B15">[98]데이타!$E$181</definedName>
    <definedName name="메타B18">[98]데이타!$E$182</definedName>
    <definedName name="메타B4">[98]데이타!$E$175</definedName>
    <definedName name="메타B5">[98]데이타!$E$176</definedName>
    <definedName name="메타B6">[98]데이타!$E$177</definedName>
    <definedName name="메타B8">[98]데이타!$E$178</definedName>
    <definedName name="면수" localSheetId="18">#REF!</definedName>
    <definedName name="면수" localSheetId="11">#REF!</definedName>
    <definedName name="면수">#REF!</definedName>
    <definedName name="면적">#REF!</definedName>
    <definedName name="면적1">#REF!</definedName>
    <definedName name="면적2">#REF!</definedName>
    <definedName name="면적3">#REF!</definedName>
    <definedName name="명자0604">[98]데이타!$E$183</definedName>
    <definedName name="명자0805">[98]데이타!$E$184</definedName>
    <definedName name="명자1006">[98]데이타!$E$185</definedName>
    <definedName name="명자1208">[98]데이타!$E$186</definedName>
    <definedName name="모">'[66]토사(PE)'!#REF!</definedName>
    <definedName name="모________터">[59]장비집계!#REF!</definedName>
    <definedName name="모21">#REF!</definedName>
    <definedName name="모감주R10">[98]데이타!$E$190</definedName>
    <definedName name="모감주R4">[98]데이타!$E$187</definedName>
    <definedName name="모감주R6">[98]데이타!$E$188</definedName>
    <definedName name="모감주R8">[98]데이타!$E$189</definedName>
    <definedName name="모과2005">[98]데이타!$E$191</definedName>
    <definedName name="모과2507">[98]데이타!$E$192</definedName>
    <definedName name="모과R10">[98]데이타!$E$195</definedName>
    <definedName name="모과R12">[98]데이타!$E$196</definedName>
    <definedName name="모과R15">[98]데이타!$E$197</definedName>
    <definedName name="모과R20">[98]데이타!$E$198</definedName>
    <definedName name="모과R25">[98]데이타!$E$199</definedName>
    <definedName name="모과R5">[98]데이타!$E$193</definedName>
    <definedName name="모과R8">[98]데이타!$E$194</definedName>
    <definedName name="모란5가지">[98]데이타!$E$200</definedName>
    <definedName name="모란6가지">[98]데이타!$E$201</definedName>
    <definedName name="모래">'[116]토사(PE)'!#REF!</definedName>
    <definedName name="모래180규격">[55]SORCE1!$N$1:$Y$15</definedName>
    <definedName name="모래300">[7]대로근거!#REF!</definedName>
    <definedName name="모래350">[7]대로근거!#REF!</definedName>
    <definedName name="모래90규격">[154]단위수량!$A$2:$L$14</definedName>
    <definedName name="모래운반" localSheetId="18">수목중량!모래운반</definedName>
    <definedName name="모래운반" localSheetId="11">폐기목중량!모래운반</definedName>
    <definedName name="모래운반">[0]!모래운반</definedName>
    <definedName name="모래운반1" localSheetId="18">수목중량!모래운반1</definedName>
    <definedName name="모래운반1" localSheetId="11">폐기목중량!모래운반1</definedName>
    <definedName name="모래운반1">[0]!모래운반1</definedName>
    <definedName name="모타역율" localSheetId="18">#REF!</definedName>
    <definedName name="모타역율" localSheetId="11">#REF!</definedName>
    <definedName name="모타역율">#REF!</definedName>
    <definedName name="모타효율">#REF!</definedName>
    <definedName name="목도">[155]단위단가!$B$11</definedName>
    <definedName name="목도공">[107]기본단가표!$L$17</definedName>
    <definedName name="목련R10">[98]데이타!$E$206</definedName>
    <definedName name="목련R12">[98]데이타!$E$207</definedName>
    <definedName name="목련R15">[98]데이타!$E$208</definedName>
    <definedName name="목련R20">[98]데이타!$E$209</definedName>
    <definedName name="목련R4">[98]데이타!$E$202</definedName>
    <definedName name="목련R5">[98]데이타!$E$203</definedName>
    <definedName name="목련R6">[98]데이타!$E$204</definedName>
    <definedName name="목련R8">[98]데이타!$E$205</definedName>
    <definedName name="목서1506">[98]데이타!$E$213</definedName>
    <definedName name="목서2012">[98]데이타!$E$214</definedName>
    <definedName name="목서2515">[98]데이타!$E$215</definedName>
    <definedName name="목수국1006">[98]데이타!$E$210</definedName>
    <definedName name="목수국1208">[98]데이타!$E$211</definedName>
    <definedName name="목수국1510">[98]데이타!$E$212</definedName>
    <definedName name="목차표" localSheetId="18">#REF!</definedName>
    <definedName name="목차표" localSheetId="11">#REF!</definedName>
    <definedName name="목차표">#REF!</definedName>
    <definedName name="몰탈">[36]맨홀수량산출!$AE$31</definedName>
    <definedName name="못">#REF!</definedName>
    <definedName name="무">[156]수량산출!$R$5</definedName>
    <definedName name="무궁화1003">[98]데이타!$E$216</definedName>
    <definedName name="무궁화1203">[98]데이타!$E$217</definedName>
    <definedName name="무궁화1504">[98]데이타!$E$218</definedName>
    <definedName name="무궁화1805">[98]데이타!$E$219</definedName>
    <definedName name="무궁화2006">[98]데이타!$E$220</definedName>
    <definedName name="무근" localSheetId="18">#REF!</definedName>
    <definedName name="무근" localSheetId="11">#REF!</definedName>
    <definedName name="무근">#REF!</definedName>
    <definedName name="무늬거푸집">#REF!</definedName>
    <definedName name="문양">[11]방음벽기초!#REF!</definedName>
    <definedName name="물">#REF!</definedName>
    <definedName name="물____탱____크">[59]장비집계!#REF!</definedName>
    <definedName name="물탱크5500L">#REF!</definedName>
    <definedName name="물푸경">#REF!</definedName>
    <definedName name="물푸기">#REF!</definedName>
    <definedName name="물푸노">#REF!</definedName>
    <definedName name="물푸레R5">[98]데이타!$E$221</definedName>
    <definedName name="물푸레R6">[98]데이타!$E$222</definedName>
    <definedName name="물푸레R8">[98]데이타!$E$223</definedName>
    <definedName name="물푸재" localSheetId="18">#REF!</definedName>
    <definedName name="물푸재" localSheetId="11">#REF!</definedName>
    <definedName name="물푸재">#REF!</definedName>
    <definedName name="뮤">#REF!</definedName>
    <definedName name="뮤2">#REF!</definedName>
    <definedName name="미끄럼방지1">#REF!</definedName>
    <definedName name="미끄럼수량">#REF!</definedName>
    <definedName name="미선0804">[98]데이타!$E$224</definedName>
    <definedName name="미선1206">[98]데이타!$E$225</definedName>
    <definedName name="미장공">[107]기본단가표!$L$25</definedName>
    <definedName name="민" localSheetId="18">#REF!</definedName>
    <definedName name="민" localSheetId="11">#REF!</definedName>
    <definedName name="민">#REF!</definedName>
    <definedName name="ㅂ">#REF!</definedName>
    <definedName name="ㅂ갭ㅈ대ㅐㅑㄷㅈ개1o3roi1iweqqooqiiuoqweruirwuiqrwuiuiwbvvndnbnfasmnfjadjsjkaqhioqerou09q3498590858tㅇㄹㅇㄹㄴ무ㅡㅁㄴㄹ어ㅏ모너ㅘㅓㅂ댝1ㅕㅑㅐㅕㅑㅐ1ㅕㅑ34ㅕㅑ598978ㅛㅕㅑㅑㅑㅕㅕㅑㅑㅕ셔ㅑㅎvbvbvvanbnbbcbcbdjhjkkrthiuyou49947688yueyiuiuyfiudfyuiasyayyfuiddyf847978t">#REF!</definedName>
    <definedName name="ㅂㅁㄷㅎ">#REF!</definedName>
    <definedName name="ㅂㅂ" localSheetId="18" hidden="1">{#N/A,#N/A,FALSE,"조골재"}</definedName>
    <definedName name="ㅂㅂ" localSheetId="11" hidden="1">{#N/A,#N/A,FALSE,"조골재"}</definedName>
    <definedName name="ㅂㅂ" hidden="1">{#N/A,#N/A,FALSE,"조골재"}</definedName>
    <definedName name="ㅂㅂㅂ" localSheetId="18" hidden="1">{#N/A,#N/A,FALSE,"2~8번"}</definedName>
    <definedName name="ㅂㅂㅂ" localSheetId="11" hidden="1">{#N/A,#N/A,FALSE,"2~8번"}</definedName>
    <definedName name="ㅂㅂㅂ" hidden="1">{#N/A,#N/A,FALSE,"2~8번"}</definedName>
    <definedName name="ㅂㅂㅂㅂ" localSheetId="18" hidden="1">{#N/A,#N/A,FALSE,"운반시간"}</definedName>
    <definedName name="ㅂㅂㅂㅂ" localSheetId="11" hidden="1">{#N/A,#N/A,FALSE,"운반시간"}</definedName>
    <definedName name="ㅂㅂㅂㅂ" hidden="1">{#N/A,#N/A,FALSE,"운반시간"}</definedName>
    <definedName name="ㅂㅂㅈㅂㅈ">#REF!</definedName>
    <definedName name="ㅂㅈ" localSheetId="18" hidden="1">{#N/A,#N/A,FALSE,"2~8번"}</definedName>
    <definedName name="ㅂㅈ" localSheetId="11" hidden="1">{#N/A,#N/A,FALSE,"2~8번"}</definedName>
    <definedName name="ㅂㅈ" hidden="1">{#N/A,#N/A,FALSE,"2~8번"}</definedName>
    <definedName name="ㅂㅈㄷ" localSheetId="18" hidden="1">{#N/A,#N/A,FALSE,"골재소요량";#N/A,#N/A,FALSE,"골재소요량"}</definedName>
    <definedName name="ㅂㅈㄷ" localSheetId="11" hidden="1">{#N/A,#N/A,FALSE,"골재소요량";#N/A,#N/A,FALSE,"골재소요량"}</definedName>
    <definedName name="ㅂㅈㄷ" hidden="1">{#N/A,#N/A,FALSE,"골재소요량";#N/A,#N/A,FALSE,"골재소요량"}</definedName>
    <definedName name="ㅂ쟈겨ㅐㅑㅂ져ㅐ겨19387874597겨ㅛ로ㅜ류ㅓㅗㅎㅁㄹ허ㅗㄴ롶유ㅗㅇ홀7묜78요6ㄹ8ㅂdfasdnbfjaheiury8qwy8973457uyuerjhruwyetuytuithghhdasjjhakjshfureit9t4983969840uithuhgbbnbfnnbsdfguwuㄹ휴무ㅠㄴ우ㅠㅕㅗㅅㅅ8ㅕ949832ㅕㅑㅓㅕㅛㅗㅗㅓ소ㅓㅅ고ㅓㅗㅓㅈㄷㄳ889456ㅑㅕㅓㅕㅎ고ㅓㄷ저ㅗㅓㅗ" localSheetId="18" hidden="1">{#N/A,#N/A,FALSE,"배수2"}</definedName>
    <definedName name="ㅂ쟈겨ㅐㅑㅂ져ㅐ겨19387874597겨ㅛ로ㅜ류ㅓㅗㅎㅁㄹ허ㅗㄴ롶유ㅗㅇ홀7묜78요6ㄹ8ㅂdfasdnbfjaheiury8qwy8973457uyuerjhruwyetuytuithghhdasjjhakjshfureit9t4983969840uithuhgbbnbfnnbsdfguwuㄹ휴무ㅠㄴ우ㅠㅕㅗㅅㅅ8ㅕ949832ㅕㅑㅓㅕㅛㅗㅗㅓ소ㅓㅅ고ㅓㅗㅓㅈㄷㄳ889456ㅑㅕㅓㅕㅎ고ㅓㄷ저ㅗㅓㅗ" localSheetId="11" hidden="1">{#N/A,#N/A,FALSE,"배수2"}</definedName>
    <definedName name="ㅂ쟈겨ㅐㅑㅂ져ㅐ겨19387874597겨ㅛ로ㅜ류ㅓㅗㅎㅁㄹ허ㅗㄴ롶유ㅗㅇ홀7묜78요6ㄹ8ㅂdfasdnbfjaheiury8qwy8973457uyuerjhruwyetuytuithghhdasjjhakjshfureit9t4983969840uithuhgbbnbfnnbsdfguwuㄹ휴무ㅠㄴ우ㅠㅕㅗㅅㅅ8ㅕ949832ㅕㅑㅓㅕㅛㅗㅗㅓ소ㅓㅅ고ㅓㅗㅓㅈㄷㄳ889456ㅑㅕㅓㅕㅎ고ㅓㄷ저ㅗㅓㅗ" hidden="1">{#N/A,#N/A,FALSE,"배수2"}</definedName>
    <definedName name="ㅂㅎㅁㅇㅀ">#REF!</definedName>
    <definedName name="ㅂㅎㅎㅁ">#REF!</definedName>
    <definedName name="바">#REF!</definedName>
    <definedName name="바_2">[157]이토변실!#REF!</definedName>
    <definedName name="바_3">[157]이토변실!#REF!</definedName>
    <definedName name="바_5">[157]이토변실!#REF!</definedName>
    <definedName name="바_6">[157]이토변실!#REF!</definedName>
    <definedName name="바_9">[157]이토변실!#REF!</definedName>
    <definedName name="바닥">'[116]토사(PE)'!#REF!</definedName>
    <definedName name="바닥판부" localSheetId="18">#REF!</definedName>
    <definedName name="바닥판부" localSheetId="11">#REF!</definedName>
    <definedName name="바닥판부">#REF!</definedName>
    <definedName name="바이_브레이트" localSheetId="18">[59]장비집계!#REF!</definedName>
    <definedName name="바이_브레이트" localSheetId="11">[59]장비집계!#REF!</definedName>
    <definedName name="바이_브레이트">[59]장비집계!#REF!</definedName>
    <definedName name="박리제" localSheetId="18">#REF!</definedName>
    <definedName name="박리제" localSheetId="11">#REF!</definedName>
    <definedName name="박리제">#REF!</definedName>
    <definedName name="반사경위치">#REF!</definedName>
    <definedName name="반송1012">[98]데이타!$E$148</definedName>
    <definedName name="반송1215">[98]데이타!$E$149</definedName>
    <definedName name="반송1518">[98]데이타!$E$150</definedName>
    <definedName name="반송1520">[98]데이타!$E$151</definedName>
    <definedName name="반송2022">[98]데이타!$E$152</definedName>
    <definedName name="반중력산근" localSheetId="18">#REF!</definedName>
    <definedName name="반중력산근" localSheetId="11">#REF!</definedName>
    <definedName name="반중력산근">#REF!</definedName>
    <definedName name="반중력수량">#REF!</definedName>
    <definedName name="반중력식옹벽_개소별명세">#REF!</definedName>
    <definedName name="반중력식옹벽_수량집계">#REF!</definedName>
    <definedName name="발____전____기">[59]장비집계!#REF!</definedName>
    <definedName name="발전기25">'[158](10) 단가산출결과'!$D$56</definedName>
    <definedName name="밥" localSheetId="18">#REF!</definedName>
    <definedName name="밥" localSheetId="11">#REF!</definedName>
    <definedName name="밥">#REF!</definedName>
    <definedName name="방" localSheetId="18">[101]수량산출!#REF!</definedName>
    <definedName name="방" localSheetId="11">[101]수량산출!#REF!</definedName>
    <definedName name="방">[101]수량산출!#REF!</definedName>
    <definedName name="방_모">[102]수량산출!#REF!</definedName>
    <definedName name="방수공">[107]기본단가표!$L$24</definedName>
    <definedName name="방수몰탈" localSheetId="18">#REF!</definedName>
    <definedName name="방수몰탈" localSheetId="11">#REF!</definedName>
    <definedName name="방수몰탈">#REF!</definedName>
    <definedName name="방수액">#REF!</definedName>
    <definedName name="방음벽" localSheetId="18" hidden="1">{#N/A,#N/A,FALSE,"2~8번"}</definedName>
    <definedName name="방음벽" localSheetId="11" hidden="1">{#N/A,#N/A,FALSE,"2~8번"}</definedName>
    <definedName name="방음벽" hidden="1">{#N/A,#N/A,FALSE,"2~8번"}</definedName>
    <definedName name="방음벽1" localSheetId="18" hidden="1">{#N/A,#N/A,FALSE,"운반시간"}</definedName>
    <definedName name="방음벽1" localSheetId="11" hidden="1">{#N/A,#N/A,FALSE,"운반시간"}</definedName>
    <definedName name="방음벽1" hidden="1">{#N/A,#N/A,FALSE,"운반시간"}</definedName>
    <definedName name="방지턱간지" localSheetId="18">BlankMacro1</definedName>
    <definedName name="방지턱간지" localSheetId="11">BlankMacro1</definedName>
    <definedName name="방지턱간지">BlankMacro1</definedName>
    <definedName name="방진고무50" localSheetId="18">#REF!</definedName>
    <definedName name="방진고무50" localSheetId="11">#REF!</definedName>
    <definedName name="방진고무50">#REF!</definedName>
    <definedName name="방향표시">#REF!</definedName>
    <definedName name="방호벽">#REF!</definedName>
    <definedName name="방화문">#REF!</definedName>
    <definedName name="배">'[1]자재 집계표'!$C$8:$C$11</definedName>
    <definedName name="배_관_공">[159]노임단가!$F$8</definedName>
    <definedName name="배관공">[108]기본단가표!$K$8</definedName>
    <definedName name="배관공단가">'[110]접합 및 부설 '!#REF!</definedName>
    <definedName name="배수" hidden="1">[160]날개벽수량표!#REF!</definedName>
    <definedName name="배수공A83" localSheetId="18">#REF!</definedName>
    <definedName name="배수공A83" localSheetId="11">#REF!</definedName>
    <definedName name="배수공A83">#REF!</definedName>
    <definedName name="배수공집계표">#REF!</definedName>
    <definedName name="배수공집계표제목">#REF!</definedName>
    <definedName name="배수관날개벽집계">#REF!</definedName>
    <definedName name="배수로">#REF!</definedName>
    <definedName name="배수토공계">#REF!</definedName>
    <definedName name="배전전공">#REF!</definedName>
    <definedName name="백호우BH07">#REF!</definedName>
    <definedName name="버_C.T.C">#REF!</definedName>
    <definedName name="버_단수">#REF!</definedName>
    <definedName name="버1">#REF!</definedName>
    <definedName name="버2">#REF!</definedName>
    <definedName name="버3">#REF!</definedName>
    <definedName name="버4">#REF!</definedName>
    <definedName name="버5">#REF!</definedName>
    <definedName name="버6">#REF!</definedName>
    <definedName name="버팀1단">[61]단위수량!$D$10</definedName>
    <definedName name="버팀2단">[61]단위수량!$D$11</definedName>
    <definedName name="버팀간격">'[76]H PILE수량'!#REF!</definedName>
    <definedName name="버팀규격">'[76]H PILE수량'!#REF!</definedName>
    <definedName name="버팀및띠장연결">[61]가시설수량!$AE$168</definedName>
    <definedName name="버팀수량">'[76]H PILE수량'!#REF!</definedName>
    <definedName name="버팀제작">[61]가시설수량!$AE$138</definedName>
    <definedName name="번호">#REF!</definedName>
    <definedName name="번호1">#REF!</definedName>
    <definedName name="번호2">#REF!</definedName>
    <definedName name="범호">'[1]자재 집계표'!#REF!</definedName>
    <definedName name="벽_16">#REF!</definedName>
    <definedName name="벽_2">#REF!</definedName>
    <definedName name="벽_3">#REF!</definedName>
    <definedName name="벽_5">#REF!</definedName>
    <definedName name="벽_6">#REF!</definedName>
    <definedName name="벽_9">#REF!</definedName>
    <definedName name="벽높이">#REF!</definedName>
    <definedName name="벽돌">#REF!</definedName>
    <definedName name="벽두께">#REF!</definedName>
    <definedName name="벽체">#REF!</definedName>
    <definedName name="벽체높이">#REF!</definedName>
    <definedName name="보">#REF!</definedName>
    <definedName name="보걸이">[61]가시설수량!$AE$39</definedName>
    <definedName name="보도" hidden="1">[71]조명시설!#REF!</definedName>
    <definedName name="보도1호갯수">'[150]6맨홀H'!$K$159</definedName>
    <definedName name="보도경계블럭수량" localSheetId="18">#REF!</definedName>
    <definedName name="보도경계블럭수량" localSheetId="11">#REF!</definedName>
    <definedName name="보도경계블럭수량">#REF!</definedName>
    <definedName name="보도구간총집계표">#REF!</definedName>
    <definedName name="보도부수량집계">'[161]슬래브(PF)(하류)'!#REF!</definedName>
    <definedName name="보도블럭현황" localSheetId="18">#REF!</definedName>
    <definedName name="보도블럭현황" localSheetId="11">#REF!</definedName>
    <definedName name="보도블럭현황">#REF!</definedName>
    <definedName name="보도연장조소">#REF!</definedName>
    <definedName name="보도일반구간집계표">#REF!</definedName>
    <definedName name="보도일반구간현황">#REF!</definedName>
    <definedName name="보도총수량">#REF!</definedName>
    <definedName name="보성토공" localSheetId="18">수목중량!보성토공</definedName>
    <definedName name="보성토공" localSheetId="11">폐기목중량!보성토공</definedName>
    <definedName name="보성토공">[0]!보성토공</definedName>
    <definedName name="보오링_기계_JSP용" localSheetId="18">[59]장비집계!#REF!</definedName>
    <definedName name="보오링_기계_JSP용" localSheetId="11">[59]장비집계!#REF!</definedName>
    <definedName name="보오링_기계_JSP용">[59]장비집계!#REF!</definedName>
    <definedName name="보완자료복사" localSheetId="18">#REF!</definedName>
    <definedName name="보완자료복사" localSheetId="11">#REF!</definedName>
    <definedName name="보완자료복사">#REF!</definedName>
    <definedName name="보일러공">#REF!</definedName>
    <definedName name="보조">#REF!</definedName>
    <definedName name="보조1">#REF!</definedName>
    <definedName name="보조2">#REF!</definedName>
    <definedName name="보조기층">#REF!</definedName>
    <definedName name="보차도경계블럭2" localSheetId="18">BlankMacro1</definedName>
    <definedName name="보차도경계블럭2" localSheetId="11">BlankMacro1</definedName>
    <definedName name="보차도경계블럭2">BlankMacro1</definedName>
    <definedName name="보차도경계블럭수량" localSheetId="18">#REF!</definedName>
    <definedName name="보차도경계블럭수량" localSheetId="11">#REF!</definedName>
    <definedName name="보차도경계블럭수량">#REF!</definedName>
    <definedName name="보통마감">#REF!</definedName>
    <definedName name="보통암">#REF!</definedName>
    <definedName name="보통인부">[111]데이타!$E$659</definedName>
    <definedName name="보통인부B10">[98]식재인부!$C$24</definedName>
    <definedName name="보통인부B4이하">[98]식재인부!$C$18</definedName>
    <definedName name="보통인부B5">[98]식재인부!$C$19</definedName>
    <definedName name="보통인부B6">[98]식재인부!$C$20</definedName>
    <definedName name="보통인부B8">[98]식재인부!$C$22</definedName>
    <definedName name="보통인부R10">[98]식재인부!$C$54</definedName>
    <definedName name="보통인부R12">[98]식재인부!$C$56</definedName>
    <definedName name="보통인부R15">[98]식재인부!$C$59</definedName>
    <definedName name="보통인부R4이하">[98]식재인부!$C$48</definedName>
    <definedName name="보통인부R5">[98]식재인부!$C$49</definedName>
    <definedName name="보통인부R6">[98]식재인부!$C$50</definedName>
    <definedName name="보통인부R7">[98]식재인부!$C$51</definedName>
    <definedName name="보통인부R8">[98]식재인부!$C$52</definedName>
    <definedName name="보통인부단가">'[110]접합 및 부설 '!#REF!</definedName>
    <definedName name="보호몰탈1" localSheetId="18">#REF!</definedName>
    <definedName name="보호몰탈1" localSheetId="11">#REF!</definedName>
    <definedName name="보호몰탈1">#REF!</definedName>
    <definedName name="보호몰탈2">#REF!</definedName>
    <definedName name="보호몰탈3">#REF!</definedName>
    <definedName name="복공">#REF!</definedName>
    <definedName name="복부간격">'[162]4.2유효폭의 계산'!$N$26</definedName>
    <definedName name="복토" localSheetId="18">#REF!</definedName>
    <definedName name="복토" localSheetId="11">#REF!</definedName>
    <definedName name="복토">#REF!</definedName>
    <definedName name="본단기">[131]단위수량!$K$41</definedName>
    <definedName name="본단보">[131]단위수량!$K$44</definedName>
    <definedName name="본단선">[131]단위수량!$K$45</definedName>
    <definedName name="본단택">[131]단위수량!$K$42</definedName>
    <definedName name="본단표">[131]단위수량!$K$40</definedName>
    <definedName name="본단프">[131]단위수량!$K$43</definedName>
    <definedName name="볼트" localSheetId="18">#REF!</definedName>
    <definedName name="볼트" localSheetId="11">#REF!</definedName>
    <definedName name="볼트">#REF!</definedName>
    <definedName name="봉합" localSheetId="18">[11]방음벽기초!#REF!</definedName>
    <definedName name="봉합" localSheetId="11">[11]방음벽기초!#REF!</definedName>
    <definedName name="봉합">[11]방음벽기초!#REF!</definedName>
    <definedName name="부">#REF!</definedName>
    <definedName name="부곡의왕" localSheetId="18">수목중량!부곡의왕</definedName>
    <definedName name="부곡의왕" localSheetId="11">폐기목중량!부곡의왕</definedName>
    <definedName name="부곡의왕">[0]!부곡의왕</definedName>
    <definedName name="부대공_집계표_제목" localSheetId="18">#REF!</definedName>
    <definedName name="부대공_집계표_제목" localSheetId="11">#REF!</definedName>
    <definedName name="부대공_집계표_제목">#REF!</definedName>
    <definedName name="부대공A1078">#REF!</definedName>
    <definedName name="부대공집계">#REF!</definedName>
    <definedName name="부대공집계2">[123]터파기및재료!#REF!</definedName>
    <definedName name="부대공집계표" localSheetId="18">#REF!</definedName>
    <definedName name="부대공집계표" localSheetId="11">#REF!</definedName>
    <definedName name="부대공집계표">#REF!</definedName>
    <definedName name="부설비">#REF!</definedName>
    <definedName name="부연터널A1217">#REF!</definedName>
    <definedName name="부연터널A1221">#REF!</definedName>
    <definedName name="분리">'[163]빗물받이(910-510-410)'!$P$4</definedName>
    <definedName name="불도우저">[59]장비집계!#REF!</definedName>
    <definedName name="브이c">#REF!</definedName>
    <definedName name="비">[101]수량산출!#REF!</definedName>
    <definedName name="비계">[11]방음벽기초!#REF!</definedName>
    <definedName name="비계1">#REF!</definedName>
    <definedName name="비계2">#REF!</definedName>
    <definedName name="비계공">#REF!</definedName>
    <definedName name="비계공단가">'[110]접합 및 부설 '!#REF!</definedName>
    <definedName name="비닐">[11]방음벽기초!#REF!</definedName>
    <definedName name="비틀림모멘트">#REF!</definedName>
    <definedName name="빈호">#REF!</definedName>
    <definedName name="빗물받이1">#REF!</definedName>
    <definedName name="빗물받이2">#REF!</definedName>
    <definedName name="빽">#REF!</definedName>
    <definedName name="ㅅ">#REF!</definedName>
    <definedName name="ㅅㄱㄷ">#REF!</definedName>
    <definedName name="ㅅㄱ됴">#REF!</definedName>
    <definedName name="ㅅㅅㄱㅈ">#REF!</definedName>
    <definedName name="ㅅㅅㅅ">[164]단위중량!#REF!</definedName>
    <definedName name="ㅅㅍ">#REF!</definedName>
    <definedName name="사">#REF!</definedName>
    <definedName name="사_TO">#REF!</definedName>
    <definedName name="사다리">[36]맨홀수량산출!$AE$32</definedName>
    <definedName name="사라">#REF!</definedName>
    <definedName name="사용무">#REF!</definedName>
    <definedName name="사인일위">#REF!</definedName>
    <definedName name="사하중1">#REF!</definedName>
    <definedName name="사하중2">#REF!</definedName>
    <definedName name="사하중3">#REF!</definedName>
    <definedName name="사하중4">#REF!</definedName>
    <definedName name="사하중계수">#REF!</definedName>
    <definedName name="산소">#REF!</definedName>
    <definedName name="산악지_진입로공사">#REF!</definedName>
    <definedName name="산악지_철탑부지공사">#REF!</definedName>
    <definedName name="산출">#REF!</definedName>
    <definedName name="산출근거" localSheetId="18">BlankMacro1</definedName>
    <definedName name="산출근거" localSheetId="11">BlankMacro1</definedName>
    <definedName name="산출근거">BlankMacro1</definedName>
    <definedName name="산출근거1" localSheetId="18">#REF!</definedName>
    <definedName name="산출근거1" localSheetId="11">#REF!</definedName>
    <definedName name="산출근거1">#REF!</definedName>
    <definedName name="삽도2">#REF!</definedName>
    <definedName name="상">'[66]토사(PE)'!#REF!</definedName>
    <definedName name="상_2">#REF!</definedName>
    <definedName name="상_3">#REF!</definedName>
    <definedName name="상_5">#REF!</definedName>
    <definedName name="상_6">#REF!</definedName>
    <definedName name="상_9">#REF!</definedName>
    <definedName name="상부">'[116]토사(PE)'!#REF!</definedName>
    <definedName name="상부1" localSheetId="18">#REF!</definedName>
    <definedName name="상부1" localSheetId="11">#REF!</definedName>
    <definedName name="상부1">#REF!</definedName>
    <definedName name="상부2">#REF!</definedName>
    <definedName name="상부펌프카015">#REF!</definedName>
    <definedName name="상부펌프카15">#REF!</definedName>
    <definedName name="상부플랜지두께">#REF!</definedName>
    <definedName name="상수도공">#REF!</definedName>
    <definedName name="상수도공집계표">#REF!</definedName>
    <definedName name="상수집">[165]터파기및재료!#REF!</definedName>
    <definedName name="상수집계">[122]터파기및재료!#REF!</definedName>
    <definedName name="석" localSheetId="18">[101]수량산출!#REF!</definedName>
    <definedName name="석" localSheetId="11">[101]수량산출!#REF!</definedName>
    <definedName name="석">[101]수량산출!#REF!</definedName>
    <definedName name="석_축_개_소_별_명_세" localSheetId="18">#REF!</definedName>
    <definedName name="석_축_개_소_별_명_세" localSheetId="11">#REF!</definedName>
    <definedName name="석_축_개_소_별_명_세">#REF!</definedName>
    <definedName name="석_축_수_량_집_계">#REF!</definedName>
    <definedName name="석공">[107]기본단가표!$L$20</definedName>
    <definedName name="선">[101]수량산출!#REF!</definedName>
    <definedName name="선팽창계수" localSheetId="18">#REF!</definedName>
    <definedName name="선팽창계수" localSheetId="11">#REF!</definedName>
    <definedName name="선팽창계수">#REF!</definedName>
    <definedName name="설계단면력요약.SAP90Work" localSheetId="18">수목중량!설계단면력요약.SAP90Work</definedName>
    <definedName name="설계단면력요약.SAP90Work" localSheetId="11">폐기목중량!설계단면력요약.SAP90Work</definedName>
    <definedName name="설계단면력요약.SAP90Work">[0]!설계단면력요약.SAP90Work</definedName>
    <definedName name="설계속도" localSheetId="18">#REF!</definedName>
    <definedName name="설계속도" localSheetId="11">#REF!</definedName>
    <definedName name="설계속도">#REF!</definedName>
    <definedName name="설명서1">[166]노임단가!$F$28</definedName>
    <definedName name="섬유1종" localSheetId="18">#REF!</definedName>
    <definedName name="섬유1종" localSheetId="11">#REF!</definedName>
    <definedName name="섬유1종">#REF!</definedName>
    <definedName name="성">#REF!</definedName>
    <definedName name="성토1" localSheetId="18">수목중량!성토1</definedName>
    <definedName name="성토1" localSheetId="11">폐기목중량!성토1</definedName>
    <definedName name="성토1">[0]!성토1</definedName>
    <definedName name="성토3" localSheetId="18">수목중량!성토3</definedName>
    <definedName name="성토3" localSheetId="11">폐기목중량!성토3</definedName>
    <definedName name="성토3">[0]!성토3</definedName>
    <definedName name="성토도쟈" localSheetId="18">수목중량!성토도쟈</definedName>
    <definedName name="성토도쟈" localSheetId="11">폐기목중량!성토도쟈</definedName>
    <definedName name="성토도쟈">[0]!성토도쟈</definedName>
    <definedName name="성토도쟈1" localSheetId="18">수목중량!성토도쟈1</definedName>
    <definedName name="성토도쟈1" localSheetId="11">폐기목중량!성토도쟈1</definedName>
    <definedName name="성토도쟈1">[0]!성토도쟈1</definedName>
    <definedName name="성토부도수로_재료수량산출" localSheetId="18">#REF!</definedName>
    <definedName name="성토부도수로_재료수량산출" localSheetId="11">#REF!</definedName>
    <definedName name="성토부도수로_재료수량산출">#REF!</definedName>
    <definedName name="성토부도수로_토공수량산출">#REF!</definedName>
    <definedName name="세륜시설산출">#REF!</definedName>
    <definedName name="세액">#REF!</definedName>
    <definedName name="셔ㅛ" localSheetId="18" hidden="1">{#N/A,#N/A,FALSE,"운반시간"}</definedName>
    <definedName name="셔ㅛ" localSheetId="11" hidden="1">{#N/A,#N/A,FALSE,"운반시간"}</definedName>
    <definedName name="셔ㅛ" hidden="1">{#N/A,#N/A,FALSE,"운반시간"}</definedName>
    <definedName name="셧" localSheetId="18" hidden="1">{#N/A,#N/A,FALSE,"운반시간"}</definedName>
    <definedName name="셧" localSheetId="11" hidden="1">{#N/A,#N/A,FALSE,"운반시간"}</definedName>
    <definedName name="셧" hidden="1">{#N/A,#N/A,FALSE,"운반시간"}</definedName>
    <definedName name="소">'[85]토사(PE)'!#REF!</definedName>
    <definedName name="소개소" localSheetId="18">#REF!</definedName>
    <definedName name="소개소" localSheetId="11">#REF!</definedName>
    <definedName name="소개소">#REF!</definedName>
    <definedName name="소관경">#REF!</definedName>
    <definedName name="소켓무게">[167]DATE!$G$24:$G$79</definedName>
    <definedName name="손">[101]수량산출!#REF!</definedName>
    <definedName name="손영주" localSheetId="18" hidden="1">{#N/A,#N/A,FALSE,"조골재"}</definedName>
    <definedName name="손영주" localSheetId="11" hidden="1">{#N/A,#N/A,FALSE,"조골재"}</definedName>
    <definedName name="손영주" hidden="1">{#N/A,#N/A,FALSE,"조골재"}</definedName>
    <definedName name="송곡교">#REF!</definedName>
    <definedName name="쇄석">#REF!</definedName>
    <definedName name="수">[109]수량산출!#REF!</definedName>
    <definedName name="수________조">[59]장비집계!#REF!</definedName>
    <definedName name="수량">'[5]자재 집계표'!$C$8:$C$11</definedName>
    <definedName name="수량산출" localSheetId="18">BlankMacro1</definedName>
    <definedName name="수량산출" localSheetId="11">BlankMacro1</definedName>
    <definedName name="수량산출">BlankMacro1</definedName>
    <definedName name="수량산출2" localSheetId="18">BlankMacro1</definedName>
    <definedName name="수량산출2" localSheetId="11">BlankMacro1</definedName>
    <definedName name="수량산출2">BlankMacro1</definedName>
    <definedName name="수량산출5" localSheetId="18">BlankMacro1</definedName>
    <definedName name="수량산출5" localSheetId="11">BlankMacro1</definedName>
    <definedName name="수량산출5">BlankMacro1</definedName>
    <definedName name="수량산출서" hidden="1">#REF!</definedName>
    <definedName name="수량산출서표지" localSheetId="18">BlankMacro1</definedName>
    <definedName name="수량산출서표지" localSheetId="11">BlankMacro1</definedName>
    <definedName name="수량산출서표지">BlankMacro1</definedName>
    <definedName name="수량집계" localSheetId="18">수목중량!수량집계</definedName>
    <definedName name="수량집계" localSheetId="11">폐기목중량!수량집계</definedName>
    <definedName name="수량집계">[0]!수량집계</definedName>
    <definedName name="수식1" localSheetId="18">#REF!</definedName>
    <definedName name="수식1" localSheetId="11">#REF!</definedName>
    <definedName name="수식1">#REF!</definedName>
    <definedName name="수식2">#REF!</definedName>
    <definedName name="수식입력매크로" localSheetId="18">[168]!수식입력매크로</definedName>
    <definedName name="수식입력매크로">[168]!수식입력매크로</definedName>
    <definedName name="수압1" localSheetId="18">#REF!</definedName>
    <definedName name="수압1" localSheetId="11">#REF!</definedName>
    <definedName name="수압1">#REF!</definedName>
    <definedName name="수압2">#REF!</definedName>
    <definedName name="수압3">#REF!</definedName>
    <definedName name="수중_토사">[169]일반수량총괄집계!#REF!</definedName>
    <definedName name="수중면고르기" localSheetId="18">#REF!</definedName>
    <definedName name="수중면고르기" localSheetId="11">#REF!</definedName>
    <definedName name="수중면고르기">#REF!</definedName>
    <definedName name="수중면정리및청소">#REF!</definedName>
    <definedName name="수중발파암06">#REF!</definedName>
    <definedName name="수중발파암6">#REF!</definedName>
    <definedName name="수중토사06">#REF!</definedName>
    <definedName name="수중토사6">#REF!</definedName>
    <definedName name="수중토사p1">#REF!</definedName>
    <definedName name="수중풍화암06">#REF!</definedName>
    <definedName name="수중풍화암6">#REF!</definedName>
    <definedName name="수직">#REF!</definedName>
    <definedName name="수토1">#REF!</definedName>
    <definedName name="수평">#REF!</definedName>
    <definedName name="순단면적">#REF!</definedName>
    <definedName name="순성토" localSheetId="18">수목중량!순성토</definedName>
    <definedName name="순성토" localSheetId="11">폐기목중량!순성토</definedName>
    <definedName name="순성토">[0]!순성토</definedName>
    <definedName name="순성토1" localSheetId="18">수목중량!순성토1</definedName>
    <definedName name="순성토1" localSheetId="11">폐기목중량!순성토1</definedName>
    <definedName name="순성토1">[0]!순성토1</definedName>
    <definedName name="스티로폴">[31]마산방향!$AS$433</definedName>
    <definedName name="스페이셔">[36]맨홀수량산출!$AE$34</definedName>
    <definedName name="스페이셔_설치">#REF!</definedName>
    <definedName name="슬라브중심">#REF!</definedName>
    <definedName name="슬래">'[1]자재 집계표'!#REF!</definedName>
    <definedName name="슬래브">'[74]#REF'!$I$107</definedName>
    <definedName name="슬래브높이" localSheetId="18">#REF!</definedName>
    <definedName name="슬래브높이" localSheetId="11">#REF!</definedName>
    <definedName name="슬래브높이">#REF!</definedName>
    <definedName name="슬래브두께">#REF!</definedName>
    <definedName name="슬래브총괄수량집계표">'[170]Sheet1 (2)'!#REF!</definedName>
    <definedName name="습윤" localSheetId="18">#REF!</definedName>
    <definedName name="습윤" localSheetId="11">#REF!</definedName>
    <definedName name="습윤">#REF!</definedName>
    <definedName name="시">[171]수량산출!#REF!</definedName>
    <definedName name="시_이음">[102]수량산출!#REF!</definedName>
    <definedName name="시공이음" localSheetId="18">#REF!</definedName>
    <definedName name="시공이음" localSheetId="11">#REF!</definedName>
    <definedName name="시공이음">#REF!</definedName>
    <definedName name="시공이음H">[151]단위수량!$G$10</definedName>
    <definedName name="시멘트" localSheetId="18">#REF!</definedName>
    <definedName name="시멘트" localSheetId="11">#REF!</definedName>
    <definedName name="시멘트">#REF!</definedName>
    <definedName name="시멘트운반" localSheetId="18">수목중량!시멘트운반</definedName>
    <definedName name="시멘트운반" localSheetId="11">폐기목중량!시멘트운반</definedName>
    <definedName name="시멘트운반">[0]!시멘트운반</definedName>
    <definedName name="시중노임" localSheetId="18">#REF!</definedName>
    <definedName name="시중노임" localSheetId="11">#REF!</definedName>
    <definedName name="시중노임">#REF!</definedName>
    <definedName name="시중노임1">#N/A</definedName>
    <definedName name="신너">#REF!</definedName>
    <definedName name="신성">#REF!</definedName>
    <definedName name="신성감">#REF!</definedName>
    <definedName name="신축">#REF!</definedName>
    <definedName name="신축장치">#REF!</definedName>
    <definedName name="심우">#REF!</definedName>
    <definedName name="심우을">#REF!</definedName>
    <definedName name="씨">#REF!</definedName>
    <definedName name="씨그마ck">#REF!</definedName>
    <definedName name="씨그마y">#REF!</definedName>
    <definedName name="ㅇ" localSheetId="18" hidden="1">{#N/A,#N/A,FALSE,"2~8번"}</definedName>
    <definedName name="ㅇ" localSheetId="11" hidden="1">{#N/A,#N/A,FALSE,"2~8번"}</definedName>
    <definedName name="ㅇ" hidden="1">{#N/A,#N/A,FALSE,"2~8번"}</definedName>
    <definedName name="ㅇ1">[172]수량산출!#REF!</definedName>
    <definedName name="ㅇ123" localSheetId="18">#REF!</definedName>
    <definedName name="ㅇ123" localSheetId="11">#REF!</definedName>
    <definedName name="ㅇ123">#REF!</definedName>
    <definedName name="ㅇ560">#REF!</definedName>
    <definedName name="ㅇㄱ1">#REF!</definedName>
    <definedName name="ㅇㄴㄴㅇㅁㅇ">[120]기초공!#REF!</definedName>
    <definedName name="ㅇㄴㄹㄹㄴㄹㄹ" localSheetId="18" hidden="1">{#N/A,#N/A,FALSE,"운반시간"}</definedName>
    <definedName name="ㅇㄴㄹㄹㄴㄹㄹ" localSheetId="11" hidden="1">{#N/A,#N/A,FALSE,"운반시간"}</definedName>
    <definedName name="ㅇㄴㄹㄹㄴㄹㄹ" hidden="1">{#N/A,#N/A,FALSE,"운반시간"}</definedName>
    <definedName name="ㅇㄴㄹㅇㄹㅇㄴㄹ">#REF!</definedName>
    <definedName name="ㅇㄴㅁㅇㅁㅇ">#REF!</definedName>
    <definedName name="ㅇㄴㅇㄴㅇ" localSheetId="18" hidden="1">{#N/A,#N/A,FALSE,"조골재"}</definedName>
    <definedName name="ㅇㄴㅇㄴㅇ" localSheetId="11" hidden="1">{#N/A,#N/A,FALSE,"조골재"}</definedName>
    <definedName name="ㅇㄴㅇㄴㅇ" hidden="1">{#N/A,#N/A,FALSE,"조골재"}</definedName>
    <definedName name="ㅇㄷ">#REF!</definedName>
    <definedName name="ㅇㄷㄷㄷ">#REF!</definedName>
    <definedName name="ㅇㄷㅈㅂ">#REF!</definedName>
    <definedName name="ㅇㄹ" localSheetId="18" hidden="1">{#N/A,#N/A,FALSE,"조골재"}</definedName>
    <definedName name="ㅇㄹ" localSheetId="11" hidden="1">{#N/A,#N/A,FALSE,"조골재"}</definedName>
    <definedName name="ㅇㄹ" hidden="1">{#N/A,#N/A,FALSE,"조골재"}</definedName>
    <definedName name="ㅇㄹㄹ" hidden="1">#REF!</definedName>
    <definedName name="ㅇㄹㄹㄴㅇㄹㅇㄹㄴㅇ" hidden="1">[173]조명시설!#REF!</definedName>
    <definedName name="ㅇㄹㄹㄹㄹㄹ" localSheetId="18">#REF!</definedName>
    <definedName name="ㅇㄹㄹㄹㄹㄹ" localSheetId="11">#REF!</definedName>
    <definedName name="ㅇㄹㄹㄹㄹㄹ">#REF!</definedName>
    <definedName name="ㅇㄹㄹㅇ" localSheetId="18" hidden="1">{#N/A,#N/A,FALSE,"2~8번"}</definedName>
    <definedName name="ㅇㄹㄹㅇ" localSheetId="11" hidden="1">{#N/A,#N/A,FALSE,"2~8번"}</definedName>
    <definedName name="ㅇㄹㄹㅇ" hidden="1">{#N/A,#N/A,FALSE,"2~8번"}</definedName>
    <definedName name="ㅇㄹ라아ㅣㅓ리ㅏ어ㅣㅏ럼니ㅏ렁미나ㅓㄹ9ㅐㅕㄷ0겨대ㅑ저개ㅑㅈㅂㄱ뎌90ㅂㅈ0ㄷ겨ㅑ뱆ㄷ개ㅑㅂㅈㄷ겨ㅐㅑㅕㅓㄹ러vnbnmdbmsafbiashfdiasuy98uf9a8sud98ud9s8fu9quewrhiq3h4iuhf98ud9fudsafhajkdfhdasifhaus9f8u98quw98ur90438u05uifhjdshfkjsahfkfhdk" localSheetId="18" hidden="1">{#N/A,#N/A,FALSE,"운반시간"}</definedName>
    <definedName name="ㅇㄹ라아ㅣㅓ리ㅏ어ㅣㅏ럼니ㅏ렁미나ㅓㄹ9ㅐㅕㄷ0겨대ㅑ저개ㅑㅈㅂㄱ뎌90ㅂㅈ0ㄷ겨ㅑ뱆ㄷ개ㅑㅂㅈㄷ겨ㅐㅑㅕㅓㄹ러vnbnmdbmsafbiashfdiasuy98uf9a8sud98ud9s8fu9quewrhiq3h4iuhf98ud9fudsafhajkdfhdasifhaus9f8u98quw98ur90438u05uifhjdshfkjsahfkfhdk" localSheetId="11" hidden="1">{#N/A,#N/A,FALSE,"운반시간"}</definedName>
    <definedName name="ㅇㄹ라아ㅣㅓ리ㅏ어ㅣㅏ럼니ㅏ렁미나ㅓㄹ9ㅐㅕㄷ0겨대ㅑ저개ㅑㅈㅂㄱ뎌90ㅂㅈ0ㄷ겨ㅑ뱆ㄷ개ㅑㅂㅈㄷ겨ㅐㅑㅕㅓㄹ러vnbnmdbmsafbiashfdiasuy98uf9a8sud98ud9s8fu9quewrhiq3h4iuhf98ud9fudsafhajkdfhdasifhaus9f8u98quw98ur90438u05uifhjdshfkjsahfkfhdk" hidden="1">{#N/A,#N/A,FALSE,"운반시간"}</definedName>
    <definedName name="ㅇㄹㅇ" localSheetId="18" hidden="1">{#N/A,#N/A,FALSE,"운반시간"}</definedName>
    <definedName name="ㅇㄹㅇ" localSheetId="11" hidden="1">{#N/A,#N/A,FALSE,"운반시간"}</definedName>
    <definedName name="ㅇㄹㅇ" hidden="1">{#N/A,#N/A,FALSE,"운반시간"}</definedName>
    <definedName name="ㅇㄻㄴㅇㄹ" localSheetId="18">#REF!</definedName>
    <definedName name="ㅇㄻㄴㅇㄹ" localSheetId="11">#REF!</definedName>
    <definedName name="ㅇㄻㄴㅇㄹ">#REF!</definedName>
    <definedName name="ㅇㄻㅇㄹ">#REF!</definedName>
    <definedName name="ㅇㅀㅇㅎㅇ">#REF!</definedName>
    <definedName name="ㅇㅁㄴ러ㅏㅓㅂㅈㄷ89겨89ㅂ740948130823211ㅓㅏㅣ러ㅏㅁ널mvkdfngjkhqguih98gu89u9uas09fuaf훠ㅏㅁㅇ노랴ㅕㅂ98ㄷ려9ㅕㄻ내ㅑㅕ래얀ㅁ" localSheetId="18">'[174]특2호맨홀(차도)'!매크로11</definedName>
    <definedName name="ㅇㅁㄴ러ㅏㅓㅂㅈㄷ89겨89ㅂ740948130823211ㅓㅏㅣ러ㅏㅁ널mvkdfngjkhqguih98gu89u9uas09fuaf훠ㅏㅁㅇ노랴ㅕㅂ98ㄷ려9ㅕㄻ내ㅑㅕ래얀ㅁ">'[174]특2호맨홀(차도)'!매크로11</definedName>
    <definedName name="ㅇㅁㅇ" localSheetId="18">#REF!</definedName>
    <definedName name="ㅇㅁㅇ" localSheetId="11">#REF!</definedName>
    <definedName name="ㅇㅁㅇ">#REF!</definedName>
    <definedName name="ㅇㅁㅇㅁㅇㅁㅇ" localSheetId="18">[100]COPING!#REF!</definedName>
    <definedName name="ㅇㅁㅇㅁㅇㅁㅇ" localSheetId="11">[100]COPING!#REF!</definedName>
    <definedName name="ㅇㅁㅇㅁㅇㅁㅇ">[100]COPING!#REF!</definedName>
    <definedName name="ㅇㅇ" localSheetId="18">{"Book1","부대-(표지판,데리,가드).xls","부대-(낙,차,중분대).xls"}</definedName>
    <definedName name="ㅇㅇ" localSheetId="11">{"Book1","부대-(표지판,데리,가드).xls","부대-(낙,차,중분대).xls"}</definedName>
    <definedName name="ㅇㅇ">{"Book1","부대-(표지판,데리,가드).xls","부대-(낙,차,중분대).xls"}</definedName>
    <definedName name="ㅇㅇㅁㅇ">#REF!</definedName>
    <definedName name="ㅇㅇㅇ">'[56]ABUT수량-A1'!$T$25</definedName>
    <definedName name="ㅇㅇㅇㅇ">#REF!</definedName>
    <definedName name="ㅇㅇㅇㅇㅇ">#REF!</definedName>
    <definedName name="ㅇㅇㅇㅇㅇㅇ" localSheetId="18" hidden="1">{#N/A,#N/A,FALSE,"조골재"}</definedName>
    <definedName name="ㅇㅇㅇㅇㅇㅇ" localSheetId="11" hidden="1">{#N/A,#N/A,FALSE,"조골재"}</definedName>
    <definedName name="ㅇㅇㅇㅇㅇㅇ" hidden="1">{#N/A,#N/A,FALSE,"조골재"}</definedName>
    <definedName name="ㅇㅇㅇㅇㅇㅇㅇㅇㅇㅇ" localSheetId="18">수목중량!ㅇㅇㅇㅇㅇㅇㅇㅇㅇㅇ</definedName>
    <definedName name="ㅇㅇㅇㅇㅇㅇㅇㅇㅇㅇ" localSheetId="11">폐기목중량!ㅇㅇㅇㅇㅇㅇㅇㅇㅇㅇ</definedName>
    <definedName name="ㅇㅇㅇㅇㅇㅇㅇㅇㅇㅇ">[0]!ㅇㅇㅇㅇㅇㅇㅇㅇㅇㅇ</definedName>
    <definedName name="ㅇ어ㅗ">#REF!</definedName>
    <definedName name="ㅇㅈㄷㅇㅁㄴ">#REF!</definedName>
    <definedName name="ㅇㅊㅍㅍㅊㅌㅍㅊㅌㅍㅌ" hidden="1">[173]조명시설!#REF!</definedName>
    <definedName name="ㅇㅎㄶ" localSheetId="18">#REF!</definedName>
    <definedName name="ㅇㅎㄶ" localSheetId="11">#REF!</definedName>
    <definedName name="ㅇㅎㄶ">#REF!</definedName>
    <definedName name="아">#REF!</definedName>
    <definedName name="아러ㅣㅁㄹㄴ어리ㅓㅁ니어렺뎌ㅐㅕ084309580439809ㅇㄹ890ㅁㄴ098ㄴㅁㄹ0러퍼ㅗ퓨ㅝ" localSheetId="18" hidden="1">{#N/A,#N/A,FALSE,"운반시간"}</definedName>
    <definedName name="아러ㅣㅁㄹㄴ어리ㅓㅁ니어렺뎌ㅐㅕ084309580439809ㅇㄹ890ㅁㄴ098ㄴㅁㄹ0러퍼ㅗ퓨ㅝ" localSheetId="11" hidden="1">{#N/A,#N/A,FALSE,"운반시간"}</definedName>
    <definedName name="아러ㅣㅁㄹㄴ어리ㅓㅁ니어렺뎌ㅐㅕ084309580439809ㅇㄹ890ㅁㄴ098ㄴㅁㄹ0러퍼ㅗ퓨ㅝ" hidden="1">{#N/A,#N/A,FALSE,"운반시간"}</definedName>
    <definedName name="아서">#REF!</definedName>
    <definedName name="아세틸렌">#REF!</definedName>
    <definedName name="아스콘">#REF!</definedName>
    <definedName name="아스콘1">#REF!</definedName>
    <definedName name="아스콘2" hidden="1">[175]조명시설!#REF!</definedName>
    <definedName name="아스콘깨기" localSheetId="18" hidden="1">{#N/A,#N/A,FALSE,"골재소요량";#N/A,#N/A,FALSE,"골재소요량"}</definedName>
    <definedName name="아스콘깨기" localSheetId="11" hidden="1">{#N/A,#N/A,FALSE,"골재소요량";#N/A,#N/A,FALSE,"골재소요량"}</definedName>
    <definedName name="아스콘깨기" hidden="1">{#N/A,#N/A,FALSE,"골재소요량";#N/A,#N/A,FALSE,"골재소요량"}</definedName>
    <definedName name="아스콘수량">#REF!</definedName>
    <definedName name="아스팔트">#REF!</definedName>
    <definedName name="아스팔트_페이버">[59]장비집계!#REF!</definedName>
    <definedName name="아스팔트디스트리뷰터">[59]장비집계!#REF!</definedName>
    <definedName name="아스팔트디스트리뷰터3800L">#REF!</definedName>
    <definedName name="아스팔트믹싱플랜트80Ton">#REF!</definedName>
    <definedName name="아스팔트페이버3M">#REF!</definedName>
    <definedName name="아자차파타바하" localSheetId="18">BlankMacro1</definedName>
    <definedName name="아자차파타바하" localSheetId="11">BlankMacro1</definedName>
    <definedName name="아자차파타바하">BlankMacro1</definedName>
    <definedName name="아ㅓㄹ아ㅣㅓㅁ니러업ㅈ대ㅑㅕ개ㅕㄷㅈ바가대저개ㅑㅕㅂㄷㄳ89고뎌ㅑ홀얾너ㅏ러ㅏㅗㄴㅇ라ㅓ노혀ㅑㄴ요9ㅕㅛㅎ987ㅈㅇ9ㄱ8허홀어ㅏ놣ㄹ녀98ㅈㄷㄱ987ㅅㅎ9ㅈㄷ고fnbgmsdkhjkhfguiyds98uyg89wdr987twrhjhtrjwk2er8yt8925jhgjfghksjdhfkghkjsdhgi8dfuy897hfs8h9789" localSheetId="18" hidden="1">{#N/A,#N/A,FALSE,"운반시간"}</definedName>
    <definedName name="아ㅓㄹ아ㅣㅓㅁ니러업ㅈ대ㅑㅕ개ㅕㄷㅈ바가대저개ㅑㅕㅂㄷㄳ89고뎌ㅑ홀얾너ㅏ러ㅏㅗㄴㅇ라ㅓ노혀ㅑㄴ요9ㅕㅛㅎ987ㅈㅇ9ㄱ8허홀어ㅏ놣ㄹ녀98ㅈㄷㄱ987ㅅㅎ9ㅈㄷ고fnbgmsdkhjkhfguiyds98uyg89wdr987twrhjhtrjwk2er8yt8925jhgjfghksjdhfkghkjsdhgi8dfuy897hfs8h9789" localSheetId="11" hidden="1">{#N/A,#N/A,FALSE,"운반시간"}</definedName>
    <definedName name="아ㅓㄹ아ㅣㅓㅁ니러업ㅈ대ㅑㅕ개ㅕㄷㅈ바가대저개ㅑㅕㅂㄷㄳ89고뎌ㅑ홀얾너ㅏ러ㅏㅗㄴㅇ라ㅓ노혀ㅑㄴ요9ㅕㅛㅎ987ㅈㅇ9ㄱ8허홀어ㅏ놣ㄹ녀98ㅈㄷㄱ987ㅅㅎ9ㅈㄷ고fnbgmsdkhjkhfguiyds98uyg89wdr987twrhjhtrjwk2er8yt8925jhgjfghksjdhfkghkjsdhgi8dfuy897hfs8h9789" hidden="1">{#N/A,#N/A,FALSE,"운반시간"}</definedName>
    <definedName name="안">#REF!</definedName>
    <definedName name="안전A1219">#REF!</definedName>
    <definedName name="알d">#REF!</definedName>
    <definedName name="알파1">#REF!</definedName>
    <definedName name="알파2">#REF!</definedName>
    <definedName name="암">#REF!</definedName>
    <definedName name="암_TOTAL">#REF!</definedName>
    <definedName name="암1">#REF!</definedName>
    <definedName name="암거" hidden="1">#REF!</definedName>
    <definedName name="암거구조물공">#REF!</definedName>
    <definedName name="암거구조물자재대">#REF!</definedName>
    <definedName name="암거구체_재료_수량산출__1">#REF!</definedName>
    <definedName name="암거구체_토공_수량산출__2">#REF!</definedName>
    <definedName name="암거날개벽">[176]배수관공!#REF!</definedName>
    <definedName name="암거날개벽_재료_및_토공_수량산출__1" localSheetId="18">#REF!</definedName>
    <definedName name="암거날개벽_재료_및_토공_수량산출__1" localSheetId="11">#REF!</definedName>
    <definedName name="암거날개벽_재료_및_토공_수량산출__1">#REF!</definedName>
    <definedName name="암거날개벽1" localSheetId="18">[177]배수관공!#REF!</definedName>
    <definedName name="암거날개벽1" localSheetId="11">[177]배수관공!#REF!</definedName>
    <definedName name="암거날개벽1">[177]배수관공!#REF!</definedName>
    <definedName name="암거단위수량1" localSheetId="18">#REF!</definedName>
    <definedName name="암거단위수량1" localSheetId="11">#REF!</definedName>
    <definedName name="암거단위수량1">#REF!</definedName>
    <definedName name="암거단위수량2">#REF!</definedName>
    <definedName name="암거토공">#REF!</definedName>
    <definedName name="암거폭">#REF!</definedName>
    <definedName name="암근">#REF!</definedName>
    <definedName name="암근C">#REF!</definedName>
    <definedName name="암파쇄">#REF!,#REF!,#REF!,#REF!,#REF!</definedName>
    <definedName name="압축강도">#REF!</definedName>
    <definedName name="앙리ㅏㅁㄴ어리ㅏㅓㅁㄴ이ㅏ러ㅣㅁㄴ아ㅓ래ㅑㅕㅁ내ㅕ갭ㅈ더ㅣㅏ러ㅏㅣ어ㅓㅎ갸ㅐㄱ햐ㅐㅓ갸ㅐㅅ09ㄷ8709ㅎㄱ09ㄷ8098098ㅅ09ㄷㄱ8ㅈdfbkjfhiuhg98fbugy98u09dr8t90w8e09t80980942iroijojoajfoijfdaoiuafsoiuf90qs8098e09t809" localSheetId="18">{"Book1","부대-(표지판,데리,가드).xls","부대-(낙,차,중분대).xls"}</definedName>
    <definedName name="앙리ㅏㅁㄴ어리ㅏㅓㅁㄴ이ㅏ러ㅣㅁㄴ아ㅓ래ㅑㅕㅁ내ㅕ갭ㅈ더ㅣㅏ러ㅏㅣ어ㅓㅎ갸ㅐㄱ햐ㅐㅓ갸ㅐㅅ09ㄷ8709ㅎㄱ09ㄷ8098098ㅅ09ㄷㄱ8ㅈdfbkjfhiuhg98fbugy98u09dr8t90w8e09t80980942iroijojoajfoijfdaoiuafsoiuf90qs8098e09t809" localSheetId="11">{"Book1","부대-(표지판,데리,가드).xls","부대-(낙,차,중분대).xls"}</definedName>
    <definedName name="앙리ㅏㅁㄴ어리ㅏㅓㅁㄴ이ㅏ러ㅣㅁㄴ아ㅓ래ㅑㅕㅁ내ㅕ갭ㅈ더ㅣㅏ러ㅏㅣ어ㅓㅎ갸ㅐㄱ햐ㅐㅓ갸ㅐㅅ09ㄷ8709ㅎㄱ09ㄷ8098098ㅅ09ㄷㄱ8ㅈdfbkjfhiuhg98fbugy98u09dr8t90w8e09t80980942iroijojoajfoijfdaoiuafsoiuf90qs8098e09t809">{"Book1","부대-(표지판,데리,가드).xls","부대-(낙,차,중분대).xls"}</definedName>
    <definedName name="앞굽높이">#REF!</definedName>
    <definedName name="앞성토">#REF!</definedName>
    <definedName name="앨c">#REF!</definedName>
    <definedName name="앨e">#REF!</definedName>
    <definedName name="야산지_진입로공사">#REF!</definedName>
    <definedName name="야산지_철탑부지공사">#REF!</definedName>
    <definedName name="양매자0403">[98]데이타!$E$168</definedName>
    <definedName name="양매자0505">[98]데이타!$E$169</definedName>
    <definedName name="양매자0606">[98]데이타!$E$170</definedName>
    <definedName name="양수기_건설용펌프">[59]장비집계!#REF!</definedName>
    <definedName name="에_어_호_스">[59]장비집계!#REF!</definedName>
    <definedName name="에치원">#REF!</definedName>
    <definedName name="엘10">#REF!</definedName>
    <definedName name="엘15">#REF!</definedName>
    <definedName name="엘20">#REF!</definedName>
    <definedName name="엘25">#REF!</definedName>
    <definedName name="엘30">#REF!</definedName>
    <definedName name="엘40">#REF!</definedName>
    <definedName name="여">#REF!</definedName>
    <definedName name="여기">#REF!</definedName>
    <definedName name="여분">#REF!</definedName>
    <definedName name="여유">#REF!</definedName>
    <definedName name="여유폭">#REF!</definedName>
    <definedName name="역_T형옹벽_개소별명세">#REF!</definedName>
    <definedName name="역_T형옹벽_수량집계">#REF!</definedName>
    <definedName name="연">#REF!</definedName>
    <definedName name="연마지">#REF!</definedName>
    <definedName name="연병장" localSheetId="18">BlankMacro1</definedName>
    <definedName name="연병장" localSheetId="11">BlankMacro1</definedName>
    <definedName name="연병장">BlankMacro1</definedName>
    <definedName name="연속" localSheetId="18">#REF!</definedName>
    <definedName name="연속" localSheetId="11">#REF!</definedName>
    <definedName name="연속">#REF!</definedName>
    <definedName name="연속3M">#REF!</definedName>
    <definedName name="연속3Mu">#REF!</definedName>
    <definedName name="연수">#REF!</definedName>
    <definedName name="연습">'[37]돌담교 상부수량'!#REF!</definedName>
    <definedName name="연암">#REF!</definedName>
    <definedName name="연암개소">#REF!</definedName>
    <definedName name="연장">#REF!</definedName>
    <definedName name="연하">#REF!</definedName>
    <definedName name="열수">#REF!</definedName>
    <definedName name="오">'[85]토사(PE)'!#REF!</definedName>
    <definedName name="오라1" localSheetId="18">#REF!</definedName>
    <definedName name="오라1" localSheetId="11">#REF!</definedName>
    <definedName name="오라1">#REF!</definedName>
    <definedName name="오수1호맨홀" localSheetId="18">[178]터파기및재료!#REF!</definedName>
    <definedName name="오수1호맨홀" localSheetId="11">[178]터파기및재료!#REF!</definedName>
    <definedName name="오수1호맨홀">[178]터파기및재료!#REF!</definedName>
    <definedName name="오수공" localSheetId="18">#REF!</definedName>
    <definedName name="오수공" localSheetId="11">#REF!</definedName>
    <definedName name="오수공">#REF!</definedName>
    <definedName name="오수관1" localSheetId="18">BlankMacro1</definedName>
    <definedName name="오수관1" localSheetId="11">BlankMacro1</definedName>
    <definedName name="오수관1">BlankMacro1</definedName>
    <definedName name="오수관단위수량">[178]터파기및재료!#REF!</definedName>
    <definedName name="오수관로높이">[178]터파기및재료!#REF!</definedName>
    <definedName name="오수단위수량1" localSheetId="18">#REF!</definedName>
    <definedName name="오수단위수량1" localSheetId="11">#REF!</definedName>
    <definedName name="오수단위수량1">#REF!</definedName>
    <definedName name="오수단위수량2">#REF!</definedName>
    <definedName name="오수돈">#REF!</definedName>
    <definedName name="오수돈2">#REF!</definedName>
    <definedName name="오수맨홀높이">[178]터파기및재료!#REF!</definedName>
    <definedName name="옥">'[1]자재 집계표'!#REF!</definedName>
    <definedName name="옥계1교">'[5]자재 집계표'!#REF!</definedName>
    <definedName name="온도">#REF!</definedName>
    <definedName name="옹">'[48]3련 BOX'!#REF!</definedName>
    <definedName name="옹2되">#REF!</definedName>
    <definedName name="옹2부">#REF!</definedName>
    <definedName name="옹2블캡">#REF!</definedName>
    <definedName name="옹2블표">#REF!</definedName>
    <definedName name="옹2상">#REF!</definedName>
    <definedName name="옹2속">#REF!</definedName>
    <definedName name="옹2잔">#REF!</definedName>
    <definedName name="옹2잡">#REF!</definedName>
    <definedName name="옹2지1">#REF!</definedName>
    <definedName name="옹2지2">#REF!</definedName>
    <definedName name="옹2지3">#REF!</definedName>
    <definedName name="옹2터">#REF!</definedName>
    <definedName name="옹2합">#REF!</definedName>
    <definedName name="옹되">#REF!</definedName>
    <definedName name="옹벽">#REF!</definedName>
    <definedName name="옹벽공">#REF!</definedName>
    <definedName name="옹벽공집계표">#REF!</definedName>
    <definedName name="옹벽단위">[179]터파기및재료!#REF!</definedName>
    <definedName name="옹벽부용수로">[180]공사비증감!#REF!</definedName>
    <definedName name="옹벽부용수로2">[180]공사비증감!#REF!</definedName>
    <definedName name="옹벽수량집계표" localSheetId="18">#REF!</definedName>
    <definedName name="옹벽수량집계표" localSheetId="11">#REF!</definedName>
    <definedName name="옹벽수량집계표">#REF!</definedName>
    <definedName name="옹부">#REF!</definedName>
    <definedName name="옹블캡">#REF!</definedName>
    <definedName name="옹블표">#REF!</definedName>
    <definedName name="옹상">#REF!</definedName>
    <definedName name="옹속">#REF!</definedName>
    <definedName name="옹잔">#REF!</definedName>
    <definedName name="옹잡">#REF!</definedName>
    <definedName name="옹지1">#REF!</definedName>
    <definedName name="옹지2">#REF!</definedName>
    <definedName name="옹지3">#REF!</definedName>
    <definedName name="옹터">#REF!</definedName>
    <definedName name="옹합">#REF!</definedName>
    <definedName name="와이어메쉬">#REF!</definedName>
    <definedName name="외벽1">#REF!</definedName>
    <definedName name="외벽2">#REF!</definedName>
    <definedName name="용접공">[107]기본단가표!$L$23</definedName>
    <definedName name="용접공__일반" localSheetId="18">#REF!</definedName>
    <definedName name="용접공__일반" localSheetId="11">#REF!</definedName>
    <definedName name="용접공__일반">#REF!</definedName>
    <definedName name="용접공단가" localSheetId="18">'[110]접합 및 부설 '!#REF!</definedName>
    <definedName name="용접공단가" localSheetId="11">'[110]접합 및 부설 '!#REF!</definedName>
    <definedName name="용접공단가">'[110]접합 및 부설 '!#REF!</definedName>
    <definedName name="용접기__교류">[59]장비집계!#REF!</definedName>
    <definedName name="용접봉">#REF!</definedName>
    <definedName name="용접식_이음">#REF!</definedName>
    <definedName name="우리">#REF!</definedName>
    <definedName name="우물통_굴착토사">#REF!</definedName>
    <definedName name="우물통굴착_리핑암">#REF!</definedName>
    <definedName name="우물통굴착_발파암">#REF!</definedName>
    <definedName name="우수13">#REF!</definedName>
    <definedName name="우수공">#REF!</definedName>
    <definedName name="우수관수량산출">#REF!</definedName>
    <definedName name="우수돈">#REF!</definedName>
    <definedName name="우수돈2">#REF!</definedName>
    <definedName name="운반비">'[158](10) 단가산출결과'!#REF!</definedName>
    <definedName name="운전사기계" localSheetId="18">#REF!</definedName>
    <definedName name="운전사기계" localSheetId="11">#REF!</definedName>
    <definedName name="운전사기계">#REF!</definedName>
    <definedName name="운전사운반차">[107]기본단가표!$L$15</definedName>
    <definedName name="울타리" localSheetId="18" hidden="1">{#N/A,#N/A,FALSE,"운반시간"}</definedName>
    <definedName name="울타리" localSheetId="11" hidden="1">{#N/A,#N/A,FALSE,"운반시간"}</definedName>
    <definedName name="울타리" hidden="1">{#N/A,#N/A,FALSE,"운반시간"}</definedName>
    <definedName name="웅벽깨기2" localSheetId="18">수목중량!웅벽깨기2</definedName>
    <definedName name="웅벽깨기2" localSheetId="11">폐기목중량!웅벽깨기2</definedName>
    <definedName name="웅벽깨기2">[0]!웅벽깨기2</definedName>
    <definedName name="원가">[181]총괄내역서!$A$3:$P$22</definedName>
    <definedName name="원가계산선갑지">[182]기본단가표!$K$6</definedName>
    <definedName name="원형" localSheetId="18">#REF!</definedName>
    <definedName name="원형" localSheetId="11">#REF!</definedName>
    <definedName name="원형">#REF!</definedName>
    <definedName name="원형3회">[36]맨홀수량산출!$AE$18</definedName>
    <definedName name="원형4회">[36]맨홀수량산출!$AE$19</definedName>
    <definedName name="웨브높이">#REF!</definedName>
    <definedName name="웨브두께">#REF!</definedName>
    <definedName name="위생공">#REF!</definedName>
    <definedName name="유1">[183]DATE!$I$24:$I$85</definedName>
    <definedName name="유10">[183]DATE!$E$24:$E$85</definedName>
    <definedName name="유11">[183]DATE!$I$24:$I$85</definedName>
    <definedName name="유2">[183]DATE!$C$24:$C$85</definedName>
    <definedName name="유21">[184]DATE!$I$24:$I$85</definedName>
    <definedName name="유22">[184]DATE!$C$24:$C$85</definedName>
    <definedName name="유23">[184]DATE!$H$24:$H$85</definedName>
    <definedName name="유3">[183]DATE!$H$24:$H$85</definedName>
    <definedName name="유4">[183]DATE!$J$24:$J$85</definedName>
    <definedName name="유5">[185]DATE!$G$24:$G$79</definedName>
    <definedName name="유6">[183]DATE!$B$24:$B$85</definedName>
    <definedName name="유7">[183]DATE!$D$24:$D$85</definedName>
    <definedName name="유8">[183]DATE!$E$24:$E$85</definedName>
    <definedName name="유9">[183]DATE!$C$24:$C$85</definedName>
    <definedName name="유개배수로" localSheetId="18">수목중량!유개배수로</definedName>
    <definedName name="유개배수로" localSheetId="11">폐기목중량!유개배수로</definedName>
    <definedName name="유개배수로">[0]!유개배수로</definedName>
    <definedName name="유입1" localSheetId="18">[36]맨홀수량산출!#REF!</definedName>
    <definedName name="유입1" localSheetId="11">[36]맨홀수량산출!#REF!</definedName>
    <definedName name="유입1">[36]맨홀수량산출!#REF!</definedName>
    <definedName name="유효폭" localSheetId="18">#REF!</definedName>
    <definedName name="유효폭" localSheetId="11">#REF!</definedName>
    <definedName name="유효폭">#REF!</definedName>
    <definedName name="육상면고르기">#REF!</definedName>
    <definedName name="육상면정리및청소">#REF!</definedName>
    <definedName name="육상발파암06">#REF!</definedName>
    <definedName name="육상발파암6">#REF!</definedName>
    <definedName name="육상토사06">#REF!</definedName>
    <definedName name="육상토사6">#REF!</definedName>
    <definedName name="육상풍화암06">#REF!</definedName>
    <definedName name="육상풍화암6">#REF!</definedName>
    <definedName name="융착기">'[158](10) 단가산출결과'!$D$57</definedName>
    <definedName name="을" localSheetId="18">#REF!</definedName>
    <definedName name="을" localSheetId="11">#REF!</definedName>
    <definedName name="을">#REF!</definedName>
    <definedName name="음" localSheetId="18">[101]수량산출!#REF!</definedName>
    <definedName name="음" localSheetId="11">[101]수량산출!#REF!</definedName>
    <definedName name="음">[101]수량산출!#REF!</definedName>
    <definedName name="이" localSheetId="18">#REF!</definedName>
    <definedName name="이" localSheetId="11">#REF!</definedName>
    <definedName name="이">#REF!</definedName>
    <definedName name="이15">#REF!</definedName>
    <definedName name="이20">#REF!</definedName>
    <definedName name="이25">#REF!</definedName>
    <definedName name="이30">#REF!</definedName>
    <definedName name="이40">#REF!</definedName>
    <definedName name="이공구가설비">#REF!</definedName>
    <definedName name="이공구간접노무비">#REF!</definedName>
    <definedName name="이공구공사원가">#REF!</definedName>
    <definedName name="이공구기타경비">#REF!</definedName>
    <definedName name="이공구부가가치세">'[139]2공구산출내역'!#REF!</definedName>
    <definedName name="이공구산재보험료" localSheetId="18">#REF!</definedName>
    <definedName name="이공구산재보험료" localSheetId="11">#REF!</definedName>
    <definedName name="이공구산재보험료">#REF!</definedName>
    <definedName name="이공구안전관리비">#REF!</definedName>
    <definedName name="이공구이윤">#REF!</definedName>
    <definedName name="이공구일반관리비">#REF!</definedName>
    <definedName name="이동" localSheetId="18" hidden="1">{#N/A,#N/A,FALSE,"조골재"}</definedName>
    <definedName name="이동" localSheetId="11" hidden="1">{#N/A,#N/A,FALSE,"조골재"}</definedName>
    <definedName name="이동" hidden="1">{#N/A,#N/A,FALSE,"조골재"}</definedName>
    <definedName name="이라">#REF!</definedName>
    <definedName name="이림" localSheetId="18">수목중량!이림</definedName>
    <definedName name="이림" localSheetId="11">폐기목중량!이림</definedName>
    <definedName name="이림">[0]!이림</definedName>
    <definedName name="이삼" localSheetId="18">#REF!</definedName>
    <definedName name="이삼" localSheetId="11">#REF!</definedName>
    <definedName name="이삼">#REF!</definedName>
    <definedName name="이상">#REF!</definedName>
    <definedName name="이성" localSheetId="18" hidden="1">{#N/A,#N/A,FALSE,"골재소요량";#N/A,#N/A,FALSE,"골재소요량"}</definedName>
    <definedName name="이성" localSheetId="11" hidden="1">{#N/A,#N/A,FALSE,"골재소요량";#N/A,#N/A,FALSE,"골재소요량"}</definedName>
    <definedName name="이성" hidden="1">{#N/A,#N/A,FALSE,"골재소요량";#N/A,#N/A,FALSE,"골재소요량"}</definedName>
    <definedName name="이성진" localSheetId="18" hidden="1">{#N/A,#N/A,FALSE,"조골재"}</definedName>
    <definedName name="이성진" localSheetId="11" hidden="1">{#N/A,#N/A,FALSE,"조골재"}</definedName>
    <definedName name="이성진" hidden="1">{#N/A,#N/A,FALSE,"조골재"}</definedName>
    <definedName name="이원걸">[143]단위중량!#REF!</definedName>
    <definedName name="이정" localSheetId="18" hidden="1">{#N/A,#N/A,FALSE,"2~8번"}</definedName>
    <definedName name="이정" localSheetId="11" hidden="1">{#N/A,#N/A,FALSE,"2~8번"}</definedName>
    <definedName name="이정" hidden="1">{#N/A,#N/A,FALSE,"2~8번"}</definedName>
    <definedName name="이토_배관물량">#REF!</definedName>
    <definedName name="이토변실">#REF!</definedName>
    <definedName name="이형관">[70]DATE!$B$24:$B$85</definedName>
    <definedName name="인기300">[7]대로근거!#REF!</definedName>
    <definedName name="인기350">[7]대로근거!#REF!</definedName>
    <definedName name="인버트두께">[151]단위수량!$C$10</definedName>
    <definedName name="인쇄양식" localSheetId="18">수목중량!인쇄양식</definedName>
    <definedName name="인쇄양식" localSheetId="11">폐기목중량!인쇄양식</definedName>
    <definedName name="인쇄양식">[0]!인쇄양식</definedName>
    <definedName name="인암300" localSheetId="18">[7]대로근거!#REF!</definedName>
    <definedName name="인암300" localSheetId="11">[7]대로근거!#REF!</definedName>
    <definedName name="인암300">[7]대로근거!#REF!</definedName>
    <definedName name="인암350">[7]대로근거!#REF!</definedName>
    <definedName name="인토300">[7]대로근거!#REF!</definedName>
    <definedName name="인토350">[7]대로근거!#REF!</definedName>
    <definedName name="일">[101]수량산출!#REF!</definedName>
    <definedName name="일___위___대___가___표">'[186]일위(시설)'!#REF!</definedName>
    <definedName name="일공구직영비" localSheetId="18">#REF!</definedName>
    <definedName name="일공구직영비" localSheetId="11">#REF!</definedName>
    <definedName name="일공구직영비">#REF!</definedName>
    <definedName name="일반관리비">#REF!</definedName>
    <definedName name="일반부" localSheetId="18" hidden="1">{#N/A,#N/A,FALSE,"조골재"}</definedName>
    <definedName name="일반부" localSheetId="11" hidden="1">{#N/A,#N/A,FALSE,"조골재"}</definedName>
    <definedName name="일반부" hidden="1">{#N/A,#N/A,FALSE,"조골재"}</definedName>
    <definedName name="일위">[187]일위!$A$1:$M$219</definedName>
    <definedName name="일위규격매크로" localSheetId="18">[168]!일위규격매크로</definedName>
    <definedName name="일위규격매크로">[168]!일위규격매크로</definedName>
    <definedName name="일위대가">'[188]일위(시설)'!#REF!</definedName>
    <definedName name="일위코드입력매크로" localSheetId="18">[168]!일위코드입력매크로</definedName>
    <definedName name="일위코드입력매크로">[168]!일위코드입력매크로</definedName>
    <definedName name="일위화면복귀매크로" localSheetId="18">[168]!일위화면복귀매크로</definedName>
    <definedName name="일위화면복귀매크로">[168]!일위화면복귀매크로</definedName>
    <definedName name="일의01">[145]직노!#REF!</definedName>
    <definedName name="ㅈ" localSheetId="18" hidden="1">{#N/A,#N/A,FALSE,"혼합골재"}</definedName>
    <definedName name="ㅈ" localSheetId="11" hidden="1">{#N/A,#N/A,FALSE,"혼합골재"}</definedName>
    <definedName name="ㅈ" hidden="1">{#N/A,#N/A,FALSE,"혼합골재"}</definedName>
    <definedName name="ㅈㄱ" localSheetId="18" hidden="1">{#N/A,#N/A,FALSE,"조골재"}</definedName>
    <definedName name="ㅈㄱ" localSheetId="11" hidden="1">{#N/A,#N/A,FALSE,"조골재"}</definedName>
    <definedName name="ㅈㄱ" hidden="1">{#N/A,#N/A,FALSE,"조골재"}</definedName>
    <definedName name="ㅈㅂㅈㅂ">#REF!</definedName>
    <definedName name="ㅈㅂㅈㅂㅈㅂ">#REF!</definedName>
    <definedName name="ㅈㅅ">#REF!</definedName>
    <definedName name="ㅈㅅㄱ">#REF!</definedName>
    <definedName name="ㅈㅅㄱㄷㅈ">#REF!</definedName>
    <definedName name="ㅈㅈ" hidden="1">#REF!</definedName>
    <definedName name="자">#REF!</definedName>
    <definedName name="자_트">#REF!</definedName>
    <definedName name="자갈운반" localSheetId="18">수목중량!자갈운반</definedName>
    <definedName name="자갈운반" localSheetId="11">폐기목중량!자갈운반</definedName>
    <definedName name="자갈운반">[0]!자갈운반</definedName>
    <definedName name="자료" localSheetId="18">수목중량!자료</definedName>
    <definedName name="자료" localSheetId="11">폐기목중량!자료</definedName>
    <definedName name="자료">[0]!자료</definedName>
    <definedName name="자연형" localSheetId="18" hidden="1">{#N/A,#N/A,FALSE,"2~8번"}</definedName>
    <definedName name="자연형" localSheetId="11" hidden="1">{#N/A,#N/A,FALSE,"2~8번"}</definedName>
    <definedName name="자연형" hidden="1">{#N/A,#N/A,FALSE,"2~8번"}</definedName>
    <definedName name="자연형수로토공량" localSheetId="18" hidden="1">{#N/A,#N/A,FALSE,"속도"}</definedName>
    <definedName name="자연형수로토공량" localSheetId="11" hidden="1">{#N/A,#N/A,FALSE,"속도"}</definedName>
    <definedName name="자연형수로토공량" hidden="1">{#N/A,#N/A,FALSE,"속도"}</definedName>
    <definedName name="자재">#REF!</definedName>
    <definedName name="자재집계표">#REF!</definedName>
    <definedName name="자재집계표제목">#REF!</definedName>
    <definedName name="작업반장">#REF!</definedName>
    <definedName name="작업반장단가">'[110]접합 및 부설 '!#REF!</definedName>
    <definedName name="작업부산물_도급분_자재" localSheetId="18">#REF!</definedName>
    <definedName name="작업부산물_도급분_자재" localSheetId="11">#REF!</definedName>
    <definedName name="작업부산물_도급분_자재">#REF!</definedName>
    <definedName name="작업장_조성_복구">#REF!</definedName>
    <definedName name="잔토경">#REF!</definedName>
    <definedName name="잔토노">#REF!</definedName>
    <definedName name="잔토재">#REF!</definedName>
    <definedName name="잔토처리" localSheetId="18">수목중량!잔토처리</definedName>
    <definedName name="잔토처리" localSheetId="11">폐기목중량!잔토처리</definedName>
    <definedName name="잔토처리">[0]!잔토처리</definedName>
    <definedName name="잡" localSheetId="18">[101]수량산출!#REF!</definedName>
    <definedName name="잡" localSheetId="11">[101]수량산출!#REF!</definedName>
    <definedName name="잡">[101]수량산출!#REF!</definedName>
    <definedName name="잡B">[11]방음벽기초!#REF!</definedName>
    <definedName name="잡걱">#REF!</definedName>
    <definedName name="잡석">[102]수량산출!#REF!</definedName>
    <definedName name="잡석높이">[11]방음벽기초!#REF!</definedName>
    <definedName name="잡철">#REF!</definedName>
    <definedName name="장">'[1]자재 집계표'!#REF!</definedName>
    <definedName name="장고개터널A1353">#REF!</definedName>
    <definedName name="장비가동시간">'[110]접합 및 부설 '!#REF!</definedName>
    <definedName name="장비부표" localSheetId="18">#REF!</definedName>
    <definedName name="장비부표" localSheetId="11">#REF!</definedName>
    <definedName name="장비부표">#REF!</definedName>
    <definedName name="장산교">#REF!</definedName>
    <definedName name="장순상">#REF!</definedName>
    <definedName name="재료비">#REF!</definedName>
    <definedName name="저">'[85]토사(PE)'!#REF!</definedName>
    <definedName name="저판" localSheetId="18">#REF!</definedName>
    <definedName name="저판" localSheetId="11">#REF!</definedName>
    <definedName name="저판">#REF!</definedName>
    <definedName name="저판두께">'[189]#REF'!$AJ$30</definedName>
    <definedName name="적짐투" localSheetId="18">#REF!</definedName>
    <definedName name="적짐투" localSheetId="11">#REF!</definedName>
    <definedName name="적짐투">#REF!</definedName>
    <definedName name="전">#REF!</definedName>
    <definedName name="전곤">'[56]ABUT수량-A1'!$T$25</definedName>
    <definedName name="전단면적">#REF!</definedName>
    <definedName name="전력비">#REF!</definedName>
    <definedName name="전사모멘트">#REF!</definedName>
    <definedName name="전사전단력">#REF!</definedName>
    <definedName name="전선30경">#REF!</definedName>
    <definedName name="전선30노">#REF!</definedName>
    <definedName name="전선30재">#REF!</definedName>
    <definedName name="전장">#REF!</definedName>
    <definedName name="전토압1">#REF!</definedName>
    <definedName name="전토압2">#REF!</definedName>
    <definedName name="전토압3">#REF!</definedName>
    <definedName name="전토압4">#REF!</definedName>
    <definedName name="전토처리">#REF!</definedName>
    <definedName name="절토" localSheetId="18">수목중량!절토</definedName>
    <definedName name="절토" localSheetId="11">폐기목중량!절토</definedName>
    <definedName name="절토">[0]!절토</definedName>
    <definedName name="절토부도수로_재료수량산출" localSheetId="18">#REF!</definedName>
    <definedName name="절토부도수로_재료수량산출" localSheetId="11">#REF!</definedName>
    <definedName name="절토부도수로_재료수량산출">#REF!</definedName>
    <definedName name="절토부도수로_토공수량산출">#REF!</definedName>
    <definedName name="접">'[1]자재 집계표'!#REF!</definedName>
    <definedName name="접_높">#REF!</definedName>
    <definedName name="접_폭">#REF!</definedName>
    <definedName name="접속">[29]교각1!#REF!</definedName>
    <definedName name="접속슬래브">#REF!</definedName>
    <definedName name="접슬SKEW">[190]천방교접속!$AR$52</definedName>
    <definedName name="접슬강도">[190]대포2교접속!$AR$50</definedName>
    <definedName name="접슬버림강도">[190]대포2교접속!$AR$51</definedName>
    <definedName name="정">[191]품셈TABLE!$C$2:$C$50</definedName>
    <definedName name="정안I.C총괄" localSheetId="18">#REF!</definedName>
    <definedName name="정안I.C총괄" localSheetId="11">#REF!</definedName>
    <definedName name="정안I.C총괄">#REF!</definedName>
    <definedName name="정지">#REF!</definedName>
    <definedName name="정착장치set량">#REF!</definedName>
    <definedName name="제1" localSheetId="18">수목중량!제1</definedName>
    <definedName name="제1" localSheetId="11">폐기목중량!제1</definedName>
    <definedName name="제1">[0]!제1</definedName>
    <definedName name="제도사">[108]기본단가표!$L$34</definedName>
    <definedName name="제잡비">#REF!</definedName>
    <definedName name="조경공">[111]데이타!$E$658</definedName>
    <definedName name="조경공B10">[98]식재인부!$B$24</definedName>
    <definedName name="조경공B4이하">[98]식재인부!$B$18</definedName>
    <definedName name="조경공B5">[98]식재인부!$B$19</definedName>
    <definedName name="조경공B6">[98]식재인부!$B$20</definedName>
    <definedName name="조경공B8">[98]식재인부!$B$22</definedName>
    <definedName name="조경공R10">[98]식재인부!$B$54</definedName>
    <definedName name="조경공R12">[98]식재인부!$B$56</definedName>
    <definedName name="조경공R15">[98]식재인부!$B$59</definedName>
    <definedName name="조경공R4이하">[98]식재인부!$B$48</definedName>
    <definedName name="조경공R5">[98]식재인부!$B$49</definedName>
    <definedName name="조경공R6">[98]식재인부!$B$50</definedName>
    <definedName name="조경공R7">[98]식재인부!$B$51</definedName>
    <definedName name="조경공R8">[98]식재인부!$B$52</definedName>
    <definedName name="조력공" localSheetId="18">#REF!</definedName>
    <definedName name="조력공" localSheetId="11">#REF!</definedName>
    <definedName name="조력공">#REF!</definedName>
    <definedName name="조림인부">#REF!</definedName>
    <definedName name="조영수">#REF!</definedName>
    <definedName name="조원공_1.1_1.5">[98]식재인부!$B$5</definedName>
    <definedName name="조적공">[107]기본단가표!$L$19</definedName>
    <definedName name="조형가이즈까3010">[98]데이타!$E$11</definedName>
    <definedName name="조형가이즈까3012">[98]데이타!$E$12</definedName>
    <definedName name="조형가이즈까3014">[98]데이타!$E$13</definedName>
    <definedName name="조형가이즈까3516">[98]데이타!$E$14</definedName>
    <definedName name="종" hidden="1">#REF!</definedName>
    <definedName name="종_배_수_관__개_소_별_명_세">#REF!</definedName>
    <definedName name="종_배_수_관_수_량_집_계">#REF!</definedName>
    <definedName name="종점부" localSheetId="18">수목중량!종점부</definedName>
    <definedName name="종점부" localSheetId="11">폐기목중량!종점부</definedName>
    <definedName name="종점부">[0]!종점부</definedName>
    <definedName name="좌표" localSheetId="18">#REF!</definedName>
    <definedName name="좌표" localSheetId="11">#REF!</definedName>
    <definedName name="좌표">#REF!</definedName>
    <definedName name="주요자재">[192]DATE!$B$24:$B$85</definedName>
    <definedName name="주차장토공" localSheetId="18">#REF!</definedName>
    <definedName name="주차장토공" localSheetId="11">#REF!</definedName>
    <definedName name="주차장토공">#REF!</definedName>
    <definedName name="주형1">#REF!</definedName>
    <definedName name="주형2">#REF!</definedName>
    <definedName name="주형3">#REF!</definedName>
    <definedName name="주형4">#REF!</definedName>
    <definedName name="주형보공제량">#REF!</definedName>
    <definedName name="줃">#REF!</definedName>
    <definedName name="줄눈공">[107]기본단가표!$L$27</definedName>
    <definedName name="중">'[66]토사(PE)'!#REF!</definedName>
    <definedName name="중_2">#REF!</definedName>
    <definedName name="중_3">#REF!</definedName>
    <definedName name="중_5">#REF!</definedName>
    <definedName name="중_6">#REF!</definedName>
    <definedName name="중_9">#REF!</definedName>
    <definedName name="중간">'[116]토사(PE)'!#REF!</definedName>
    <definedName name="중급기술자">[108]기본단가표!$L$33</definedName>
    <definedName name="중기운전기사" localSheetId="18">#REF!</definedName>
    <definedName name="중기운전기사" localSheetId="11">#REF!</definedName>
    <definedName name="중기운전기사">#REF!</definedName>
    <definedName name="중기운전조수">#REF!</definedName>
    <definedName name="중기조장">#REF!</definedName>
    <definedName name="중량">#REF!</definedName>
    <definedName name="중량표">#REF!</definedName>
    <definedName name="중력식옹벽_개소별명세">#REF!</definedName>
    <definedName name="중력식옹벽_수량집계">#REF!</definedName>
    <definedName name="중분대">#REF!</definedName>
    <definedName name="중분대부">#REF!</definedName>
    <definedName name="중분대설계">#REF!</definedName>
    <definedName name="중분대중량">[64]바닥판!#REF!</definedName>
    <definedName name="중앙공제" localSheetId="18">#REF!</definedName>
    <definedName name="중앙공제" localSheetId="11">#REF!</definedName>
    <definedName name="중앙공제">#REF!</definedName>
    <definedName name="중앙길이">#REF!</definedName>
    <definedName name="중앙본">#REF!</definedName>
    <definedName name="중앙선추가" localSheetId="18">{"Book1","부대-(표지판,데리,가드).xls","부대-(낙,차,중분대).xls"}</definedName>
    <definedName name="중앙선추가" localSheetId="11">{"Book1","부대-(표지판,데리,가드).xls","부대-(낙,차,중분대).xls"}</definedName>
    <definedName name="중앙선추가">{"Book1","부대-(표지판,데리,가드).xls","부대-(낙,차,중분대).xls"}</definedName>
    <definedName name="중원1교A502">#REF!</definedName>
    <definedName name="중원대교A258">#REF!</definedName>
    <definedName name="중유">#REF!</definedName>
    <definedName name="지" localSheetId="18" hidden="1">{#N/A,#N/A,FALSE,"토공2"}</definedName>
    <definedName name="지" localSheetId="11" hidden="1">{#N/A,#N/A,FALSE,"토공2"}</definedName>
    <definedName name="지" hidden="1">{#N/A,#N/A,FALSE,"토공2"}</definedName>
    <definedName name="지k1">'[67]역T형교대(말뚝기초)'!#REF!</definedName>
    <definedName name="지k2">'[67]역T형교대(말뚝기초)'!#REF!</definedName>
    <definedName name="지k4">'[67]역T형교대(말뚝기초)'!#REF!</definedName>
    <definedName name="지VI1">'[67]역T형교대(말뚝기초)'!#REF!</definedName>
    <definedName name="지VI2">'[67]역T형교대(말뚝기초)'!#REF!</definedName>
    <definedName name="지VI3">'[67]역T형교대(말뚝기초)'!#REF!</definedName>
    <definedName name="지VI4">'[67]역T형교대(말뚝기초)'!#REF!</definedName>
    <definedName name="지vi5">'[67]역T형교대(말뚝기초)'!#REF!</definedName>
    <definedName name="지간1">[193]철근량!#REF!</definedName>
    <definedName name="지간2">[193]철근량!#REF!</definedName>
    <definedName name="지간장1">'[162]4.2유효폭의 계산'!$B$26</definedName>
    <definedName name="지간장2">'[162]4.2유효폭의 계산'!$F$26</definedName>
    <definedName name="지간장3" localSheetId="18">#REF!</definedName>
    <definedName name="지간장3" localSheetId="11">#REF!</definedName>
    <definedName name="지간장3">#REF!</definedName>
    <definedName name="지베타" localSheetId="18">'[67]역T형교대(말뚝기초)'!#REF!</definedName>
    <definedName name="지베타" localSheetId="11">'[67]역T형교대(말뚝기초)'!#REF!</definedName>
    <definedName name="지베타">'[67]역T형교대(말뚝기초)'!#REF!</definedName>
    <definedName name="지수판">[11]방음벽기초!#REF!</definedName>
    <definedName name="지움" localSheetId="18" hidden="1">{#N/A,#N/A,FALSE,"속도"}</definedName>
    <definedName name="지움" localSheetId="11" hidden="1">{#N/A,#N/A,FALSE,"속도"}</definedName>
    <definedName name="지움" hidden="1">{#N/A,#N/A,FALSE,"속도"}</definedName>
    <definedName name="지움2" localSheetId="18" hidden="1">{#N/A,#N/A,FALSE,"토공2"}</definedName>
    <definedName name="지움2" localSheetId="11" hidden="1">{#N/A,#N/A,FALSE,"토공2"}</definedName>
    <definedName name="지움2" hidden="1">{#N/A,#N/A,FALSE,"토공2"}</definedName>
    <definedName name="지움3" localSheetId="18" hidden="1">{#N/A,#N/A,FALSE,"표지목차"}</definedName>
    <definedName name="지움3" localSheetId="11" hidden="1">{#N/A,#N/A,FALSE,"표지목차"}</definedName>
    <definedName name="지움3" hidden="1">{#N/A,#N/A,FALSE,"표지목차"}</definedName>
    <definedName name="지하수">#REF!</definedName>
    <definedName name="지힌k1">'[67]역T형교대(말뚝기초)'!#REF!</definedName>
    <definedName name="지힌k2">'[67]역T형교대(말뚝기초)'!#REF!</definedName>
    <definedName name="지힌k4">'[67]역T형교대(말뚝기초)'!#REF!</definedName>
    <definedName name="지힌VI1">'[67]역T형교대(말뚝기초)'!#REF!</definedName>
    <definedName name="지힌VI2">'[67]역T형교대(말뚝기초)'!#REF!</definedName>
    <definedName name="지힌VI3">'[67]역T형교대(말뚝기초)'!#REF!</definedName>
    <definedName name="지힌VI4">'[67]역T형교대(말뚝기초)'!#REF!</definedName>
    <definedName name="지힌vi5">'[67]역T형교대(말뚝기초)'!#REF!</definedName>
    <definedName name="직경">#REF!</definedName>
    <definedName name="직관.M">#REF!</definedName>
    <definedName name="직영비">'[139]2공구산출내역'!#REF!</definedName>
    <definedName name="직접경비" localSheetId="18">#REF!</definedName>
    <definedName name="직접경비" localSheetId="11">#REF!</definedName>
    <definedName name="직접경비">#REF!</definedName>
    <definedName name="직접노무비">#REF!</definedName>
    <definedName name="직종">#REF!</definedName>
    <definedName name="진동_파일_햄머">[59]장비집계!#REF!</definedName>
    <definedName name="진동롤러">#REF!</definedName>
    <definedName name="진입">#REF!</definedName>
    <definedName name="진행방향표시">#REF!</definedName>
    <definedName name="집">#REF!</definedName>
    <definedName name="집계표1">#REF!</definedName>
    <definedName name="집계표2">#REF!</definedName>
    <definedName name="집계표3">#REF!</definedName>
    <definedName name="집계표4">#REF!</definedName>
    <definedName name="집계표5">#REF!</definedName>
    <definedName name="집수정">#REF!</definedName>
    <definedName name="집수정_수량산출">#REF!</definedName>
    <definedName name="집수정관경">#REF!</definedName>
    <definedName name="집수정규격">#REF!</definedName>
    <definedName name="집수정단">#REF!</definedName>
    <definedName name="집수정수">[194]산출근거!#REF!</definedName>
    <definedName name="집수정수량" localSheetId="18">#REF!</definedName>
    <definedName name="집수정수량" localSheetId="11">#REF!</definedName>
    <definedName name="집수정수량">#REF!</definedName>
    <definedName name="집수정터파기">[195]표지!$B$16384</definedName>
    <definedName name="징산" localSheetId="18">#REF!</definedName>
    <definedName name="징산" localSheetId="11">#REF!</definedName>
    <definedName name="징산">#REF!</definedName>
    <definedName name="ㅊ">#REF!</definedName>
    <definedName name="ㅊ12">#REF!</definedName>
    <definedName name="ㅊㅅ">#REF!</definedName>
    <definedName name="ㅊㅇ">#REF!</definedName>
    <definedName name="ㅊㅊ">#REF!</definedName>
    <definedName name="ㅊㅍ">#REF!</definedName>
    <definedName name="차">'[85]토사(PE)'!#REF!</definedName>
    <definedName name="차_선_도_색__집_계" localSheetId="18">#REF!</definedName>
    <definedName name="차_선_도_색__집_계" localSheetId="11">#REF!</definedName>
    <definedName name="차_선_도_색__집_계">#REF!</definedName>
    <definedName name="차도1호갯수">'[150]6맨홀H'!$I$159</definedName>
    <definedName name="차도부" localSheetId="18">#REF!</definedName>
    <definedName name="차도부" localSheetId="11">#REF!</definedName>
    <definedName name="차도부">#REF!</definedName>
    <definedName name="차막이고">#REF!</definedName>
    <definedName name="차선도색">#REF!</definedName>
    <definedName name="차선도색수량집계표">#REF!</definedName>
    <definedName name="차선도색중앙선수량">#REF!</definedName>
    <definedName name="차선도색직각주차수량">#REF!</definedName>
    <definedName name="차선도색집계">#REF!</definedName>
    <definedName name="차선도색평행주차수량">#REF!</definedName>
    <definedName name="착_암_기__주간">[59]장비집계!#REF!</definedName>
    <definedName name="착암공">#REF!</definedName>
    <definedName name="참조">#REF!</definedName>
    <definedName name="창호목공">#REF!</definedName>
    <definedName name="천공간격">'[76]H PILE수량'!#REF!</definedName>
    <definedName name="천안토공_토공_List">'[196]토공 total'!#REF!</definedName>
    <definedName name="철">[101]수량산출!#REF!</definedName>
    <definedName name="철_13">[102]수량산출!#REF!</definedName>
    <definedName name="철_16">[102]수량산출!#REF!</definedName>
    <definedName name="철_19">[102]수량산출!#REF!</definedName>
    <definedName name="철_199">[102]수량산출!#REF!</definedName>
    <definedName name="철_999">[102]수량산출!#REF!</definedName>
    <definedName name="철_총">[102]수량산출!#REF!</definedName>
    <definedName name="철거폭_m" localSheetId="18">#REF!</definedName>
    <definedName name="철거폭_m" localSheetId="11">#REF!</definedName>
    <definedName name="철거폭_m">#REF!</definedName>
    <definedName name="철골공">#REF!</definedName>
    <definedName name="철공">[107]기본단가표!$L$22</definedName>
    <definedName name="철근" localSheetId="18">#REF!</definedName>
    <definedName name="철근" localSheetId="11">#REF!</definedName>
    <definedName name="철근">#REF!</definedName>
    <definedName name="철근13">#REF!</definedName>
    <definedName name="철근16">#REF!</definedName>
    <definedName name="철근경">#REF!</definedName>
    <definedName name="철근공">[107]기본단가표!$K$18</definedName>
    <definedName name="철근깨기수량" localSheetId="18">#REF!</definedName>
    <definedName name="철근깨기수량" localSheetId="11">#REF!</definedName>
    <definedName name="철근깨기수량">#REF!</definedName>
    <definedName name="철근노">#REF!</definedName>
    <definedName name="철근단면적">#REF!</definedName>
    <definedName name="철근수량">#REF!</definedName>
    <definedName name="철근운반" localSheetId="18">수목중량!철근운반</definedName>
    <definedName name="철근운반" localSheetId="11">폐기목중량!철근운반</definedName>
    <definedName name="철근운반">[0]!철근운반</definedName>
    <definedName name="철근재" localSheetId="18">#REF!</definedName>
    <definedName name="철근재" localSheetId="11">#REF!</definedName>
    <definedName name="철근재">#REF!</definedName>
    <definedName name="철근직경D13">#REF!</definedName>
    <definedName name="철근직경D16_25">#REF!</definedName>
    <definedName name="철근직경D29_35">#REF!</definedName>
    <definedName name="철근집계" localSheetId="18" hidden="1">{#N/A,#N/A,FALSE,"단가표지"}</definedName>
    <definedName name="철근집계" localSheetId="11" hidden="1">{#N/A,#N/A,FALSE,"단가표지"}</definedName>
    <definedName name="철근집계" hidden="1">{#N/A,#N/A,FALSE,"단가표지"}</definedName>
    <definedName name="철근항복응력">'[189]#REF'!$G$144</definedName>
    <definedName name="철선" localSheetId="18">#REF!</definedName>
    <definedName name="철선" localSheetId="11">#REF!</definedName>
    <definedName name="철선">#REF!</definedName>
    <definedName name="철콘">#REF!</definedName>
    <definedName name="청마총괄">[197]직노!#REF!</definedName>
    <definedName name="초">'[85]토사(PE)'!#REF!</definedName>
    <definedName name="초_고_압_펌_프">[59]장비집계!#REF!</definedName>
    <definedName name="초급기술자">[108]기본단가표!$L$32</definedName>
    <definedName name="총">[104]수량산출!#REF!</definedName>
    <definedName name="총골집계">[198]구조물공!$B$88</definedName>
    <definedName name="총괄표">[197]직노!#REF!</definedName>
    <definedName name="총높이">'[116]토사(PE)'!#REF!</definedName>
    <definedName name="총이윤" localSheetId="18">#REF!</definedName>
    <definedName name="총이윤" localSheetId="11">#REF!</definedName>
    <definedName name="총이윤">#REF!</definedName>
    <definedName name="총집계표">#REF!</definedName>
    <definedName name="축도고">#REF!</definedName>
    <definedName name="출입문상세도" localSheetId="18" hidden="1">{#N/A,#N/A,FALSE,"운반시간"}</definedName>
    <definedName name="출입문상세도" localSheetId="11" hidden="1">{#N/A,#N/A,FALSE,"운반시간"}</definedName>
    <definedName name="출입문상세도" hidden="1">{#N/A,#N/A,FALSE,"운반시간"}</definedName>
    <definedName name="측">#REF!</definedName>
    <definedName name="측_구_공_수_량_집_계">#REF!</definedName>
    <definedName name="측구">#REF!</definedName>
    <definedName name="측구공_개소별명세_제목">#REF!</definedName>
    <definedName name="측구공개소별명세">#REF!</definedName>
    <definedName name="측면길이">#REF!</definedName>
    <definedName name="측면본">#REF!</definedName>
    <definedName name="치">#REF!</definedName>
    <definedName name="치핑">[36]맨홀수량산출!$AE$33</definedName>
    <definedName name="치환토" localSheetId="18" hidden="1">{#N/A,#N/A,FALSE,"골재소요량";#N/A,#N/A,FALSE,"골재소요량"}</definedName>
    <definedName name="치환토" localSheetId="11" hidden="1">{#N/A,#N/A,FALSE,"골재소요량";#N/A,#N/A,FALSE,"골재소요량"}</definedName>
    <definedName name="치환토" hidden="1">{#N/A,#N/A,FALSE,"골재소요량";#N/A,#N/A,FALSE,"골재소요량"}</definedName>
    <definedName name="치환토수량집계" localSheetId="18" hidden="1">{#N/A,#N/A,FALSE,"조골재"}</definedName>
    <definedName name="치환토수량집계" localSheetId="11" hidden="1">{#N/A,#N/A,FALSE,"조골재"}</definedName>
    <definedName name="치환토수량집계" hidden="1">{#N/A,#N/A,FALSE,"조골재"}</definedName>
    <definedName name="ㅋ" localSheetId="18" hidden="1">{#N/A,#N/A,FALSE,"조골재"}</definedName>
    <definedName name="ㅋ" localSheetId="11" hidden="1">{#N/A,#N/A,FALSE,"조골재"}</definedName>
    <definedName name="ㅋ" hidden="1">{#N/A,#N/A,FALSE,"조골재"}</definedName>
    <definedName name="ㅋㅇㅁㄴㅇㅁㅇ">'[199]SLAB"1"'!#REF!</definedName>
    <definedName name="ㅋㅋ" localSheetId="18" hidden="1">{#N/A,#N/A,FALSE,"조골재"}</definedName>
    <definedName name="ㅋㅋ" localSheetId="11" hidden="1">{#N/A,#N/A,FALSE,"조골재"}</definedName>
    <definedName name="ㅋㅋ" hidden="1">{#N/A,#N/A,FALSE,"조골재"}</definedName>
    <definedName name="카">#N/A</definedName>
    <definedName name="칸수">#REF!</definedName>
    <definedName name="칼라샌드블록수량">#REF!</definedName>
    <definedName name="케러" localSheetId="18" hidden="1">{#N/A,#N/A,FALSE,"2~8번"}</definedName>
    <definedName name="케러" localSheetId="11" hidden="1">{#N/A,#N/A,FALSE,"2~8번"}</definedName>
    <definedName name="케러" hidden="1">{#N/A,#N/A,FALSE,"2~8번"}</definedName>
    <definedName name="코">'[85]토사(PE)'!#REF!</definedName>
    <definedName name="코SKEW" localSheetId="18">#REF!</definedName>
    <definedName name="코SKEW" localSheetId="11">#REF!</definedName>
    <definedName name="코SKEW">#REF!</definedName>
    <definedName name="코사">#REF!</definedName>
    <definedName name="코핑상단">#REF!</definedName>
    <definedName name="코핑폭">#REF!</definedName>
    <definedName name="코핑하단">#REF!</definedName>
    <definedName name="코핑헌치">#REF!</definedName>
    <definedName name="콘">[193]철근량!#REF!</definedName>
    <definedName name="콘120규격">[55]SORCE1!$AA$1:$AO$15</definedName>
    <definedName name="콘180규격">[55]SORCE1!$AQ$1:$BE$15</definedName>
    <definedName name="콘25">[200]맨홀수량산출!$AE$14</definedName>
    <definedName name="콘40">[200]맨홀수량산출!$AE$7</definedName>
    <definedName name="콘단면적" localSheetId="18">#REF!</definedName>
    <definedName name="콘단면적" localSheetId="11">#REF!</definedName>
    <definedName name="콘단면적">#REF!</definedName>
    <definedName name="콘집계" localSheetId="18">[201]ACUNIT!#REF!</definedName>
    <definedName name="콘집계" localSheetId="11">[201]ACUNIT!#REF!</definedName>
    <definedName name="콘집계">[201]ACUNIT!#REF!</definedName>
    <definedName name="콘크리트" localSheetId="18">#REF!</definedName>
    <definedName name="콘크리트" localSheetId="11">#REF!</definedName>
    <definedName name="콘크리트">#REF!</definedName>
    <definedName name="콘크리트_구입">#REF!</definedName>
    <definedName name="콘크리트_생산">#REF!</definedName>
    <definedName name="콘크리트_재료량산출">#REF!</definedName>
    <definedName name="콘크리트_진동기">[59]장비집계!#REF!</definedName>
    <definedName name="콘크리트_커트">[59]장비집계!#REF!</definedName>
    <definedName name="콘크리트_타설">#REF!</definedName>
    <definedName name="콘크리트공">[107]기본단가표!$K$9</definedName>
    <definedName name="콘크리트공칭강도">'[189]#REF'!$G$132</definedName>
    <definedName name="콘탄성계수" localSheetId="18">#REF!</definedName>
    <definedName name="콘탄성계수" localSheetId="11">#REF!</definedName>
    <definedName name="콘탄성계수">#REF!</definedName>
    <definedName name="크____람____셸" localSheetId="18">[59]장비집계!#REF!</definedName>
    <definedName name="크____람____셸" localSheetId="11">[59]장비집계!#REF!</definedName>
    <definedName name="크____람____셸">[59]장비집계!#REF!</definedName>
    <definedName name="크____레____인">[59]장비집계!#REF!</definedName>
    <definedName name="크_레_인__트럭">[59]장비집계!#REF!</definedName>
    <definedName name="크레인__트럭">[59]장비집계!#REF!</definedName>
    <definedName name="크레인_트럭탑재형">[59]장비집계!#REF!</definedName>
    <definedName name="크레인10T">'[158](10) 단가산출결과'!$D$48</definedName>
    <definedName name="크레인10톤단가">'[110]접합 및 부설 '!#REF!</definedName>
    <definedName name="크레인15TON단가">'[110]접합 및 부설 '!#REF!</definedName>
    <definedName name="크레인15톤단가">'[110]접합 및 부설 '!#REF!</definedName>
    <definedName name="크레인20톤단가">'[110]접합 및 부설 '!#REF!</definedName>
    <definedName name="크레인타이어" localSheetId="18">#REF!</definedName>
    <definedName name="크레인타이어" localSheetId="11">#REF!</definedName>
    <definedName name="크레인타이어">#REF!</definedName>
    <definedName name="크리프계수">#REF!</definedName>
    <definedName name="ㅌ" localSheetId="18" hidden="1">{#N/A,#N/A,FALSE,"2~8번"}</definedName>
    <definedName name="ㅌ" localSheetId="11" hidden="1">{#N/A,#N/A,FALSE,"2~8번"}</definedName>
    <definedName name="ㅌ" hidden="1">{#N/A,#N/A,FALSE,"2~8번"}</definedName>
    <definedName name="타">'[85]토사(PE)'!#REF!</definedName>
    <definedName name="타이어_롤러">[59]장비집계!#REF!</definedName>
    <definedName name="타이어롤러8의10Ton">#REF!</definedName>
    <definedName name="타이틀">#REF!</definedName>
    <definedName name="타일공">[107]기본단가표!$L$26</definedName>
    <definedName name="탄성10다" localSheetId="18">#REF!</definedName>
    <definedName name="탄성10다" localSheetId="11">#REF!</definedName>
    <definedName name="탄성10다">#REF!</definedName>
    <definedName name="탄성8다">#REF!</definedName>
    <definedName name="탄성계수">#REF!</definedName>
    <definedName name="탄성계수비">#REF!</definedName>
    <definedName name="탄성고무받침">#REF!</definedName>
    <definedName name="탄성받침_스페리칼">#REF!</definedName>
    <definedName name="탠덤_로울러">[59]장비집계!#REF!</definedName>
    <definedName name="탠덤롤러10의14톤">#REF!</definedName>
    <definedName name="터_높">[114]INPUT!$B$5</definedName>
    <definedName name="터_폭">[114]INPUT!$B$4</definedName>
    <definedName name="터파기" localSheetId="18" hidden="1">{#N/A,#N/A,FALSE,"2~8번"}</definedName>
    <definedName name="터파기" localSheetId="11" hidden="1">{#N/A,#N/A,FALSE,"2~8번"}</definedName>
    <definedName name="터파기" hidden="1">{#N/A,#N/A,FALSE,"2~8번"}</definedName>
    <definedName name="터파기경">#REF!</definedName>
    <definedName name="터파기고">#REF!</definedName>
    <definedName name="터파기노">#REF!</definedName>
    <definedName name="터파기리핑">#REF!</definedName>
    <definedName name="터파기발파암">#REF!</definedName>
    <definedName name="터파기재">#REF!</definedName>
    <definedName name="터파기토사">#REF!</definedName>
    <definedName name="터파노">#REF!</definedName>
    <definedName name="터파재">#REF!</definedName>
    <definedName name="템플리트모듈1" localSheetId="18">BlankMacro1</definedName>
    <definedName name="템플리트모듈1" localSheetId="11">BlankMacro1</definedName>
    <definedName name="템플리트모듈1">BlankMacro1</definedName>
    <definedName name="템플리트모듈2" localSheetId="18">BlankMacro1</definedName>
    <definedName name="템플리트모듈2" localSheetId="11">BlankMacro1</definedName>
    <definedName name="템플리트모듈2">BlankMacro1</definedName>
    <definedName name="템플리트모듈2.xls" localSheetId="18">BlankMacro1</definedName>
    <definedName name="템플리트모듈2.xls" localSheetId="11">BlankMacro1</definedName>
    <definedName name="템플리트모듈2.xls">BlankMacro1</definedName>
    <definedName name="템플리트모듈3" localSheetId="18">BlankMacro1</definedName>
    <definedName name="템플리트모듈3" localSheetId="11">BlankMacro1</definedName>
    <definedName name="템플리트모듈3">BlankMacro1</definedName>
    <definedName name="템플리트모듈4" localSheetId="18">BlankMacro1</definedName>
    <definedName name="템플리트모듈4" localSheetId="11">BlankMacro1</definedName>
    <definedName name="템플리트모듈4">BlankMacro1</definedName>
    <definedName name="템플리트모듈5" localSheetId="18">BlankMacro1</definedName>
    <definedName name="템플리트모듈5" localSheetId="11">BlankMacro1</definedName>
    <definedName name="템플리트모듈5">BlankMacro1</definedName>
    <definedName name="템플리트모듈6" localSheetId="18">BlankMacro1</definedName>
    <definedName name="템플리트모듈6" localSheetId="11">BlankMacro1</definedName>
    <definedName name="템플리트모듈6">BlankMacro1</definedName>
    <definedName name="토">'[85]토사(PE)'!#REF!</definedName>
    <definedName name="토_공_수_량__산_출_근_거" localSheetId="18">#REF!</definedName>
    <definedName name="토_공_수_량__산_출_근_거" localSheetId="11">#REF!</definedName>
    <definedName name="토_공_수_량__산_출_근_거">#REF!</definedName>
    <definedName name="토_공_집_계_표">#REF!</definedName>
    <definedName name="토공">#REF!</definedName>
    <definedName name="토공1">#REF!</definedName>
    <definedName name="토공A25">#REF!</definedName>
    <definedName name="토공수량집계표" localSheetId="18">수목중량!토공수량집계표</definedName>
    <definedName name="토공수량집계표" localSheetId="11">폐기목중량!토공수량집계표</definedName>
    <definedName name="토공수량집계표">[0]!토공수량집계표</definedName>
    <definedName name="토공유동표" localSheetId="18">#REF!</definedName>
    <definedName name="토공유동표" localSheetId="11">#REF!</definedName>
    <definedName name="토공유동표">#REF!</definedName>
    <definedName name="토공이수" hidden="1">#REF!</definedName>
    <definedName name="토공집계">#REF!</definedName>
    <definedName name="토공집계표">#N/A</definedName>
    <definedName name="토공참조">#REF!</definedName>
    <definedName name="토류벽">#REF!</definedName>
    <definedName name="토류판">[61]가시설수량!$AE$25</definedName>
    <definedName name="토사">#REF!</definedName>
    <definedName name="토사1">#REF!</definedName>
    <definedName name="토사2">#REF!</definedName>
    <definedName name="토사3">#REF!</definedName>
    <definedName name="토사천공개소">'[60]가시설(TYPE-A)'!#REF!</definedName>
    <definedName name="토압계수">#REF!</definedName>
    <definedName name="토적">#REF!</definedName>
    <definedName name="토적1공구">#REF!</definedName>
    <definedName name="토적2공구">#REF!</definedName>
    <definedName name="토적계산">#REF!</definedName>
    <definedName name="토적표" hidden="1">#REF!</definedName>
    <definedName name="토피">#REF!</definedName>
    <definedName name="통나무">#REF!</definedName>
    <definedName name="통신내선공">#REF!</definedName>
    <definedName name="트">[104]수량산출!#REF!</definedName>
    <definedName name="트럭트레일러20Ton" localSheetId="18">#REF!</definedName>
    <definedName name="트럭트레일러20Ton" localSheetId="11">#REF!</definedName>
    <definedName name="트럭트레일러20Ton">#REF!</definedName>
    <definedName name="트렉트_및_트레일러" localSheetId="18">[59]장비집계!#REF!</definedName>
    <definedName name="트렉트_및_트레일러" localSheetId="11">[59]장비집계!#REF!</definedName>
    <definedName name="트렉트_및_트레일러">[59]장비집계!#REF!</definedName>
    <definedName name="특1호_맨홀" localSheetId="18">#REF!</definedName>
    <definedName name="특1호_맨홀" localSheetId="11">#REF!</definedName>
    <definedName name="특1호_맨홀">#REF!</definedName>
    <definedName name="특1호_부관">#REF!</definedName>
    <definedName name="특별인부">[107]기본단가표!$K$7</definedName>
    <definedName name="ㅍ" localSheetId="18" hidden="1">{#N/A,#N/A,FALSE,"2~8번"}</definedName>
    <definedName name="ㅍ" localSheetId="11" hidden="1">{#N/A,#N/A,FALSE,"2~8번"}</definedName>
    <definedName name="ㅍ" hidden="1">{#N/A,#N/A,FALSE,"2~8번"}</definedName>
    <definedName name="ㅍ49">#REF!</definedName>
    <definedName name="ㅍㅇㄴ" hidden="1">'[88]98수문일위'!$A$1:$P$2004</definedName>
    <definedName name="ㅍㅋㅌㅊㅍㅇㄷ" hidden="1">'[88]98수문일위'!$A$1:$P$2004</definedName>
    <definedName name="파">#N/A</definedName>
    <definedName name="파라페트강도">[202]용소리교!#REF!</definedName>
    <definedName name="파이1" localSheetId="18">#REF!</definedName>
    <definedName name="파이1" localSheetId="11">#REF!</definedName>
    <definedName name="파이1">#REF!</definedName>
    <definedName name="파이2">#REF!</definedName>
    <definedName name="파일" hidden="1">#REF!</definedName>
    <definedName name="파일길이">#REF!</definedName>
    <definedName name="판">[109]수량산출!$R$164</definedName>
    <definedName name="판재" localSheetId="18">#REF!</definedName>
    <definedName name="판재" localSheetId="11">#REF!</definedName>
    <definedName name="판재">#REF!</definedName>
    <definedName name="페이브먼트_브레카" localSheetId="18">[59]장비집계!#REF!</definedName>
    <definedName name="페이브먼트_브레카" localSheetId="11">[59]장비집계!#REF!</definedName>
    <definedName name="페이브먼트_브레카">[59]장비집계!#REF!</definedName>
    <definedName name="평k1">'[67]역T형교대(말뚝기초)'!#REF!</definedName>
    <definedName name="평k2">'[67]역T형교대(말뚝기초)'!#REF!</definedName>
    <definedName name="평k4">'[67]역T형교대(말뚝기초)'!#REF!</definedName>
    <definedName name="평VI1">'[67]역T형교대(말뚝기초)'!#REF!</definedName>
    <definedName name="평VI2">'[67]역T형교대(말뚝기초)'!#REF!</definedName>
    <definedName name="평VI3">'[67]역T형교대(말뚝기초)'!#REF!</definedName>
    <definedName name="평VI4">'[67]역T형교대(말뚝기초)'!#REF!</definedName>
    <definedName name="평vi5">'[67]역T형교대(말뚝기초)'!#REF!</definedName>
    <definedName name="평균H">'[76]H PILE수량'!#REF!</definedName>
    <definedName name="평균H1">'[60]1-1평균터파기고(1)'!$G$31</definedName>
    <definedName name="평균H2" localSheetId="18">#REF!</definedName>
    <definedName name="평균H2" localSheetId="11">#REF!</definedName>
    <definedName name="평균H2">#REF!</definedName>
    <definedName name="평균높이">#REF!</definedName>
    <definedName name="평베타">'[67]역T형교대(말뚝기초)'!#REF!</definedName>
    <definedName name="평탄지_진입로공사">#REF!</definedName>
    <definedName name="평탄지_철탑부지공사">#REF!</definedName>
    <definedName name="평힌k1">'[67]역T형교대(말뚝기초)'!#REF!</definedName>
    <definedName name="평힌k2">'[67]역T형교대(말뚝기초)'!#REF!</definedName>
    <definedName name="평힌k4">'[67]역T형교대(말뚝기초)'!#REF!</definedName>
    <definedName name="평힌VI1">'[67]역T형교대(말뚝기초)'!#REF!</definedName>
    <definedName name="평힌VI2">'[67]역T형교대(말뚝기초)'!#REF!</definedName>
    <definedName name="평힌VI3">'[67]역T형교대(말뚝기초)'!#REF!</definedName>
    <definedName name="평힌VI4">'[67]역T형교대(말뚝기초)'!#REF!</definedName>
    <definedName name="평힌vi5">'[67]역T형교대(말뚝기초)'!#REF!</definedName>
    <definedName name="폐기물3">#REF!,#REF!,#REF!,#REF!,#REF!</definedName>
    <definedName name="폐기물5">#REF!,#REF!,#REF!,#REF!,#REF!</definedName>
    <definedName name="폐기물7">#REF!,#REF!,#REF!,#REF!,#REF!</definedName>
    <definedName name="폐기물9">#REF!,#REF!,#REF!,#REF!,#REF!</definedName>
    <definedName name="포">'[85]토사(PE)'!#REF!</definedName>
    <definedName name="포설공" localSheetId="18">#REF!</definedName>
    <definedName name="포설공" localSheetId="11">#REF!</definedName>
    <definedName name="포설공">#REF!</definedName>
    <definedName name="포장">#REF!</definedName>
    <definedName name="포장T">'[76]H PILE수량'!#REF!</definedName>
    <definedName name="포장공">#REF!</definedName>
    <definedName name="포장공1" localSheetId="18">BlankMacro1</definedName>
    <definedName name="포장공1" localSheetId="11">BlankMacro1</definedName>
    <definedName name="포장공1">BlankMacro1</definedName>
    <definedName name="포장공A985" localSheetId="18">#REF!</definedName>
    <definedName name="포장공A985" localSheetId="11">#REF!</definedName>
    <definedName name="포장공A985">#REF!</definedName>
    <definedName name="포장공수량집계표">#REF!</definedName>
    <definedName name="포화">#REF!</definedName>
    <definedName name="폭">#REF!</definedName>
    <definedName name="폭222">#REF!</definedName>
    <definedName name="폭300">[7]대로근거!#REF!</definedName>
    <definedName name="폭350">[7]대로근거!#REF!</definedName>
    <definedName name="폭원">#REF!</definedName>
    <definedName name="폭원.J">#REF!</definedName>
    <definedName name="표지">#REF!</definedName>
    <definedName name="표지병2">#REF!</definedName>
    <definedName name="품목">#REF!</definedName>
    <definedName name="품셈공종">[203]품셈TABLE!$C$2:$C$50</definedName>
    <definedName name="품셈공종1">[191]품셈TABLE!$C$2:$C$50</definedName>
    <definedName name="품셈단가">[203]품셈TABLE!$D$2:$D$50</definedName>
    <definedName name="풍화암" localSheetId="18">#REF!</definedName>
    <definedName name="풍화암" localSheetId="11">#REF!</definedName>
    <definedName name="풍화암">#REF!</definedName>
    <definedName name="풍화암개소">#REF!</definedName>
    <definedName name="풍화암선">#REF!</definedName>
    <definedName name="플라타너스B8">[98]데이타!$E$552</definedName>
    <definedName name="플랜지돌출폭">'[162]4.2유효폭의 계산'!$N$28</definedName>
    <definedName name="플랜지폭" localSheetId="18">#REF!</definedName>
    <definedName name="플랜지폭" localSheetId="11">#REF!</definedName>
    <definedName name="플랜지폭">#REF!</definedName>
    <definedName name="플랜트전공">#REF!</definedName>
    <definedName name="피복두께">#REF!</definedName>
    <definedName name="피어지름">#REF!</definedName>
    <definedName name="ㅎ">#REF!</definedName>
    <definedName name="ㅎ1">#REF!</definedName>
    <definedName name="ㅎ314">#REF!</definedName>
    <definedName name="ㅎ5" localSheetId="18" hidden="1">{#N/A,#N/A,FALSE,"골재소요량";#N/A,#N/A,FALSE,"골재소요량"}</definedName>
    <definedName name="ㅎ5" localSheetId="11" hidden="1">{#N/A,#N/A,FALSE,"골재소요량";#N/A,#N/A,FALSE,"골재소요량"}</definedName>
    <definedName name="ㅎ5" hidden="1">{#N/A,#N/A,FALSE,"골재소요량";#N/A,#N/A,FALSE,"골재소요량"}</definedName>
    <definedName name="ㅎㄴㅇㅁㄹ" hidden="1">'[204]98수문일위'!$A$1:$P$2004</definedName>
    <definedName name="ㅎㄷ혿" localSheetId="18">#REF!</definedName>
    <definedName name="ㅎㄷ혿" localSheetId="11">#REF!</definedName>
    <definedName name="ㅎㄷ혿">#REF!</definedName>
    <definedName name="ㅎㄹㄷ">#REF!</definedName>
    <definedName name="ㅎㄹㅇㅀㅇㅀ">#REF!</definedName>
    <definedName name="ㅎㄹㅇㅎㅇㅀㅇㅎ">#REF!</definedName>
    <definedName name="ㅎㅀㄹ" localSheetId="18" hidden="1">{#N/A,#N/A,FALSE,"운반시간"}</definedName>
    <definedName name="ㅎㅀㄹ" localSheetId="11" hidden="1">{#N/A,#N/A,FALSE,"운반시간"}</definedName>
    <definedName name="ㅎㅀㄹ" hidden="1">{#N/A,#N/A,FALSE,"운반시간"}</definedName>
    <definedName name="ㅎㅂㄷ" localSheetId="18" hidden="1">{#N/A,#N/A,FALSE,"배수2"}</definedName>
    <definedName name="ㅎㅂㄷ" localSheetId="11" hidden="1">{#N/A,#N/A,FALSE,"배수2"}</definedName>
    <definedName name="ㅎㅂㄷ" hidden="1">{#N/A,#N/A,FALSE,"배수2"}</definedName>
    <definedName name="ㅎㅂㄷㄱ">#REF!</definedName>
    <definedName name="ㅎㅅㄱㄹ">#REF!</definedName>
    <definedName name="ㅎㅇㅎㅇ">#REF!</definedName>
    <definedName name="ㅎㅇㅎㅇㅎㅇㅎ">#REF!</definedName>
    <definedName name="ㅎㅇㅎㅇㅎㅇㅎㅇㅎ">#REF!</definedName>
    <definedName name="ㅎㅍ">#REF!</definedName>
    <definedName name="ㅎㅎ">#REF!</definedName>
    <definedName name="ㅎㅎㄷㅁㅂ">#REF!</definedName>
    <definedName name="ㅎㅎㅎㅎ">#REF!</definedName>
    <definedName name="ㅎㅎㅎㅎㅎㅎ">#REF!</definedName>
    <definedName name="ㅎㅎㅎㅎㅎㅎㅎㅎㅎㅎㅎㅎㅎ">#REF!</definedName>
    <definedName name="하">#N/A</definedName>
    <definedName name="하부">#REF!</definedName>
    <definedName name="하부플랜지두께">#REF!</definedName>
    <definedName name="하중">#REF!</definedName>
    <definedName name="하하" hidden="1">[160]날개벽수량표!#REF!</definedName>
    <definedName name="할석공">#REF!</definedName>
    <definedName name="할증">#REF!</definedName>
    <definedName name="함판3">#REF!</definedName>
    <definedName name="합계">#REF!</definedName>
    <definedName name="합병경">#REF!</definedName>
    <definedName name="합병노">#REF!</definedName>
    <definedName name="합병재">#REF!</definedName>
    <definedName name="합성강성3Span">#REF!</definedName>
    <definedName name="합성단면적3Span">#REF!</definedName>
    <definedName name="합판">[11]방음벽기초!#REF!</definedName>
    <definedName name="합판4">#REF!</definedName>
    <definedName name="합판4회">[11]방음벽기초!#REF!</definedName>
    <definedName name="합판6">#REF!</definedName>
    <definedName name="합판6회">[11]방음벽기초!#REF!</definedName>
    <definedName name="항목">#REF!</definedName>
    <definedName name="항타길이_경사">#REF!</definedName>
    <definedName name="항타길이_수직">#REF!</definedName>
    <definedName name="해창철콘" localSheetId="18">수목중량!해창철콘</definedName>
    <definedName name="해창철콘" localSheetId="11">폐기목중량!해창철콘</definedName>
    <definedName name="해창철콘">[0]!해창철콘</definedName>
    <definedName name="행창" localSheetId="18">수목중량!행창</definedName>
    <definedName name="행창" localSheetId="11">폐기목중량!행창</definedName>
    <definedName name="행창">[0]!행창</definedName>
    <definedName name="행창토건" localSheetId="18">수목중량!행창토건</definedName>
    <definedName name="행창토건" localSheetId="11">폐기목중량!행창토건</definedName>
    <definedName name="행창토건">[0]!행창토건</definedName>
    <definedName name="헌치">'[74]#REF'!$I$114</definedName>
    <definedName name="헌치1" localSheetId="18">#REF!</definedName>
    <definedName name="헌치1" localSheetId="11">#REF!</definedName>
    <definedName name="헌치1">#REF!</definedName>
    <definedName name="헌치2">#REF!</definedName>
    <definedName name="헤베">#REF!</definedName>
    <definedName name="현장관리비">#REF!</definedName>
    <definedName name="형상">[70]DATE!$D$24:$D$85</definedName>
    <definedName name="형틀목공">[107]기본단가표!$K$11</definedName>
    <definedName name="호" localSheetId="18">#REF!</definedName>
    <definedName name="호" localSheetId="11">#REF!</definedName>
    <definedName name="호">#REF!</definedName>
    <definedName name="호맨홀토공">#REF!</definedName>
    <definedName name="혿">#REF!</definedName>
    <definedName name="홈ㅂㄷㄱ">#REF!</definedName>
    <definedName name="홈통받이수량">#REF!</definedName>
    <definedName name="홓" localSheetId="18" hidden="1">{#N/A,#N/A,FALSE,"조골재"}</definedName>
    <definedName name="홓" localSheetId="11" hidden="1">{#N/A,#N/A,FALSE,"조골재"}</definedName>
    <definedName name="홓" hidden="1">{#N/A,#N/A,FALSE,"조골재"}</definedName>
    <definedName name="화타A">#REF!</definedName>
    <definedName name="화타B">#REF!</definedName>
    <definedName name="확인" localSheetId="18">BlankMacro1</definedName>
    <definedName name="확인" localSheetId="11">BlankMacro1</definedName>
    <definedName name="확인">BlankMacro1</definedName>
    <definedName name="활하중" localSheetId="18">#REF!</definedName>
    <definedName name="활하중" localSheetId="11">#REF!</definedName>
    <definedName name="활하중">#REF!</definedName>
    <definedName name="활하중1">#REF!</definedName>
    <definedName name="활하중2">#REF!</definedName>
    <definedName name="활하중계수">#REF!</definedName>
    <definedName name="황인주">'[205]ABUT수량-A1'!$T$25</definedName>
    <definedName name="회사" localSheetId="18">#REF!</definedName>
    <definedName name="회사" localSheetId="11">#REF!</definedName>
    <definedName name="회사">#REF!</definedName>
    <definedName name="횡">#REF!</definedName>
    <definedName name="횡단보" localSheetId="18">BlankMacro1</definedName>
    <definedName name="횡단보" localSheetId="11">BlankMacro1</definedName>
    <definedName name="횡단보">BlankMacro1</definedName>
    <definedName name="횡단보도" localSheetId="18">#REF!</definedName>
    <definedName name="횡단보도" localSheetId="11">#REF!</definedName>
    <definedName name="횡단보도">#REF!</definedName>
    <definedName name="횡단보도보차도경계석수량산출">#REF!</definedName>
    <definedName name="횡단보도보차도경계석현황">#REF!</definedName>
    <definedName name="횡배수관공_개소별명세">#REF!</definedName>
    <definedName name="횡배수관구체_수량산출">#REF!</definedName>
    <definedName name="횡배수관날개벽_수량산출">#REF!</definedName>
    <definedName name="횡배수관차수벽_수량산출">#REF!</definedName>
    <definedName name="후사모멘트">#REF!</definedName>
    <definedName name="후활모멘트">#REF!</definedName>
    <definedName name="후활전단력">#REF!</definedName>
    <definedName name="휘발유">[107]기본단가표!$L$47</definedName>
    <definedName name="흄관운반" localSheetId="18">수목중량!흄관운반</definedName>
    <definedName name="흄관운반" localSheetId="11">폐기목중량!흄관운반</definedName>
    <definedName name="흄관운반">[0]!흄관운반</definedName>
    <definedName name="ㅏ" localSheetId="18" hidden="1">{#N/A,#N/A,FALSE,"운반시간"}</definedName>
    <definedName name="ㅏ" localSheetId="11" hidden="1">{#N/A,#N/A,FALSE,"운반시간"}</definedName>
    <definedName name="ㅏ" hidden="1">{#N/A,#N/A,FALSE,"운반시간"}</definedName>
    <definedName name="ㅏㅏㅏㅏ">'[206]ABUT수량-A1'!$T$25</definedName>
    <definedName name="ㅏㅓ" localSheetId="18" hidden="1">{#N/A,#N/A,FALSE,"골재소요량";#N/A,#N/A,FALSE,"골재소요량"}</definedName>
    <definedName name="ㅏㅓ" localSheetId="11" hidden="1">{#N/A,#N/A,FALSE,"골재소요량";#N/A,#N/A,FALSE,"골재소요량"}</definedName>
    <definedName name="ㅏㅓ" hidden="1">{#N/A,#N/A,FALSE,"골재소요량";#N/A,#N/A,FALSE,"골재소요량"}</definedName>
    <definedName name="ㅏㅓ기ㅏㅓㅣㅑㅓㅅ갸ㅐ뎌ㅑㅐㅕㅐㅑㅕㄱ댜ㅕㄷㅈㄱ셔9048ㅕ샤ㅕㅐㅈㄷ갸ㅕㅈ갸ㅐ셔ㅐ8ㄱ뎌98ㄹ혀햐ㅕ로ㅓ하ㅠㅜㅎ륭냐ㅕㅛ985989889ㄹ8ㅎㄵ98ㄷㄱ7ㄱ98ㅅㅈ98ㅅㅈ98" localSheetId="18" hidden="1">{#N/A,#N/A,FALSE,"운반시간"}</definedName>
    <definedName name="ㅏㅓ기ㅏㅓㅣㅑㅓㅅ갸ㅐ뎌ㅑㅐㅕㅐㅑㅕㄱ댜ㅕㄷㅈㄱ셔9048ㅕ샤ㅕㅐㅈㄷ갸ㅕㅈ갸ㅐ셔ㅐ8ㄱ뎌98ㄹ혀햐ㅕ로ㅓ하ㅠㅜㅎ륭냐ㅕㅛ985989889ㄹ8ㅎㄵ98ㄷㄱ7ㄱ98ㅅㅈ98ㅅㅈ98" localSheetId="11" hidden="1">{#N/A,#N/A,FALSE,"운반시간"}</definedName>
    <definedName name="ㅏㅓ기ㅏㅓㅣㅑㅓㅅ갸ㅐ뎌ㅑㅐㅕㅐㅑㅕㄱ댜ㅕㄷㅈㄱ셔9048ㅕ샤ㅕㅐㅈㄷ갸ㅕㅈ갸ㅐ셔ㅐ8ㄱ뎌98ㄹ혀햐ㅕ로ㅓ하ㅠㅜㅎ륭냐ㅕㅛ985989889ㄹ8ㅎㄵ98ㄷㄱ7ㄱ98ㅅㅈ98ㅅㅈ98" hidden="1">{#N/A,#N/A,FALSE,"운반시간"}</definedName>
    <definedName name="ㅏㅓㅏ" localSheetId="18" hidden="1">{#N/A,#N/A,FALSE,"단가표지"}</definedName>
    <definedName name="ㅏㅓㅏ" localSheetId="11" hidden="1">{#N/A,#N/A,FALSE,"단가표지"}</definedName>
    <definedName name="ㅏㅓㅏ" hidden="1">{#N/A,#N/A,FALSE,"단가표지"}</definedName>
    <definedName name="ㅏㅓㅏㅓ" localSheetId="18" hidden="1">{#N/A,#N/A,FALSE,"2~8번"}</definedName>
    <definedName name="ㅏㅓㅏㅓ" localSheetId="11" hidden="1">{#N/A,#N/A,FALSE,"2~8번"}</definedName>
    <definedName name="ㅏㅓㅏㅓ" hidden="1">{#N/A,#N/A,FALSE,"2~8번"}</definedName>
    <definedName name="ㅐ">#REF!</definedName>
    <definedName name="ㅐ520">#REF!</definedName>
    <definedName name="ㅐㅐㅐ">'[56]ABUT수량-A1'!$T$25</definedName>
    <definedName name="ㅐㅑㅕㅐㅕㅑ">#REF!</definedName>
    <definedName name="ㅐㅕㅐㅕㅐㅕㅑㅐ">#REF!</definedName>
    <definedName name="ㅐㅕㅐㅕㅐㅕㅛㅐ">#REF!</definedName>
    <definedName name="ㅐㅕㅑㅐㅕㅐㅕㅑㅐ">#REF!</definedName>
    <definedName name="ㅑ" localSheetId="18" hidden="1">{#N/A,#N/A,FALSE,"조골재"}</definedName>
    <definedName name="ㅑ" localSheetId="11" hidden="1">{#N/A,#N/A,FALSE,"조골재"}</definedName>
    <definedName name="ㅑ" hidden="1">{#N/A,#N/A,FALSE,"조골재"}</definedName>
    <definedName name="ㅑㅅ">#REF!</definedName>
    <definedName name="ㅓ">[104]수량산출!#REF!</definedName>
    <definedName name="ㅓ7" localSheetId="18" hidden="1">{#N/A,#N/A,FALSE,"단가표지"}</definedName>
    <definedName name="ㅓ7" localSheetId="11" hidden="1">{#N/A,#N/A,FALSE,"단가표지"}</definedName>
    <definedName name="ㅓ7" hidden="1">{#N/A,#N/A,FALSE,"단가표지"}</definedName>
    <definedName name="ㅓ8">#REF!</definedName>
    <definedName name="ㅓㄴㅇ러" localSheetId="18" hidden="1">{#N/A,#N/A,FALSE,"골재소요량";#N/A,#N/A,FALSE,"골재소요량"}</definedName>
    <definedName name="ㅓㄴㅇ러" localSheetId="11" hidden="1">{#N/A,#N/A,FALSE,"골재소요량";#N/A,#N/A,FALSE,"골재소요량"}</definedName>
    <definedName name="ㅓㄴㅇ러" hidden="1">{#N/A,#N/A,FALSE,"골재소요량";#N/A,#N/A,FALSE,"골재소요량"}</definedName>
    <definedName name="ㅓㅏ" localSheetId="18" hidden="1">{#N/A,#N/A,FALSE,"골재소요량";#N/A,#N/A,FALSE,"골재소요량"}</definedName>
    <definedName name="ㅓㅏ" localSheetId="11" hidden="1">{#N/A,#N/A,FALSE,"골재소요량";#N/A,#N/A,FALSE,"골재소요량"}</definedName>
    <definedName name="ㅓㅏ" hidden="1">{#N/A,#N/A,FALSE,"골재소요량";#N/A,#N/A,FALSE,"골재소요량"}</definedName>
    <definedName name="ㅓㅏㄹ">#REF!</definedName>
    <definedName name="ㅓㅏㅓ" localSheetId="18" hidden="1">{#N/A,#N/A,FALSE,"조골재"}</definedName>
    <definedName name="ㅓㅏㅓ" localSheetId="11" hidden="1">{#N/A,#N/A,FALSE,"조골재"}</definedName>
    <definedName name="ㅓㅏㅓ" hidden="1">{#N/A,#N/A,FALSE,"조골재"}</definedName>
    <definedName name="ㅓㅓㅗ" localSheetId="18" hidden="1">{#N/A,#N/A,FALSE,"조골재"}</definedName>
    <definedName name="ㅓㅓㅗ" localSheetId="11" hidden="1">{#N/A,#N/A,FALSE,"조골재"}</definedName>
    <definedName name="ㅓㅓㅗ" hidden="1">{#N/A,#N/A,FALSE,"조골재"}</definedName>
    <definedName name="ㅓㅗㅓ" localSheetId="18" hidden="1">{#N/A,#N/A,FALSE,"2~8번"}</definedName>
    <definedName name="ㅓㅗㅓ" localSheetId="11" hidden="1">{#N/A,#N/A,FALSE,"2~8번"}</definedName>
    <definedName name="ㅓㅗㅓ" hidden="1">{#N/A,#N/A,FALSE,"2~8번"}</definedName>
    <definedName name="ㅓㅗㅗㅎㅎㄹㅇㅎㅀㅀㄹ">#REF!</definedName>
    <definedName name="ㅓㅣㅏ머ㅣㅓ갭져ㅑㅕㅑㅐ샤ㅕㅅ0909468ㅕㅑㅐㅕ6ㅐㅑ3ㅐ24ㅕ6ㅑ호ㅓ헣ㅇㄶㄴㄴㅇㅀㅇ누ㅠ푸ㅠㅍㅊ" localSheetId="18" hidden="1">{#N/A,#N/A,FALSE,"운반시간"}</definedName>
    <definedName name="ㅓㅣㅏ머ㅣㅓ갭져ㅑㅕㅑㅐ샤ㅕㅅ0909468ㅕㅑㅐㅕ6ㅐㅑ3ㅐ24ㅕ6ㅑ호ㅓ헣ㅇㄶㄴㄴㅇㅀㅇ누ㅠ푸ㅠㅍㅊ" localSheetId="11" hidden="1">{#N/A,#N/A,FALSE,"운반시간"}</definedName>
    <definedName name="ㅓㅣㅏ머ㅣㅓ갭져ㅑㅕㅑㅐ샤ㅕㅅ0909468ㅕㅑㅐㅕ6ㅐㅑ3ㅐ24ㅕ6ㅑ호ㅓ헣ㅇㄶㄴㄴㅇㅀㅇ누ㅠ푸ㅠㅍㅊ" hidden="1">{#N/A,#N/A,FALSE,"운반시간"}</definedName>
    <definedName name="ㅔ">[7]대로근거!#REF!</definedName>
    <definedName name="ㅔ3" localSheetId="18" hidden="1">{#N/A,#N/A,FALSE,"배수1"}</definedName>
    <definedName name="ㅔ3" localSheetId="11" hidden="1">{#N/A,#N/A,FALSE,"배수1"}</definedName>
    <definedName name="ㅔ3" hidden="1">{#N/A,#N/A,FALSE,"배수1"}</definedName>
    <definedName name="ㅕ">#REF!</definedName>
    <definedName name="ㅕ422">[207]대치판정!#REF!</definedName>
    <definedName name="ㅕㅅ" localSheetId="18">#REF!</definedName>
    <definedName name="ㅕㅅ" localSheetId="11">#REF!</definedName>
    <definedName name="ㅕㅅ">#REF!</definedName>
    <definedName name="ㅕㅕㅕ" localSheetId="18" hidden="1">{#N/A,#N/A,FALSE,"운반시간"}</definedName>
    <definedName name="ㅕㅕㅕ" localSheetId="11" hidden="1">{#N/A,#N/A,FALSE,"운반시간"}</definedName>
    <definedName name="ㅕㅕㅕ" hidden="1">{#N/A,#N/A,FALSE,"운반시간"}</definedName>
    <definedName name="ㅗ">#REF!</definedName>
    <definedName name="ㅗ1">#REF!</definedName>
    <definedName name="ㅗ2">#REF!</definedName>
    <definedName name="ㅗ3">#REF!</definedName>
    <definedName name="ㅗ4">#REF!</definedName>
    <definedName name="ㅗ5">#REF!</definedName>
    <definedName name="ㅗㄷㄱ">#REF!</definedName>
    <definedName name="ㅗㅅ20">#REF!</definedName>
    <definedName name="ㅗㅇㄹㅇㅎㅇ">#REF!</definedName>
    <definedName name="ㅗㅎㄴㄷㄳㅁ">#REF!</definedName>
    <definedName name="ㅗ호" localSheetId="18" hidden="1">{#N/A,#N/A,FALSE,"조골재"}</definedName>
    <definedName name="ㅗ호" localSheetId="11" hidden="1">{#N/A,#N/A,FALSE,"조골재"}</definedName>
    <definedName name="ㅗ호" hidden="1">{#N/A,#N/A,FALSE,"조골재"}</definedName>
    <definedName name="ㅗㅑㅐㅗ">#REF!</definedName>
    <definedName name="ㅗㅓ" localSheetId="18" hidden="1">{#N/A,#N/A,FALSE,"조골재"}</definedName>
    <definedName name="ㅗㅓ" localSheetId="11" hidden="1">{#N/A,#N/A,FALSE,"조골재"}</definedName>
    <definedName name="ㅗㅓ" hidden="1">{#N/A,#N/A,FALSE,"조골재"}</definedName>
    <definedName name="ㅗㅓㅗ" localSheetId="18" hidden="1">{#N/A,#N/A,FALSE,"골재소요량";#N/A,#N/A,FALSE,"골재소요량"}</definedName>
    <definedName name="ㅗㅓㅗ" localSheetId="11" hidden="1">{#N/A,#N/A,FALSE,"골재소요량";#N/A,#N/A,FALSE,"골재소요량"}</definedName>
    <definedName name="ㅗㅓㅗ" hidden="1">{#N/A,#N/A,FALSE,"골재소요량";#N/A,#N/A,FALSE,"골재소요량"}</definedName>
    <definedName name="ㅗㅗ" localSheetId="18" hidden="1">{#N/A,#N/A,FALSE,"운반시간"}</definedName>
    <definedName name="ㅗㅗ" localSheetId="11" hidden="1">{#N/A,#N/A,FALSE,"운반시간"}</definedName>
    <definedName name="ㅗㅗ" hidden="1">{#N/A,#N/A,FALSE,"운반시간"}</definedName>
    <definedName name="ㅘㅓ" localSheetId="18" hidden="1">{#N/A,#N/A,FALSE,"운반시간"}</definedName>
    <definedName name="ㅘㅓ" localSheetId="11" hidden="1">{#N/A,#N/A,FALSE,"운반시간"}</definedName>
    <definedName name="ㅘㅓ" hidden="1">{#N/A,#N/A,FALSE,"운반시간"}</definedName>
    <definedName name="ㅜ" localSheetId="18" hidden="1">{#N/A,#N/A,FALSE,"조골재"}</definedName>
    <definedName name="ㅜ" localSheetId="11" hidden="1">{#N/A,#N/A,FALSE,"조골재"}</definedName>
    <definedName name="ㅜ" hidden="1">{#N/A,#N/A,FALSE,"조골재"}</definedName>
    <definedName name="ㅜ1">#REF!</definedName>
    <definedName name="ㅜ37">[208]옹벽수량집계!#REF!</definedName>
    <definedName name="ㅠ">'[26]가압장(토목)'!#REF!</definedName>
    <definedName name="ㅠ1">#REF!</definedName>
    <definedName name="ㅠ10">#REF!</definedName>
    <definedName name="ㅠ11">#REF!</definedName>
    <definedName name="ㅠ2">#REF!</definedName>
    <definedName name="ㅠ3">#REF!</definedName>
    <definedName name="ㅠ4">#REF!</definedName>
    <definedName name="ㅠ5">#REF!</definedName>
    <definedName name="ㅠ6">#REF!</definedName>
    <definedName name="ㅠ7">#REF!</definedName>
    <definedName name="ㅠ8">#REF!</definedName>
    <definedName name="ㅠ9">#REF!</definedName>
    <definedName name="ㅠ뮤ㅐ" hidden="1">#REF!</definedName>
    <definedName name="ㅠㅎㅁ">#REF!</definedName>
    <definedName name="ㅠㅗㅁㅈㄷ">#REF!</definedName>
    <definedName name="ㅠㅗㅠㄷㄱㅁ">#REF!</definedName>
    <definedName name="ㅠㅠ">#REF!</definedName>
    <definedName name="ㅡ" localSheetId="18" hidden="1">{#N/A,#N/A,FALSE,"2~8번"}</definedName>
    <definedName name="ㅡ" localSheetId="11" hidden="1">{#N/A,#N/A,FALSE,"2~8번"}</definedName>
    <definedName name="ㅡ" hidden="1">{#N/A,#N/A,FALSE,"2~8번"}</definedName>
    <definedName name="ㅡ37">#REF!</definedName>
    <definedName name="ㅢ" localSheetId="18">{"Book1","부대-(표지판,데리,가드).xls","부대-(낙,차,중분대).xls"}</definedName>
    <definedName name="ㅢ" localSheetId="11">{"Book1","부대-(표지판,데리,가드).xls","부대-(낙,차,중분대).xls"}</definedName>
    <definedName name="ㅢ">{"Book1","부대-(표지판,데리,가드).xls","부대-(낙,차,중분대).xls"}</definedName>
    <definedName name="ㅣ" localSheetId="18">{"Book1","부대-(표지판,데리,가드).xls","부대-(낙,차,중분대).xls"}</definedName>
    <definedName name="ㅣ" localSheetId="11">{"Book1","부대-(표지판,데리,가드).xls","부대-(낙,차,중분대).xls"}</definedName>
    <definedName name="ㅣ">{"Book1","부대-(표지판,데리,가드).xls","부대-(낙,차,중분대).xls"}</definedName>
    <definedName name="ㅣ1">#REF!</definedName>
    <definedName name="ㅣ35">#REF!</definedName>
    <definedName name="ㅣㅏㅓ" localSheetId="18" hidden="1">{#N/A,#N/A,FALSE,"운반시간"}</definedName>
    <definedName name="ㅣㅏㅓ" localSheetId="11" hidden="1">{#N/A,#N/A,FALSE,"운반시간"}</definedName>
    <definedName name="ㅣㅏㅓ" hidden="1">{#N/A,#N/A,FALSE,"운반시간"}</definedName>
    <definedName name="ㅣㅣ">[209]터파기및재료!#REF!</definedName>
    <definedName name="ㅣㅣㅣ" hidden="1">[71]조명시설!#REF!</definedName>
    <definedName name="ㅣㅣㅣㅣ">'[210]ABUT수량-A1'!$T$25</definedName>
    <definedName name="ㅣㅣㅣㅣㅣ" hidden="1">[71]조명시설!#REF!</definedName>
    <definedName name="ㅣㅣㅣㅣㅣㅣ" hidden="1">[71]조명시설!#REF!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9" i="37" l="1"/>
  <c r="F18" i="37"/>
  <c r="K10" i="26" l="1"/>
  <c r="F292" i="32" l="1"/>
  <c r="F293" i="32" s="1"/>
  <c r="F252" i="32"/>
  <c r="F253" i="32" s="1"/>
  <c r="F259" i="32"/>
  <c r="F254" i="32" l="1"/>
  <c r="L31" i="1"/>
  <c r="L29" i="1"/>
  <c r="J31" i="1"/>
  <c r="J29" i="1"/>
  <c r="M27" i="1"/>
  <c r="M26" i="1"/>
  <c r="K27" i="1"/>
  <c r="K26" i="1"/>
  <c r="I27" i="1"/>
  <c r="I26" i="1"/>
  <c r="L6" i="24" l="1"/>
  <c r="L7" i="24"/>
  <c r="L5" i="24"/>
  <c r="L4" i="24"/>
  <c r="L8" i="24"/>
  <c r="G31" i="24" l="1"/>
  <c r="G19" i="24"/>
  <c r="G85" i="24"/>
  <c r="G52" i="24"/>
  <c r="G79" i="24"/>
  <c r="G46" i="24"/>
  <c r="G82" i="24"/>
  <c r="G68" i="24"/>
  <c r="G64" i="24"/>
  <c r="G63" i="24"/>
  <c r="G57" i="24"/>
  <c r="G34" i="24"/>
  <c r="G13" i="24"/>
  <c r="G5" i="24"/>
  <c r="G4" i="24"/>
  <c r="G16" i="24" l="1"/>
  <c r="G35" i="24"/>
  <c r="G42" i="24"/>
  <c r="G10" i="24"/>
  <c r="G45" i="24"/>
  <c r="G70" i="24"/>
  <c r="G55" i="24"/>
  <c r="G8" i="24"/>
  <c r="G75" i="24"/>
  <c r="G22" i="24"/>
  <c r="G26" i="24"/>
  <c r="G80" i="24"/>
  <c r="G74" i="24"/>
  <c r="G21" i="24"/>
  <c r="G59" i="24"/>
  <c r="G65" i="24"/>
  <c r="G44" i="24"/>
  <c r="G17" i="24"/>
  <c r="G30" i="24"/>
  <c r="G62" i="24"/>
  <c r="G27" i="24"/>
  <c r="G28" i="24"/>
  <c r="G56" i="24"/>
  <c r="G29" i="24"/>
  <c r="G47" i="24"/>
  <c r="G23" i="24"/>
  <c r="G66" i="24"/>
  <c r="G81" i="24"/>
  <c r="G41" i="24"/>
  <c r="G73" i="24"/>
  <c r="G43" i="24"/>
  <c r="G24" i="24"/>
  <c r="G48" i="24"/>
  <c r="G67" i="24"/>
  <c r="G77" i="24"/>
  <c r="G83" i="24"/>
  <c r="G12" i="24"/>
  <c r="G39" i="24"/>
  <c r="G51" i="24"/>
  <c r="G69" i="24"/>
  <c r="G78" i="24"/>
  <c r="G84" i="24"/>
  <c r="G20" i="24"/>
  <c r="G40" i="24"/>
  <c r="G53" i="24"/>
  <c r="G71" i="24"/>
  <c r="G32" i="24"/>
  <c r="G49" i="24"/>
  <c r="G33" i="24"/>
  <c r="G50" i="24"/>
  <c r="G61" i="24"/>
  <c r="G72" i="24"/>
  <c r="G11" i="24"/>
  <c r="G37" i="24"/>
  <c r="G86" i="24"/>
  <c r="G6" i="24"/>
  <c r="G14" i="24"/>
  <c r="G38" i="24"/>
  <c r="G15" i="24"/>
  <c r="G58" i="24"/>
  <c r="G76" i="24"/>
  <c r="G9" i="24"/>
  <c r="G25" i="24"/>
  <c r="G60" i="24"/>
  <c r="G7" i="24"/>
  <c r="G54" i="24"/>
  <c r="G36" i="24"/>
  <c r="G18" i="24"/>
  <c r="D123" i="23"/>
  <c r="M14" i="75" l="1"/>
  <c r="D14" i="75"/>
  <c r="C14" i="75"/>
  <c r="B14" i="75"/>
  <c r="A14" i="75"/>
  <c r="D14" i="74"/>
  <c r="C14" i="74"/>
  <c r="B14" i="74"/>
  <c r="A14" i="74"/>
  <c r="D14" i="73"/>
  <c r="H14" i="73" s="1"/>
  <c r="C14" i="73"/>
  <c r="B14" i="73"/>
  <c r="A14" i="73"/>
  <c r="D14" i="26"/>
  <c r="L14" i="26" s="1"/>
  <c r="C14" i="26"/>
  <c r="B14" i="26"/>
  <c r="A14" i="26"/>
  <c r="F299" i="32"/>
  <c r="F294" i="32"/>
  <c r="L14" i="75" l="1"/>
  <c r="F14" i="75"/>
  <c r="N14" i="75"/>
  <c r="J14" i="26"/>
  <c r="J14" i="73"/>
  <c r="H14" i="74"/>
  <c r="L14" i="73"/>
  <c r="N14" i="26"/>
  <c r="H14" i="75"/>
  <c r="N14" i="73"/>
  <c r="J14" i="75"/>
  <c r="J14" i="74"/>
  <c r="L14" i="74"/>
  <c r="N14" i="74"/>
  <c r="P14" i="74"/>
  <c r="F14" i="74"/>
  <c r="P14" i="73"/>
  <c r="F14" i="73"/>
  <c r="P14" i="26"/>
  <c r="F14" i="26"/>
  <c r="H14" i="26"/>
  <c r="D27" i="74" l="1"/>
  <c r="O13" i="4" l="1"/>
  <c r="M13" i="4"/>
  <c r="F354" i="32"/>
  <c r="G5" i="77" s="1"/>
  <c r="F353" i="32"/>
  <c r="E5" i="77" s="1"/>
  <c r="D5" i="77" l="1"/>
  <c r="C5" i="77"/>
  <c r="B5" i="77"/>
  <c r="A5" i="77"/>
  <c r="F783" i="32"/>
  <c r="F779" i="32"/>
  <c r="F780" i="32" s="1"/>
  <c r="D35" i="73"/>
  <c r="F35" i="73" s="1"/>
  <c r="C35" i="73"/>
  <c r="B35" i="73"/>
  <c r="A35" i="73"/>
  <c r="D35" i="74"/>
  <c r="C35" i="74"/>
  <c r="B35" i="74"/>
  <c r="A35" i="74"/>
  <c r="D35" i="75"/>
  <c r="C35" i="75"/>
  <c r="B35" i="75"/>
  <c r="A35" i="75"/>
  <c r="F807" i="32"/>
  <c r="F804" i="32"/>
  <c r="F653" i="32"/>
  <c r="F35" i="74" l="1"/>
  <c r="H35" i="74"/>
  <c r="H35" i="73"/>
  <c r="J35" i="74"/>
  <c r="L35" i="74"/>
  <c r="L35" i="73"/>
  <c r="F35" i="75"/>
  <c r="N35" i="73"/>
  <c r="H35" i="75"/>
  <c r="J35" i="75"/>
  <c r="N35" i="74"/>
  <c r="J35" i="73"/>
  <c r="P35" i="73"/>
  <c r="P35" i="74"/>
  <c r="L35" i="75"/>
  <c r="N35" i="75"/>
  <c r="D35" i="26" l="1"/>
  <c r="F35" i="26" s="1"/>
  <c r="C35" i="26"/>
  <c r="B35" i="26"/>
  <c r="O3" i="26" s="1"/>
  <c r="O3" i="1" s="1"/>
  <c r="A35" i="26"/>
  <c r="O2" i="26" s="1"/>
  <c r="O2" i="1" s="1"/>
  <c r="L35" i="26" l="1"/>
  <c r="N35" i="26"/>
  <c r="H35" i="26"/>
  <c r="J35" i="26"/>
  <c r="P35" i="26"/>
  <c r="F562" i="32"/>
  <c r="F560" i="32"/>
  <c r="E43" i="1" l="1"/>
  <c r="K35" i="1"/>
  <c r="I35" i="1"/>
  <c r="E35" i="1"/>
  <c r="P27" i="74"/>
  <c r="N27" i="74"/>
  <c r="L27" i="74"/>
  <c r="J27" i="74"/>
  <c r="H27" i="74"/>
  <c r="F27" i="74"/>
  <c r="M18" i="26"/>
  <c r="D31" i="75" l="1"/>
  <c r="C31" i="75"/>
  <c r="B31" i="75"/>
  <c r="A31" i="75"/>
  <c r="D31" i="74"/>
  <c r="C31" i="74"/>
  <c r="B31" i="74"/>
  <c r="A31" i="74"/>
  <c r="D31" i="73"/>
  <c r="H31" i="73" s="1"/>
  <c r="C31" i="73"/>
  <c r="B31" i="73"/>
  <c r="A31" i="73"/>
  <c r="D31" i="26"/>
  <c r="H31" i="26" s="1"/>
  <c r="C31" i="26"/>
  <c r="B31" i="26"/>
  <c r="A31" i="26"/>
  <c r="D34" i="75"/>
  <c r="C34" i="75"/>
  <c r="B34" i="75"/>
  <c r="A34" i="75"/>
  <c r="D33" i="75"/>
  <c r="C33" i="75"/>
  <c r="B33" i="75"/>
  <c r="A33" i="75"/>
  <c r="D32" i="75"/>
  <c r="C32" i="75"/>
  <c r="B32" i="75"/>
  <c r="A32" i="75"/>
  <c r="D30" i="75"/>
  <c r="C30" i="75"/>
  <c r="B30" i="75"/>
  <c r="A30" i="75"/>
  <c r="D29" i="75"/>
  <c r="C29" i="75"/>
  <c r="B29" i="75"/>
  <c r="A29" i="75"/>
  <c r="D28" i="75"/>
  <c r="C28" i="75"/>
  <c r="B28" i="75"/>
  <c r="A28" i="75"/>
  <c r="D27" i="75"/>
  <c r="C27" i="75"/>
  <c r="B27" i="75"/>
  <c r="A27" i="75"/>
  <c r="D26" i="75"/>
  <c r="C26" i="75"/>
  <c r="B26" i="75"/>
  <c r="A26" i="75"/>
  <c r="D25" i="75"/>
  <c r="C25" i="75"/>
  <c r="B25" i="75"/>
  <c r="A25" i="75"/>
  <c r="D24" i="75"/>
  <c r="C24" i="75"/>
  <c r="B24" i="75"/>
  <c r="A24" i="75"/>
  <c r="D23" i="75"/>
  <c r="C23" i="75"/>
  <c r="B23" i="75"/>
  <c r="A23" i="75"/>
  <c r="D22" i="75"/>
  <c r="C22" i="75"/>
  <c r="B22" i="75"/>
  <c r="A22" i="75"/>
  <c r="D21" i="75"/>
  <c r="C21" i="75"/>
  <c r="B21" i="75"/>
  <c r="A21" i="75"/>
  <c r="D20" i="75"/>
  <c r="C20" i="75"/>
  <c r="B20" i="75"/>
  <c r="A20" i="75"/>
  <c r="D19" i="75"/>
  <c r="C19" i="75"/>
  <c r="B19" i="75"/>
  <c r="A19" i="75"/>
  <c r="D18" i="75"/>
  <c r="C18" i="75"/>
  <c r="B18" i="75"/>
  <c r="A18" i="75"/>
  <c r="D17" i="75"/>
  <c r="C17" i="75"/>
  <c r="B17" i="75"/>
  <c r="A17" i="75"/>
  <c r="D16" i="75"/>
  <c r="C16" i="75"/>
  <c r="B16" i="75"/>
  <c r="A16" i="75"/>
  <c r="D15" i="75"/>
  <c r="C15" i="75"/>
  <c r="B15" i="75"/>
  <c r="A15" i="75"/>
  <c r="D13" i="75"/>
  <c r="C13" i="75"/>
  <c r="B13" i="75"/>
  <c r="A13" i="75"/>
  <c r="D12" i="75"/>
  <c r="C12" i="75"/>
  <c r="B12" i="75"/>
  <c r="A12" i="75"/>
  <c r="D11" i="75"/>
  <c r="C11" i="75"/>
  <c r="B11" i="75"/>
  <c r="A11" i="75"/>
  <c r="D10" i="75"/>
  <c r="C10" i="75"/>
  <c r="B10" i="75"/>
  <c r="A10" i="75"/>
  <c r="D9" i="75"/>
  <c r="C9" i="75"/>
  <c r="B9" i="75"/>
  <c r="A9" i="75"/>
  <c r="D8" i="75"/>
  <c r="C8" i="75"/>
  <c r="B8" i="75"/>
  <c r="A8" i="75"/>
  <c r="D7" i="75"/>
  <c r="C7" i="75"/>
  <c r="B7" i="75"/>
  <c r="A7" i="75"/>
  <c r="D6" i="75"/>
  <c r="C6" i="75"/>
  <c r="B6" i="75"/>
  <c r="A6" i="75"/>
  <c r="D5" i="75"/>
  <c r="C5" i="75"/>
  <c r="B5" i="75"/>
  <c r="A5" i="75"/>
  <c r="D34" i="74"/>
  <c r="C34" i="74"/>
  <c r="B34" i="74"/>
  <c r="A34" i="74"/>
  <c r="D33" i="74"/>
  <c r="C33" i="74"/>
  <c r="B33" i="74"/>
  <c r="A33" i="74"/>
  <c r="D32" i="74"/>
  <c r="C32" i="74"/>
  <c r="B32" i="74"/>
  <c r="A32" i="74"/>
  <c r="D30" i="74"/>
  <c r="C30" i="74"/>
  <c r="B30" i="74"/>
  <c r="A30" i="74"/>
  <c r="M2" i="74" s="1"/>
  <c r="D29" i="74"/>
  <c r="C29" i="74"/>
  <c r="B29" i="74"/>
  <c r="A29" i="74"/>
  <c r="D28" i="74"/>
  <c r="C28" i="74"/>
  <c r="B28" i="74"/>
  <c r="K3" i="74" s="1"/>
  <c r="A28" i="74"/>
  <c r="K2" i="74" s="1"/>
  <c r="C27" i="74"/>
  <c r="B27" i="74"/>
  <c r="I3" i="74" s="1"/>
  <c r="A27" i="74"/>
  <c r="I2" i="74" s="1"/>
  <c r="D26" i="74"/>
  <c r="C26" i="74"/>
  <c r="B26" i="74"/>
  <c r="G3" i="74" s="1"/>
  <c r="A26" i="74"/>
  <c r="G2" i="74" s="1"/>
  <c r="D25" i="74"/>
  <c r="C25" i="74"/>
  <c r="B25" i="74"/>
  <c r="E3" i="74" s="1"/>
  <c r="A25" i="74"/>
  <c r="E2" i="74" s="1"/>
  <c r="D24" i="74"/>
  <c r="C24" i="74"/>
  <c r="B24" i="74"/>
  <c r="A24" i="74"/>
  <c r="D23" i="74"/>
  <c r="C23" i="74"/>
  <c r="B23" i="74"/>
  <c r="A23" i="74"/>
  <c r="D22" i="74"/>
  <c r="C22" i="74"/>
  <c r="B22" i="74"/>
  <c r="A22" i="74"/>
  <c r="D21" i="74"/>
  <c r="C21" i="74"/>
  <c r="B21" i="74"/>
  <c r="A21" i="74"/>
  <c r="D20" i="74"/>
  <c r="C20" i="74"/>
  <c r="B20" i="74"/>
  <c r="A20" i="74"/>
  <c r="D19" i="74"/>
  <c r="C19" i="74"/>
  <c r="B19" i="74"/>
  <c r="A19" i="74"/>
  <c r="D18" i="74"/>
  <c r="C18" i="74"/>
  <c r="B18" i="74"/>
  <c r="A18" i="74"/>
  <c r="D17" i="74"/>
  <c r="C17" i="74"/>
  <c r="B17" i="74"/>
  <c r="A17" i="74"/>
  <c r="D16" i="74"/>
  <c r="C16" i="74"/>
  <c r="B16" i="74"/>
  <c r="A16" i="74"/>
  <c r="D15" i="74"/>
  <c r="C15" i="74"/>
  <c r="B15" i="74"/>
  <c r="A15" i="74"/>
  <c r="D13" i="74"/>
  <c r="C13" i="74"/>
  <c r="B13" i="74"/>
  <c r="A13" i="74"/>
  <c r="D12" i="74"/>
  <c r="C12" i="74"/>
  <c r="B12" i="74"/>
  <c r="A12" i="74"/>
  <c r="D11" i="74"/>
  <c r="C11" i="74"/>
  <c r="B11" i="74"/>
  <c r="A11" i="74"/>
  <c r="D10" i="74"/>
  <c r="C10" i="74"/>
  <c r="B10" i="74"/>
  <c r="A10" i="74"/>
  <c r="D9" i="74"/>
  <c r="C9" i="74"/>
  <c r="B9" i="74"/>
  <c r="A9" i="74"/>
  <c r="D8" i="74"/>
  <c r="C8" i="74"/>
  <c r="B8" i="74"/>
  <c r="A8" i="74"/>
  <c r="D7" i="74"/>
  <c r="C7" i="74"/>
  <c r="B7" i="74"/>
  <c r="A7" i="74"/>
  <c r="D6" i="74"/>
  <c r="C6" i="74"/>
  <c r="B6" i="74"/>
  <c r="A6" i="74"/>
  <c r="D5" i="74"/>
  <c r="C5" i="74"/>
  <c r="B5" i="74"/>
  <c r="A5" i="74"/>
  <c r="D34" i="73"/>
  <c r="H34" i="73" s="1"/>
  <c r="C34" i="73"/>
  <c r="B34" i="73"/>
  <c r="A34" i="73"/>
  <c r="D33" i="73"/>
  <c r="J33" i="73" s="1"/>
  <c r="C33" i="73"/>
  <c r="B33" i="73"/>
  <c r="A33" i="73"/>
  <c r="D32" i="73"/>
  <c r="H32" i="73" s="1"/>
  <c r="C32" i="73"/>
  <c r="B32" i="73"/>
  <c r="A32" i="73"/>
  <c r="D30" i="73"/>
  <c r="N30" i="73" s="1"/>
  <c r="C30" i="73"/>
  <c r="B30" i="73"/>
  <c r="A30" i="73"/>
  <c r="D29" i="73"/>
  <c r="H29" i="73" s="1"/>
  <c r="C29" i="73"/>
  <c r="B29" i="73"/>
  <c r="A29" i="73"/>
  <c r="D28" i="73"/>
  <c r="H28" i="73" s="1"/>
  <c r="C28" i="73"/>
  <c r="B28" i="73"/>
  <c r="A28" i="73"/>
  <c r="D27" i="73"/>
  <c r="F27" i="73" s="1"/>
  <c r="C27" i="73"/>
  <c r="B27" i="73"/>
  <c r="A27" i="73"/>
  <c r="D26" i="73"/>
  <c r="H26" i="73" s="1"/>
  <c r="C26" i="73"/>
  <c r="B26" i="73"/>
  <c r="A26" i="73"/>
  <c r="D25" i="73"/>
  <c r="H25" i="73" s="1"/>
  <c r="C25" i="73"/>
  <c r="B25" i="73"/>
  <c r="A25" i="73"/>
  <c r="D24" i="73"/>
  <c r="H24" i="73" s="1"/>
  <c r="C24" i="73"/>
  <c r="B24" i="73"/>
  <c r="O3" i="73" s="1"/>
  <c r="A24" i="73"/>
  <c r="O2" i="73" s="1"/>
  <c r="D23" i="73"/>
  <c r="H23" i="73" s="1"/>
  <c r="C23" i="73"/>
  <c r="B23" i="73"/>
  <c r="M3" i="73" s="1"/>
  <c r="A23" i="73"/>
  <c r="M2" i="73" s="1"/>
  <c r="D22" i="73"/>
  <c r="L22" i="73" s="1"/>
  <c r="C22" i="73"/>
  <c r="B22" i="73"/>
  <c r="K3" i="73" s="1"/>
  <c r="A22" i="73"/>
  <c r="K2" i="73" s="1"/>
  <c r="D21" i="73"/>
  <c r="H21" i="73" s="1"/>
  <c r="C21" i="73"/>
  <c r="B21" i="73"/>
  <c r="I3" i="73" s="1"/>
  <c r="A21" i="73"/>
  <c r="I2" i="73" s="1"/>
  <c r="D20" i="73"/>
  <c r="H20" i="73" s="1"/>
  <c r="C20" i="73"/>
  <c r="B20" i="73"/>
  <c r="G3" i="73" s="1"/>
  <c r="A20" i="73"/>
  <c r="G2" i="73" s="1"/>
  <c r="D19" i="73"/>
  <c r="F19" i="73" s="1"/>
  <c r="C19" i="73"/>
  <c r="B19" i="73"/>
  <c r="E3" i="73" s="1"/>
  <c r="A19" i="73"/>
  <c r="E2" i="73" s="1"/>
  <c r="D18" i="73"/>
  <c r="J18" i="73" s="1"/>
  <c r="C18" i="73"/>
  <c r="B18" i="73"/>
  <c r="A18" i="73"/>
  <c r="D17" i="73"/>
  <c r="H17" i="73" s="1"/>
  <c r="C17" i="73"/>
  <c r="B17" i="73"/>
  <c r="A17" i="73"/>
  <c r="D16" i="73"/>
  <c r="H16" i="73" s="1"/>
  <c r="C16" i="73"/>
  <c r="B16" i="73"/>
  <c r="A16" i="73"/>
  <c r="D15" i="73"/>
  <c r="H15" i="73" s="1"/>
  <c r="C15" i="73"/>
  <c r="B15" i="73"/>
  <c r="A15" i="73"/>
  <c r="D13" i="73"/>
  <c r="H13" i="73" s="1"/>
  <c r="C13" i="73"/>
  <c r="B13" i="73"/>
  <c r="A13" i="73"/>
  <c r="D12" i="73"/>
  <c r="H12" i="73" s="1"/>
  <c r="C12" i="73"/>
  <c r="B12" i="73"/>
  <c r="A12" i="73"/>
  <c r="D11" i="73"/>
  <c r="H11" i="73" s="1"/>
  <c r="C11" i="73"/>
  <c r="B11" i="73"/>
  <c r="A11" i="73"/>
  <c r="D10" i="73"/>
  <c r="L10" i="73" s="1"/>
  <c r="C10" i="73"/>
  <c r="B10" i="73"/>
  <c r="A10" i="73"/>
  <c r="D9" i="73"/>
  <c r="H9" i="73" s="1"/>
  <c r="C9" i="73"/>
  <c r="B9" i="73"/>
  <c r="A9" i="73"/>
  <c r="D8" i="73"/>
  <c r="H8" i="73" s="1"/>
  <c r="C8" i="73"/>
  <c r="B8" i="73"/>
  <c r="A8" i="73"/>
  <c r="D7" i="73"/>
  <c r="H7" i="73" s="1"/>
  <c r="C7" i="73"/>
  <c r="B7" i="73"/>
  <c r="A7" i="73"/>
  <c r="D6" i="73"/>
  <c r="C6" i="73"/>
  <c r="B6" i="73"/>
  <c r="A6" i="73"/>
  <c r="D5" i="73"/>
  <c r="C5" i="73"/>
  <c r="B5" i="73"/>
  <c r="A5" i="73"/>
  <c r="D34" i="26"/>
  <c r="P34" i="26" s="1"/>
  <c r="C34" i="26"/>
  <c r="B34" i="26"/>
  <c r="A34" i="26"/>
  <c r="D33" i="26"/>
  <c r="P33" i="26" s="1"/>
  <c r="C33" i="26"/>
  <c r="B33" i="26"/>
  <c r="A33" i="26"/>
  <c r="D32" i="26"/>
  <c r="P32" i="26" s="1"/>
  <c r="C32" i="26"/>
  <c r="B32" i="26"/>
  <c r="A32" i="26"/>
  <c r="D30" i="26"/>
  <c r="H30" i="26" s="1"/>
  <c r="C30" i="26"/>
  <c r="B30" i="26"/>
  <c r="A30" i="26"/>
  <c r="D29" i="26"/>
  <c r="P29" i="26" s="1"/>
  <c r="C29" i="26"/>
  <c r="B29" i="26"/>
  <c r="A29" i="26"/>
  <c r="D28" i="26"/>
  <c r="P28" i="26" s="1"/>
  <c r="C28" i="26"/>
  <c r="B28" i="26"/>
  <c r="A28" i="26"/>
  <c r="D27" i="26"/>
  <c r="H27" i="26" s="1"/>
  <c r="C27" i="26"/>
  <c r="B27" i="26"/>
  <c r="A27" i="26"/>
  <c r="D26" i="26"/>
  <c r="P26" i="26" s="1"/>
  <c r="C26" i="26"/>
  <c r="B26" i="26"/>
  <c r="A26" i="26"/>
  <c r="D25" i="26"/>
  <c r="P25" i="26" s="1"/>
  <c r="C25" i="26"/>
  <c r="B25" i="26"/>
  <c r="A25" i="26"/>
  <c r="D24" i="26"/>
  <c r="P24" i="26" s="1"/>
  <c r="C24" i="26"/>
  <c r="B24" i="26"/>
  <c r="A24" i="26"/>
  <c r="D23" i="26"/>
  <c r="H23" i="26" s="1"/>
  <c r="C23" i="26"/>
  <c r="B23" i="26"/>
  <c r="A23" i="26"/>
  <c r="D22" i="26"/>
  <c r="P22" i="26" s="1"/>
  <c r="C22" i="26"/>
  <c r="B22" i="26"/>
  <c r="A22" i="26"/>
  <c r="D21" i="26"/>
  <c r="P21" i="26" s="1"/>
  <c r="C21" i="26"/>
  <c r="B21" i="26"/>
  <c r="A21" i="26"/>
  <c r="D20" i="26"/>
  <c r="H20" i="26" s="1"/>
  <c r="C20" i="26"/>
  <c r="B20" i="26"/>
  <c r="A20" i="26"/>
  <c r="D19" i="26"/>
  <c r="P19" i="26" s="1"/>
  <c r="C19" i="26"/>
  <c r="B19" i="26"/>
  <c r="A19" i="26"/>
  <c r="D18" i="26"/>
  <c r="H18" i="26" s="1"/>
  <c r="C18" i="26"/>
  <c r="B18" i="26"/>
  <c r="A18" i="26"/>
  <c r="D17" i="26"/>
  <c r="P17" i="26" s="1"/>
  <c r="C17" i="26"/>
  <c r="B17" i="26"/>
  <c r="A17" i="26"/>
  <c r="D16" i="26"/>
  <c r="P16" i="26" s="1"/>
  <c r="C16" i="26"/>
  <c r="B16" i="26"/>
  <c r="A16" i="26"/>
  <c r="D15" i="26"/>
  <c r="P15" i="26" s="1"/>
  <c r="C15" i="26"/>
  <c r="B15" i="26"/>
  <c r="A15" i="26"/>
  <c r="D13" i="26"/>
  <c r="P13" i="26" s="1"/>
  <c r="C13" i="26"/>
  <c r="B13" i="26"/>
  <c r="A13" i="26"/>
  <c r="D12" i="26"/>
  <c r="P12" i="26" s="1"/>
  <c r="C12" i="26"/>
  <c r="B12" i="26"/>
  <c r="A12" i="26"/>
  <c r="D11" i="26"/>
  <c r="L11" i="26" s="1"/>
  <c r="C11" i="26"/>
  <c r="B11" i="26"/>
  <c r="A11" i="26"/>
  <c r="D10" i="26"/>
  <c r="P10" i="26" s="1"/>
  <c r="C10" i="26"/>
  <c r="B10" i="26"/>
  <c r="A10" i="26"/>
  <c r="D9" i="26"/>
  <c r="P9" i="26" s="1"/>
  <c r="C9" i="26"/>
  <c r="B9" i="26"/>
  <c r="A9" i="26"/>
  <c r="D8" i="26"/>
  <c r="P8" i="26" s="1"/>
  <c r="C8" i="26"/>
  <c r="B8" i="26"/>
  <c r="A8" i="26"/>
  <c r="D7" i="26"/>
  <c r="L7" i="26" s="1"/>
  <c r="C7" i="26"/>
  <c r="B7" i="26"/>
  <c r="A7" i="26"/>
  <c r="J30" i="73" l="1"/>
  <c r="N20" i="73"/>
  <c r="P34" i="73"/>
  <c r="J23" i="73"/>
  <c r="J25" i="73"/>
  <c r="J28" i="73"/>
  <c r="F33" i="73"/>
  <c r="P15" i="73"/>
  <c r="J10" i="73"/>
  <c r="J9" i="73"/>
  <c r="L32" i="73"/>
  <c r="L24" i="73"/>
  <c r="L12" i="73"/>
  <c r="L21" i="73"/>
  <c r="J29" i="73"/>
  <c r="L17" i="73"/>
  <c r="L9" i="73"/>
  <c r="F13" i="73"/>
  <c r="N17" i="73"/>
  <c r="F18" i="73"/>
  <c r="N21" i="73"/>
  <c r="L29" i="73"/>
  <c r="N9" i="73"/>
  <c r="P17" i="73"/>
  <c r="P21" i="73"/>
  <c r="N29" i="73"/>
  <c r="P9" i="73"/>
  <c r="N19" i="73"/>
  <c r="J22" i="73"/>
  <c r="N26" i="73"/>
  <c r="P29" i="73"/>
  <c r="N8" i="73"/>
  <c r="P26" i="73"/>
  <c r="P8" i="73"/>
  <c r="J12" i="73"/>
  <c r="J17" i="73"/>
  <c r="J21" i="73"/>
  <c r="J24" i="73"/>
  <c r="J32" i="73"/>
  <c r="J31" i="26"/>
  <c r="P7" i="73"/>
  <c r="L31" i="26"/>
  <c r="N31" i="26"/>
  <c r="N23" i="73"/>
  <c r="L25" i="73"/>
  <c r="L28" i="73"/>
  <c r="L30" i="74"/>
  <c r="J30" i="74"/>
  <c r="H30" i="74"/>
  <c r="F30" i="74"/>
  <c r="P30" i="74"/>
  <c r="N30" i="74"/>
  <c r="L33" i="74"/>
  <c r="J33" i="74"/>
  <c r="H33" i="74"/>
  <c r="N33" i="74"/>
  <c r="F33" i="74"/>
  <c r="P33" i="74"/>
  <c r="J31" i="73"/>
  <c r="L31" i="74"/>
  <c r="N31" i="74"/>
  <c r="J31" i="74"/>
  <c r="H31" i="74"/>
  <c r="F31" i="74"/>
  <c r="P31" i="74"/>
  <c r="L20" i="74"/>
  <c r="J20" i="74"/>
  <c r="N20" i="74"/>
  <c r="H20" i="74"/>
  <c r="F20" i="74"/>
  <c r="P20" i="74"/>
  <c r="P23" i="73"/>
  <c r="N25" i="73"/>
  <c r="N28" i="73"/>
  <c r="F34" i="73"/>
  <c r="L13" i="74"/>
  <c r="J13" i="74"/>
  <c r="H13" i="74"/>
  <c r="F13" i="74"/>
  <c r="N13" i="74"/>
  <c r="P13" i="74"/>
  <c r="L19" i="74"/>
  <c r="N19" i="74"/>
  <c r="J19" i="74"/>
  <c r="H19" i="74"/>
  <c r="F19" i="74"/>
  <c r="P19" i="74"/>
  <c r="L22" i="74"/>
  <c r="J22" i="74"/>
  <c r="H22" i="74"/>
  <c r="F22" i="74"/>
  <c r="N22" i="74"/>
  <c r="P22" i="74"/>
  <c r="L31" i="73"/>
  <c r="J7" i="73"/>
  <c r="J11" i="73"/>
  <c r="J15" i="73"/>
  <c r="J16" i="73"/>
  <c r="P25" i="73"/>
  <c r="J34" i="73"/>
  <c r="L29" i="74"/>
  <c r="N29" i="74"/>
  <c r="J29" i="74"/>
  <c r="H29" i="74"/>
  <c r="F29" i="74"/>
  <c r="P29" i="74"/>
  <c r="L32" i="74"/>
  <c r="J32" i="74"/>
  <c r="N32" i="74"/>
  <c r="H32" i="74"/>
  <c r="F32" i="74"/>
  <c r="P32" i="74"/>
  <c r="N31" i="73"/>
  <c r="L16" i="74"/>
  <c r="J16" i="74"/>
  <c r="H16" i="74"/>
  <c r="F16" i="74"/>
  <c r="P16" i="74"/>
  <c r="N16" i="74"/>
  <c r="L7" i="73"/>
  <c r="N11" i="73"/>
  <c r="L15" i="73"/>
  <c r="L16" i="73"/>
  <c r="J20" i="73"/>
  <c r="L34" i="73"/>
  <c r="L12" i="74"/>
  <c r="J12" i="74"/>
  <c r="N12" i="74"/>
  <c r="H12" i="74"/>
  <c r="F12" i="74"/>
  <c r="P12" i="74"/>
  <c r="L17" i="74"/>
  <c r="J17" i="74"/>
  <c r="N17" i="74"/>
  <c r="H17" i="74"/>
  <c r="F17" i="74"/>
  <c r="P17" i="74"/>
  <c r="L21" i="74"/>
  <c r="J21" i="74"/>
  <c r="H21" i="74"/>
  <c r="F21" i="74"/>
  <c r="P21" i="74"/>
  <c r="N21" i="74"/>
  <c r="L24" i="74"/>
  <c r="N24" i="74"/>
  <c r="J24" i="74"/>
  <c r="H24" i="74"/>
  <c r="F24" i="74"/>
  <c r="P24" i="74"/>
  <c r="L26" i="74"/>
  <c r="J26" i="74"/>
  <c r="N26" i="74"/>
  <c r="H26" i="74"/>
  <c r="F26" i="74"/>
  <c r="P26" i="74"/>
  <c r="L15" i="74"/>
  <c r="N15" i="74"/>
  <c r="J15" i="74"/>
  <c r="H15" i="74"/>
  <c r="F15" i="74"/>
  <c r="P15" i="74"/>
  <c r="N7" i="73"/>
  <c r="P11" i="73"/>
  <c r="N15" i="73"/>
  <c r="N16" i="73"/>
  <c r="L20" i="73"/>
  <c r="N34" i="73"/>
  <c r="L28" i="74"/>
  <c r="J28" i="74"/>
  <c r="H28" i="74"/>
  <c r="F28" i="74"/>
  <c r="N28" i="74"/>
  <c r="P28" i="74"/>
  <c r="L34" i="74"/>
  <c r="J34" i="74"/>
  <c r="H34" i="74"/>
  <c r="F34" i="74"/>
  <c r="N34" i="74"/>
  <c r="P34" i="74"/>
  <c r="J18" i="74"/>
  <c r="H18" i="74"/>
  <c r="F18" i="74"/>
  <c r="P18" i="74"/>
  <c r="N18" i="74"/>
  <c r="L18" i="74"/>
  <c r="N27" i="73"/>
  <c r="J25" i="74"/>
  <c r="H25" i="74"/>
  <c r="N25" i="74"/>
  <c r="F25" i="74"/>
  <c r="P25" i="74"/>
  <c r="L25" i="74"/>
  <c r="N15" i="75"/>
  <c r="N16" i="75"/>
  <c r="F16" i="75"/>
  <c r="H16" i="75"/>
  <c r="N23" i="75"/>
  <c r="F23" i="75"/>
  <c r="H23" i="75"/>
  <c r="N34" i="75"/>
  <c r="H34" i="75"/>
  <c r="F34" i="75"/>
  <c r="N25" i="75"/>
  <c r="H25" i="75"/>
  <c r="F25" i="75"/>
  <c r="H7" i="75"/>
  <c r="F7" i="75"/>
  <c r="N20" i="75"/>
  <c r="H20" i="75"/>
  <c r="F20" i="75"/>
  <c r="F6" i="75"/>
  <c r="H6" i="75"/>
  <c r="F10" i="75"/>
  <c r="H10" i="75"/>
  <c r="H13" i="75"/>
  <c r="F13" i="75"/>
  <c r="F18" i="75"/>
  <c r="H18" i="75"/>
  <c r="N19" i="75"/>
  <c r="H19" i="75"/>
  <c r="F19" i="75"/>
  <c r="N22" i="75"/>
  <c r="F22" i="75"/>
  <c r="H22" i="75"/>
  <c r="N27" i="75"/>
  <c r="F27" i="75"/>
  <c r="H27" i="75"/>
  <c r="N30" i="75"/>
  <c r="H30" i="75"/>
  <c r="F30" i="75"/>
  <c r="N33" i="75"/>
  <c r="F33" i="75"/>
  <c r="H33" i="75"/>
  <c r="F11" i="75"/>
  <c r="H11" i="75"/>
  <c r="N28" i="75"/>
  <c r="F28" i="75"/>
  <c r="H28" i="75"/>
  <c r="H5" i="75"/>
  <c r="F5" i="75"/>
  <c r="H8" i="75"/>
  <c r="F8" i="75"/>
  <c r="F9" i="75"/>
  <c r="H9" i="75"/>
  <c r="H12" i="75"/>
  <c r="F12" i="75"/>
  <c r="N17" i="75"/>
  <c r="H17" i="75"/>
  <c r="F17" i="75"/>
  <c r="N21" i="75"/>
  <c r="H21" i="75"/>
  <c r="F21" i="75"/>
  <c r="N24" i="75"/>
  <c r="H24" i="75"/>
  <c r="F24" i="75"/>
  <c r="N26" i="75"/>
  <c r="F26" i="75"/>
  <c r="H26" i="75"/>
  <c r="N29" i="75"/>
  <c r="H29" i="75"/>
  <c r="F29" i="75"/>
  <c r="N32" i="75"/>
  <c r="F32" i="75"/>
  <c r="H32" i="75"/>
  <c r="F31" i="75"/>
  <c r="H31" i="75"/>
  <c r="J31" i="75"/>
  <c r="L31" i="75"/>
  <c r="N31" i="75"/>
  <c r="J9" i="75"/>
  <c r="J10" i="75"/>
  <c r="J11" i="75"/>
  <c r="J12" i="75"/>
  <c r="J13" i="75"/>
  <c r="J16" i="75"/>
  <c r="J17" i="75"/>
  <c r="J18" i="75"/>
  <c r="J19" i="75"/>
  <c r="J20" i="75"/>
  <c r="J21" i="75"/>
  <c r="J22" i="75"/>
  <c r="J23" i="75"/>
  <c r="J24" i="75"/>
  <c r="J25" i="75"/>
  <c r="J26" i="75"/>
  <c r="J27" i="75"/>
  <c r="J28" i="75"/>
  <c r="J29" i="75"/>
  <c r="J30" i="75"/>
  <c r="J32" i="75"/>
  <c r="J33" i="75"/>
  <c r="J34" i="75"/>
  <c r="L19" i="75"/>
  <c r="L20" i="75"/>
  <c r="L21" i="75"/>
  <c r="L22" i="75"/>
  <c r="L23" i="75"/>
  <c r="L24" i="75"/>
  <c r="L25" i="75"/>
  <c r="L26" i="75"/>
  <c r="L27" i="75"/>
  <c r="L28" i="75"/>
  <c r="L29" i="75"/>
  <c r="L30" i="75"/>
  <c r="L33" i="75"/>
  <c r="L34" i="75"/>
  <c r="P31" i="73"/>
  <c r="F31" i="73"/>
  <c r="N10" i="73"/>
  <c r="J13" i="73"/>
  <c r="N22" i="73"/>
  <c r="P10" i="73"/>
  <c r="H19" i="73"/>
  <c r="H27" i="73"/>
  <c r="P30" i="73"/>
  <c r="L33" i="73"/>
  <c r="F30" i="73"/>
  <c r="L13" i="73"/>
  <c r="L18" i="73"/>
  <c r="P22" i="73"/>
  <c r="J8" i="73"/>
  <c r="F10" i="73"/>
  <c r="N12" i="73"/>
  <c r="N13" i="73"/>
  <c r="N18" i="73"/>
  <c r="J19" i="73"/>
  <c r="F22" i="73"/>
  <c r="N24" i="73"/>
  <c r="J26" i="73"/>
  <c r="J27" i="73"/>
  <c r="N32" i="73"/>
  <c r="N33" i="73"/>
  <c r="L8" i="73"/>
  <c r="H10" i="73"/>
  <c r="L11" i="73"/>
  <c r="P12" i="73"/>
  <c r="P13" i="73"/>
  <c r="P16" i="73"/>
  <c r="P18" i="73"/>
  <c r="L19" i="73"/>
  <c r="P20" i="73"/>
  <c r="H22" i="73"/>
  <c r="L23" i="73"/>
  <c r="P24" i="73"/>
  <c r="L26" i="73"/>
  <c r="L27" i="73"/>
  <c r="P28" i="73"/>
  <c r="H30" i="73"/>
  <c r="P32" i="73"/>
  <c r="P33" i="73"/>
  <c r="H18" i="73"/>
  <c r="P19" i="73"/>
  <c r="P27" i="73"/>
  <c r="L30" i="73"/>
  <c r="H33" i="73"/>
  <c r="P31" i="26"/>
  <c r="F31" i="26"/>
  <c r="F20" i="73"/>
  <c r="F24" i="73"/>
  <c r="F29" i="73"/>
  <c r="F7" i="73"/>
  <c r="F8" i="73"/>
  <c r="F9" i="73"/>
  <c r="F11" i="73"/>
  <c r="F12" i="73"/>
  <c r="F15" i="73"/>
  <c r="F16" i="73"/>
  <c r="F17" i="73"/>
  <c r="F21" i="73"/>
  <c r="F23" i="73"/>
  <c r="F25" i="73"/>
  <c r="F26" i="73"/>
  <c r="F28" i="73"/>
  <c r="F32" i="73"/>
  <c r="H19" i="26"/>
  <c r="L19" i="26"/>
  <c r="N19" i="26"/>
  <c r="N22" i="26"/>
  <c r="F19" i="26"/>
  <c r="J22" i="26"/>
  <c r="L26" i="26"/>
  <c r="L22" i="26"/>
  <c r="H8" i="26"/>
  <c r="L29" i="26"/>
  <c r="J10" i="26"/>
  <c r="N20" i="26"/>
  <c r="L13" i="26"/>
  <c r="N15" i="26"/>
  <c r="F26" i="26"/>
  <c r="J8" i="26"/>
  <c r="L10" i="26"/>
  <c r="N13" i="26"/>
  <c r="H26" i="26"/>
  <c r="N29" i="26"/>
  <c r="F30" i="26"/>
  <c r="N9" i="26"/>
  <c r="N7" i="26"/>
  <c r="N32" i="26"/>
  <c r="N8" i="26"/>
  <c r="H10" i="26"/>
  <c r="N17" i="26"/>
  <c r="J29" i="26"/>
  <c r="F32" i="26"/>
  <c r="N10" i="26"/>
  <c r="N18" i="26"/>
  <c r="J19" i="26"/>
  <c r="J26" i="26"/>
  <c r="N27" i="26"/>
  <c r="H32" i="26"/>
  <c r="J32" i="26"/>
  <c r="N11" i="26"/>
  <c r="H12" i="26"/>
  <c r="J12" i="26"/>
  <c r="F13" i="26"/>
  <c r="F18" i="26"/>
  <c r="F20" i="26"/>
  <c r="L23" i="26"/>
  <c r="L30" i="26"/>
  <c r="H9" i="26"/>
  <c r="N12" i="26"/>
  <c r="H13" i="26"/>
  <c r="N16" i="26"/>
  <c r="H17" i="26"/>
  <c r="J20" i="26"/>
  <c r="F22" i="26"/>
  <c r="N23" i="26"/>
  <c r="N26" i="26"/>
  <c r="J27" i="26"/>
  <c r="F29" i="26"/>
  <c r="N30" i="26"/>
  <c r="J33" i="26"/>
  <c r="F9" i="26"/>
  <c r="F17" i="26"/>
  <c r="N24" i="26"/>
  <c r="F27" i="26"/>
  <c r="H33" i="26"/>
  <c r="F8" i="26"/>
  <c r="J9" i="26"/>
  <c r="F10" i="26"/>
  <c r="J13" i="26"/>
  <c r="L20" i="26"/>
  <c r="N21" i="26"/>
  <c r="H22" i="26"/>
  <c r="L27" i="26"/>
  <c r="N28" i="26"/>
  <c r="H29" i="26"/>
  <c r="L33" i="26"/>
  <c r="N34" i="26"/>
  <c r="N33" i="26"/>
  <c r="F23" i="26"/>
  <c r="N25" i="26"/>
  <c r="F12" i="26"/>
  <c r="J23" i="26"/>
  <c r="J30" i="26"/>
  <c r="F33" i="26"/>
  <c r="P7" i="26"/>
  <c r="F15" i="26"/>
  <c r="F16" i="26"/>
  <c r="F21" i="26"/>
  <c r="P11" i="26"/>
  <c r="F7" i="26"/>
  <c r="F11" i="26"/>
  <c r="F24" i="26"/>
  <c r="F25" i="26"/>
  <c r="F28" i="26"/>
  <c r="F34" i="26"/>
  <c r="H7" i="26"/>
  <c r="L8" i="26"/>
  <c r="L9" i="26"/>
  <c r="H11" i="26"/>
  <c r="L12" i="26"/>
  <c r="H15" i="26"/>
  <c r="H16" i="26"/>
  <c r="L17" i="26"/>
  <c r="P18" i="26"/>
  <c r="P20" i="26"/>
  <c r="H21" i="26"/>
  <c r="P23" i="26"/>
  <c r="H24" i="26"/>
  <c r="H25" i="26"/>
  <c r="P27" i="26"/>
  <c r="H28" i="26"/>
  <c r="P30" i="26"/>
  <c r="L32" i="26"/>
  <c r="H34" i="26"/>
  <c r="J7" i="26"/>
  <c r="J11" i="26"/>
  <c r="J15" i="26"/>
  <c r="J21" i="26"/>
  <c r="J24" i="26"/>
  <c r="J25" i="26"/>
  <c r="J28" i="26"/>
  <c r="J34" i="26"/>
  <c r="L15" i="26"/>
  <c r="L16" i="26"/>
  <c r="L21" i="26"/>
  <c r="L24" i="26"/>
  <c r="L25" i="26"/>
  <c r="L28" i="26"/>
  <c r="L34" i="26"/>
  <c r="D18" i="31"/>
  <c r="C18" i="31"/>
  <c r="B18" i="31"/>
  <c r="A18" i="31"/>
  <c r="D17" i="31"/>
  <c r="J17" i="31" s="1"/>
  <c r="C17" i="31"/>
  <c r="B17" i="31"/>
  <c r="A17" i="31"/>
  <c r="D16" i="31"/>
  <c r="J16" i="31" s="1"/>
  <c r="C16" i="31"/>
  <c r="B16" i="31"/>
  <c r="A16" i="31"/>
  <c r="D15" i="31"/>
  <c r="C15" i="31"/>
  <c r="B15" i="31"/>
  <c r="A15" i="31"/>
  <c r="D14" i="31"/>
  <c r="C14" i="31"/>
  <c r="B14" i="31"/>
  <c r="A14" i="31"/>
  <c r="D13" i="31"/>
  <c r="C13" i="31"/>
  <c r="B13" i="31"/>
  <c r="A13" i="31"/>
  <c r="D12" i="31"/>
  <c r="C12" i="31"/>
  <c r="B12" i="31"/>
  <c r="A12" i="31"/>
  <c r="D11" i="31"/>
  <c r="C11" i="31"/>
  <c r="B11" i="31"/>
  <c r="A11" i="31"/>
  <c r="D10" i="31"/>
  <c r="C10" i="31"/>
  <c r="B10" i="31"/>
  <c r="A10" i="31"/>
  <c r="D9" i="31"/>
  <c r="C9" i="31"/>
  <c r="B9" i="31"/>
  <c r="A9" i="31"/>
  <c r="D8" i="31"/>
  <c r="C8" i="31"/>
  <c r="B8" i="31"/>
  <c r="A8" i="31"/>
  <c r="D7" i="31"/>
  <c r="C7" i="31"/>
  <c r="B7" i="31"/>
  <c r="A7" i="31"/>
  <c r="D6" i="31"/>
  <c r="C6" i="31"/>
  <c r="B6" i="31"/>
  <c r="A6" i="31"/>
  <c r="D5" i="31"/>
  <c r="C5" i="31"/>
  <c r="B5" i="31"/>
  <c r="A5" i="31"/>
  <c r="D4" i="31"/>
  <c r="C4" i="31"/>
  <c r="B4" i="31"/>
  <c r="A4" i="31"/>
  <c r="F805" i="32"/>
  <c r="F808" i="32"/>
  <c r="F776" i="32"/>
  <c r="F775" i="32"/>
  <c r="F772" i="32"/>
  <c r="F774" i="32" s="1"/>
  <c r="F769" i="32"/>
  <c r="F770" i="32" s="1"/>
  <c r="F766" i="32"/>
  <c r="G18" i="31" s="1"/>
  <c r="F782" i="32"/>
  <c r="F768" i="32"/>
  <c r="F777" i="32"/>
  <c r="F765" i="32"/>
  <c r="E18" i="31" s="1"/>
  <c r="C749" i="32"/>
  <c r="B749" i="32"/>
  <c r="F729" i="32"/>
  <c r="F731" i="32" s="1"/>
  <c r="F727" i="32"/>
  <c r="F728" i="32" s="1"/>
  <c r="G17" i="31" s="1"/>
  <c r="F732" i="32"/>
  <c r="C711" i="32"/>
  <c r="B711" i="32"/>
  <c r="F693" i="32"/>
  <c r="F690" i="32"/>
  <c r="F688" i="32"/>
  <c r="F689" i="32" s="1"/>
  <c r="G16" i="31" s="1"/>
  <c r="C673" i="32"/>
  <c r="B673" i="32"/>
  <c r="F652" i="32"/>
  <c r="F650" i="32"/>
  <c r="F651" i="32" s="1"/>
  <c r="G15" i="31" s="1"/>
  <c r="H17" i="31" l="1"/>
  <c r="E15" i="31"/>
  <c r="F15" i="31" s="1"/>
  <c r="E16" i="31"/>
  <c r="F16" i="31" s="1"/>
  <c r="E17" i="31"/>
  <c r="F17" i="31" s="1"/>
  <c r="H18" i="31"/>
  <c r="H16" i="31"/>
  <c r="H15" i="31"/>
  <c r="J15" i="31"/>
  <c r="F18" i="31"/>
  <c r="F771" i="32"/>
  <c r="F773" i="32"/>
  <c r="K32" i="75" s="1"/>
  <c r="L32" i="75" s="1"/>
  <c r="F767" i="32"/>
  <c r="I18" i="31" s="1"/>
  <c r="J18" i="31" s="1"/>
  <c r="F781" i="32"/>
  <c r="F778" i="32"/>
  <c r="F730" i="32"/>
  <c r="C635" i="32"/>
  <c r="B635" i="32"/>
  <c r="F397" i="32" l="1"/>
  <c r="E397" i="32"/>
  <c r="F477" i="32"/>
  <c r="E477" i="32"/>
  <c r="F557" i="32"/>
  <c r="E557" i="32"/>
  <c r="F470" i="32"/>
  <c r="F474" i="32" s="1"/>
  <c r="F390" i="32"/>
  <c r="F394" i="32" s="1"/>
  <c r="F471" i="32" l="1"/>
  <c r="F391" i="32"/>
  <c r="F480" i="32" l="1"/>
  <c r="F479" i="32"/>
  <c r="F400" i="32"/>
  <c r="F399" i="32"/>
  <c r="K18" i="26"/>
  <c r="L18" i="26" s="1"/>
  <c r="F565" i="32"/>
  <c r="F566" i="32" s="1"/>
  <c r="F551" i="32"/>
  <c r="F563" i="32"/>
  <c r="F554" i="32"/>
  <c r="F555" i="32" s="1"/>
  <c r="F552" i="32"/>
  <c r="F553" i="32" s="1"/>
  <c r="F549" i="32"/>
  <c r="F550" i="32" s="1"/>
  <c r="F548" i="32"/>
  <c r="F547" i="32"/>
  <c r="F543" i="32"/>
  <c r="F544" i="32" s="1"/>
  <c r="F540" i="32"/>
  <c r="F539" i="32"/>
  <c r="F537" i="32"/>
  <c r="G14" i="31" s="1"/>
  <c r="H14" i="31" s="1"/>
  <c r="F536" i="32"/>
  <c r="E14" i="31" s="1"/>
  <c r="F14" i="31" s="1"/>
  <c r="F481" i="32" l="1"/>
  <c r="F486" i="32" s="1"/>
  <c r="F485" i="32"/>
  <c r="F401" i="32"/>
  <c r="F407" i="32" s="1"/>
  <c r="F405" i="32"/>
  <c r="F556" i="32"/>
  <c r="F561" i="32"/>
  <c r="F572" i="32"/>
  <c r="F571" i="32"/>
  <c r="F568" i="32"/>
  <c r="F569" i="32" s="1"/>
  <c r="F567" i="32"/>
  <c r="I18" i="26" s="1"/>
  <c r="J18" i="26" s="1"/>
  <c r="F570" i="32"/>
  <c r="F545" i="32"/>
  <c r="M18" i="75" s="1"/>
  <c r="N18" i="75" s="1"/>
  <c r="F546" i="32"/>
  <c r="F482" i="32" l="1"/>
  <c r="I17" i="26" s="1"/>
  <c r="J17" i="26" s="1"/>
  <c r="F487" i="32"/>
  <c r="F488" i="32" s="1"/>
  <c r="F483" i="32"/>
  <c r="F484" i="32" s="1"/>
  <c r="F402" i="32"/>
  <c r="I16" i="26" s="1"/>
  <c r="J16" i="26" s="1"/>
  <c r="F403" i="32"/>
  <c r="F404" i="32" s="1"/>
  <c r="F406" i="32"/>
  <c r="F408" i="32" s="1"/>
  <c r="F573" i="32"/>
  <c r="C517" i="32" l="1"/>
  <c r="C557" i="32" s="1"/>
  <c r="B517" i="32"/>
  <c r="B557" i="32" s="1"/>
  <c r="F542" i="32"/>
  <c r="F541" i="32"/>
  <c r="K18" i="75" s="1"/>
  <c r="L18" i="75" s="1"/>
  <c r="F538" i="32"/>
  <c r="I14" i="31" s="1"/>
  <c r="J14" i="31" s="1"/>
  <c r="C437" i="32"/>
  <c r="C477" i="32" s="1"/>
  <c r="F468" i="32"/>
  <c r="F466" i="32"/>
  <c r="F467" i="32" s="1"/>
  <c r="F465" i="32"/>
  <c r="F463" i="32"/>
  <c r="F460" i="32"/>
  <c r="F462" i="32" s="1"/>
  <c r="F459" i="32"/>
  <c r="F457" i="32"/>
  <c r="G13" i="31" s="1"/>
  <c r="H13" i="31" s="1"/>
  <c r="F456" i="32"/>
  <c r="E13" i="31" s="1"/>
  <c r="F13" i="31" s="1"/>
  <c r="B437" i="32"/>
  <c r="B477" i="32" s="1"/>
  <c r="F388" i="32"/>
  <c r="F386" i="32"/>
  <c r="F387" i="32" s="1"/>
  <c r="F385" i="32"/>
  <c r="F383" i="32"/>
  <c r="F380" i="32"/>
  <c r="F382" i="32" s="1"/>
  <c r="F379" i="32"/>
  <c r="F377" i="32"/>
  <c r="G12" i="31" s="1"/>
  <c r="H12" i="31" s="1"/>
  <c r="F376" i="32"/>
  <c r="E12" i="31" s="1"/>
  <c r="F12" i="31" s="1"/>
  <c r="F469" i="32" l="1"/>
  <c r="F473" i="32"/>
  <c r="F464" i="32"/>
  <c r="F475" i="32"/>
  <c r="F384" i="32"/>
  <c r="F395" i="32"/>
  <c r="F389" i="32"/>
  <c r="F393" i="32"/>
  <c r="F458" i="32"/>
  <c r="I13" i="31" s="1"/>
  <c r="J13" i="31" s="1"/>
  <c r="F461" i="32"/>
  <c r="K17" i="75" s="1"/>
  <c r="L17" i="75" s="1"/>
  <c r="F381" i="32"/>
  <c r="K16" i="75" s="1"/>
  <c r="L16" i="75" s="1"/>
  <c r="F378" i="32"/>
  <c r="I12" i="31" s="1"/>
  <c r="J12" i="31" s="1"/>
  <c r="F476" i="32" l="1"/>
  <c r="F396" i="32"/>
  <c r="C357" i="32"/>
  <c r="C397" i="32" s="1"/>
  <c r="B357" i="32"/>
  <c r="B397" i="32" s="1"/>
  <c r="F345" i="32"/>
  <c r="F346" i="32" s="1"/>
  <c r="G15" i="75" s="1"/>
  <c r="H15" i="75" s="1"/>
  <c r="F343" i="32"/>
  <c r="F349" i="32" s="1"/>
  <c r="F335" i="32"/>
  <c r="F336" i="32" s="1"/>
  <c r="K15" i="75" s="1"/>
  <c r="L15" i="75" s="1"/>
  <c r="F334" i="32"/>
  <c r="F350" i="32"/>
  <c r="F342" i="32"/>
  <c r="F338" i="32"/>
  <c r="F340" i="32" s="1"/>
  <c r="F341" i="32"/>
  <c r="F332" i="32"/>
  <c r="G11" i="31" s="1"/>
  <c r="H11" i="31" s="1"/>
  <c r="F331" i="32"/>
  <c r="E11" i="31" s="1"/>
  <c r="F11" i="31" s="1"/>
  <c r="F347" i="32" l="1"/>
  <c r="F348" i="32" s="1"/>
  <c r="I15" i="75" s="1"/>
  <c r="J15" i="75" s="1"/>
  <c r="G36" i="75"/>
  <c r="G37" i="75" s="1"/>
  <c r="K30" i="1" s="1"/>
  <c r="L30" i="1" s="1"/>
  <c r="L32" i="1" s="1"/>
  <c r="F344" i="32"/>
  <c r="E15" i="75" s="1"/>
  <c r="F15" i="75" s="1"/>
  <c r="F339" i="32"/>
  <c r="F337" i="32" l="1"/>
  <c r="F333" i="32"/>
  <c r="I11" i="31" s="1"/>
  <c r="J11" i="31" s="1"/>
  <c r="C317" i="32" l="1"/>
  <c r="B317" i="32"/>
  <c r="F217" i="32" l="1"/>
  <c r="F219" i="32" s="1"/>
  <c r="F177" i="32"/>
  <c r="F178" i="32" s="1"/>
  <c r="K11" i="75" s="1"/>
  <c r="L11" i="75" s="1"/>
  <c r="F97" i="32"/>
  <c r="F137" i="32"/>
  <c r="F139" i="32" s="1"/>
  <c r="G10" i="31"/>
  <c r="H10" i="31" s="1"/>
  <c r="E10" i="31"/>
  <c r="F10" i="31" s="1"/>
  <c r="F229" i="32"/>
  <c r="F228" i="32"/>
  <c r="F226" i="32"/>
  <c r="F227" i="32" s="1"/>
  <c r="F225" i="32"/>
  <c r="F221" i="32"/>
  <c r="F222" i="32" s="1"/>
  <c r="F223" i="32" s="1"/>
  <c r="M12" i="75" s="1"/>
  <c r="N12" i="75" s="1"/>
  <c r="F220" i="32"/>
  <c r="F214" i="32"/>
  <c r="F216" i="32" s="1"/>
  <c r="F212" i="32"/>
  <c r="G9" i="31" s="1"/>
  <c r="H9" i="31" s="1"/>
  <c r="F211" i="32"/>
  <c r="E9" i="31" s="1"/>
  <c r="F9" i="31" s="1"/>
  <c r="C197" i="32"/>
  <c r="B197" i="32"/>
  <c r="F189" i="32"/>
  <c r="F188" i="32"/>
  <c r="F180" i="32"/>
  <c r="F186" i="32"/>
  <c r="F187" i="32" s="1"/>
  <c r="F185" i="32"/>
  <c r="F181" i="32"/>
  <c r="F182" i="32" s="1"/>
  <c r="F183" i="32" s="1"/>
  <c r="M11" i="75" s="1"/>
  <c r="N11" i="75" s="1"/>
  <c r="F174" i="32"/>
  <c r="F175" i="32" s="1"/>
  <c r="F172" i="32"/>
  <c r="G8" i="31" s="1"/>
  <c r="H8" i="31" s="1"/>
  <c r="F171" i="32"/>
  <c r="E8" i="31" s="1"/>
  <c r="F8" i="31" s="1"/>
  <c r="C157" i="32"/>
  <c r="B157" i="32"/>
  <c r="F149" i="32"/>
  <c r="F148" i="32"/>
  <c r="F146" i="32"/>
  <c r="F147" i="32" s="1"/>
  <c r="F145" i="32"/>
  <c r="F141" i="32"/>
  <c r="F142" i="32" s="1"/>
  <c r="F144" i="32" s="1"/>
  <c r="F140" i="32"/>
  <c r="F134" i="32"/>
  <c r="F135" i="32" s="1"/>
  <c r="F132" i="32"/>
  <c r="G7" i="31" s="1"/>
  <c r="H7" i="31" s="1"/>
  <c r="F131" i="32"/>
  <c r="E7" i="31" s="1"/>
  <c r="F7" i="31" s="1"/>
  <c r="C117" i="32"/>
  <c r="B117" i="32"/>
  <c r="F109" i="32"/>
  <c r="F108" i="32"/>
  <c r="F136" i="32" l="1"/>
  <c r="F133" i="32"/>
  <c r="I7" i="31" s="1"/>
  <c r="J7" i="31" s="1"/>
  <c r="I10" i="31"/>
  <c r="J10" i="31" s="1"/>
  <c r="K13" i="75"/>
  <c r="L13" i="75" s="1"/>
  <c r="M13" i="75"/>
  <c r="N13" i="75" s="1"/>
  <c r="F176" i="32"/>
  <c r="F215" i="32"/>
  <c r="F218" i="32"/>
  <c r="K12" i="75" s="1"/>
  <c r="L12" i="75" s="1"/>
  <c r="F213" i="32"/>
  <c r="I9" i="31" s="1"/>
  <c r="J9" i="31" s="1"/>
  <c r="F224" i="32"/>
  <c r="F173" i="32"/>
  <c r="I8" i="31" s="1"/>
  <c r="J8" i="31" s="1"/>
  <c r="F184" i="32"/>
  <c r="F179" i="32"/>
  <c r="F143" i="32"/>
  <c r="M10" i="75" s="1"/>
  <c r="N10" i="75" s="1"/>
  <c r="F138" i="32"/>
  <c r="K10" i="75" s="1"/>
  <c r="L10" i="75" s="1"/>
  <c r="F106" i="32"/>
  <c r="F105" i="32"/>
  <c r="F101" i="32"/>
  <c r="F100" i="32"/>
  <c r="F99" i="32"/>
  <c r="F94" i="32"/>
  <c r="F92" i="32"/>
  <c r="G6" i="31" s="1"/>
  <c r="H6" i="31" s="1"/>
  <c r="F91" i="32"/>
  <c r="E6" i="31" s="1"/>
  <c r="F6" i="31" s="1"/>
  <c r="C77" i="32" l="1"/>
  <c r="B77" i="32"/>
  <c r="F107" i="32"/>
  <c r="F102" i="32"/>
  <c r="F98" i="32"/>
  <c r="K9" i="75" s="1"/>
  <c r="L9" i="75" s="1"/>
  <c r="F96" i="32"/>
  <c r="F95" i="32"/>
  <c r="F93" i="32"/>
  <c r="I6" i="31" s="1"/>
  <c r="J6" i="31" s="1"/>
  <c r="F104" i="32" l="1"/>
  <c r="F103" i="32"/>
  <c r="M9" i="75" s="1"/>
  <c r="N9" i="75" s="1"/>
  <c r="F72" i="32" l="1"/>
  <c r="F68" i="32"/>
  <c r="F69" i="32" s="1"/>
  <c r="F71" i="32" s="1"/>
  <c r="F67" i="32"/>
  <c r="F64" i="32"/>
  <c r="F66" i="32" s="1"/>
  <c r="F61" i="32"/>
  <c r="F63" i="32" s="1"/>
  <c r="F59" i="32"/>
  <c r="G5" i="31" s="1"/>
  <c r="F58" i="32"/>
  <c r="E5" i="31" s="1"/>
  <c r="C39" i="32"/>
  <c r="B39" i="32"/>
  <c r="F27" i="32"/>
  <c r="F24" i="32"/>
  <c r="F25" i="32" s="1"/>
  <c r="F20" i="32"/>
  <c r="F22" i="32" s="1"/>
  <c r="F18" i="32"/>
  <c r="G4" i="31" s="1"/>
  <c r="F17" i="32"/>
  <c r="E4" i="31" s="1"/>
  <c r="C1" i="32"/>
  <c r="B1" i="32"/>
  <c r="F23" i="32"/>
  <c r="I12" i="35"/>
  <c r="E12" i="35"/>
  <c r="I11" i="35"/>
  <c r="E11" i="35"/>
  <c r="I10" i="35"/>
  <c r="E10" i="35"/>
  <c r="I9" i="35"/>
  <c r="E9" i="35"/>
  <c r="I7" i="35"/>
  <c r="E7" i="35"/>
  <c r="I6" i="35"/>
  <c r="E6" i="35"/>
  <c r="D5" i="33"/>
  <c r="P5" i="33" s="1"/>
  <c r="C5" i="33"/>
  <c r="B5" i="33"/>
  <c r="A5" i="33"/>
  <c r="D14" i="35"/>
  <c r="N14" i="35" s="1"/>
  <c r="C14" i="35"/>
  <c r="B14" i="35"/>
  <c r="A14" i="35"/>
  <c r="D13" i="35"/>
  <c r="C13" i="35"/>
  <c r="B13" i="35"/>
  <c r="A13" i="35"/>
  <c r="D12" i="35"/>
  <c r="C12" i="35"/>
  <c r="B12" i="35"/>
  <c r="A12" i="35"/>
  <c r="D11" i="35"/>
  <c r="C11" i="35"/>
  <c r="B11" i="35"/>
  <c r="A11" i="35"/>
  <c r="D10" i="35"/>
  <c r="C10" i="35"/>
  <c r="B10" i="35"/>
  <c r="A10" i="35"/>
  <c r="D9" i="35"/>
  <c r="C9" i="35"/>
  <c r="B9" i="35"/>
  <c r="A9" i="35"/>
  <c r="D8" i="35"/>
  <c r="C8" i="35"/>
  <c r="B8" i="35"/>
  <c r="A8" i="35"/>
  <c r="D7" i="35"/>
  <c r="C7" i="35"/>
  <c r="B7" i="35"/>
  <c r="A7" i="35"/>
  <c r="D6" i="35"/>
  <c r="C6" i="35"/>
  <c r="B6" i="35"/>
  <c r="A6" i="35"/>
  <c r="D5" i="35"/>
  <c r="C5" i="35"/>
  <c r="B5" i="35"/>
  <c r="A5" i="35"/>
  <c r="D4" i="35"/>
  <c r="C4" i="35"/>
  <c r="B4" i="35"/>
  <c r="A4" i="35"/>
  <c r="M13" i="33"/>
  <c r="M12" i="33"/>
  <c r="M11" i="33"/>
  <c r="M10" i="33"/>
  <c r="M8" i="33"/>
  <c r="N16" i="33"/>
  <c r="K13" i="33"/>
  <c r="K11" i="33"/>
  <c r="I12" i="33"/>
  <c r="I10" i="33"/>
  <c r="G8" i="33"/>
  <c r="L5" i="33" l="1"/>
  <c r="F14" i="35"/>
  <c r="H14" i="35"/>
  <c r="J14" i="35"/>
  <c r="L14" i="35"/>
  <c r="H5" i="33"/>
  <c r="J5" i="33"/>
  <c r="F21" i="32"/>
  <c r="K7" i="75" s="1"/>
  <c r="F60" i="32"/>
  <c r="I5" i="31" s="1"/>
  <c r="F19" i="32"/>
  <c r="I4" i="31" s="1"/>
  <c r="F70" i="32"/>
  <c r="M8" i="75" s="1"/>
  <c r="F65" i="32"/>
  <c r="K8" i="75" s="1"/>
  <c r="F62" i="32"/>
  <c r="N5" i="33"/>
  <c r="E5" i="38"/>
  <c r="C381" i="37"/>
  <c r="F360" i="37"/>
  <c r="C343" i="37" l="1"/>
  <c r="B343" i="37"/>
  <c r="B381" i="37"/>
  <c r="F398" i="37"/>
  <c r="F171" i="37"/>
  <c r="F140" i="37"/>
  <c r="F137" i="37"/>
  <c r="F136" i="37"/>
  <c r="C115" i="37" l="1"/>
  <c r="B115" i="37"/>
  <c r="C1" i="37"/>
  <c r="B1" i="37"/>
  <c r="F24" i="37"/>
  <c r="F21" i="37"/>
  <c r="F23" i="37" s="1"/>
  <c r="I4" i="35"/>
  <c r="E4" i="35"/>
  <c r="F64" i="37"/>
  <c r="F65" i="37" s="1"/>
  <c r="E6" i="33" s="1"/>
  <c r="F62" i="37"/>
  <c r="F59" i="37"/>
  <c r="F57" i="37"/>
  <c r="I5" i="35" s="1"/>
  <c r="F56" i="37"/>
  <c r="E5" i="35" s="1"/>
  <c r="D14" i="38"/>
  <c r="H14" i="38" s="1"/>
  <c r="C14" i="38"/>
  <c r="B14" i="38"/>
  <c r="A14" i="38"/>
  <c r="D13" i="38"/>
  <c r="C13" i="38"/>
  <c r="B13" i="38"/>
  <c r="A13" i="38"/>
  <c r="D12" i="38"/>
  <c r="C12" i="38"/>
  <c r="B12" i="38"/>
  <c r="A12" i="38"/>
  <c r="D11" i="38"/>
  <c r="C11" i="38"/>
  <c r="B11" i="38"/>
  <c r="A11" i="38"/>
  <c r="D10" i="38"/>
  <c r="C10" i="38"/>
  <c r="B10" i="38"/>
  <c r="A10" i="38"/>
  <c r="D9" i="38"/>
  <c r="C9" i="38"/>
  <c r="B9" i="38"/>
  <c r="G3" i="38" s="1"/>
  <c r="A9" i="38"/>
  <c r="D8" i="38"/>
  <c r="C8" i="38"/>
  <c r="B8" i="38"/>
  <c r="A8" i="38"/>
  <c r="D7" i="38"/>
  <c r="C7" i="38"/>
  <c r="B7" i="38"/>
  <c r="A7" i="38"/>
  <c r="D6" i="38"/>
  <c r="C6" i="38"/>
  <c r="B6" i="38"/>
  <c r="A6" i="38"/>
  <c r="D15" i="33"/>
  <c r="N15" i="33" s="1"/>
  <c r="C15" i="33"/>
  <c r="B15" i="33"/>
  <c r="A15" i="33"/>
  <c r="D14" i="33"/>
  <c r="N14" i="33" s="1"/>
  <c r="C14" i="33"/>
  <c r="B14" i="33"/>
  <c r="A14" i="33"/>
  <c r="D13" i="33"/>
  <c r="N13" i="33" s="1"/>
  <c r="C13" i="33"/>
  <c r="B13" i="33"/>
  <c r="A13" i="33"/>
  <c r="D12" i="33"/>
  <c r="N12" i="33" s="1"/>
  <c r="C12" i="33"/>
  <c r="B12" i="33"/>
  <c r="A12" i="33"/>
  <c r="D11" i="33"/>
  <c r="N11" i="33" s="1"/>
  <c r="C11" i="33"/>
  <c r="B11" i="33"/>
  <c r="K3" i="33" s="1"/>
  <c r="K36" i="1" s="1"/>
  <c r="A11" i="33"/>
  <c r="D10" i="33"/>
  <c r="N10" i="33" s="1"/>
  <c r="C10" i="33"/>
  <c r="B10" i="33"/>
  <c r="I3" i="33" s="1"/>
  <c r="I36" i="1" s="1"/>
  <c r="A10" i="33"/>
  <c r="D9" i="33"/>
  <c r="N9" i="33" s="1"/>
  <c r="C9" i="33"/>
  <c r="B9" i="33"/>
  <c r="A9" i="33"/>
  <c r="D8" i="33"/>
  <c r="N8" i="33" s="1"/>
  <c r="C8" i="33"/>
  <c r="B8" i="33"/>
  <c r="G3" i="33" s="1"/>
  <c r="G36" i="1" s="1"/>
  <c r="A8" i="33"/>
  <c r="G2" i="33" s="1"/>
  <c r="G35" i="1" s="1"/>
  <c r="D7" i="33"/>
  <c r="N7" i="33" s="1"/>
  <c r="C7" i="33"/>
  <c r="B7" i="33"/>
  <c r="A7" i="33"/>
  <c r="J13" i="35"/>
  <c r="H13" i="35"/>
  <c r="F13" i="35"/>
  <c r="P13" i="35"/>
  <c r="F14" i="38" l="1"/>
  <c r="H15" i="33"/>
  <c r="J15" i="33"/>
  <c r="L15" i="33"/>
  <c r="P15" i="33"/>
  <c r="F15" i="33"/>
  <c r="L13" i="35"/>
  <c r="N13" i="35"/>
  <c r="D114" i="24"/>
  <c r="F114" i="24" s="1"/>
  <c r="C114" i="24"/>
  <c r="B114" i="24"/>
  <c r="A114" i="24"/>
  <c r="D113" i="24"/>
  <c r="F113" i="24" s="1"/>
  <c r="C113" i="24"/>
  <c r="B113" i="24"/>
  <c r="A113" i="24"/>
  <c r="D112" i="24"/>
  <c r="F112" i="24" s="1"/>
  <c r="C112" i="24"/>
  <c r="B112" i="24"/>
  <c r="A112" i="24"/>
  <c r="D111" i="24"/>
  <c r="F111" i="24" s="1"/>
  <c r="C111" i="24"/>
  <c r="B111" i="24"/>
  <c r="A111" i="24"/>
  <c r="D110" i="24"/>
  <c r="F110" i="24" s="1"/>
  <c r="C110" i="24"/>
  <c r="B110" i="24"/>
  <c r="A110" i="24"/>
  <c r="D109" i="24"/>
  <c r="F109" i="24" s="1"/>
  <c r="C109" i="24"/>
  <c r="B109" i="24"/>
  <c r="A109" i="24"/>
  <c r="D108" i="24"/>
  <c r="F108" i="24" s="1"/>
  <c r="C108" i="24"/>
  <c r="B108" i="24"/>
  <c r="A108" i="24"/>
  <c r="D107" i="24"/>
  <c r="F107" i="24" s="1"/>
  <c r="C107" i="24"/>
  <c r="B107" i="24"/>
  <c r="A107" i="24"/>
  <c r="D106" i="24"/>
  <c r="F106" i="24" s="1"/>
  <c r="C106" i="24"/>
  <c r="B106" i="24"/>
  <c r="A106" i="24"/>
  <c r="D105" i="24"/>
  <c r="F105" i="24" s="1"/>
  <c r="C105" i="24"/>
  <c r="B105" i="24"/>
  <c r="A105" i="24"/>
  <c r="D104" i="24"/>
  <c r="F104" i="24" s="1"/>
  <c r="C104" i="24"/>
  <c r="B104" i="24"/>
  <c r="A104" i="24"/>
  <c r="D103" i="24"/>
  <c r="F103" i="24" s="1"/>
  <c r="C103" i="24"/>
  <c r="B103" i="24"/>
  <c r="A103" i="24"/>
  <c r="D102" i="24"/>
  <c r="F102" i="24" s="1"/>
  <c r="C102" i="24"/>
  <c r="B102" i="24"/>
  <c r="A102" i="24"/>
  <c r="D101" i="24"/>
  <c r="F101" i="24" s="1"/>
  <c r="C101" i="24"/>
  <c r="B101" i="24"/>
  <c r="A101" i="24"/>
  <c r="D100" i="24"/>
  <c r="F100" i="24" s="1"/>
  <c r="C100" i="24"/>
  <c r="B100" i="24"/>
  <c r="A100" i="24"/>
  <c r="D99" i="24"/>
  <c r="F99" i="24" s="1"/>
  <c r="C99" i="24"/>
  <c r="B99" i="24"/>
  <c r="A99" i="24"/>
  <c r="D98" i="24"/>
  <c r="F98" i="24" s="1"/>
  <c r="C98" i="24"/>
  <c r="B98" i="24"/>
  <c r="A98" i="24"/>
  <c r="D97" i="24"/>
  <c r="F97" i="24" s="1"/>
  <c r="C97" i="24"/>
  <c r="B97" i="24"/>
  <c r="A97" i="24"/>
  <c r="D96" i="24"/>
  <c r="F96" i="24" s="1"/>
  <c r="C96" i="24"/>
  <c r="B96" i="24"/>
  <c r="A96" i="24"/>
  <c r="D95" i="24"/>
  <c r="F95" i="24" s="1"/>
  <c r="C95" i="24"/>
  <c r="B95" i="24"/>
  <c r="A95" i="24"/>
  <c r="D94" i="24"/>
  <c r="F94" i="24" s="1"/>
  <c r="C94" i="24"/>
  <c r="B94" i="24"/>
  <c r="A94" i="24"/>
  <c r="D93" i="24"/>
  <c r="F93" i="24" s="1"/>
  <c r="C93" i="24"/>
  <c r="B93" i="24"/>
  <c r="A93" i="24"/>
  <c r="D92" i="24"/>
  <c r="F92" i="24" s="1"/>
  <c r="C92" i="24"/>
  <c r="B92" i="24"/>
  <c r="A92" i="24"/>
  <c r="D91" i="24"/>
  <c r="F91" i="24" s="1"/>
  <c r="C91" i="24"/>
  <c r="B91" i="24"/>
  <c r="A91" i="24"/>
  <c r="D90" i="24"/>
  <c r="F90" i="24" s="1"/>
  <c r="C90" i="24"/>
  <c r="B90" i="24"/>
  <c r="A90" i="24"/>
  <c r="D89" i="24"/>
  <c r="F89" i="24" s="1"/>
  <c r="C89" i="24"/>
  <c r="B89" i="24"/>
  <c r="A89" i="24"/>
  <c r="D88" i="24"/>
  <c r="F88" i="24" s="1"/>
  <c r="C88" i="24"/>
  <c r="B88" i="24"/>
  <c r="A88" i="24"/>
  <c r="D87" i="24"/>
  <c r="F87" i="24" s="1"/>
  <c r="C87" i="24"/>
  <c r="B87" i="24"/>
  <c r="A87" i="24"/>
  <c r="D86" i="24"/>
  <c r="C86" i="24"/>
  <c r="B86" i="24"/>
  <c r="A86" i="24"/>
  <c r="D85" i="24"/>
  <c r="C85" i="24"/>
  <c r="B85" i="24"/>
  <c r="A85" i="24"/>
  <c r="D84" i="24"/>
  <c r="C84" i="24"/>
  <c r="B84" i="24"/>
  <c r="A84" i="24"/>
  <c r="D83" i="24"/>
  <c r="C83" i="24"/>
  <c r="B83" i="24"/>
  <c r="A83" i="24"/>
  <c r="D82" i="24"/>
  <c r="C82" i="24"/>
  <c r="B82" i="24"/>
  <c r="A82" i="24"/>
  <c r="D81" i="24"/>
  <c r="C81" i="24"/>
  <c r="B81" i="24"/>
  <c r="A81" i="24"/>
  <c r="D80" i="24"/>
  <c r="C80" i="24"/>
  <c r="B80" i="24"/>
  <c r="A80" i="24"/>
  <c r="D79" i="24"/>
  <c r="C79" i="24"/>
  <c r="B79" i="24"/>
  <c r="A79" i="24"/>
  <c r="D78" i="24"/>
  <c r="C78" i="24"/>
  <c r="B78" i="24"/>
  <c r="A78" i="24"/>
  <c r="D77" i="24"/>
  <c r="C77" i="24"/>
  <c r="B77" i="24"/>
  <c r="A77" i="24"/>
  <c r="D76" i="24"/>
  <c r="C76" i="24"/>
  <c r="B76" i="24"/>
  <c r="A76" i="24"/>
  <c r="D75" i="24"/>
  <c r="C75" i="24"/>
  <c r="B75" i="24"/>
  <c r="A75" i="24"/>
  <c r="D74" i="24"/>
  <c r="C74" i="24"/>
  <c r="B74" i="24"/>
  <c r="A74" i="24"/>
  <c r="D73" i="24"/>
  <c r="C73" i="24"/>
  <c r="B73" i="24"/>
  <c r="A73" i="24"/>
  <c r="D72" i="24"/>
  <c r="C72" i="24"/>
  <c r="B72" i="24"/>
  <c r="A72" i="24"/>
  <c r="D71" i="24"/>
  <c r="C71" i="24"/>
  <c r="B71" i="24"/>
  <c r="A71" i="24"/>
  <c r="D70" i="24"/>
  <c r="C70" i="24"/>
  <c r="B70" i="24"/>
  <c r="A70" i="24"/>
  <c r="D69" i="24"/>
  <c r="C69" i="24"/>
  <c r="B69" i="24"/>
  <c r="A69" i="24"/>
  <c r="D68" i="24"/>
  <c r="C68" i="24"/>
  <c r="B68" i="24"/>
  <c r="A68" i="24"/>
  <c r="D67" i="24"/>
  <c r="C67" i="24"/>
  <c r="B67" i="24"/>
  <c r="A67" i="24"/>
  <c r="D66" i="24"/>
  <c r="C66" i="24"/>
  <c r="B66" i="24"/>
  <c r="A66" i="24"/>
  <c r="D65" i="24"/>
  <c r="C65" i="24"/>
  <c r="B65" i="24"/>
  <c r="A65" i="24"/>
  <c r="D64" i="24"/>
  <c r="C64" i="24"/>
  <c r="B64" i="24"/>
  <c r="A64" i="24"/>
  <c r="D63" i="24"/>
  <c r="C63" i="24"/>
  <c r="B63" i="24"/>
  <c r="A63" i="24"/>
  <c r="D62" i="24"/>
  <c r="C62" i="24"/>
  <c r="B62" i="24"/>
  <c r="A62" i="24"/>
  <c r="D61" i="24"/>
  <c r="C61" i="24"/>
  <c r="B61" i="24"/>
  <c r="A61" i="24"/>
  <c r="D60" i="24"/>
  <c r="C60" i="24"/>
  <c r="B60" i="24"/>
  <c r="A60" i="24"/>
  <c r="D59" i="24"/>
  <c r="C59" i="24"/>
  <c r="B59" i="24"/>
  <c r="A59" i="24"/>
  <c r="D58" i="24"/>
  <c r="C58" i="24"/>
  <c r="B58" i="24"/>
  <c r="A58" i="24"/>
  <c r="D57" i="24"/>
  <c r="C57" i="24"/>
  <c r="B57" i="24"/>
  <c r="A57" i="24"/>
  <c r="D56" i="24"/>
  <c r="C56" i="24"/>
  <c r="B56" i="24"/>
  <c r="A56" i="24"/>
  <c r="D55" i="24"/>
  <c r="C55" i="24"/>
  <c r="B55" i="24"/>
  <c r="A55" i="24"/>
  <c r="D54" i="24"/>
  <c r="C54" i="24"/>
  <c r="B54" i="24"/>
  <c r="A54" i="24"/>
  <c r="D53" i="24"/>
  <c r="C53" i="24"/>
  <c r="B53" i="24"/>
  <c r="A53" i="24"/>
  <c r="D52" i="24"/>
  <c r="C52" i="24"/>
  <c r="B52" i="24"/>
  <c r="A52" i="24"/>
  <c r="D51" i="24"/>
  <c r="C51" i="24"/>
  <c r="B51" i="24"/>
  <c r="A51" i="24"/>
  <c r="D50" i="24"/>
  <c r="C50" i="24"/>
  <c r="B50" i="24"/>
  <c r="A50" i="24"/>
  <c r="D49" i="24"/>
  <c r="C49" i="24"/>
  <c r="B49" i="24"/>
  <c r="A49" i="24"/>
  <c r="D48" i="24"/>
  <c r="C48" i="24"/>
  <c r="B48" i="24"/>
  <c r="A48" i="24"/>
  <c r="D47" i="24"/>
  <c r="C47" i="24"/>
  <c r="B47" i="24"/>
  <c r="A47" i="24"/>
  <c r="D46" i="24"/>
  <c r="C46" i="24"/>
  <c r="B46" i="24"/>
  <c r="A46" i="24"/>
  <c r="D45" i="24"/>
  <c r="C45" i="24"/>
  <c r="B45" i="24"/>
  <c r="A45" i="24"/>
  <c r="D44" i="24"/>
  <c r="C44" i="24"/>
  <c r="B44" i="24"/>
  <c r="A44" i="24"/>
  <c r="D43" i="24"/>
  <c r="C43" i="24"/>
  <c r="B43" i="24"/>
  <c r="A43" i="24"/>
  <c r="D42" i="24"/>
  <c r="C42" i="24"/>
  <c r="B42" i="24"/>
  <c r="A42" i="24"/>
  <c r="D41" i="24"/>
  <c r="C41" i="24"/>
  <c r="B41" i="24"/>
  <c r="A41" i="24"/>
  <c r="D40" i="24"/>
  <c r="C40" i="24"/>
  <c r="B40" i="24"/>
  <c r="A40" i="24"/>
  <c r="D39" i="24"/>
  <c r="C39" i="24"/>
  <c r="B39" i="24"/>
  <c r="A39" i="24"/>
  <c r="D38" i="24"/>
  <c r="C38" i="24"/>
  <c r="B38" i="24"/>
  <c r="A38" i="24"/>
  <c r="D37" i="24"/>
  <c r="C37" i="24"/>
  <c r="B37" i="24"/>
  <c r="A37" i="24"/>
  <c r="D36" i="24"/>
  <c r="C36" i="24"/>
  <c r="B36" i="24"/>
  <c r="A36" i="24"/>
  <c r="D35" i="24"/>
  <c r="C35" i="24"/>
  <c r="B35" i="24"/>
  <c r="A35" i="24"/>
  <c r="D34" i="24"/>
  <c r="C34" i="24"/>
  <c r="B34" i="24"/>
  <c r="A34" i="24"/>
  <c r="D33" i="24"/>
  <c r="C33" i="24"/>
  <c r="B33" i="24"/>
  <c r="A33" i="24"/>
  <c r="D32" i="24"/>
  <c r="C32" i="24"/>
  <c r="B32" i="24"/>
  <c r="A32" i="24"/>
  <c r="D31" i="24"/>
  <c r="C31" i="24"/>
  <c r="B31" i="24"/>
  <c r="A31" i="24"/>
  <c r="D30" i="24"/>
  <c r="C30" i="24"/>
  <c r="B30" i="24"/>
  <c r="A30" i="24"/>
  <c r="D29" i="24"/>
  <c r="C29" i="24"/>
  <c r="B29" i="24"/>
  <c r="A29" i="24"/>
  <c r="D28" i="24"/>
  <c r="C28" i="24"/>
  <c r="B28" i="24"/>
  <c r="A28" i="24"/>
  <c r="D27" i="24"/>
  <c r="C27" i="24"/>
  <c r="B27" i="24"/>
  <c r="A27" i="24"/>
  <c r="D26" i="24"/>
  <c r="C26" i="24"/>
  <c r="B26" i="24"/>
  <c r="A26" i="24"/>
  <c r="D25" i="24"/>
  <c r="C25" i="24"/>
  <c r="B25" i="24"/>
  <c r="A25" i="24"/>
  <c r="D24" i="24"/>
  <c r="C24" i="24"/>
  <c r="B24" i="24"/>
  <c r="A24" i="24"/>
  <c r="D23" i="24"/>
  <c r="C23" i="24"/>
  <c r="B23" i="24"/>
  <c r="A23" i="24"/>
  <c r="D22" i="24"/>
  <c r="C22" i="24"/>
  <c r="B22" i="24"/>
  <c r="A22" i="24"/>
  <c r="D21" i="24"/>
  <c r="C21" i="24"/>
  <c r="B21" i="24"/>
  <c r="A21" i="24"/>
  <c r="D20" i="24"/>
  <c r="C20" i="24"/>
  <c r="B20" i="24"/>
  <c r="A20" i="24"/>
  <c r="D19" i="24"/>
  <c r="C19" i="24"/>
  <c r="B19" i="24"/>
  <c r="A19" i="24"/>
  <c r="D18" i="24"/>
  <c r="C18" i="24"/>
  <c r="B18" i="24"/>
  <c r="A18" i="24"/>
  <c r="D17" i="24"/>
  <c r="C17" i="24"/>
  <c r="B17" i="24"/>
  <c r="A17" i="24"/>
  <c r="D16" i="24"/>
  <c r="C16" i="24"/>
  <c r="B16" i="24"/>
  <c r="A16" i="24"/>
  <c r="D15" i="24"/>
  <c r="C15" i="24"/>
  <c r="B15" i="24"/>
  <c r="A15" i="24"/>
  <c r="D14" i="24"/>
  <c r="C14" i="24"/>
  <c r="B14" i="24"/>
  <c r="A14" i="24"/>
  <c r="D13" i="24"/>
  <c r="C13" i="24"/>
  <c r="B13" i="24"/>
  <c r="A13" i="24"/>
  <c r="D12" i="24"/>
  <c r="C12" i="24"/>
  <c r="B12" i="24"/>
  <c r="A12" i="24"/>
  <c r="D11" i="24"/>
  <c r="C11" i="24"/>
  <c r="B11" i="24"/>
  <c r="A11" i="24"/>
  <c r="D10" i="24"/>
  <c r="C10" i="24"/>
  <c r="B10" i="24"/>
  <c r="A10" i="24"/>
  <c r="D9" i="24"/>
  <c r="C9" i="24"/>
  <c r="B9" i="24"/>
  <c r="A9" i="24"/>
  <c r="D8" i="24"/>
  <c r="C8" i="24"/>
  <c r="B8" i="24"/>
  <c r="A8" i="24"/>
  <c r="D7" i="24"/>
  <c r="C7" i="24"/>
  <c r="B7" i="24"/>
  <c r="A7" i="24"/>
  <c r="D6" i="24"/>
  <c r="C6" i="24"/>
  <c r="B6" i="24"/>
  <c r="A6" i="24"/>
  <c r="F6" i="24" l="1"/>
  <c r="H6" i="24"/>
  <c r="F9" i="24"/>
  <c r="H9" i="24"/>
  <c r="F12" i="24"/>
  <c r="H12" i="24"/>
  <c r="F15" i="24"/>
  <c r="H15" i="24"/>
  <c r="F18" i="24"/>
  <c r="H18" i="24"/>
  <c r="F21" i="24"/>
  <c r="H21" i="24"/>
  <c r="F24" i="24"/>
  <c r="H24" i="24"/>
  <c r="F27" i="24"/>
  <c r="H27" i="24"/>
  <c r="F30" i="24"/>
  <c r="H30" i="24"/>
  <c r="F33" i="24"/>
  <c r="H33" i="24"/>
  <c r="F36" i="24"/>
  <c r="H36" i="24"/>
  <c r="F39" i="24"/>
  <c r="H39" i="24"/>
  <c r="F42" i="24"/>
  <c r="H42" i="24"/>
  <c r="F45" i="24"/>
  <c r="H45" i="24"/>
  <c r="F48" i="24"/>
  <c r="H48" i="24"/>
  <c r="F51" i="24"/>
  <c r="H51" i="24"/>
  <c r="F54" i="24"/>
  <c r="H54" i="24"/>
  <c r="F57" i="24"/>
  <c r="H57" i="24"/>
  <c r="F60" i="24"/>
  <c r="H60" i="24"/>
  <c r="F63" i="24"/>
  <c r="H63" i="24"/>
  <c r="F66" i="24"/>
  <c r="H66" i="24"/>
  <c r="F69" i="24"/>
  <c r="H69" i="24"/>
  <c r="F72" i="24"/>
  <c r="H72" i="24"/>
  <c r="F75" i="24"/>
  <c r="H75" i="24"/>
  <c r="F78" i="24"/>
  <c r="H78" i="24"/>
  <c r="F80" i="24"/>
  <c r="H80" i="24"/>
  <c r="F83" i="24"/>
  <c r="H83" i="24"/>
  <c r="F86" i="24"/>
  <c r="H86" i="24"/>
  <c r="F8" i="24"/>
  <c r="H8" i="24"/>
  <c r="F11" i="24"/>
  <c r="H11" i="24"/>
  <c r="F14" i="24"/>
  <c r="H14" i="24"/>
  <c r="F17" i="24"/>
  <c r="H17" i="24"/>
  <c r="F20" i="24"/>
  <c r="H20" i="24"/>
  <c r="F23" i="24"/>
  <c r="H23" i="24"/>
  <c r="F26" i="24"/>
  <c r="H26" i="24"/>
  <c r="F29" i="24"/>
  <c r="H29" i="24"/>
  <c r="F32" i="24"/>
  <c r="H32" i="24"/>
  <c r="F35" i="24"/>
  <c r="H35" i="24"/>
  <c r="F38" i="24"/>
  <c r="H38" i="24"/>
  <c r="F41" i="24"/>
  <c r="H41" i="24"/>
  <c r="F44" i="24"/>
  <c r="H44" i="24"/>
  <c r="F47" i="24"/>
  <c r="H47" i="24"/>
  <c r="F50" i="24"/>
  <c r="H50" i="24"/>
  <c r="F53" i="24"/>
  <c r="H53" i="24"/>
  <c r="F56" i="24"/>
  <c r="H56" i="24"/>
  <c r="F59" i="24"/>
  <c r="H59" i="24"/>
  <c r="F62" i="24"/>
  <c r="H62" i="24"/>
  <c r="F65" i="24"/>
  <c r="H65" i="24"/>
  <c r="F68" i="24"/>
  <c r="H68" i="24"/>
  <c r="F71" i="24"/>
  <c r="H71" i="24"/>
  <c r="F74" i="24"/>
  <c r="H74" i="24"/>
  <c r="F77" i="24"/>
  <c r="H77" i="24"/>
  <c r="F79" i="24"/>
  <c r="H79" i="24"/>
  <c r="F82" i="24"/>
  <c r="H82" i="24"/>
  <c r="F85" i="24"/>
  <c r="H85" i="24"/>
  <c r="F7" i="24"/>
  <c r="H7" i="24"/>
  <c r="F10" i="24"/>
  <c r="H10" i="24"/>
  <c r="F13" i="24"/>
  <c r="H13" i="24"/>
  <c r="F16" i="24"/>
  <c r="H16" i="24"/>
  <c r="F19" i="24"/>
  <c r="H19" i="24"/>
  <c r="F22" i="24"/>
  <c r="H22" i="24"/>
  <c r="F25" i="24"/>
  <c r="H25" i="24"/>
  <c r="F28" i="24"/>
  <c r="H28" i="24"/>
  <c r="F31" i="24"/>
  <c r="H31" i="24"/>
  <c r="F34" i="24"/>
  <c r="H34" i="24"/>
  <c r="F37" i="24"/>
  <c r="H37" i="24"/>
  <c r="F40" i="24"/>
  <c r="H40" i="24"/>
  <c r="F43" i="24"/>
  <c r="H43" i="24"/>
  <c r="F46" i="24"/>
  <c r="H46" i="24"/>
  <c r="F49" i="24"/>
  <c r="H49" i="24"/>
  <c r="F52" i="24"/>
  <c r="H52" i="24"/>
  <c r="F55" i="24"/>
  <c r="H55" i="24"/>
  <c r="F58" i="24"/>
  <c r="H58" i="24"/>
  <c r="F61" i="24"/>
  <c r="H61" i="24"/>
  <c r="F64" i="24"/>
  <c r="H64" i="24"/>
  <c r="F67" i="24"/>
  <c r="H67" i="24"/>
  <c r="F70" i="24"/>
  <c r="H70" i="24"/>
  <c r="F73" i="24"/>
  <c r="H73" i="24"/>
  <c r="F81" i="24"/>
  <c r="H81" i="24"/>
  <c r="F84" i="24"/>
  <c r="H84" i="24"/>
  <c r="F76" i="24"/>
  <c r="H76" i="24"/>
  <c r="D50" i="57"/>
  <c r="C50" i="57"/>
  <c r="B50" i="57"/>
  <c r="A50" i="57"/>
  <c r="D49" i="57"/>
  <c r="C49" i="57"/>
  <c r="B49" i="57"/>
  <c r="A49" i="57"/>
  <c r="D48" i="57"/>
  <c r="C48" i="57"/>
  <c r="B48" i="57"/>
  <c r="A48" i="57"/>
  <c r="D47" i="57"/>
  <c r="C47" i="57"/>
  <c r="B47" i="57"/>
  <c r="A47" i="57"/>
  <c r="D46" i="57"/>
  <c r="C46" i="57"/>
  <c r="B46" i="57"/>
  <c r="A46" i="57"/>
  <c r="D45" i="57"/>
  <c r="C45" i="57"/>
  <c r="B45" i="57"/>
  <c r="A45" i="57"/>
  <c r="D44" i="57"/>
  <c r="C44" i="57"/>
  <c r="B44" i="57"/>
  <c r="A44" i="57"/>
  <c r="D43" i="57"/>
  <c r="C43" i="57"/>
  <c r="B43" i="57"/>
  <c r="A43" i="57"/>
  <c r="D42" i="57"/>
  <c r="C42" i="57"/>
  <c r="B42" i="57"/>
  <c r="A42" i="57"/>
  <c r="D41" i="57"/>
  <c r="C41" i="57"/>
  <c r="B41" i="57"/>
  <c r="A41" i="57"/>
  <c r="D40" i="57"/>
  <c r="C40" i="57"/>
  <c r="B40" i="57"/>
  <c r="A40" i="57"/>
  <c r="D39" i="57"/>
  <c r="C39" i="57"/>
  <c r="B39" i="57"/>
  <c r="A39" i="57"/>
  <c r="D38" i="57"/>
  <c r="C38" i="57"/>
  <c r="B38" i="57"/>
  <c r="A38" i="57"/>
  <c r="D37" i="57"/>
  <c r="C37" i="57"/>
  <c r="B37" i="57"/>
  <c r="A37" i="57"/>
  <c r="D36" i="57"/>
  <c r="C36" i="57"/>
  <c r="B36" i="57"/>
  <c r="A36" i="57"/>
  <c r="D35" i="57"/>
  <c r="C35" i="57"/>
  <c r="B35" i="57"/>
  <c r="A35" i="57"/>
  <c r="D34" i="57"/>
  <c r="C34" i="57"/>
  <c r="B34" i="57"/>
  <c r="A34" i="57"/>
  <c r="D33" i="57"/>
  <c r="C33" i="57"/>
  <c r="B33" i="57"/>
  <c r="A33" i="57"/>
  <c r="D32" i="57"/>
  <c r="C32" i="57"/>
  <c r="B32" i="57"/>
  <c r="A32" i="57"/>
  <c r="D31" i="57"/>
  <c r="C31" i="57"/>
  <c r="B31" i="57"/>
  <c r="A31" i="57"/>
  <c r="D30" i="57"/>
  <c r="C30" i="57"/>
  <c r="B30" i="57"/>
  <c r="A30" i="57"/>
  <c r="D29" i="57"/>
  <c r="C29" i="57"/>
  <c r="B29" i="57"/>
  <c r="A29" i="57"/>
  <c r="D28" i="57"/>
  <c r="C28" i="57"/>
  <c r="B28" i="57"/>
  <c r="A28" i="57"/>
  <c r="D27" i="57"/>
  <c r="C27" i="57"/>
  <c r="B27" i="57"/>
  <c r="A27" i="57"/>
  <c r="D26" i="57"/>
  <c r="C26" i="57"/>
  <c r="B26" i="57"/>
  <c r="A26" i="57"/>
  <c r="D25" i="57"/>
  <c r="C25" i="57"/>
  <c r="B25" i="57"/>
  <c r="A25" i="57"/>
  <c r="D24" i="57"/>
  <c r="C24" i="57"/>
  <c r="B24" i="57"/>
  <c r="A24" i="57"/>
  <c r="D23" i="57"/>
  <c r="C23" i="57"/>
  <c r="B23" i="57"/>
  <c r="A23" i="57"/>
  <c r="D22" i="57"/>
  <c r="C22" i="57"/>
  <c r="B22" i="57"/>
  <c r="A22" i="57"/>
  <c r="D21" i="57"/>
  <c r="C21" i="57"/>
  <c r="B21" i="57"/>
  <c r="A21" i="57"/>
  <c r="D20" i="57"/>
  <c r="C20" i="57"/>
  <c r="B20" i="57"/>
  <c r="A20" i="57"/>
  <c r="D19" i="57"/>
  <c r="C19" i="57"/>
  <c r="B19" i="57"/>
  <c r="A19" i="57"/>
  <c r="D18" i="57"/>
  <c r="C18" i="57"/>
  <c r="B18" i="57"/>
  <c r="A18" i="57"/>
  <c r="D17" i="57"/>
  <c r="C17" i="57"/>
  <c r="B17" i="57"/>
  <c r="A17" i="57"/>
  <c r="D16" i="57"/>
  <c r="C16" i="57"/>
  <c r="B16" i="57"/>
  <c r="A16" i="57"/>
  <c r="D15" i="57"/>
  <c r="C15" i="57"/>
  <c r="B15" i="57"/>
  <c r="A15" i="57"/>
  <c r="D14" i="57"/>
  <c r="C14" i="57"/>
  <c r="B14" i="57"/>
  <c r="A14" i="57"/>
  <c r="D13" i="57"/>
  <c r="C13" i="57"/>
  <c r="B13" i="57"/>
  <c r="A13" i="57"/>
  <c r="D12" i="57"/>
  <c r="C12" i="57"/>
  <c r="B12" i="57"/>
  <c r="A12" i="57"/>
  <c r="D11" i="57"/>
  <c r="C11" i="57"/>
  <c r="B11" i="57"/>
  <c r="A11" i="57"/>
  <c r="D10" i="57"/>
  <c r="C10" i="57"/>
  <c r="B10" i="57"/>
  <c r="A10" i="57"/>
  <c r="D9" i="57"/>
  <c r="C9" i="57"/>
  <c r="B9" i="57"/>
  <c r="A9" i="57"/>
  <c r="D8" i="57"/>
  <c r="C8" i="57"/>
  <c r="B8" i="57"/>
  <c r="A8" i="57"/>
  <c r="D7" i="57"/>
  <c r="C7" i="57"/>
  <c r="B7" i="57"/>
  <c r="A7" i="57"/>
  <c r="D6" i="57"/>
  <c r="C6" i="57"/>
  <c r="B6" i="57"/>
  <c r="A6" i="57"/>
  <c r="D5" i="57"/>
  <c r="C5" i="57"/>
  <c r="B5" i="57"/>
  <c r="A5" i="57"/>
  <c r="D4" i="57"/>
  <c r="C4" i="57"/>
  <c r="B4" i="57"/>
  <c r="A4" i="57"/>
  <c r="A4" i="24" l="1"/>
  <c r="D5" i="24"/>
  <c r="C5" i="24"/>
  <c r="B5" i="24"/>
  <c r="A5" i="24"/>
  <c r="E89" i="23"/>
  <c r="F89" i="23" s="1"/>
  <c r="F5" i="24" l="1"/>
  <c r="H5" i="24"/>
  <c r="R37" i="95"/>
  <c r="Q37" i="95"/>
  <c r="P37" i="95"/>
  <c r="O37" i="95"/>
  <c r="N37" i="95"/>
  <c r="M37" i="95"/>
  <c r="L37" i="95"/>
  <c r="K37" i="95"/>
  <c r="J37" i="95"/>
  <c r="I37" i="95"/>
  <c r="H37" i="95"/>
  <c r="G37" i="95"/>
  <c r="F37" i="95"/>
  <c r="E37" i="95"/>
  <c r="D37" i="95"/>
  <c r="C37" i="95"/>
  <c r="B37" i="95"/>
  <c r="C32" i="95"/>
  <c r="C34" i="95" s="1"/>
  <c r="R31" i="95"/>
  <c r="R32" i="95" s="1"/>
  <c r="R34" i="95" s="1"/>
  <c r="Q31" i="95"/>
  <c r="Q32" i="95" s="1"/>
  <c r="Q34" i="95" s="1"/>
  <c r="P31" i="95"/>
  <c r="P32" i="95" s="1"/>
  <c r="P34" i="95" s="1"/>
  <c r="O31" i="95"/>
  <c r="O32" i="95" s="1"/>
  <c r="O34" i="95" s="1"/>
  <c r="N31" i="95"/>
  <c r="N32" i="95" s="1"/>
  <c r="N34" i="95" s="1"/>
  <c r="M31" i="95"/>
  <c r="M32" i="95" s="1"/>
  <c r="M34" i="95" s="1"/>
  <c r="L31" i="95"/>
  <c r="L32" i="95" s="1"/>
  <c r="L34" i="95" s="1"/>
  <c r="K31" i="95"/>
  <c r="K32" i="95" s="1"/>
  <c r="K34" i="95" s="1"/>
  <c r="J31" i="95"/>
  <c r="J32" i="95" s="1"/>
  <c r="J34" i="95" s="1"/>
  <c r="I31" i="95"/>
  <c r="I32" i="95" s="1"/>
  <c r="I34" i="95" s="1"/>
  <c r="H31" i="95"/>
  <c r="H32" i="95" s="1"/>
  <c r="H34" i="95" s="1"/>
  <c r="G31" i="95"/>
  <c r="G32" i="95" s="1"/>
  <c r="G34" i="95" s="1"/>
  <c r="F31" i="95"/>
  <c r="F32" i="95" s="1"/>
  <c r="F34" i="95" s="1"/>
  <c r="E31" i="95"/>
  <c r="E32" i="95" s="1"/>
  <c r="E34" i="95" s="1"/>
  <c r="D31" i="95"/>
  <c r="D32" i="95" s="1"/>
  <c r="D34" i="95" s="1"/>
  <c r="C31" i="95"/>
  <c r="B31" i="95"/>
  <c r="B32" i="95" s="1"/>
  <c r="B34" i="95" s="1"/>
  <c r="R23" i="95"/>
  <c r="R29" i="95" s="1"/>
  <c r="Q23" i="95"/>
  <c r="Q29" i="95" s="1"/>
  <c r="P23" i="95"/>
  <c r="P29" i="95" s="1"/>
  <c r="P18" i="93" s="1"/>
  <c r="P16" i="93" s="1"/>
  <c r="O23" i="95"/>
  <c r="O29" i="95" s="1"/>
  <c r="O18" i="93" s="1"/>
  <c r="N23" i="95"/>
  <c r="N29" i="95" s="1"/>
  <c r="N18" i="93" s="1"/>
  <c r="N16" i="93" s="1"/>
  <c r="N20" i="93" s="1"/>
  <c r="N21" i="93" s="1"/>
  <c r="M23" i="95"/>
  <c r="M29" i="95" s="1"/>
  <c r="M18" i="93" s="1"/>
  <c r="M16" i="93" s="1"/>
  <c r="M20" i="93" s="1"/>
  <c r="M21" i="93" s="1"/>
  <c r="L23" i="95"/>
  <c r="L29" i="95" s="1"/>
  <c r="K23" i="95"/>
  <c r="K29" i="95" s="1"/>
  <c r="K18" i="93" s="1"/>
  <c r="J23" i="95"/>
  <c r="J29" i="95" s="1"/>
  <c r="J18" i="93" s="1"/>
  <c r="J16" i="93" s="1"/>
  <c r="J20" i="93" s="1"/>
  <c r="J21" i="93" s="1"/>
  <c r="I23" i="95"/>
  <c r="I29" i="95" s="1"/>
  <c r="I18" i="93" s="1"/>
  <c r="I16" i="93" s="1"/>
  <c r="I20" i="93" s="1"/>
  <c r="I21" i="93" s="1"/>
  <c r="H23" i="95"/>
  <c r="H29" i="95" s="1"/>
  <c r="H38" i="95" s="1"/>
  <c r="H39" i="95" s="1"/>
  <c r="G23" i="95"/>
  <c r="G29" i="95" s="1"/>
  <c r="G38" i="95" s="1"/>
  <c r="G39" i="95" s="1"/>
  <c r="F23" i="95"/>
  <c r="F29" i="95" s="1"/>
  <c r="E23" i="95"/>
  <c r="E29" i="95" s="1"/>
  <c r="D23" i="95"/>
  <c r="D29" i="95" s="1"/>
  <c r="D18" i="93" s="1"/>
  <c r="D16" i="93" s="1"/>
  <c r="D20" i="93" s="1"/>
  <c r="D21" i="93" s="1"/>
  <c r="C23" i="95"/>
  <c r="C29" i="95" s="1"/>
  <c r="C18" i="93" s="1"/>
  <c r="C16" i="93" s="1"/>
  <c r="C20" i="93" s="1"/>
  <c r="C21" i="93" s="1"/>
  <c r="B23" i="95"/>
  <c r="B29" i="95" s="1"/>
  <c r="B38" i="95" s="1"/>
  <c r="B39" i="95" s="1"/>
  <c r="R18" i="95"/>
  <c r="Q18" i="95"/>
  <c r="P18" i="95"/>
  <c r="O18" i="95"/>
  <c r="N18" i="95"/>
  <c r="M18" i="95"/>
  <c r="L18" i="95"/>
  <c r="K18" i="95"/>
  <c r="J18" i="95"/>
  <c r="I18" i="95"/>
  <c r="H18" i="95"/>
  <c r="G18" i="95"/>
  <c r="F18" i="95"/>
  <c r="E18" i="95"/>
  <c r="D18" i="95"/>
  <c r="C18" i="95"/>
  <c r="B18" i="95"/>
  <c r="D13" i="95"/>
  <c r="D15" i="95" s="1"/>
  <c r="C13" i="95"/>
  <c r="C15" i="95" s="1"/>
  <c r="R12" i="95"/>
  <c r="R13" i="95" s="1"/>
  <c r="R15" i="95" s="1"/>
  <c r="Q12" i="95"/>
  <c r="Q13" i="95" s="1"/>
  <c r="Q15" i="95" s="1"/>
  <c r="P12" i="95"/>
  <c r="P13" i="95" s="1"/>
  <c r="P15" i="95" s="1"/>
  <c r="O12" i="95"/>
  <c r="O13" i="95" s="1"/>
  <c r="O15" i="95" s="1"/>
  <c r="N12" i="95"/>
  <c r="N13" i="95" s="1"/>
  <c r="N15" i="95" s="1"/>
  <c r="M12" i="95"/>
  <c r="M13" i="95" s="1"/>
  <c r="M15" i="95" s="1"/>
  <c r="L12" i="95"/>
  <c r="L13" i="95" s="1"/>
  <c r="L15" i="95" s="1"/>
  <c r="K12" i="95"/>
  <c r="K13" i="95" s="1"/>
  <c r="K15" i="95" s="1"/>
  <c r="J12" i="95"/>
  <c r="J13" i="95" s="1"/>
  <c r="J15" i="95" s="1"/>
  <c r="I12" i="95"/>
  <c r="I13" i="95" s="1"/>
  <c r="I15" i="95" s="1"/>
  <c r="H12" i="95"/>
  <c r="H13" i="95" s="1"/>
  <c r="H15" i="95" s="1"/>
  <c r="G12" i="95"/>
  <c r="G13" i="95" s="1"/>
  <c r="G15" i="95" s="1"/>
  <c r="F12" i="95"/>
  <c r="F13" i="95" s="1"/>
  <c r="F15" i="95" s="1"/>
  <c r="E12" i="95"/>
  <c r="E13" i="95" s="1"/>
  <c r="E15" i="95" s="1"/>
  <c r="D12" i="95"/>
  <c r="C12" i="95"/>
  <c r="B12" i="95"/>
  <c r="B13" i="95" s="1"/>
  <c r="B15" i="95" s="1"/>
  <c r="R4" i="95"/>
  <c r="R10" i="95" s="1"/>
  <c r="R8" i="93" s="1"/>
  <c r="R6" i="93" s="1"/>
  <c r="R10" i="93" s="1"/>
  <c r="R11" i="93" s="1"/>
  <c r="Q4" i="95"/>
  <c r="Q10" i="95" s="1"/>
  <c r="Q8" i="93" s="1"/>
  <c r="Q6" i="93" s="1"/>
  <c r="Q10" i="93" s="1"/>
  <c r="Q11" i="93" s="1"/>
  <c r="P4" i="95"/>
  <c r="P10" i="95" s="1"/>
  <c r="P8" i="93" s="1"/>
  <c r="P6" i="93" s="1"/>
  <c r="P10" i="93" s="1"/>
  <c r="P11" i="93" s="1"/>
  <c r="O4" i="95"/>
  <c r="O10" i="95" s="1"/>
  <c r="O8" i="93" s="1"/>
  <c r="O6" i="93" s="1"/>
  <c r="O10" i="93" s="1"/>
  <c r="O11" i="93" s="1"/>
  <c r="N4" i="95"/>
  <c r="N10" i="95" s="1"/>
  <c r="M4" i="95"/>
  <c r="M10" i="95" s="1"/>
  <c r="M11" i="95" s="1"/>
  <c r="L4" i="95"/>
  <c r="L10" i="95" s="1"/>
  <c r="L8" i="93" s="1"/>
  <c r="L6" i="93" s="1"/>
  <c r="L10" i="93" s="1"/>
  <c r="L11" i="93" s="1"/>
  <c r="K4" i="95"/>
  <c r="K10" i="95" s="1"/>
  <c r="J4" i="95"/>
  <c r="J10" i="95" s="1"/>
  <c r="I4" i="95"/>
  <c r="I10" i="95" s="1"/>
  <c r="H4" i="95"/>
  <c r="H10" i="95" s="1"/>
  <c r="H16" i="95" s="1"/>
  <c r="G4" i="95"/>
  <c r="G10" i="95" s="1"/>
  <c r="F4" i="95"/>
  <c r="F10" i="95" s="1"/>
  <c r="F8" i="93" s="1"/>
  <c r="F6" i="93" s="1"/>
  <c r="E4" i="95"/>
  <c r="E10" i="95" s="1"/>
  <c r="E8" i="93" s="1"/>
  <c r="E6" i="93" s="1"/>
  <c r="E10" i="93" s="1"/>
  <c r="E11" i="93" s="1"/>
  <c r="D4" i="95"/>
  <c r="D10" i="95" s="1"/>
  <c r="D8" i="93" s="1"/>
  <c r="D6" i="93" s="1"/>
  <c r="D10" i="93" s="1"/>
  <c r="D11" i="93" s="1"/>
  <c r="C4" i="95"/>
  <c r="C10" i="95" s="1"/>
  <c r="C8" i="93" s="1"/>
  <c r="C6" i="93" s="1"/>
  <c r="C10" i="93" s="1"/>
  <c r="C11" i="93" s="1"/>
  <c r="B4" i="95"/>
  <c r="B10" i="95" s="1"/>
  <c r="R37" i="94"/>
  <c r="Q37" i="94"/>
  <c r="P37" i="94"/>
  <c r="O37" i="94"/>
  <c r="N37" i="94"/>
  <c r="M37" i="94"/>
  <c r="L37" i="94"/>
  <c r="K37" i="94"/>
  <c r="J37" i="94"/>
  <c r="I37" i="94"/>
  <c r="H37" i="94"/>
  <c r="G37" i="94"/>
  <c r="F37" i="94"/>
  <c r="E37" i="94"/>
  <c r="D37" i="94"/>
  <c r="C37" i="94"/>
  <c r="B37" i="94"/>
  <c r="K32" i="94"/>
  <c r="K34" i="94" s="1"/>
  <c r="D32" i="94"/>
  <c r="D34" i="94" s="1"/>
  <c r="R31" i="94"/>
  <c r="R32" i="94" s="1"/>
  <c r="R34" i="94" s="1"/>
  <c r="Q31" i="94"/>
  <c r="Q32" i="94" s="1"/>
  <c r="Q34" i="94" s="1"/>
  <c r="P31" i="94"/>
  <c r="P32" i="94" s="1"/>
  <c r="P34" i="94" s="1"/>
  <c r="O31" i="94"/>
  <c r="O32" i="94" s="1"/>
  <c r="O34" i="94" s="1"/>
  <c r="N31" i="94"/>
  <c r="N32" i="94" s="1"/>
  <c r="N34" i="94" s="1"/>
  <c r="M31" i="94"/>
  <c r="M32" i="94" s="1"/>
  <c r="M34" i="94" s="1"/>
  <c r="L31" i="94"/>
  <c r="L32" i="94" s="1"/>
  <c r="L34" i="94" s="1"/>
  <c r="K31" i="94"/>
  <c r="J31" i="94"/>
  <c r="J32" i="94" s="1"/>
  <c r="J34" i="94" s="1"/>
  <c r="I31" i="94"/>
  <c r="I32" i="94" s="1"/>
  <c r="I34" i="94" s="1"/>
  <c r="H31" i="94"/>
  <c r="H32" i="94" s="1"/>
  <c r="H34" i="94" s="1"/>
  <c r="G31" i="94"/>
  <c r="G32" i="94" s="1"/>
  <c r="G34" i="94" s="1"/>
  <c r="F31" i="94"/>
  <c r="F32" i="94" s="1"/>
  <c r="F34" i="94" s="1"/>
  <c r="E31" i="94"/>
  <c r="E32" i="94" s="1"/>
  <c r="E34" i="94" s="1"/>
  <c r="D31" i="94"/>
  <c r="C31" i="94"/>
  <c r="C32" i="94" s="1"/>
  <c r="C34" i="94" s="1"/>
  <c r="B31" i="94"/>
  <c r="B32" i="94" s="1"/>
  <c r="B34" i="94" s="1"/>
  <c r="B29" i="94"/>
  <c r="B30" i="94" s="1"/>
  <c r="B36" i="94" s="1"/>
  <c r="R23" i="94"/>
  <c r="R29" i="94" s="1"/>
  <c r="R18" i="92" s="1"/>
  <c r="Q23" i="94"/>
  <c r="Q29" i="94" s="1"/>
  <c r="P23" i="94"/>
  <c r="P29" i="94" s="1"/>
  <c r="O23" i="94"/>
  <c r="O29" i="94" s="1"/>
  <c r="N23" i="94"/>
  <c r="N29" i="94" s="1"/>
  <c r="N18" i="92" s="1"/>
  <c r="N16" i="92" s="1"/>
  <c r="M23" i="94"/>
  <c r="M29" i="94" s="1"/>
  <c r="M18" i="92" s="1"/>
  <c r="M16" i="92" s="1"/>
  <c r="L23" i="94"/>
  <c r="L29" i="94" s="1"/>
  <c r="K23" i="94"/>
  <c r="K29" i="94" s="1"/>
  <c r="J23" i="94"/>
  <c r="J29" i="94" s="1"/>
  <c r="I23" i="94"/>
  <c r="I29" i="94" s="1"/>
  <c r="I38" i="94" s="1"/>
  <c r="I39" i="94" s="1"/>
  <c r="H23" i="94"/>
  <c r="H29" i="94" s="1"/>
  <c r="H18" i="92" s="1"/>
  <c r="H16" i="92" s="1"/>
  <c r="G23" i="94"/>
  <c r="G29" i="94" s="1"/>
  <c r="G35" i="94" s="1"/>
  <c r="F23" i="94"/>
  <c r="F29" i="94" s="1"/>
  <c r="F18" i="92" s="1"/>
  <c r="F16" i="92" s="1"/>
  <c r="E23" i="94"/>
  <c r="E29" i="94" s="1"/>
  <c r="E18" i="92" s="1"/>
  <c r="D23" i="94"/>
  <c r="D29" i="94" s="1"/>
  <c r="D38" i="94" s="1"/>
  <c r="D39" i="94" s="1"/>
  <c r="C23" i="94"/>
  <c r="C29" i="94" s="1"/>
  <c r="B23" i="94"/>
  <c r="B14" i="92" s="1"/>
  <c r="R18" i="94"/>
  <c r="Q18" i="94"/>
  <c r="P18" i="94"/>
  <c r="O18" i="94"/>
  <c r="N18" i="94"/>
  <c r="M18" i="94"/>
  <c r="L18" i="94"/>
  <c r="K18" i="94"/>
  <c r="J18" i="94"/>
  <c r="I18" i="94"/>
  <c r="H18" i="94"/>
  <c r="G18" i="94"/>
  <c r="F18" i="94"/>
  <c r="E18" i="94"/>
  <c r="D18" i="94"/>
  <c r="C18" i="94"/>
  <c r="B18" i="94"/>
  <c r="E13" i="94"/>
  <c r="E15" i="94" s="1"/>
  <c r="C13" i="94"/>
  <c r="C15" i="94" s="1"/>
  <c r="R12" i="94"/>
  <c r="R13" i="94" s="1"/>
  <c r="R15" i="94" s="1"/>
  <c r="Q12" i="94"/>
  <c r="Q13" i="94" s="1"/>
  <c r="Q15" i="94" s="1"/>
  <c r="P12" i="94"/>
  <c r="P13" i="94" s="1"/>
  <c r="P15" i="94" s="1"/>
  <c r="O12" i="94"/>
  <c r="O13" i="94" s="1"/>
  <c r="O15" i="94" s="1"/>
  <c r="N12" i="94"/>
  <c r="N13" i="94" s="1"/>
  <c r="N15" i="94" s="1"/>
  <c r="M12" i="94"/>
  <c r="M13" i="94" s="1"/>
  <c r="M15" i="94" s="1"/>
  <c r="L12" i="94"/>
  <c r="L13" i="94" s="1"/>
  <c r="L15" i="94" s="1"/>
  <c r="K12" i="94"/>
  <c r="K13" i="94" s="1"/>
  <c r="K15" i="94" s="1"/>
  <c r="J12" i="94"/>
  <c r="J13" i="94" s="1"/>
  <c r="J15" i="94" s="1"/>
  <c r="I12" i="94"/>
  <c r="I13" i="94" s="1"/>
  <c r="I15" i="94" s="1"/>
  <c r="H12" i="94"/>
  <c r="H13" i="94" s="1"/>
  <c r="H15" i="94" s="1"/>
  <c r="G12" i="94"/>
  <c r="G13" i="94" s="1"/>
  <c r="G15" i="94" s="1"/>
  <c r="F12" i="94"/>
  <c r="F13" i="94" s="1"/>
  <c r="F15" i="94" s="1"/>
  <c r="E12" i="94"/>
  <c r="D12" i="94"/>
  <c r="D13" i="94" s="1"/>
  <c r="D15" i="94" s="1"/>
  <c r="C12" i="94"/>
  <c r="B12" i="94"/>
  <c r="B13" i="94" s="1"/>
  <c r="B15" i="94" s="1"/>
  <c r="R4" i="94"/>
  <c r="R4" i="92" s="1"/>
  <c r="Q4" i="94"/>
  <c r="Q4" i="92" s="1"/>
  <c r="P4" i="94"/>
  <c r="P10" i="94" s="1"/>
  <c r="P8" i="92" s="1"/>
  <c r="P6" i="92" s="1"/>
  <c r="O4" i="94"/>
  <c r="O10" i="94" s="1"/>
  <c r="O8" i="92" s="1"/>
  <c r="O6" i="92" s="1"/>
  <c r="N4" i="94"/>
  <c r="N10" i="94" s="1"/>
  <c r="N8" i="92" s="1"/>
  <c r="N6" i="92" s="1"/>
  <c r="M4" i="94"/>
  <c r="M10" i="94" s="1"/>
  <c r="M8" i="92" s="1"/>
  <c r="L4" i="94"/>
  <c r="L4" i="92" s="1"/>
  <c r="K4" i="94"/>
  <c r="K10" i="94" s="1"/>
  <c r="K8" i="92" s="1"/>
  <c r="K6" i="92" s="1"/>
  <c r="J4" i="94"/>
  <c r="J10" i="94" s="1"/>
  <c r="J8" i="92" s="1"/>
  <c r="J6" i="92" s="1"/>
  <c r="I4" i="94"/>
  <c r="I10" i="94" s="1"/>
  <c r="I8" i="92" s="1"/>
  <c r="I6" i="92" s="1"/>
  <c r="H4" i="94"/>
  <c r="H10" i="94" s="1"/>
  <c r="H8" i="92" s="1"/>
  <c r="H6" i="92" s="1"/>
  <c r="H10" i="92" s="1"/>
  <c r="H11" i="92" s="1"/>
  <c r="G4" i="94"/>
  <c r="G10" i="94" s="1"/>
  <c r="G8" i="92" s="1"/>
  <c r="G6" i="92" s="1"/>
  <c r="F4" i="94"/>
  <c r="F10" i="94" s="1"/>
  <c r="E4" i="94"/>
  <c r="E10" i="94" s="1"/>
  <c r="E8" i="92" s="1"/>
  <c r="D4" i="94"/>
  <c r="D10" i="94" s="1"/>
  <c r="D8" i="92" s="1"/>
  <c r="C4" i="94"/>
  <c r="C10" i="94" s="1"/>
  <c r="C8" i="92" s="1"/>
  <c r="B4" i="94"/>
  <c r="B10" i="94" s="1"/>
  <c r="B8" i="92" s="1"/>
  <c r="C24" i="93"/>
  <c r="C23" i="93"/>
  <c r="R15" i="93"/>
  <c r="Q15" i="93"/>
  <c r="P15" i="93"/>
  <c r="O15" i="93"/>
  <c r="N15" i="93"/>
  <c r="M15" i="93"/>
  <c r="L15" i="93"/>
  <c r="K15" i="93"/>
  <c r="J15" i="93"/>
  <c r="I15" i="93"/>
  <c r="H15" i="93"/>
  <c r="G15" i="93"/>
  <c r="F15" i="93"/>
  <c r="E15" i="93"/>
  <c r="D15" i="93"/>
  <c r="C15" i="93"/>
  <c r="B15" i="93"/>
  <c r="R13" i="93"/>
  <c r="R14" i="93" s="1"/>
  <c r="Q13" i="93"/>
  <c r="Q14" i="93" s="1"/>
  <c r="P13" i="93"/>
  <c r="P14" i="93" s="1"/>
  <c r="O13" i="93"/>
  <c r="O14" i="93" s="1"/>
  <c r="N13" i="93"/>
  <c r="N14" i="93" s="1"/>
  <c r="M13" i="93"/>
  <c r="M14" i="93" s="1"/>
  <c r="L13" i="93"/>
  <c r="L14" i="93" s="1"/>
  <c r="K13" i="93"/>
  <c r="K14" i="93" s="1"/>
  <c r="J13" i="93"/>
  <c r="J14" i="93" s="1"/>
  <c r="I13" i="93"/>
  <c r="I14" i="93" s="1"/>
  <c r="H13" i="93"/>
  <c r="H14" i="93" s="1"/>
  <c r="G13" i="93"/>
  <c r="G14" i="93" s="1"/>
  <c r="F13" i="93"/>
  <c r="F14" i="93" s="1"/>
  <c r="E13" i="93"/>
  <c r="E14" i="93" s="1"/>
  <c r="D13" i="93"/>
  <c r="D14" i="93" s="1"/>
  <c r="C13" i="93"/>
  <c r="C14" i="93" s="1"/>
  <c r="B13" i="93"/>
  <c r="K8" i="93"/>
  <c r="K6" i="93" s="1"/>
  <c r="K10" i="93" s="1"/>
  <c r="K11" i="93" s="1"/>
  <c r="J8" i="93"/>
  <c r="J6" i="93" s="1"/>
  <c r="J10" i="93" s="1"/>
  <c r="J11" i="93" s="1"/>
  <c r="I8" i="93"/>
  <c r="I6" i="93" s="1"/>
  <c r="I10" i="93" s="1"/>
  <c r="I11" i="93" s="1"/>
  <c r="H8" i="93"/>
  <c r="R5" i="93"/>
  <c r="Q5" i="93"/>
  <c r="P5" i="93"/>
  <c r="O5" i="93"/>
  <c r="N5" i="93"/>
  <c r="M5" i="93"/>
  <c r="L5" i="93"/>
  <c r="K5" i="93"/>
  <c r="J5" i="93"/>
  <c r="I5" i="93"/>
  <c r="H5" i="93"/>
  <c r="G5" i="93"/>
  <c r="F5" i="93"/>
  <c r="E5" i="93"/>
  <c r="D5" i="93"/>
  <c r="C5" i="93"/>
  <c r="B5" i="93"/>
  <c r="M4" i="93"/>
  <c r="L4" i="93"/>
  <c r="K4" i="93"/>
  <c r="J4" i="93"/>
  <c r="I4" i="93"/>
  <c r="H4" i="93"/>
  <c r="G4" i="93"/>
  <c r="F4" i="93"/>
  <c r="E4" i="93"/>
  <c r="R3" i="93"/>
  <c r="Q3" i="93"/>
  <c r="P3" i="93"/>
  <c r="O3" i="93"/>
  <c r="N3" i="93"/>
  <c r="M3" i="93"/>
  <c r="L3" i="93"/>
  <c r="K3" i="93"/>
  <c r="J3" i="93"/>
  <c r="I3" i="93"/>
  <c r="H3" i="93"/>
  <c r="G3" i="93"/>
  <c r="F3" i="93"/>
  <c r="E3" i="93"/>
  <c r="D3" i="93"/>
  <c r="C3" i="93"/>
  <c r="B3" i="93"/>
  <c r="C24" i="92"/>
  <c r="C23" i="92"/>
  <c r="Q18" i="92"/>
  <c r="P18" i="92"/>
  <c r="P16" i="92" s="1"/>
  <c r="E16" i="57" s="1"/>
  <c r="F16" i="57" s="1"/>
  <c r="O18" i="92"/>
  <c r="O16" i="92" s="1"/>
  <c r="L18" i="92"/>
  <c r="L16" i="92" s="1"/>
  <c r="K18" i="92"/>
  <c r="K16" i="92" s="1"/>
  <c r="I18" i="92"/>
  <c r="I16" i="92" s="1"/>
  <c r="C18" i="92"/>
  <c r="C16" i="92" s="1"/>
  <c r="Q16" i="92"/>
  <c r="R15" i="92"/>
  <c r="Q15" i="92"/>
  <c r="P15" i="92"/>
  <c r="O15" i="92"/>
  <c r="N15" i="92"/>
  <c r="M15" i="92"/>
  <c r="L15" i="92"/>
  <c r="K15" i="92"/>
  <c r="J15" i="92"/>
  <c r="I15" i="92"/>
  <c r="H15" i="92"/>
  <c r="G15" i="92"/>
  <c r="F15" i="92"/>
  <c r="E15" i="92"/>
  <c r="D15" i="92"/>
  <c r="C15" i="92"/>
  <c r="B15" i="92"/>
  <c r="R13" i="92"/>
  <c r="R14" i="92" s="1"/>
  <c r="Q13" i="92"/>
  <c r="Q14" i="92" s="1"/>
  <c r="P13" i="92"/>
  <c r="P14" i="92" s="1"/>
  <c r="O13" i="92"/>
  <c r="O14" i="92" s="1"/>
  <c r="N13" i="92"/>
  <c r="N14" i="92" s="1"/>
  <c r="M13" i="92"/>
  <c r="M14" i="92" s="1"/>
  <c r="L13" i="92"/>
  <c r="L14" i="92" s="1"/>
  <c r="K13" i="92"/>
  <c r="K14" i="92" s="1"/>
  <c r="J13" i="92"/>
  <c r="J14" i="92" s="1"/>
  <c r="I13" i="92"/>
  <c r="I14" i="92" s="1"/>
  <c r="H13" i="92"/>
  <c r="H14" i="92" s="1"/>
  <c r="G13" i="92"/>
  <c r="G14" i="92" s="1"/>
  <c r="F13" i="92"/>
  <c r="F14" i="92" s="1"/>
  <c r="E13" i="92"/>
  <c r="E14" i="92" s="1"/>
  <c r="D13" i="92"/>
  <c r="D14" i="92" s="1"/>
  <c r="C13" i="92"/>
  <c r="C14" i="92" s="1"/>
  <c r="B13" i="92"/>
  <c r="R5" i="92"/>
  <c r="Q5" i="92"/>
  <c r="P5" i="92"/>
  <c r="O5" i="92"/>
  <c r="N5" i="92"/>
  <c r="M5" i="92"/>
  <c r="L5" i="92"/>
  <c r="K5" i="92"/>
  <c r="J5" i="92"/>
  <c r="I5" i="92"/>
  <c r="H5" i="92"/>
  <c r="G5" i="92"/>
  <c r="F5" i="92"/>
  <c r="E5" i="92"/>
  <c r="D5" i="92"/>
  <c r="C5" i="92"/>
  <c r="B5" i="92"/>
  <c r="R3" i="92"/>
  <c r="Q3" i="92"/>
  <c r="P3" i="92"/>
  <c r="O3" i="92"/>
  <c r="N3" i="92"/>
  <c r="M3" i="92"/>
  <c r="L3" i="92"/>
  <c r="K3" i="92"/>
  <c r="J3" i="92"/>
  <c r="I3" i="92"/>
  <c r="H3" i="92"/>
  <c r="G3" i="92"/>
  <c r="F3" i="92"/>
  <c r="E3" i="92"/>
  <c r="D3" i="92"/>
  <c r="C3" i="92"/>
  <c r="B3" i="92"/>
  <c r="F30" i="95" l="1"/>
  <c r="F18" i="93"/>
  <c r="F16" i="93" s="1"/>
  <c r="F20" i="93" s="1"/>
  <c r="F21" i="93" s="1"/>
  <c r="G11" i="95"/>
  <c r="G8" i="93"/>
  <c r="G6" i="93" s="1"/>
  <c r="G10" i="93" s="1"/>
  <c r="G11" i="93" s="1"/>
  <c r="N16" i="95"/>
  <c r="B18" i="93"/>
  <c r="F4" i="92"/>
  <c r="H4" i="92"/>
  <c r="H18" i="93"/>
  <c r="H16" i="93" s="1"/>
  <c r="H20" i="93" s="1"/>
  <c r="H21" i="93" s="1"/>
  <c r="M4" i="92"/>
  <c r="N4" i="92"/>
  <c r="R10" i="94"/>
  <c r="R8" i="92" s="1"/>
  <c r="R6" i="92" s="1"/>
  <c r="E50" i="57" s="1"/>
  <c r="F50" i="57" s="1"/>
  <c r="O4" i="92"/>
  <c r="G4" i="92"/>
  <c r="G18" i="93"/>
  <c r="G16" i="93" s="1"/>
  <c r="G20" i="93" s="1"/>
  <c r="G21" i="93" s="1"/>
  <c r="P4" i="92"/>
  <c r="R16" i="92"/>
  <c r="Q10" i="94"/>
  <c r="B14" i="93"/>
  <c r="L10" i="94"/>
  <c r="L8" i="92" s="1"/>
  <c r="L6" i="92" s="1"/>
  <c r="L10" i="92" s="1"/>
  <c r="L11" i="92" s="1"/>
  <c r="B6" i="92"/>
  <c r="E24" i="57" s="1"/>
  <c r="F24" i="57" s="1"/>
  <c r="C6" i="92"/>
  <c r="C10" i="92" s="1"/>
  <c r="C11" i="92" s="1"/>
  <c r="D6" i="92"/>
  <c r="D10" i="92" s="1"/>
  <c r="D11" i="92" s="1"/>
  <c r="D4" i="93"/>
  <c r="E6" i="92"/>
  <c r="E10" i="92" s="1"/>
  <c r="E11" i="92" s="1"/>
  <c r="E16" i="92"/>
  <c r="E8" i="57" s="1"/>
  <c r="F8" i="57" s="1"/>
  <c r="B16" i="95"/>
  <c r="J10" i="92"/>
  <c r="J11" i="92" s="1"/>
  <c r="E19" i="57"/>
  <c r="F19" i="57" s="1"/>
  <c r="E38" i="57"/>
  <c r="F38" i="57" s="1"/>
  <c r="E47" i="57"/>
  <c r="F47" i="57" s="1"/>
  <c r="E45" i="57"/>
  <c r="F45" i="57" s="1"/>
  <c r="K10" i="92"/>
  <c r="K11" i="92" s="1"/>
  <c r="E41" i="57"/>
  <c r="F41" i="57" s="1"/>
  <c r="E26" i="57"/>
  <c r="F26" i="57" s="1"/>
  <c r="E37" i="57"/>
  <c r="F37" i="57" s="1"/>
  <c r="E35" i="57"/>
  <c r="F35" i="57" s="1"/>
  <c r="E25" i="57"/>
  <c r="F25" i="57" s="1"/>
  <c r="E17" i="57"/>
  <c r="F17" i="57" s="1"/>
  <c r="E40" i="57"/>
  <c r="F40" i="57" s="1"/>
  <c r="E5" i="57"/>
  <c r="F5" i="57" s="1"/>
  <c r="K20" i="92"/>
  <c r="K21" i="92" s="1"/>
  <c r="E6" i="57"/>
  <c r="F6" i="57" s="1"/>
  <c r="M20" i="92"/>
  <c r="M21" i="92" s="1"/>
  <c r="E39" i="57"/>
  <c r="F39" i="57" s="1"/>
  <c r="L30" i="95"/>
  <c r="L18" i="93"/>
  <c r="L16" i="93" s="1"/>
  <c r="L20" i="93" s="1"/>
  <c r="L21" i="93" s="1"/>
  <c r="R30" i="95"/>
  <c r="R19" i="93" s="1"/>
  <c r="R18" i="93"/>
  <c r="R16" i="93" s="1"/>
  <c r="R20" i="93" s="1"/>
  <c r="R21" i="93" s="1"/>
  <c r="R17" i="93" s="1"/>
  <c r="B10" i="92"/>
  <c r="B11" i="92" s="1"/>
  <c r="E27" i="57"/>
  <c r="F27" i="57" s="1"/>
  <c r="F11" i="94"/>
  <c r="F17" i="94" s="1"/>
  <c r="F8" i="92"/>
  <c r="F6" i="92" s="1"/>
  <c r="C20" i="92"/>
  <c r="C21" i="92" s="1"/>
  <c r="E44" i="57"/>
  <c r="F44" i="57" s="1"/>
  <c r="E34" i="57"/>
  <c r="F34" i="57" s="1"/>
  <c r="E31" i="57"/>
  <c r="F31" i="57" s="1"/>
  <c r="E9" i="57"/>
  <c r="P20" i="93"/>
  <c r="P21" i="93" s="1"/>
  <c r="E29" i="57"/>
  <c r="F29" i="57" s="1"/>
  <c r="B18" i="92"/>
  <c r="B16" i="92" s="1"/>
  <c r="B20" i="92" s="1"/>
  <c r="B21" i="92" s="1"/>
  <c r="G10" i="92"/>
  <c r="G11" i="92" s="1"/>
  <c r="E20" i="57"/>
  <c r="F20" i="57" s="1"/>
  <c r="C35" i="94"/>
  <c r="B4" i="92"/>
  <c r="C4" i="92"/>
  <c r="D4" i="92"/>
  <c r="G18" i="92"/>
  <c r="G16" i="92" s="1"/>
  <c r="N30" i="94"/>
  <c r="R35" i="94"/>
  <c r="E4" i="92"/>
  <c r="N8" i="93"/>
  <c r="N6" i="93" s="1"/>
  <c r="N10" i="93" s="1"/>
  <c r="N11" i="93" s="1"/>
  <c r="I4" i="92"/>
  <c r="O4" i="93"/>
  <c r="O16" i="93"/>
  <c r="O20" i="93" s="1"/>
  <c r="O21" i="93" s="1"/>
  <c r="M6" i="92"/>
  <c r="I35" i="94"/>
  <c r="F35" i="94"/>
  <c r="R16" i="95"/>
  <c r="J4" i="92"/>
  <c r="O10" i="92"/>
  <c r="O11" i="92" s="1"/>
  <c r="P4" i="93"/>
  <c r="H19" i="95"/>
  <c r="H20" i="95" s="1"/>
  <c r="I10" i="92"/>
  <c r="I11" i="92" s="1"/>
  <c r="K4" i="92"/>
  <c r="P10" i="92"/>
  <c r="P11" i="92" s="1"/>
  <c r="E7" i="57"/>
  <c r="F7" i="57" s="1"/>
  <c r="E12" i="57"/>
  <c r="F12" i="57" s="1"/>
  <c r="E15" i="57"/>
  <c r="F15" i="57" s="1"/>
  <c r="Q4" i="93"/>
  <c r="N10" i="92"/>
  <c r="N11" i="92" s="1"/>
  <c r="E33" i="57"/>
  <c r="F33" i="57" s="1"/>
  <c r="E18" i="57"/>
  <c r="F18" i="57" s="1"/>
  <c r="R4" i="93"/>
  <c r="E16" i="95"/>
  <c r="M30" i="95"/>
  <c r="N20" i="92"/>
  <c r="N21" i="92" s="1"/>
  <c r="M17" i="95"/>
  <c r="N4" i="93"/>
  <c r="N11" i="95"/>
  <c r="F16" i="95"/>
  <c r="E30" i="57"/>
  <c r="F30" i="57" s="1"/>
  <c r="E32" i="57"/>
  <c r="F32" i="57" s="1"/>
  <c r="M9" i="93"/>
  <c r="F10" i="93"/>
  <c r="F11" i="93" s="1"/>
  <c r="E14" i="57"/>
  <c r="F14" i="57" s="1"/>
  <c r="P35" i="95"/>
  <c r="O35" i="94"/>
  <c r="B4" i="93"/>
  <c r="B8" i="93"/>
  <c r="B6" i="93" s="1"/>
  <c r="B10" i="93" s="1"/>
  <c r="B11" i="93" s="1"/>
  <c r="K16" i="93"/>
  <c r="K20" i="93" s="1"/>
  <c r="K21" i="93" s="1"/>
  <c r="M8" i="93"/>
  <c r="M6" i="93" s="1"/>
  <c r="M10" i="93" s="1"/>
  <c r="M11" i="93" s="1"/>
  <c r="C4" i="93"/>
  <c r="B16" i="93"/>
  <c r="B20" i="93" s="1"/>
  <c r="B21" i="93" s="1"/>
  <c r="D52" i="57"/>
  <c r="F9" i="57"/>
  <c r="Q16" i="94"/>
  <c r="Q19" i="94"/>
  <c r="Q20" i="94" s="1"/>
  <c r="Q11" i="94"/>
  <c r="Q8" i="92"/>
  <c r="Q6" i="92" s="1"/>
  <c r="Q10" i="92" s="1"/>
  <c r="Q11" i="92" s="1"/>
  <c r="F9" i="92"/>
  <c r="C25" i="92"/>
  <c r="E38" i="95"/>
  <c r="E39" i="95" s="1"/>
  <c r="E30" i="95"/>
  <c r="E35" i="95"/>
  <c r="E18" i="93"/>
  <c r="E16" i="93" s="1"/>
  <c r="E20" i="93" s="1"/>
  <c r="E21" i="93" s="1"/>
  <c r="Q38" i="95"/>
  <c r="Q39" i="95" s="1"/>
  <c r="Q30" i="95"/>
  <c r="Q18" i="93"/>
  <c r="Q16" i="93" s="1"/>
  <c r="Q20" i="93" s="1"/>
  <c r="Q21" i="93" s="1"/>
  <c r="Q35" i="95"/>
  <c r="H20" i="92"/>
  <c r="H21" i="92" s="1"/>
  <c r="P20" i="92"/>
  <c r="P21" i="92" s="1"/>
  <c r="B19" i="94"/>
  <c r="B20" i="94" s="1"/>
  <c r="B11" i="94"/>
  <c r="B16" i="94"/>
  <c r="H19" i="94"/>
  <c r="H20" i="94" s="1"/>
  <c r="H16" i="94"/>
  <c r="H11" i="94"/>
  <c r="N19" i="94"/>
  <c r="N20" i="94" s="1"/>
  <c r="N16" i="94"/>
  <c r="N11" i="94"/>
  <c r="F36" i="95"/>
  <c r="F19" i="93"/>
  <c r="F17" i="93" s="1"/>
  <c r="M19" i="94"/>
  <c r="M20" i="94" s="1"/>
  <c r="M16" i="94"/>
  <c r="M11" i="94"/>
  <c r="I20" i="92"/>
  <c r="I21" i="92" s="1"/>
  <c r="Q20" i="92"/>
  <c r="Q21" i="92" s="1"/>
  <c r="L20" i="92"/>
  <c r="L21" i="92" s="1"/>
  <c r="R20" i="92"/>
  <c r="R21" i="92" s="1"/>
  <c r="C16" i="94"/>
  <c r="C19" i="94"/>
  <c r="C20" i="94" s="1"/>
  <c r="C11" i="94"/>
  <c r="I16" i="94"/>
  <c r="I19" i="94"/>
  <c r="I20" i="94" s="1"/>
  <c r="I11" i="94"/>
  <c r="O16" i="94"/>
  <c r="O19" i="94"/>
  <c r="O20" i="94" s="1"/>
  <c r="O11" i="94"/>
  <c r="K16" i="94"/>
  <c r="K19" i="94"/>
  <c r="K20" i="94" s="1"/>
  <c r="K11" i="94"/>
  <c r="O20" i="92"/>
  <c r="O21" i="92" s="1"/>
  <c r="G19" i="94"/>
  <c r="G20" i="94" s="1"/>
  <c r="G16" i="94"/>
  <c r="G11" i="94"/>
  <c r="E16" i="94"/>
  <c r="E19" i="94"/>
  <c r="E20" i="94" s="1"/>
  <c r="E11" i="94"/>
  <c r="F20" i="92"/>
  <c r="F21" i="92" s="1"/>
  <c r="B19" i="92"/>
  <c r="B17" i="92" s="1"/>
  <c r="D16" i="94"/>
  <c r="D19" i="94"/>
  <c r="D20" i="94" s="1"/>
  <c r="D11" i="94"/>
  <c r="J16" i="94"/>
  <c r="J11" i="94"/>
  <c r="J19" i="94"/>
  <c r="J20" i="94" s="1"/>
  <c r="P16" i="94"/>
  <c r="P11" i="94"/>
  <c r="P19" i="94"/>
  <c r="P20" i="94" s="1"/>
  <c r="L36" i="95"/>
  <c r="L19" i="93"/>
  <c r="L17" i="93" s="1"/>
  <c r="H35" i="94"/>
  <c r="H38" i="94"/>
  <c r="H39" i="94" s="1"/>
  <c r="I30" i="94"/>
  <c r="C16" i="95"/>
  <c r="C11" i="95"/>
  <c r="I16" i="95"/>
  <c r="I11" i="95"/>
  <c r="O16" i="95"/>
  <c r="O11" i="95"/>
  <c r="L19" i="95"/>
  <c r="L20" i="95" s="1"/>
  <c r="L11" i="95"/>
  <c r="C19" i="95"/>
  <c r="C20" i="95" s="1"/>
  <c r="C30" i="95"/>
  <c r="C38" i="95"/>
  <c r="C39" i="95" s="1"/>
  <c r="C35" i="95"/>
  <c r="I30" i="95"/>
  <c r="I38" i="95"/>
  <c r="I39" i="95" s="1"/>
  <c r="I35" i="95"/>
  <c r="O30" i="95"/>
  <c r="O38" i="95"/>
  <c r="O39" i="95" s="1"/>
  <c r="O35" i="95"/>
  <c r="K38" i="95"/>
  <c r="K39" i="95" s="1"/>
  <c r="K30" i="95"/>
  <c r="D35" i="94"/>
  <c r="D30" i="94"/>
  <c r="J35" i="94"/>
  <c r="J30" i="94"/>
  <c r="P35" i="94"/>
  <c r="P30" i="94"/>
  <c r="M38" i="94"/>
  <c r="M39" i="94" s="1"/>
  <c r="M30" i="94"/>
  <c r="D11" i="95"/>
  <c r="D19" i="95"/>
  <c r="D20" i="95" s="1"/>
  <c r="D16" i="95"/>
  <c r="J11" i="95"/>
  <c r="J19" i="95"/>
  <c r="J20" i="95" s="1"/>
  <c r="J16" i="95"/>
  <c r="P11" i="95"/>
  <c r="P19" i="95"/>
  <c r="P20" i="95" s="1"/>
  <c r="P16" i="95"/>
  <c r="M16" i="95"/>
  <c r="M19" i="95"/>
  <c r="M20" i="95" s="1"/>
  <c r="D30" i="95"/>
  <c r="D38" i="95"/>
  <c r="D39" i="95" s="1"/>
  <c r="J30" i="95"/>
  <c r="J38" i="95"/>
  <c r="J39" i="95" s="1"/>
  <c r="P30" i="95"/>
  <c r="P38" i="95"/>
  <c r="P39" i="95" s="1"/>
  <c r="L35" i="95"/>
  <c r="L38" i="95"/>
  <c r="L39" i="95" s="1"/>
  <c r="F19" i="94"/>
  <c r="F20" i="94" s="1"/>
  <c r="F16" i="94"/>
  <c r="L19" i="94"/>
  <c r="L20" i="94" s="1"/>
  <c r="L16" i="94"/>
  <c r="R19" i="94"/>
  <c r="R20" i="94" s="1"/>
  <c r="E30" i="94"/>
  <c r="E38" i="94"/>
  <c r="E39" i="94" s="1"/>
  <c r="E35" i="94"/>
  <c r="K30" i="94"/>
  <c r="K38" i="94"/>
  <c r="K39" i="94" s="1"/>
  <c r="K35" i="94"/>
  <c r="Q30" i="94"/>
  <c r="Q38" i="94"/>
  <c r="Q39" i="94" s="1"/>
  <c r="Q35" i="94"/>
  <c r="N35" i="94"/>
  <c r="N38" i="94"/>
  <c r="N39" i="94" s="1"/>
  <c r="O30" i="94"/>
  <c r="J38" i="94"/>
  <c r="J39" i="94" s="1"/>
  <c r="E11" i="95"/>
  <c r="E19" i="95"/>
  <c r="E20" i="95" s="1"/>
  <c r="K11" i="95"/>
  <c r="K19" i="95"/>
  <c r="K20" i="95" s="1"/>
  <c r="Q11" i="95"/>
  <c r="Q19" i="95"/>
  <c r="Q20" i="95" s="1"/>
  <c r="R19" i="95"/>
  <c r="R20" i="95" s="1"/>
  <c r="R11" i="95"/>
  <c r="I19" i="95"/>
  <c r="I20" i="95" s="1"/>
  <c r="D35" i="95"/>
  <c r="F30" i="94"/>
  <c r="F38" i="94"/>
  <c r="F39" i="94" s="1"/>
  <c r="L30" i="94"/>
  <c r="L38" i="94"/>
  <c r="L39" i="94" s="1"/>
  <c r="R30" i="94"/>
  <c r="R38" i="94"/>
  <c r="R39" i="94" s="1"/>
  <c r="O38" i="94"/>
  <c r="O39" i="94" s="1"/>
  <c r="B11" i="95"/>
  <c r="K16" i="95"/>
  <c r="N19" i="95"/>
  <c r="N20" i="95" s="1"/>
  <c r="R35" i="95"/>
  <c r="R38" i="95"/>
  <c r="R39" i="95" s="1"/>
  <c r="C25" i="93"/>
  <c r="B35" i="94"/>
  <c r="B38" i="94"/>
  <c r="B39" i="94" s="1"/>
  <c r="C30" i="94"/>
  <c r="L35" i="94"/>
  <c r="P38" i="94"/>
  <c r="P39" i="94" s="1"/>
  <c r="F19" i="95"/>
  <c r="F20" i="95" s="1"/>
  <c r="F11" i="95"/>
  <c r="L16" i="95"/>
  <c r="O19" i="95"/>
  <c r="O20" i="95" s="1"/>
  <c r="G35" i="95"/>
  <c r="M35" i="95"/>
  <c r="J35" i="95"/>
  <c r="M38" i="95"/>
  <c r="M39" i="95" s="1"/>
  <c r="D18" i="92"/>
  <c r="D16" i="92" s="1"/>
  <c r="D20" i="92" s="1"/>
  <c r="D21" i="92" s="1"/>
  <c r="J18" i="92"/>
  <c r="J16" i="92" s="1"/>
  <c r="J20" i="92" s="1"/>
  <c r="J21" i="92" s="1"/>
  <c r="H6" i="93"/>
  <c r="G38" i="94"/>
  <c r="G39" i="94" s="1"/>
  <c r="G30" i="94"/>
  <c r="H30" i="94"/>
  <c r="M35" i="94"/>
  <c r="C38" i="94"/>
  <c r="C39" i="94" s="1"/>
  <c r="G16" i="95"/>
  <c r="G19" i="95"/>
  <c r="G20" i="95" s="1"/>
  <c r="H11" i="95"/>
  <c r="Q16" i="95"/>
  <c r="B19" i="95"/>
  <c r="B20" i="95" s="1"/>
  <c r="B35" i="95"/>
  <c r="B30" i="95"/>
  <c r="H35" i="95"/>
  <c r="H30" i="95"/>
  <c r="N35" i="95"/>
  <c r="N30" i="95"/>
  <c r="F35" i="95"/>
  <c r="F38" i="95"/>
  <c r="F39" i="95" s="1"/>
  <c r="G30" i="95"/>
  <c r="K35" i="95"/>
  <c r="N38" i="95"/>
  <c r="N39" i="95" s="1"/>
  <c r="R11" i="94" l="1"/>
  <c r="R36" i="95"/>
  <c r="E20" i="92"/>
  <c r="E21" i="92" s="1"/>
  <c r="E10" i="57"/>
  <c r="F10" i="57" s="1"/>
  <c r="R10" i="92"/>
  <c r="R11" i="92" s="1"/>
  <c r="L11" i="94"/>
  <c r="L17" i="94" s="1"/>
  <c r="E43" i="57"/>
  <c r="F43" i="57" s="1"/>
  <c r="E22" i="57"/>
  <c r="F22" i="57" s="1"/>
  <c r="E21" i="57"/>
  <c r="F21" i="57" s="1"/>
  <c r="G17" i="95"/>
  <c r="G9" i="93"/>
  <c r="G7" i="93" s="1"/>
  <c r="R16" i="94"/>
  <c r="N36" i="94"/>
  <c r="N19" i="92"/>
  <c r="N17" i="92" s="1"/>
  <c r="G20" i="92"/>
  <c r="G21" i="92" s="1"/>
  <c r="E49" i="57"/>
  <c r="F49" i="57" s="1"/>
  <c r="F10" i="92"/>
  <c r="F11" i="92" s="1"/>
  <c r="F7" i="92" s="1"/>
  <c r="E4" i="57"/>
  <c r="E23" i="57"/>
  <c r="F23" i="57" s="1"/>
  <c r="H10" i="93"/>
  <c r="H11" i="93" s="1"/>
  <c r="E48" i="57"/>
  <c r="F48" i="57" s="1"/>
  <c r="E36" i="57"/>
  <c r="F36" i="57" s="1"/>
  <c r="M7" i="93"/>
  <c r="R17" i="94"/>
  <c r="R9" i="92"/>
  <c r="R7" i="92" s="1"/>
  <c r="N17" i="95"/>
  <c r="N9" i="93"/>
  <c r="N7" i="93" s="1"/>
  <c r="M36" i="95"/>
  <c r="M19" i="93"/>
  <c r="M17" i="93" s="1"/>
  <c r="M10" i="92"/>
  <c r="M11" i="92" s="1"/>
  <c r="E28" i="57"/>
  <c r="F28" i="57" s="1"/>
  <c r="E42" i="57"/>
  <c r="F42" i="57" s="1"/>
  <c r="E11" i="57"/>
  <c r="F11" i="57" s="1"/>
  <c r="E46" i="57"/>
  <c r="F46" i="57" s="1"/>
  <c r="E13" i="57"/>
  <c r="F13" i="57" s="1"/>
  <c r="F36" i="94"/>
  <c r="F19" i="92"/>
  <c r="F17" i="92" s="1"/>
  <c r="J36" i="95"/>
  <c r="J19" i="93"/>
  <c r="J17" i="93" s="1"/>
  <c r="P17" i="94"/>
  <c r="P9" i="92"/>
  <c r="P7" i="92" s="1"/>
  <c r="Q19" i="93"/>
  <c r="Q17" i="93" s="1"/>
  <c r="Q36" i="95"/>
  <c r="P17" i="95"/>
  <c r="P9" i="93"/>
  <c r="P7" i="93" s="1"/>
  <c r="D17" i="95"/>
  <c r="D9" i="93"/>
  <c r="D7" i="93" s="1"/>
  <c r="G17" i="94"/>
  <c r="G9" i="92"/>
  <c r="G7" i="92" s="1"/>
  <c r="G20" i="57" s="1"/>
  <c r="H20" i="57" s="1"/>
  <c r="H17" i="94"/>
  <c r="H9" i="92"/>
  <c r="H7" i="92" s="1"/>
  <c r="B36" i="95"/>
  <c r="B19" i="93"/>
  <c r="B17" i="93" s="1"/>
  <c r="Q17" i="95"/>
  <c r="Q9" i="93"/>
  <c r="Q7" i="93" s="1"/>
  <c r="O17" i="95"/>
  <c r="O9" i="93"/>
  <c r="O7" i="93" s="1"/>
  <c r="I36" i="94"/>
  <c r="I19" i="92"/>
  <c r="I17" i="92" s="1"/>
  <c r="M36" i="94"/>
  <c r="M19" i="92"/>
  <c r="M17" i="92" s="1"/>
  <c r="G39" i="57" s="1"/>
  <c r="H39" i="57" s="1"/>
  <c r="C36" i="95"/>
  <c r="C19" i="93"/>
  <c r="C17" i="93" s="1"/>
  <c r="O17" i="94"/>
  <c r="O9" i="92"/>
  <c r="O7" i="92" s="1"/>
  <c r="J17" i="94"/>
  <c r="J9" i="92"/>
  <c r="J7" i="92" s="1"/>
  <c r="O36" i="94"/>
  <c r="O19" i="92"/>
  <c r="O17" i="92" s="1"/>
  <c r="J36" i="94"/>
  <c r="J19" i="92"/>
  <c r="J17" i="92" s="1"/>
  <c r="N36" i="95"/>
  <c r="N19" i="93"/>
  <c r="N17" i="93" s="1"/>
  <c r="R36" i="94"/>
  <c r="R19" i="92"/>
  <c r="R17" i="92" s="1"/>
  <c r="K36" i="94"/>
  <c r="K19" i="92"/>
  <c r="K17" i="92" s="1"/>
  <c r="G6" i="57" s="1"/>
  <c r="H6" i="57" s="1"/>
  <c r="D36" i="94"/>
  <c r="D19" i="92"/>
  <c r="D17" i="92" s="1"/>
  <c r="I17" i="95"/>
  <c r="I9" i="93"/>
  <c r="I7" i="93" s="1"/>
  <c r="C36" i="94"/>
  <c r="C19" i="92"/>
  <c r="C17" i="92" s="1"/>
  <c r="R17" i="95"/>
  <c r="R9" i="93"/>
  <c r="R7" i="93" s="1"/>
  <c r="H36" i="95"/>
  <c r="H19" i="93"/>
  <c r="H17" i="93" s="1"/>
  <c r="H17" i="95"/>
  <c r="H9" i="93"/>
  <c r="G36" i="94"/>
  <c r="G19" i="92"/>
  <c r="L36" i="94"/>
  <c r="L19" i="92"/>
  <c r="L17" i="92" s="1"/>
  <c r="E17" i="95"/>
  <c r="E9" i="93"/>
  <c r="E7" i="93" s="1"/>
  <c r="P36" i="95"/>
  <c r="P19" i="93"/>
  <c r="P17" i="93" s="1"/>
  <c r="G29" i="57" s="1"/>
  <c r="H29" i="57" s="1"/>
  <c r="J17" i="95"/>
  <c r="J9" i="93"/>
  <c r="J7" i="93" s="1"/>
  <c r="P36" i="94"/>
  <c r="P19" i="92"/>
  <c r="P17" i="92" s="1"/>
  <c r="G16" i="57" s="1"/>
  <c r="H16" i="57" s="1"/>
  <c r="K36" i="95"/>
  <c r="K19" i="93"/>
  <c r="K17" i="93" s="1"/>
  <c r="L17" i="95"/>
  <c r="L9" i="93"/>
  <c r="L7" i="93" s="1"/>
  <c r="C17" i="95"/>
  <c r="C9" i="93"/>
  <c r="C7" i="93" s="1"/>
  <c r="E17" i="94"/>
  <c r="E9" i="92"/>
  <c r="E7" i="92" s="1"/>
  <c r="G21" i="57" s="1"/>
  <c r="H21" i="57" s="1"/>
  <c r="M17" i="94"/>
  <c r="M9" i="92"/>
  <c r="N17" i="94"/>
  <c r="N9" i="92"/>
  <c r="N7" i="92" s="1"/>
  <c r="E36" i="95"/>
  <c r="E19" i="93"/>
  <c r="E17" i="93" s="1"/>
  <c r="Q17" i="94"/>
  <c r="Q9" i="92"/>
  <c r="Q7" i="92" s="1"/>
  <c r="K17" i="95"/>
  <c r="K9" i="93"/>
  <c r="K7" i="93" s="1"/>
  <c r="D36" i="95"/>
  <c r="D19" i="93"/>
  <c r="D17" i="93" s="1"/>
  <c r="O36" i="95"/>
  <c r="O19" i="93"/>
  <c r="O17" i="93" s="1"/>
  <c r="C17" i="94"/>
  <c r="C9" i="92"/>
  <c r="C7" i="92" s="1"/>
  <c r="H36" i="94"/>
  <c r="H19" i="92"/>
  <c r="H17" i="92" s="1"/>
  <c r="G36" i="95"/>
  <c r="G19" i="93"/>
  <c r="G17" i="93" s="1"/>
  <c r="F17" i="95"/>
  <c r="F9" i="93"/>
  <c r="F7" i="93" s="1"/>
  <c r="G14" i="57" s="1"/>
  <c r="H14" i="57" s="1"/>
  <c r="B17" i="95"/>
  <c r="B9" i="93"/>
  <c r="B7" i="93" s="1"/>
  <c r="Q36" i="94"/>
  <c r="Q19" i="92"/>
  <c r="Q17" i="92" s="1"/>
  <c r="E36" i="94"/>
  <c r="E19" i="92"/>
  <c r="E17" i="92" s="1"/>
  <c r="I36" i="95"/>
  <c r="I19" i="93"/>
  <c r="I17" i="93" s="1"/>
  <c r="D17" i="94"/>
  <c r="D9" i="92"/>
  <c r="D7" i="92" s="1"/>
  <c r="K17" i="94"/>
  <c r="K9" i="92"/>
  <c r="K7" i="92" s="1"/>
  <c r="I17" i="94"/>
  <c r="I9" i="92"/>
  <c r="I7" i="92" s="1"/>
  <c r="B17" i="94"/>
  <c r="B9" i="92"/>
  <c r="B7" i="92" s="1"/>
  <c r="L9" i="92" l="1"/>
  <c r="L7" i="92" s="1"/>
  <c r="G17" i="92"/>
  <c r="G49" i="57" s="1"/>
  <c r="H49" i="57" s="1"/>
  <c r="M7" i="92"/>
  <c r="G46" i="57" s="1"/>
  <c r="H46" i="57" s="1"/>
  <c r="G4" i="57"/>
  <c r="G23" i="57"/>
  <c r="H23" i="57" s="1"/>
  <c r="G27" i="57"/>
  <c r="H27" i="57" s="1"/>
  <c r="G24" i="57"/>
  <c r="H24" i="57" s="1"/>
  <c r="G22" i="57"/>
  <c r="H22" i="57" s="1"/>
  <c r="G26" i="57"/>
  <c r="H26" i="57" s="1"/>
  <c r="G37" i="57"/>
  <c r="H37" i="57" s="1"/>
  <c r="G41" i="57"/>
  <c r="H41" i="57" s="1"/>
  <c r="G35" i="57"/>
  <c r="H35" i="57" s="1"/>
  <c r="G40" i="57"/>
  <c r="H40" i="57" s="1"/>
  <c r="G5" i="57"/>
  <c r="H5" i="57" s="1"/>
  <c r="G10" i="57"/>
  <c r="H10" i="57" s="1"/>
  <c r="G17" i="57"/>
  <c r="H17" i="57" s="1"/>
  <c r="G25" i="57"/>
  <c r="H25" i="57" s="1"/>
  <c r="G50" i="57"/>
  <c r="H50" i="57" s="1"/>
  <c r="G12" i="57"/>
  <c r="H12" i="57" s="1"/>
  <c r="G7" i="57"/>
  <c r="H7" i="57" s="1"/>
  <c r="G15" i="57"/>
  <c r="H15" i="57" s="1"/>
  <c r="G32" i="57"/>
  <c r="H32" i="57" s="1"/>
  <c r="G30" i="57"/>
  <c r="H30" i="57" s="1"/>
  <c r="G45" i="57"/>
  <c r="H45" i="57" s="1"/>
  <c r="G38" i="57"/>
  <c r="H38" i="57" s="1"/>
  <c r="G47" i="57"/>
  <c r="H47" i="57" s="1"/>
  <c r="G19" i="57"/>
  <c r="H19" i="57" s="1"/>
  <c r="G11" i="57"/>
  <c r="H11" i="57" s="1"/>
  <c r="G13" i="57"/>
  <c r="H13" i="57" s="1"/>
  <c r="G28" i="57"/>
  <c r="H28" i="57" s="1"/>
  <c r="G44" i="57"/>
  <c r="H44" i="57" s="1"/>
  <c r="G34" i="57"/>
  <c r="H34" i="57" s="1"/>
  <c r="G31" i="57"/>
  <c r="H31" i="57" s="1"/>
  <c r="G9" i="57"/>
  <c r="H9" i="57" s="1"/>
  <c r="G8" i="57"/>
  <c r="H8" i="57" s="1"/>
  <c r="G43" i="57"/>
  <c r="H43" i="57" s="1"/>
  <c r="G33" i="57"/>
  <c r="H33" i="57" s="1"/>
  <c r="G18" i="57"/>
  <c r="H18" i="57" s="1"/>
  <c r="H7" i="93"/>
  <c r="O19" i="1"/>
  <c r="O18" i="1"/>
  <c r="M19" i="1"/>
  <c r="I19" i="1"/>
  <c r="I18" i="1"/>
  <c r="G19" i="1"/>
  <c r="G18" i="1"/>
  <c r="G2" i="4"/>
  <c r="M20" i="31"/>
  <c r="M21" i="31" s="1"/>
  <c r="K20" i="31"/>
  <c r="K21" i="31" s="1"/>
  <c r="G42" i="57" l="1"/>
  <c r="H42" i="57" s="1"/>
  <c r="G48" i="57"/>
  <c r="H48" i="57" s="1"/>
  <c r="G36" i="57"/>
  <c r="H36" i="57" s="1"/>
  <c r="F691" i="32"/>
  <c r="F692" i="32" l="1"/>
  <c r="E11" i="1" l="1"/>
  <c r="E10" i="1"/>
  <c r="E19" i="70"/>
  <c r="M19" i="70" s="1"/>
  <c r="C19" i="70"/>
  <c r="B19" i="70"/>
  <c r="A19" i="70"/>
  <c r="E18" i="70"/>
  <c r="M18" i="70" s="1"/>
  <c r="D18" i="70"/>
  <c r="C18" i="70"/>
  <c r="B18" i="70"/>
  <c r="A18" i="70"/>
  <c r="E17" i="70"/>
  <c r="M17" i="70" s="1"/>
  <c r="D17" i="70"/>
  <c r="C17" i="70"/>
  <c r="B17" i="70"/>
  <c r="A17" i="70"/>
  <c r="E16" i="70"/>
  <c r="M16" i="70" s="1"/>
  <c r="D16" i="70"/>
  <c r="C16" i="70"/>
  <c r="B16" i="70"/>
  <c r="A16" i="70"/>
  <c r="E15" i="70"/>
  <c r="G15" i="70" s="1"/>
  <c r="D15" i="70"/>
  <c r="C15" i="70"/>
  <c r="B15" i="70"/>
  <c r="A15" i="70"/>
  <c r="H5" i="77"/>
  <c r="H5" i="31"/>
  <c r="E22" i="70"/>
  <c r="K22" i="70" s="1"/>
  <c r="D22" i="70"/>
  <c r="C22" i="70"/>
  <c r="B22" i="70"/>
  <c r="A22" i="70"/>
  <c r="E21" i="70"/>
  <c r="K21" i="70" s="1"/>
  <c r="D21" i="70"/>
  <c r="C21" i="70"/>
  <c r="B21" i="70"/>
  <c r="A21" i="70"/>
  <c r="E20" i="70"/>
  <c r="K20" i="70" s="1"/>
  <c r="D20" i="70"/>
  <c r="C20" i="70"/>
  <c r="B20" i="70"/>
  <c r="A20" i="70"/>
  <c r="E14" i="70"/>
  <c r="I14" i="70" s="1"/>
  <c r="D14" i="70"/>
  <c r="C14" i="70"/>
  <c r="B14" i="70"/>
  <c r="A14" i="70"/>
  <c r="E13" i="70"/>
  <c r="K13" i="70" s="1"/>
  <c r="D13" i="70"/>
  <c r="C13" i="70"/>
  <c r="B13" i="70"/>
  <c r="A13" i="70"/>
  <c r="E12" i="70"/>
  <c r="I12" i="70" s="1"/>
  <c r="D12" i="70"/>
  <c r="C12" i="70"/>
  <c r="B12" i="70"/>
  <c r="A12" i="70"/>
  <c r="E11" i="70"/>
  <c r="M11" i="70" s="1"/>
  <c r="D11" i="70"/>
  <c r="C11" i="70"/>
  <c r="B11" i="70"/>
  <c r="A11" i="70"/>
  <c r="E10" i="70"/>
  <c r="G10" i="70" s="1"/>
  <c r="D10" i="70"/>
  <c r="C10" i="70"/>
  <c r="B10" i="70"/>
  <c r="A10" i="70"/>
  <c r="E9" i="70"/>
  <c r="M9" i="70" s="1"/>
  <c r="D9" i="70"/>
  <c r="C9" i="70"/>
  <c r="B9" i="70"/>
  <c r="A9" i="70"/>
  <c r="E8" i="70"/>
  <c r="G8" i="70" s="1"/>
  <c r="D8" i="70"/>
  <c r="C8" i="70"/>
  <c r="B8" i="70"/>
  <c r="A8" i="70"/>
  <c r="E7" i="70"/>
  <c r="M7" i="70" s="1"/>
  <c r="D7" i="70"/>
  <c r="C7" i="70"/>
  <c r="B7" i="70"/>
  <c r="A7" i="70"/>
  <c r="E6" i="70"/>
  <c r="G6" i="70" s="1"/>
  <c r="D6" i="70"/>
  <c r="C6" i="70"/>
  <c r="B6" i="70"/>
  <c r="A6" i="70"/>
  <c r="E5" i="70"/>
  <c r="M5" i="70" s="1"/>
  <c r="D5" i="70"/>
  <c r="C5" i="70"/>
  <c r="B5" i="70"/>
  <c r="A5" i="70"/>
  <c r="M18" i="1"/>
  <c r="K19" i="1"/>
  <c r="K18" i="1"/>
  <c r="P23" i="74"/>
  <c r="P11" i="74"/>
  <c r="P10" i="74"/>
  <c r="P9" i="74"/>
  <c r="P8" i="74"/>
  <c r="P7" i="74"/>
  <c r="P6" i="74"/>
  <c r="P5" i="74"/>
  <c r="O11" i="1"/>
  <c r="O10" i="1"/>
  <c r="M11" i="1"/>
  <c r="M10" i="1"/>
  <c r="K11" i="1"/>
  <c r="K10" i="1"/>
  <c r="P6" i="73"/>
  <c r="P5" i="73"/>
  <c r="K3" i="1"/>
  <c r="K2" i="1"/>
  <c r="I3" i="1"/>
  <c r="I2" i="1"/>
  <c r="I1" i="88"/>
  <c r="H1" i="88"/>
  <c r="C1" i="88"/>
  <c r="B1" i="88"/>
  <c r="M4" i="87"/>
  <c r="E4" i="87"/>
  <c r="L4" i="87"/>
  <c r="K14" i="87" s="1"/>
  <c r="C4" i="87"/>
  <c r="B4" i="87"/>
  <c r="A4" i="87"/>
  <c r="N7" i="75" l="1"/>
  <c r="G11" i="1"/>
  <c r="G10" i="1"/>
  <c r="I10" i="1"/>
  <c r="I11" i="1"/>
  <c r="E19" i="1"/>
  <c r="E18" i="1"/>
  <c r="D19" i="70"/>
  <c r="N5" i="75"/>
  <c r="N8" i="75"/>
  <c r="N6" i="75"/>
  <c r="K15" i="70"/>
  <c r="I15" i="70"/>
  <c r="M15" i="70"/>
  <c r="G19" i="70"/>
  <c r="I19" i="70"/>
  <c r="K19" i="70"/>
  <c r="G18" i="70"/>
  <c r="I18" i="70"/>
  <c r="K18" i="70"/>
  <c r="G17" i="70"/>
  <c r="I17" i="70"/>
  <c r="K17" i="70"/>
  <c r="G16" i="70"/>
  <c r="I16" i="70"/>
  <c r="K16" i="70"/>
  <c r="G14" i="70"/>
  <c r="K14" i="70"/>
  <c r="M21" i="70"/>
  <c r="I21" i="70"/>
  <c r="J5" i="31"/>
  <c r="N5" i="77"/>
  <c r="L5" i="77"/>
  <c r="J5" i="77"/>
  <c r="F5" i="77"/>
  <c r="F4" i="31"/>
  <c r="H4" i="31"/>
  <c r="F5" i="31"/>
  <c r="I5" i="70"/>
  <c r="K6" i="70"/>
  <c r="I7" i="70"/>
  <c r="K8" i="70"/>
  <c r="I9" i="70"/>
  <c r="K10" i="70"/>
  <c r="I11" i="70"/>
  <c r="K12" i="70"/>
  <c r="G21" i="70"/>
  <c r="M20" i="70"/>
  <c r="M22" i="70"/>
  <c r="G22" i="70"/>
  <c r="I20" i="70"/>
  <c r="I22" i="70"/>
  <c r="G20" i="70"/>
  <c r="M12" i="70"/>
  <c r="M14" i="70"/>
  <c r="G12" i="70"/>
  <c r="M13" i="70"/>
  <c r="I13" i="70"/>
  <c r="G13" i="70"/>
  <c r="K9" i="70"/>
  <c r="I6" i="70"/>
  <c r="I8" i="70"/>
  <c r="I10" i="70"/>
  <c r="G5" i="70"/>
  <c r="M6" i="70"/>
  <c r="G7" i="70"/>
  <c r="M8" i="70"/>
  <c r="G9" i="70"/>
  <c r="M10" i="70"/>
  <c r="G11" i="70"/>
  <c r="K5" i="70"/>
  <c r="K7" i="70"/>
  <c r="K11" i="70"/>
  <c r="N4" i="87"/>
  <c r="M14" i="87" s="1"/>
  <c r="P4" i="87"/>
  <c r="O14" i="87" s="1"/>
  <c r="H4" i="87"/>
  <c r="G14" i="87" s="1"/>
  <c r="J4" i="87"/>
  <c r="I14" i="87" s="1"/>
  <c r="F4" i="87"/>
  <c r="E14" i="87" s="1"/>
  <c r="E23" i="77" l="1"/>
  <c r="I5" i="4" s="1"/>
  <c r="O36" i="74"/>
  <c r="O37" i="74" s="1"/>
  <c r="O22" i="1" s="1"/>
  <c r="O36" i="73"/>
  <c r="O37" i="73" s="1"/>
  <c r="E20" i="31"/>
  <c r="E21" i="31" s="1"/>
  <c r="E6" i="81" s="1"/>
  <c r="G20" i="31"/>
  <c r="G21" i="31" s="1"/>
  <c r="G6" i="81" s="1"/>
  <c r="O14" i="1" l="1"/>
  <c r="F32" i="64"/>
  <c r="F31" i="64"/>
  <c r="F30" i="64"/>
  <c r="F29" i="64"/>
  <c r="F28" i="64"/>
  <c r="F27" i="64"/>
  <c r="F26" i="64"/>
  <c r="F25" i="64"/>
  <c r="F24" i="64"/>
  <c r="F23" i="64"/>
  <c r="F22" i="64"/>
  <c r="F21" i="64"/>
  <c r="F20" i="64"/>
  <c r="F18" i="64"/>
  <c r="F17" i="64"/>
  <c r="F16" i="64"/>
  <c r="F9" i="64"/>
  <c r="F7" i="64"/>
  <c r="K23" i="83"/>
  <c r="M23" i="83" s="1"/>
  <c r="O23" i="83" s="1"/>
  <c r="D23" i="83"/>
  <c r="E23" i="83" s="1"/>
  <c r="I23" i="83" s="1"/>
  <c r="B23" i="83"/>
  <c r="K22" i="83"/>
  <c r="M22" i="83" s="1"/>
  <c r="O22" i="83" s="1"/>
  <c r="D22" i="83"/>
  <c r="E22" i="83" s="1"/>
  <c r="I22" i="83" s="1"/>
  <c r="B22" i="83"/>
  <c r="K21" i="83"/>
  <c r="M21" i="83" s="1"/>
  <c r="O21" i="83" s="1"/>
  <c r="D21" i="83"/>
  <c r="E21" i="83" s="1"/>
  <c r="I21" i="83" s="1"/>
  <c r="B21" i="83"/>
  <c r="K20" i="83"/>
  <c r="M20" i="83" s="1"/>
  <c r="O20" i="83" s="1"/>
  <c r="D20" i="83"/>
  <c r="E20" i="83" s="1"/>
  <c r="I20" i="83" s="1"/>
  <c r="B20" i="83"/>
  <c r="K19" i="83"/>
  <c r="M19" i="83" s="1"/>
  <c r="O19" i="83" s="1"/>
  <c r="D19" i="83"/>
  <c r="E19" i="83" s="1"/>
  <c r="I19" i="83" s="1"/>
  <c r="B19" i="83"/>
  <c r="K18" i="83"/>
  <c r="M18" i="83" s="1"/>
  <c r="O18" i="83" s="1"/>
  <c r="D18" i="83"/>
  <c r="E18" i="83" s="1"/>
  <c r="I18" i="83" s="1"/>
  <c r="B18" i="83"/>
  <c r="K17" i="83"/>
  <c r="M17" i="83" s="1"/>
  <c r="O17" i="83" s="1"/>
  <c r="D17" i="83"/>
  <c r="E17" i="83" s="1"/>
  <c r="I17" i="83" s="1"/>
  <c r="B17" i="83"/>
  <c r="K16" i="83"/>
  <c r="M16" i="83" s="1"/>
  <c r="O16" i="83" s="1"/>
  <c r="D16" i="83"/>
  <c r="E16" i="83" s="1"/>
  <c r="I16" i="83" s="1"/>
  <c r="B16" i="83"/>
  <c r="K15" i="83"/>
  <c r="M15" i="83" s="1"/>
  <c r="O15" i="83" s="1"/>
  <c r="D15" i="83"/>
  <c r="E15" i="83" s="1"/>
  <c r="I15" i="83" s="1"/>
  <c r="B15" i="83"/>
  <c r="K14" i="83"/>
  <c r="M14" i="83" s="1"/>
  <c r="O14" i="83" s="1"/>
  <c r="D14" i="83"/>
  <c r="E14" i="83" s="1"/>
  <c r="I14" i="83" s="1"/>
  <c r="B14" i="83"/>
  <c r="K13" i="83"/>
  <c r="M13" i="83" s="1"/>
  <c r="O13" i="83" s="1"/>
  <c r="D13" i="83"/>
  <c r="E13" i="83" s="1"/>
  <c r="I13" i="83" s="1"/>
  <c r="B13" i="83"/>
  <c r="K12" i="83"/>
  <c r="M12" i="83" s="1"/>
  <c r="O12" i="83" s="1"/>
  <c r="D12" i="83"/>
  <c r="E12" i="83" s="1"/>
  <c r="I12" i="83" s="1"/>
  <c r="B12" i="83"/>
  <c r="K11" i="83"/>
  <c r="M11" i="83" s="1"/>
  <c r="O11" i="83" s="1"/>
  <c r="D11" i="83"/>
  <c r="E11" i="83" s="1"/>
  <c r="I11" i="83" s="1"/>
  <c r="B11" i="83"/>
  <c r="P22" i="83" l="1"/>
  <c r="N22" i="83"/>
  <c r="P23" i="83"/>
  <c r="N23" i="83"/>
  <c r="N19" i="83"/>
  <c r="P19" i="83"/>
  <c r="N18" i="83"/>
  <c r="P18" i="83"/>
  <c r="N15" i="83"/>
  <c r="P15" i="83"/>
  <c r="P14" i="83"/>
  <c r="N14" i="83"/>
  <c r="E75" i="23" s="1"/>
  <c r="F75" i="23" s="1"/>
  <c r="N20" i="83"/>
  <c r="P20" i="83"/>
  <c r="P16" i="83"/>
  <c r="N16" i="83"/>
  <c r="P13" i="83"/>
  <c r="N13" i="83"/>
  <c r="E9" i="23" s="1"/>
  <c r="F9" i="23" s="1"/>
  <c r="P12" i="83"/>
  <c r="N12" i="83"/>
  <c r="E7" i="23" s="1"/>
  <c r="F7" i="23" s="1"/>
  <c r="N21" i="83"/>
  <c r="P21" i="83"/>
  <c r="N11" i="83"/>
  <c r="E6" i="23" s="1"/>
  <c r="F6" i="23" s="1"/>
  <c r="P11" i="83"/>
  <c r="P17" i="83"/>
  <c r="N17" i="83"/>
  <c r="G3" i="4" l="1"/>
  <c r="F332" i="37"/>
  <c r="G12" i="38" s="1"/>
  <c r="F294" i="37"/>
  <c r="G11" i="38" s="1"/>
  <c r="F256" i="37"/>
  <c r="G10" i="38" s="1"/>
  <c r="F218" i="37"/>
  <c r="G9" i="38" s="1"/>
  <c r="J12" i="35"/>
  <c r="H11" i="35"/>
  <c r="H10" i="35"/>
  <c r="H9" i="35"/>
  <c r="H8" i="35"/>
  <c r="H7" i="35"/>
  <c r="H6" i="35"/>
  <c r="E14" i="71"/>
  <c r="F5" i="71"/>
  <c r="E5" i="71"/>
  <c r="H11" i="38" l="1"/>
  <c r="H6" i="38"/>
  <c r="H7" i="38"/>
  <c r="H8" i="38"/>
  <c r="H9" i="38"/>
  <c r="H12" i="38"/>
  <c r="H10" i="38"/>
  <c r="H13" i="38"/>
  <c r="F6" i="38"/>
  <c r="F7" i="38"/>
  <c r="F8" i="38"/>
  <c r="F9" i="38"/>
  <c r="F10" i="38"/>
  <c r="F11" i="38"/>
  <c r="F12" i="38"/>
  <c r="F13" i="38"/>
  <c r="J7" i="35"/>
  <c r="J8" i="35"/>
  <c r="J9" i="35"/>
  <c r="J10" i="35"/>
  <c r="L6" i="35"/>
  <c r="L7" i="35"/>
  <c r="L8" i="35"/>
  <c r="L9" i="35"/>
  <c r="L10" i="35"/>
  <c r="L11" i="35"/>
  <c r="L12" i="35"/>
  <c r="N6" i="35"/>
  <c r="P6" i="35"/>
  <c r="F7" i="35"/>
  <c r="P7" i="35"/>
  <c r="F8" i="35"/>
  <c r="P8" i="35"/>
  <c r="F9" i="35"/>
  <c r="P9" i="35"/>
  <c r="F10" i="35"/>
  <c r="P10" i="35"/>
  <c r="P11" i="35"/>
  <c r="F12" i="35"/>
  <c r="P12" i="35"/>
  <c r="H12" i="35"/>
  <c r="M16" i="71" l="1"/>
  <c r="K16" i="71"/>
  <c r="I16" i="71"/>
  <c r="D16" i="71"/>
  <c r="C16" i="71"/>
  <c r="B16" i="71"/>
  <c r="A16" i="71"/>
  <c r="M15" i="71"/>
  <c r="D15" i="71"/>
  <c r="C15" i="71"/>
  <c r="B15" i="71"/>
  <c r="A15" i="71"/>
  <c r="M14" i="71"/>
  <c r="K14" i="71"/>
  <c r="I14" i="71"/>
  <c r="D14" i="71"/>
  <c r="F14" i="71" s="1"/>
  <c r="C14" i="71"/>
  <c r="B14" i="71"/>
  <c r="A14" i="71"/>
  <c r="D13" i="71"/>
  <c r="F13" i="71" s="1"/>
  <c r="C13" i="71"/>
  <c r="B13" i="71"/>
  <c r="A13" i="71"/>
  <c r="D12" i="71"/>
  <c r="F12" i="71" s="1"/>
  <c r="C12" i="71"/>
  <c r="B12" i="71"/>
  <c r="A12" i="71"/>
  <c r="D11" i="71"/>
  <c r="F11" i="71" s="1"/>
  <c r="C11" i="71"/>
  <c r="B11" i="71"/>
  <c r="A11" i="71"/>
  <c r="D10" i="71"/>
  <c r="F10" i="71" s="1"/>
  <c r="C10" i="71"/>
  <c r="B10" i="71"/>
  <c r="A10" i="71"/>
  <c r="M9" i="71"/>
  <c r="D9" i="71"/>
  <c r="C9" i="71"/>
  <c r="B9" i="71"/>
  <c r="A9" i="71"/>
  <c r="M8" i="71"/>
  <c r="K8" i="71"/>
  <c r="I8" i="71"/>
  <c r="D8" i="71"/>
  <c r="C8" i="71"/>
  <c r="B8" i="71"/>
  <c r="A8" i="71"/>
  <c r="M7" i="71"/>
  <c r="D7" i="71"/>
  <c r="C7" i="71"/>
  <c r="B7" i="71"/>
  <c r="A7" i="71"/>
  <c r="J14" i="33"/>
  <c r="H13" i="33"/>
  <c r="F11" i="33"/>
  <c r="P8" i="33"/>
  <c r="L10" i="33" l="1"/>
  <c r="H11" i="33"/>
  <c r="P10" i="33"/>
  <c r="L14" i="33"/>
  <c r="J11" i="33"/>
  <c r="F13" i="33"/>
  <c r="L11" i="33"/>
  <c r="J13" i="33"/>
  <c r="P11" i="33"/>
  <c r="F10" i="33"/>
  <c r="F12" i="33"/>
  <c r="L13" i="33"/>
  <c r="P12" i="33"/>
  <c r="H10" i="33"/>
  <c r="H12" i="33"/>
  <c r="J10" i="33"/>
  <c r="J12" i="33"/>
  <c r="F14" i="33"/>
  <c r="P14" i="33"/>
  <c r="L12" i="33"/>
  <c r="H14" i="33"/>
  <c r="P9" i="33"/>
  <c r="G7" i="71"/>
  <c r="G9" i="71"/>
  <c r="G15" i="71"/>
  <c r="I7" i="71"/>
  <c r="I9" i="71"/>
  <c r="I15" i="71"/>
  <c r="K7" i="71"/>
  <c r="K9" i="71"/>
  <c r="K15" i="71"/>
  <c r="G8" i="71"/>
  <c r="G14" i="71"/>
  <c r="G16" i="71"/>
  <c r="C191" i="37"/>
  <c r="B191" i="37"/>
  <c r="C229" i="37"/>
  <c r="B229" i="37"/>
  <c r="C267" i="37"/>
  <c r="B267" i="37"/>
  <c r="C305" i="37"/>
  <c r="B305" i="37"/>
  <c r="E153" i="37"/>
  <c r="C153" i="37"/>
  <c r="B153" i="37"/>
  <c r="C77" i="37"/>
  <c r="B77" i="37"/>
  <c r="B100" i="37" s="1"/>
  <c r="C39" i="37"/>
  <c r="B39" i="37"/>
  <c r="F11" i="35"/>
  <c r="E13" i="71"/>
  <c r="M13" i="71" s="1"/>
  <c r="F331" i="37"/>
  <c r="F328" i="37"/>
  <c r="F324" i="37"/>
  <c r="E12" i="71"/>
  <c r="F293" i="37"/>
  <c r="F290" i="37"/>
  <c r="F286" i="37"/>
  <c r="E11" i="71"/>
  <c r="M11" i="71" s="1"/>
  <c r="F255" i="37"/>
  <c r="F252" i="37"/>
  <c r="F248" i="37"/>
  <c r="E10" i="71"/>
  <c r="F217" i="37"/>
  <c r="F214" i="37"/>
  <c r="F210" i="37"/>
  <c r="J6" i="35"/>
  <c r="F6" i="35"/>
  <c r="F99" i="37"/>
  <c r="F98" i="37"/>
  <c r="F66" i="37"/>
  <c r="F61" i="37"/>
  <c r="M11" i="35" l="1"/>
  <c r="N8" i="35"/>
  <c r="M10" i="35"/>
  <c r="N10" i="35" s="1"/>
  <c r="N7" i="35"/>
  <c r="M9" i="35"/>
  <c r="N9" i="35" s="1"/>
  <c r="M12" i="35"/>
  <c r="N12" i="35" s="1"/>
  <c r="K13" i="71"/>
  <c r="I11" i="71"/>
  <c r="N11" i="35"/>
  <c r="J11" i="35"/>
  <c r="M12" i="71"/>
  <c r="K12" i="71"/>
  <c r="I12" i="71"/>
  <c r="K11" i="71"/>
  <c r="G13" i="71"/>
  <c r="G11" i="71"/>
  <c r="G12" i="71"/>
  <c r="I10" i="71"/>
  <c r="M10" i="71"/>
  <c r="K10" i="71"/>
  <c r="G10" i="71"/>
  <c r="I13" i="71"/>
  <c r="P7" i="33"/>
  <c r="P13" i="33"/>
  <c r="L7" i="78" l="1"/>
  <c r="J5" i="78"/>
  <c r="H6" i="78"/>
  <c r="P48" i="1" l="1"/>
  <c r="N48" i="1"/>
  <c r="L48" i="1"/>
  <c r="J48" i="1"/>
  <c r="P47" i="1"/>
  <c r="N47" i="1"/>
  <c r="L47" i="1"/>
  <c r="J47" i="1"/>
  <c r="P46" i="1"/>
  <c r="N46" i="1"/>
  <c r="L46" i="1"/>
  <c r="P49" i="1" l="1"/>
  <c r="L49" i="1"/>
  <c r="N49" i="1"/>
  <c r="K10" i="83" l="1"/>
  <c r="M10" i="83" s="1"/>
  <c r="D10" i="83"/>
  <c r="E10" i="83" s="1"/>
  <c r="I10" i="83" s="1"/>
  <c r="B10" i="83"/>
  <c r="B9" i="83"/>
  <c r="K9" i="83"/>
  <c r="M9" i="83" s="1"/>
  <c r="D9" i="83"/>
  <c r="E9" i="83" s="1"/>
  <c r="I9" i="83" s="1"/>
  <c r="D4" i="56"/>
  <c r="C4" i="56"/>
  <c r="B4" i="56"/>
  <c r="A4" i="56"/>
  <c r="K9" i="82"/>
  <c r="M9" i="82" s="1"/>
  <c r="N9" i="82" s="1"/>
  <c r="D9" i="82"/>
  <c r="E9" i="82" s="1"/>
  <c r="O10" i="83" l="1"/>
  <c r="P10" i="83" s="1"/>
  <c r="N9" i="83"/>
  <c r="E4" i="23" s="1"/>
  <c r="N10" i="83"/>
  <c r="E5" i="23" s="1"/>
  <c r="F5" i="23" s="1"/>
  <c r="O9" i="83"/>
  <c r="P9" i="83" s="1"/>
  <c r="I9" i="82"/>
  <c r="O9" i="82" s="1"/>
  <c r="F20" i="61" l="1"/>
  <c r="E4" i="56" s="1"/>
  <c r="F19" i="61"/>
  <c r="F18" i="61"/>
  <c r="E1" i="61"/>
  <c r="C1" i="61"/>
  <c r="B1" i="61"/>
  <c r="G14" i="80" l="1"/>
  <c r="G22" i="80"/>
  <c r="E22" i="80"/>
  <c r="E14" i="80"/>
  <c r="I14" i="80" s="1"/>
  <c r="I22" i="80" l="1"/>
  <c r="J5" i="81"/>
  <c r="H5" i="81"/>
  <c r="F5" i="81"/>
  <c r="J4" i="81"/>
  <c r="H4" i="81"/>
  <c r="F4" i="81"/>
  <c r="G9" i="80" l="1"/>
  <c r="G24" i="80" s="1"/>
  <c r="E9" i="80"/>
  <c r="E24" i="80" l="1"/>
  <c r="E25" i="80" s="1"/>
  <c r="I9" i="80"/>
  <c r="I24" i="80" s="1"/>
  <c r="L23" i="74" l="1"/>
  <c r="N23" i="74"/>
  <c r="J23" i="74"/>
  <c r="F23" i="74"/>
  <c r="H23" i="74"/>
  <c r="H31" i="1"/>
  <c r="L38" i="1"/>
  <c r="H38" i="1"/>
  <c r="F38" i="1"/>
  <c r="J38" i="1" s="1"/>
  <c r="N29" i="1"/>
  <c r="H29" i="1"/>
  <c r="O23" i="1"/>
  <c r="P23" i="1" s="1"/>
  <c r="M23" i="1"/>
  <c r="N23" i="1" s="1"/>
  <c r="L23" i="1"/>
  <c r="J23" i="1"/>
  <c r="H23" i="1"/>
  <c r="F23" i="1"/>
  <c r="P21" i="1"/>
  <c r="N21" i="1"/>
  <c r="L21" i="1"/>
  <c r="J21" i="1"/>
  <c r="H21" i="1"/>
  <c r="F21" i="1"/>
  <c r="O15" i="1"/>
  <c r="P15" i="1" s="1"/>
  <c r="M15" i="1"/>
  <c r="N15" i="1" s="1"/>
  <c r="L15" i="1"/>
  <c r="J15" i="1"/>
  <c r="H15" i="1"/>
  <c r="F15" i="1"/>
  <c r="P13" i="1"/>
  <c r="N13" i="1"/>
  <c r="L13" i="1"/>
  <c r="J13" i="1"/>
  <c r="H13" i="1"/>
  <c r="F13" i="1"/>
  <c r="P5" i="1"/>
  <c r="O7" i="1"/>
  <c r="P7" i="1" s="1"/>
  <c r="L5" i="75" l="1"/>
  <c r="J5" i="75"/>
  <c r="J6" i="75"/>
  <c r="L6" i="75"/>
  <c r="J8" i="75"/>
  <c r="L8" i="75"/>
  <c r="J7" i="75"/>
  <c r="L7" i="75"/>
  <c r="I36" i="75" l="1"/>
  <c r="I37" i="75" s="1"/>
  <c r="M30" i="1" s="1"/>
  <c r="K23" i="77"/>
  <c r="F5" i="4"/>
  <c r="P5" i="4"/>
  <c r="M23" i="77"/>
  <c r="E36" i="75"/>
  <c r="E37" i="75" s="1"/>
  <c r="L39" i="1"/>
  <c r="K36" i="75"/>
  <c r="K37" i="75" s="1"/>
  <c r="E30" i="1" s="1"/>
  <c r="F30" i="1" s="1"/>
  <c r="M36" i="75"/>
  <c r="N30" i="1" l="1"/>
  <c r="I30" i="1"/>
  <c r="J30" i="1" s="1"/>
  <c r="J32" i="1" s="1"/>
  <c r="M37" i="75"/>
  <c r="G30" i="1" s="1"/>
  <c r="H30" i="1" s="1"/>
  <c r="H32" i="1" s="1"/>
  <c r="F47" i="1"/>
  <c r="L5" i="73"/>
  <c r="F5" i="73"/>
  <c r="J5" i="73"/>
  <c r="H5" i="73"/>
  <c r="N5" i="73"/>
  <c r="L6" i="74"/>
  <c r="N6" i="74"/>
  <c r="J6" i="74"/>
  <c r="L8" i="74"/>
  <c r="N8" i="74"/>
  <c r="J8" i="74"/>
  <c r="J9" i="74"/>
  <c r="L9" i="74"/>
  <c r="N9" i="74"/>
  <c r="L11" i="74"/>
  <c r="N11" i="74"/>
  <c r="J11" i="74"/>
  <c r="L6" i="73"/>
  <c r="F6" i="73"/>
  <c r="J6" i="73"/>
  <c r="H6" i="73"/>
  <c r="N6" i="73"/>
  <c r="J5" i="74"/>
  <c r="L5" i="74"/>
  <c r="N5" i="74"/>
  <c r="L7" i="74"/>
  <c r="N7" i="74"/>
  <c r="J7" i="74"/>
  <c r="J10" i="74"/>
  <c r="L10" i="74"/>
  <c r="N10" i="74"/>
  <c r="H39" i="1"/>
  <c r="H5" i="74"/>
  <c r="F5" i="74"/>
  <c r="F7" i="74"/>
  <c r="H7" i="74"/>
  <c r="H10" i="74"/>
  <c r="F10" i="74"/>
  <c r="F6" i="74"/>
  <c r="H6" i="74"/>
  <c r="F8" i="74"/>
  <c r="H8" i="74"/>
  <c r="H9" i="74"/>
  <c r="F9" i="74"/>
  <c r="F11" i="74"/>
  <c r="H11" i="74"/>
  <c r="E36" i="74" l="1"/>
  <c r="E37" i="74" s="1"/>
  <c r="E22" i="1" s="1"/>
  <c r="G36" i="74"/>
  <c r="G37" i="74" s="1"/>
  <c r="G22" i="1" s="1"/>
  <c r="M36" i="73"/>
  <c r="I36" i="74"/>
  <c r="I37" i="74" s="1"/>
  <c r="I22" i="1" s="1"/>
  <c r="M36" i="74"/>
  <c r="M37" i="74" s="1"/>
  <c r="M22" i="1" s="1"/>
  <c r="K36" i="74"/>
  <c r="K37" i="74" s="1"/>
  <c r="K22" i="1" s="1"/>
  <c r="M37" i="73" l="1"/>
  <c r="M14" i="1"/>
  <c r="L22" i="1"/>
  <c r="L24" i="1" s="1"/>
  <c r="P22" i="1"/>
  <c r="P24" i="1" s="1"/>
  <c r="N22" i="1"/>
  <c r="N24" i="1" s="1"/>
  <c r="J22" i="1"/>
  <c r="J24" i="1" s="1"/>
  <c r="F22" i="1"/>
  <c r="F24" i="1" s="1"/>
  <c r="H22" i="1"/>
  <c r="H24" i="1" s="1"/>
  <c r="I36" i="73" l="1"/>
  <c r="G23" i="77"/>
  <c r="I23" i="77"/>
  <c r="J5" i="4" s="1"/>
  <c r="G36" i="73"/>
  <c r="K36" i="73"/>
  <c r="H5" i="4" l="1"/>
  <c r="K5" i="4"/>
  <c r="K37" i="73"/>
  <c r="K14" i="1"/>
  <c r="L14" i="1" s="1"/>
  <c r="L16" i="1" s="1"/>
  <c r="G37" i="73"/>
  <c r="G14" i="1"/>
  <c r="I37" i="73"/>
  <c r="I14" i="1"/>
  <c r="J14" i="1" s="1"/>
  <c r="J16" i="1" s="1"/>
  <c r="P14" i="1"/>
  <c r="P16" i="1" s="1"/>
  <c r="N14" i="1"/>
  <c r="N16" i="1" s="1"/>
  <c r="E36" i="73"/>
  <c r="E37" i="73" s="1"/>
  <c r="H14" i="1" l="1"/>
  <c r="H16" i="1" s="1"/>
  <c r="E14" i="1"/>
  <c r="L5" i="4" l="1"/>
  <c r="K12" i="4" s="1"/>
  <c r="N5" i="4"/>
  <c r="D25" i="70" l="1"/>
  <c r="M25" i="70"/>
  <c r="L26" i="70" s="1"/>
  <c r="K25" i="70"/>
  <c r="J26" i="70" s="1"/>
  <c r="I25" i="70"/>
  <c r="H26" i="70" s="1"/>
  <c r="G25" i="70"/>
  <c r="F26" i="70" s="1"/>
  <c r="M24" i="70"/>
  <c r="K24" i="70"/>
  <c r="I24" i="70"/>
  <c r="G24" i="70"/>
  <c r="K6" i="71"/>
  <c r="M5" i="71"/>
  <c r="D18" i="71"/>
  <c r="C18" i="71"/>
  <c r="B18" i="71"/>
  <c r="A18" i="71"/>
  <c r="D6" i="71"/>
  <c r="C6" i="71"/>
  <c r="B6" i="71"/>
  <c r="A6" i="71"/>
  <c r="C5" i="71"/>
  <c r="B5" i="71"/>
  <c r="A5" i="71"/>
  <c r="M18" i="71"/>
  <c r="K18" i="71"/>
  <c r="I18" i="71"/>
  <c r="G18" i="71"/>
  <c r="E32" i="64"/>
  <c r="E31" i="64"/>
  <c r="E30" i="64"/>
  <c r="E29" i="64"/>
  <c r="E28" i="64"/>
  <c r="E27" i="64"/>
  <c r="E26" i="64"/>
  <c r="E25" i="64"/>
  <c r="E24" i="64"/>
  <c r="E23" i="64"/>
  <c r="E22" i="64"/>
  <c r="E21" i="64"/>
  <c r="E20" i="64"/>
  <c r="E19" i="64"/>
  <c r="E18" i="64"/>
  <c r="E17" i="64"/>
  <c r="E16" i="64"/>
  <c r="E15" i="64"/>
  <c r="E6" i="64"/>
  <c r="E5" i="64"/>
  <c r="M6" i="71" l="1"/>
  <c r="L19" i="71" s="1"/>
  <c r="I5" i="71"/>
  <c r="G6" i="71"/>
  <c r="I6" i="71"/>
  <c r="G5" i="71"/>
  <c r="K5" i="71"/>
  <c r="E14" i="64"/>
  <c r="I14" i="64" s="1"/>
  <c r="E13" i="64"/>
  <c r="I13" i="64" s="1"/>
  <c r="E11" i="64"/>
  <c r="E10" i="64"/>
  <c r="E9" i="64"/>
  <c r="G9" i="64" s="1"/>
  <c r="E8" i="64"/>
  <c r="K8" i="64" s="1"/>
  <c r="E7" i="64"/>
  <c r="K7" i="64" s="1"/>
  <c r="F4" i="23"/>
  <c r="G32" i="64"/>
  <c r="G31" i="64"/>
  <c r="G30" i="64"/>
  <c r="G29" i="64"/>
  <c r="G28" i="64"/>
  <c r="G27" i="64"/>
  <c r="G26" i="64"/>
  <c r="G25" i="64"/>
  <c r="G24" i="64"/>
  <c r="G23" i="64"/>
  <c r="G22" i="64"/>
  <c r="G21" i="64"/>
  <c r="G20" i="64"/>
  <c r="G18" i="64"/>
  <c r="G17" i="64"/>
  <c r="G16" i="64"/>
  <c r="K32" i="64"/>
  <c r="K31" i="64"/>
  <c r="K30" i="64"/>
  <c r="K29" i="64"/>
  <c r="K28" i="64"/>
  <c r="K27" i="64"/>
  <c r="K26" i="64"/>
  <c r="K25" i="64"/>
  <c r="K24" i="64"/>
  <c r="K20" i="64"/>
  <c r="K17" i="64"/>
  <c r="K16" i="64"/>
  <c r="K15" i="64"/>
  <c r="K6" i="64"/>
  <c r="K5" i="64"/>
  <c r="I32" i="64"/>
  <c r="I31" i="64"/>
  <c r="I30" i="64"/>
  <c r="I29" i="64"/>
  <c r="I28" i="64"/>
  <c r="I27" i="64"/>
  <c r="I26" i="64"/>
  <c r="I25" i="64"/>
  <c r="I21" i="64"/>
  <c r="I20" i="64"/>
  <c r="I17" i="64"/>
  <c r="I16" i="64"/>
  <c r="I15" i="64"/>
  <c r="I6" i="64"/>
  <c r="I5" i="64"/>
  <c r="C32" i="64"/>
  <c r="B32" i="64"/>
  <c r="A32" i="64"/>
  <c r="C31" i="64"/>
  <c r="B31" i="64"/>
  <c r="A31" i="64"/>
  <c r="C30" i="64"/>
  <c r="B30" i="64"/>
  <c r="A30" i="64"/>
  <c r="C29" i="64"/>
  <c r="B29" i="64"/>
  <c r="A29" i="64"/>
  <c r="C28" i="64"/>
  <c r="B28" i="64"/>
  <c r="A28" i="64"/>
  <c r="C27" i="64"/>
  <c r="B27" i="64"/>
  <c r="A27" i="64"/>
  <c r="C26" i="64"/>
  <c r="B26" i="64"/>
  <c r="A26" i="64"/>
  <c r="C25" i="64"/>
  <c r="B25" i="64"/>
  <c r="A25" i="64"/>
  <c r="C24" i="64"/>
  <c r="B24" i="64"/>
  <c r="A24" i="64"/>
  <c r="C23" i="64"/>
  <c r="B23" i="64"/>
  <c r="A23" i="64"/>
  <c r="C22" i="64"/>
  <c r="B22" i="64"/>
  <c r="A22" i="64"/>
  <c r="C21" i="64"/>
  <c r="B21" i="64"/>
  <c r="A21" i="64"/>
  <c r="C20" i="64"/>
  <c r="B20" i="64"/>
  <c r="A20" i="64"/>
  <c r="D19" i="64"/>
  <c r="F19" i="64" s="1"/>
  <c r="G19" i="64" s="1"/>
  <c r="C19" i="64"/>
  <c r="B19" i="64"/>
  <c r="A19" i="64"/>
  <c r="C18" i="64"/>
  <c r="B18" i="64"/>
  <c r="A18" i="64"/>
  <c r="C17" i="64"/>
  <c r="B17" i="64"/>
  <c r="A17" i="64"/>
  <c r="C16" i="64"/>
  <c r="B16" i="64"/>
  <c r="A16" i="64"/>
  <c r="D15" i="64"/>
  <c r="F15" i="64" s="1"/>
  <c r="G15" i="64" s="1"/>
  <c r="C15" i="64"/>
  <c r="B15" i="64"/>
  <c r="A15" i="64"/>
  <c r="D14" i="64"/>
  <c r="F14" i="64" s="1"/>
  <c r="C14" i="64"/>
  <c r="B14" i="64"/>
  <c r="A14" i="64"/>
  <c r="D13" i="64"/>
  <c r="F13" i="64" s="1"/>
  <c r="C13" i="64"/>
  <c r="B13" i="64"/>
  <c r="A13" i="64"/>
  <c r="D12" i="64"/>
  <c r="F12" i="64" s="1"/>
  <c r="C12" i="64"/>
  <c r="B12" i="64"/>
  <c r="A12" i="64"/>
  <c r="D11" i="64"/>
  <c r="F11" i="64" s="1"/>
  <c r="C11" i="64"/>
  <c r="B11" i="64"/>
  <c r="A11" i="64"/>
  <c r="D10" i="64"/>
  <c r="F10" i="64" s="1"/>
  <c r="C10" i="64"/>
  <c r="B10" i="64"/>
  <c r="A10" i="64"/>
  <c r="C9" i="64"/>
  <c r="B9" i="64"/>
  <c r="A9" i="64"/>
  <c r="D8" i="64"/>
  <c r="F8" i="64" s="1"/>
  <c r="C8" i="64"/>
  <c r="B8" i="64"/>
  <c r="A8" i="64"/>
  <c r="C7" i="64"/>
  <c r="B7" i="64"/>
  <c r="A7" i="64"/>
  <c r="D6" i="64"/>
  <c r="F6" i="64" s="1"/>
  <c r="G6" i="64" s="1"/>
  <c r="C6" i="64"/>
  <c r="B6" i="64"/>
  <c r="A6" i="64"/>
  <c r="D5" i="64"/>
  <c r="F5" i="64" s="1"/>
  <c r="G5" i="64" s="1"/>
  <c r="C5" i="64"/>
  <c r="B5" i="64"/>
  <c r="A5" i="64"/>
  <c r="M32" i="64"/>
  <c r="M31" i="64"/>
  <c r="M30" i="64"/>
  <c r="M29" i="64"/>
  <c r="M28" i="64"/>
  <c r="M27" i="64"/>
  <c r="M26" i="64"/>
  <c r="M25" i="64"/>
  <c r="M24" i="64"/>
  <c r="M23" i="64"/>
  <c r="M22" i="64"/>
  <c r="M21" i="64"/>
  <c r="M20" i="64"/>
  <c r="I19" i="64"/>
  <c r="I18" i="64"/>
  <c r="M17" i="64"/>
  <c r="M16" i="64"/>
  <c r="M15" i="64"/>
  <c r="M6" i="64"/>
  <c r="M5" i="64"/>
  <c r="M14" i="64" l="1"/>
  <c r="G10" i="64"/>
  <c r="G11" i="64"/>
  <c r="M8" i="64"/>
  <c r="G8" i="64"/>
  <c r="M9" i="64"/>
  <c r="K11" i="64"/>
  <c r="I11" i="64"/>
  <c r="M11" i="64"/>
  <c r="I10" i="64"/>
  <c r="H19" i="71"/>
  <c r="J19" i="71"/>
  <c r="F19" i="71"/>
  <c r="E7" i="78" s="1"/>
  <c r="F7" i="78" s="1"/>
  <c r="M13" i="64"/>
  <c r="K9" i="64"/>
  <c r="I9" i="64"/>
  <c r="M7" i="64"/>
  <c r="I7" i="64"/>
  <c r="K13" i="64"/>
  <c r="G13" i="64"/>
  <c r="G14" i="64"/>
  <c r="K14" i="64"/>
  <c r="G7" i="64"/>
  <c r="E12" i="64"/>
  <c r="I22" i="64"/>
  <c r="I23" i="64"/>
  <c r="K10" i="64"/>
  <c r="K18" i="64"/>
  <c r="I8" i="64"/>
  <c r="I24" i="64"/>
  <c r="K19" i="64"/>
  <c r="K21" i="64"/>
  <c r="K22" i="64"/>
  <c r="K23" i="64"/>
  <c r="M10" i="64"/>
  <c r="M18" i="64"/>
  <c r="M19" i="64"/>
  <c r="H7" i="78" l="1"/>
  <c r="I7" i="78"/>
  <c r="J7" i="78" s="1"/>
  <c r="M12" i="64"/>
  <c r="G12" i="64"/>
  <c r="I12" i="64"/>
  <c r="K12" i="64"/>
  <c r="P5" i="35" l="1"/>
  <c r="D4" i="24"/>
  <c r="F4" i="24" s="1"/>
  <c r="E117" i="24" s="1"/>
  <c r="C4" i="24"/>
  <c r="B4" i="24"/>
  <c r="F5" i="35" l="1"/>
  <c r="H5" i="35"/>
  <c r="J5" i="35"/>
  <c r="L5" i="35"/>
  <c r="N5" i="35"/>
  <c r="J4" i="56" l="1"/>
  <c r="F4" i="57" l="1"/>
  <c r="H4" i="56"/>
  <c r="F4" i="56"/>
  <c r="H4" i="57"/>
  <c r="E7" i="56" l="1"/>
  <c r="K4" i="56"/>
  <c r="E52" i="57"/>
  <c r="E53" i="57" s="1"/>
  <c r="G52" i="57"/>
  <c r="I7" i="56"/>
  <c r="G7" i="56"/>
  <c r="K7" i="56" l="1"/>
  <c r="J34" i="64" l="1"/>
  <c r="G5" i="78" s="1"/>
  <c r="H5" i="78" s="1"/>
  <c r="G9" i="78" s="1"/>
  <c r="H34" i="64"/>
  <c r="L34" i="64"/>
  <c r="K5" i="78" s="1"/>
  <c r="L5" i="78" s="1"/>
  <c r="F34" i="64"/>
  <c r="E5" i="78" s="1"/>
  <c r="F5" i="78" s="1"/>
  <c r="F39" i="1" l="1"/>
  <c r="J39" i="1" l="1"/>
  <c r="J4" i="31"/>
  <c r="I20" i="31" s="1"/>
  <c r="I21" i="31" s="1"/>
  <c r="I6" i="81" s="1"/>
  <c r="C6" i="26" l="1"/>
  <c r="B6" i="26"/>
  <c r="A6" i="26"/>
  <c r="G2" i="26" s="1"/>
  <c r="G2" i="1" s="1"/>
  <c r="C5" i="26"/>
  <c r="B5" i="26"/>
  <c r="A5" i="26"/>
  <c r="E2" i="26" s="1"/>
  <c r="E2" i="1" s="1"/>
  <c r="E3" i="26" l="1"/>
  <c r="E3" i="1" s="1"/>
  <c r="G3" i="26"/>
  <c r="G3" i="1" s="1"/>
  <c r="D6" i="26"/>
  <c r="D5" i="26"/>
  <c r="P6" i="26" l="1"/>
  <c r="N6" i="26"/>
  <c r="F6" i="26"/>
  <c r="L6" i="26"/>
  <c r="H6" i="26"/>
  <c r="J6" i="26"/>
  <c r="J5" i="26"/>
  <c r="P5" i="26"/>
  <c r="N5" i="26"/>
  <c r="F5" i="26"/>
  <c r="L5" i="26"/>
  <c r="H5" i="26"/>
  <c r="F6" i="81"/>
  <c r="H6" i="81"/>
  <c r="J6" i="81"/>
  <c r="E36" i="26" l="1"/>
  <c r="E37" i="26" s="1"/>
  <c r="E6" i="1" s="1"/>
  <c r="F6" i="1" s="1"/>
  <c r="F8" i="1" s="1"/>
  <c r="M36" i="26"/>
  <c r="M37" i="26" s="1"/>
  <c r="M6" i="1" s="1"/>
  <c r="I36" i="26"/>
  <c r="K36" i="26"/>
  <c r="K37" i="26" s="1"/>
  <c r="K6" i="1" s="1"/>
  <c r="O36" i="26"/>
  <c r="H7" i="1"/>
  <c r="J5" i="1"/>
  <c r="J7" i="1"/>
  <c r="L5" i="1"/>
  <c r="L7" i="1"/>
  <c r="N5" i="1"/>
  <c r="C5" i="38"/>
  <c r="B5" i="38"/>
  <c r="E3" i="38" s="1"/>
  <c r="E3" i="4" s="1"/>
  <c r="A5" i="38"/>
  <c r="E2" i="38" s="1"/>
  <c r="E2" i="4" s="1"/>
  <c r="C6" i="33" l="1"/>
  <c r="B6" i="33"/>
  <c r="A6" i="33"/>
  <c r="D6" i="33" l="1"/>
  <c r="F5" i="33" s="1"/>
  <c r="E3" i="33"/>
  <c r="E36" i="1" s="1"/>
  <c r="J8" i="33"/>
  <c r="J9" i="33"/>
  <c r="H4" i="35"/>
  <c r="D5" i="38"/>
  <c r="H5" i="38" s="1"/>
  <c r="G16" i="38" s="1"/>
  <c r="G6" i="4" s="1"/>
  <c r="H6" i="4" s="1"/>
  <c r="G12" i="4" s="1"/>
  <c r="J6" i="33" l="1"/>
  <c r="N6" i="33"/>
  <c r="M17" i="33" s="1"/>
  <c r="M18" i="33" s="1"/>
  <c r="E31" i="1" s="1"/>
  <c r="F31" i="1" s="1"/>
  <c r="H6" i="33"/>
  <c r="L6" i="33"/>
  <c r="F6" i="33"/>
  <c r="P6" i="33"/>
  <c r="H7" i="33"/>
  <c r="J7" i="33"/>
  <c r="F5" i="38"/>
  <c r="H8" i="33"/>
  <c r="H9" i="33"/>
  <c r="N4" i="35"/>
  <c r="F4" i="35"/>
  <c r="E16" i="35" s="1"/>
  <c r="F9" i="33"/>
  <c r="L9" i="33"/>
  <c r="L7" i="33"/>
  <c r="F7" i="33"/>
  <c r="P4" i="35"/>
  <c r="L4" i="35"/>
  <c r="J4" i="35"/>
  <c r="L8" i="33"/>
  <c r="F8" i="33"/>
  <c r="H5" i="1"/>
  <c r="N31" i="1" l="1"/>
  <c r="N32" i="1" s="1"/>
  <c r="F32" i="1"/>
  <c r="I16" i="35"/>
  <c r="G7" i="81" s="1"/>
  <c r="H7" i="81" s="1"/>
  <c r="G12" i="81" s="1"/>
  <c r="E13" i="81" s="1"/>
  <c r="M16" i="35"/>
  <c r="E16" i="38"/>
  <c r="E6" i="4" s="1"/>
  <c r="F6" i="4" s="1"/>
  <c r="E12" i="4" s="1"/>
  <c r="I16" i="38"/>
  <c r="I6" i="4" s="1"/>
  <c r="J6" i="4" s="1"/>
  <c r="I12" i="4" s="1"/>
  <c r="G17" i="33"/>
  <c r="G18" i="33" s="1"/>
  <c r="O17" i="33"/>
  <c r="O18" i="33" s="1"/>
  <c r="I17" i="33"/>
  <c r="I18" i="33" s="1"/>
  <c r="G16" i="35"/>
  <c r="M12" i="4"/>
  <c r="O16" i="35"/>
  <c r="K16" i="35"/>
  <c r="E118" i="24"/>
  <c r="E46" i="1" s="1"/>
  <c r="F46" i="1" s="1"/>
  <c r="K17" i="33"/>
  <c r="K18" i="33" s="1"/>
  <c r="E17" i="33"/>
  <c r="E18" i="33" s="1"/>
  <c r="E13" i="4" l="1"/>
  <c r="F48" i="1"/>
  <c r="F49" i="1" s="1"/>
  <c r="K40" i="1"/>
  <c r="L40" i="1" s="1"/>
  <c r="L41" i="1" s="1"/>
  <c r="I40" i="1"/>
  <c r="J40" i="1" s="1"/>
  <c r="J41" i="1" s="1"/>
  <c r="G40" i="1"/>
  <c r="H40" i="1" s="1"/>
  <c r="H41" i="1" s="1"/>
  <c r="E40" i="1"/>
  <c r="F40" i="1" s="1"/>
  <c r="F41" i="1" s="1"/>
  <c r="J46" i="1"/>
  <c r="J49" i="1" s="1"/>
  <c r="E7" i="81"/>
  <c r="F7" i="81" s="1"/>
  <c r="E12" i="81" s="1"/>
  <c r="O12" i="4"/>
  <c r="N7" i="1"/>
  <c r="I7" i="81"/>
  <c r="J7" i="81" s="1"/>
  <c r="I12" i="81" s="1"/>
  <c r="G36" i="26"/>
  <c r="O37" i="26" l="1"/>
  <c r="O6" i="1" s="1"/>
  <c r="I37" i="26"/>
  <c r="I6" i="1" s="1"/>
  <c r="G37" i="26"/>
  <c r="G6" i="1" s="1"/>
  <c r="H6" i="1" l="1"/>
  <c r="H8" i="1" s="1"/>
  <c r="J6" i="1"/>
  <c r="J8" i="1" s="1"/>
  <c r="P6" i="1"/>
  <c r="P8" i="1" s="1"/>
  <c r="F14" i="1"/>
  <c r="F16" i="1" s="1"/>
  <c r="L6" i="1"/>
  <c r="L8" i="1" s="1"/>
  <c r="N6" i="1"/>
  <c r="N8" i="1" s="1"/>
  <c r="L23" i="70" l="1"/>
  <c r="L27" i="70" s="1"/>
  <c r="K6" i="78" s="1"/>
  <c r="F23" i="70" l="1"/>
  <c r="F27" i="70" s="1"/>
  <c r="E6" i="78" s="1"/>
  <c r="F6" i="78" s="1"/>
  <c r="E9" i="78" s="1"/>
  <c r="H23" i="70"/>
  <c r="H27" i="70" s="1"/>
  <c r="I6" i="78" s="1"/>
  <c r="J6" i="78" s="1"/>
  <c r="I9" i="78" s="1"/>
  <c r="L6" i="78"/>
  <c r="K9" i="78" s="1"/>
  <c r="J23" i="70"/>
  <c r="J27" i="70"/>
  <c r="H4" i="24" l="1"/>
  <c r="G117" i="24" s="1"/>
  <c r="G118" i="24" s="1"/>
  <c r="H121" i="24" l="1"/>
</calcChain>
</file>

<file path=xl/sharedStrings.xml><?xml version="1.0" encoding="utf-8"?>
<sst xmlns="http://schemas.openxmlformats.org/spreadsheetml/2006/main" count="3662" uniqueCount="1516">
  <si>
    <t>공 종 명</t>
    <phoneticPr fontId="1" type="noConversion"/>
  </si>
  <si>
    <t>규 격</t>
    <phoneticPr fontId="1" type="noConversion"/>
  </si>
  <si>
    <t>단 위</t>
    <phoneticPr fontId="1" type="noConversion"/>
  </si>
  <si>
    <t>수 량</t>
    <phoneticPr fontId="1" type="noConversion"/>
  </si>
  <si>
    <t>비 고</t>
    <phoneticPr fontId="1" type="noConversion"/>
  </si>
  <si>
    <t>식재공</t>
    <phoneticPr fontId="1" type="noConversion"/>
  </si>
  <si>
    <t>시설공</t>
    <phoneticPr fontId="1" type="noConversion"/>
  </si>
  <si>
    <t>포장공</t>
    <phoneticPr fontId="1" type="noConversion"/>
  </si>
  <si>
    <t>식</t>
    <phoneticPr fontId="1" type="noConversion"/>
  </si>
  <si>
    <t>■하차 총괄집계표</t>
    <phoneticPr fontId="1" type="noConversion"/>
  </si>
  <si>
    <t>■토공 총괄집계표</t>
    <phoneticPr fontId="1" type="noConversion"/>
  </si>
  <si>
    <t>시 설 명</t>
    <phoneticPr fontId="1" type="noConversion"/>
  </si>
  <si>
    <t>주</t>
    <phoneticPr fontId="1" type="noConversion"/>
  </si>
  <si>
    <t>단위중량(kg)</t>
    <phoneticPr fontId="1" type="noConversion"/>
  </si>
  <si>
    <t>합계</t>
    <phoneticPr fontId="1" type="noConversion"/>
  </si>
  <si>
    <t>합계</t>
    <phoneticPr fontId="1" type="noConversion"/>
  </si>
  <si>
    <t>단위수량</t>
    <phoneticPr fontId="1" type="noConversion"/>
  </si>
  <si>
    <t>소계</t>
    <phoneticPr fontId="1" type="noConversion"/>
  </si>
  <si>
    <t>터파기/토사(m3)</t>
    <phoneticPr fontId="1" type="noConversion"/>
  </si>
  <si>
    <t>잔토처리/토사(m3)</t>
    <phoneticPr fontId="1" type="noConversion"/>
  </si>
  <si>
    <t>되메우기(m3)</t>
    <phoneticPr fontId="1" type="noConversion"/>
  </si>
  <si>
    <t>성토</t>
    <phoneticPr fontId="1" type="noConversion"/>
  </si>
  <si>
    <t>절토</t>
    <phoneticPr fontId="1" type="noConversion"/>
  </si>
  <si>
    <t>기계</t>
    <phoneticPr fontId="1" type="noConversion"/>
  </si>
  <si>
    <t>인력</t>
    <phoneticPr fontId="1" type="noConversion"/>
  </si>
  <si>
    <t>■</t>
    <phoneticPr fontId="1" type="noConversion"/>
  </si>
  <si>
    <t>NO</t>
    <phoneticPr fontId="1" type="noConversion"/>
  </si>
  <si>
    <t>산 출 근 거</t>
    <phoneticPr fontId="1" type="noConversion"/>
  </si>
  <si>
    <t>단위</t>
    <phoneticPr fontId="1" type="noConversion"/>
  </si>
  <si>
    <t>㎡</t>
  </si>
  <si>
    <t>1 = 1</t>
  </si>
  <si>
    <t xml:space="preserve"> </t>
    <phoneticPr fontId="1" type="noConversion"/>
  </si>
  <si>
    <t>정미량</t>
    <phoneticPr fontId="1" type="noConversion"/>
  </si>
  <si>
    <t>할증량</t>
    <phoneticPr fontId="1" type="noConversion"/>
  </si>
  <si>
    <t>합계수량</t>
    <phoneticPr fontId="1" type="noConversion"/>
  </si>
  <si>
    <t>포장공</t>
    <phoneticPr fontId="1" type="noConversion"/>
  </si>
  <si>
    <t>■식재공수량집계표</t>
    <phoneticPr fontId="1" type="noConversion"/>
  </si>
  <si>
    <t>품 명</t>
    <phoneticPr fontId="1" type="noConversion"/>
  </si>
  <si>
    <t>총수량</t>
    <phoneticPr fontId="1" type="noConversion"/>
  </si>
  <si>
    <t>품 명</t>
    <phoneticPr fontId="1" type="noConversion"/>
  </si>
  <si>
    <t>■식재공 관급자재집계표</t>
    <phoneticPr fontId="1" type="noConversion"/>
  </si>
  <si>
    <t>단위수량</t>
    <phoneticPr fontId="1" type="noConversion"/>
  </si>
  <si>
    <t>합계수량</t>
    <phoneticPr fontId="1" type="noConversion"/>
  </si>
  <si>
    <t>환산</t>
    <phoneticPr fontId="1" type="noConversion"/>
  </si>
  <si>
    <t>■시설공수량집계표</t>
    <phoneticPr fontId="1" type="noConversion"/>
  </si>
  <si>
    <t>EA</t>
    <phoneticPr fontId="1" type="noConversion"/>
  </si>
  <si>
    <t>■시설공 토공집계표</t>
    <phoneticPr fontId="1" type="noConversion"/>
  </si>
  <si>
    <t>터파기</t>
    <phoneticPr fontId="1" type="noConversion"/>
  </si>
  <si>
    <t>잔토처리</t>
    <phoneticPr fontId="1" type="noConversion"/>
  </si>
  <si>
    <t>되메우기</t>
    <phoneticPr fontId="1" type="noConversion"/>
  </si>
  <si>
    <t>원지반다짐</t>
    <phoneticPr fontId="1" type="noConversion"/>
  </si>
  <si>
    <t>합판거푸집</t>
    <phoneticPr fontId="1" type="noConversion"/>
  </si>
  <si>
    <t>레미콘 타설</t>
    <phoneticPr fontId="1" type="noConversion"/>
  </si>
  <si>
    <t>터파기-잔토처리</t>
    <phoneticPr fontId="1" type="noConversion"/>
  </si>
  <si>
    <t>레미콘 정미량</t>
    <phoneticPr fontId="1" type="noConversion"/>
  </si>
  <si>
    <t>무근</t>
    <phoneticPr fontId="1" type="noConversion"/>
  </si>
  <si>
    <t>25-18-8</t>
    <phoneticPr fontId="1" type="noConversion"/>
  </si>
  <si>
    <t>TON</t>
    <phoneticPr fontId="1" type="noConversion"/>
  </si>
  <si>
    <t>m</t>
    <phoneticPr fontId="1" type="noConversion"/>
  </si>
  <si>
    <t>■포장공수량집계표</t>
    <phoneticPr fontId="1" type="noConversion"/>
  </si>
  <si>
    <t>포 장 명</t>
    <phoneticPr fontId="1" type="noConversion"/>
  </si>
  <si>
    <t>포 장 명</t>
    <phoneticPr fontId="1" type="noConversion"/>
  </si>
  <si>
    <t>혼합골재</t>
    <phoneticPr fontId="1" type="noConversion"/>
  </si>
  <si>
    <t>보조기층 부설 및 다짐</t>
    <phoneticPr fontId="1" type="noConversion"/>
  </si>
  <si>
    <t>블럭하차</t>
    <phoneticPr fontId="1" type="noConversion"/>
  </si>
  <si>
    <t>혼합골재 정미량</t>
    <phoneticPr fontId="1" type="noConversion"/>
  </si>
  <si>
    <t>인조화강석블럭</t>
    <phoneticPr fontId="1" type="noConversion"/>
  </si>
  <si>
    <t>정미량</t>
    <phoneticPr fontId="1" type="noConversion"/>
  </si>
  <si>
    <t>■포장공 하차집계표</t>
    <phoneticPr fontId="1" type="noConversion"/>
  </si>
  <si>
    <t>■포장공 토공집계표</t>
    <phoneticPr fontId="1" type="noConversion"/>
  </si>
  <si>
    <t>단위수량</t>
    <phoneticPr fontId="1" type="noConversion"/>
  </si>
  <si>
    <t>합계수량</t>
    <phoneticPr fontId="1" type="noConversion"/>
  </si>
  <si>
    <t>합계수량</t>
    <phoneticPr fontId="1" type="noConversion"/>
  </si>
  <si>
    <t>간단,6회</t>
    <phoneticPr fontId="1" type="noConversion"/>
  </si>
  <si>
    <t>합계</t>
    <phoneticPr fontId="1" type="noConversion"/>
  </si>
  <si>
    <t>사토처리(토목이기)</t>
    <phoneticPr fontId="1" type="noConversion"/>
  </si>
  <si>
    <t>ton</t>
    <phoneticPr fontId="1" type="noConversion"/>
  </si>
  <si>
    <t>kg</t>
    <phoneticPr fontId="1" type="noConversion"/>
  </si>
  <si>
    <t>목재데크설치</t>
    <phoneticPr fontId="1" type="noConversion"/>
  </si>
  <si>
    <t>마구리</t>
    <phoneticPr fontId="1" type="noConversion"/>
  </si>
  <si>
    <t>STS셋트 앵커</t>
  </si>
  <si>
    <t>Ø12×100</t>
  </si>
  <si>
    <t>50×50×2.3T</t>
  </si>
  <si>
    <t>m2</t>
    <phoneticPr fontId="1" type="noConversion"/>
  </si>
  <si>
    <t>STS스크류</t>
  </si>
  <si>
    <t>m3</t>
    <phoneticPr fontId="1" type="noConversion"/>
  </si>
  <si>
    <t>레미콘(m3)</t>
    <phoneticPr fontId="1" type="noConversion"/>
  </si>
  <si>
    <t>수량</t>
    <phoneticPr fontId="1" type="noConversion"/>
  </si>
  <si>
    <t>단위수량(ton)</t>
    <phoneticPr fontId="1" type="noConversion"/>
  </si>
  <si>
    <t>■포장공 관급자재집계표</t>
    <phoneticPr fontId="1" type="noConversion"/>
  </si>
  <si>
    <t>수목중량(kg)</t>
    <phoneticPr fontId="1" type="noConversion"/>
  </si>
  <si>
    <t>수량(주)</t>
    <phoneticPr fontId="1" type="noConversion"/>
  </si>
  <si>
    <t>철거공</t>
    <phoneticPr fontId="1" type="noConversion"/>
  </si>
  <si>
    <t>■철거공수량집계표</t>
    <phoneticPr fontId="1" type="noConversion"/>
  </si>
  <si>
    <t>■철거공폐기물집계표</t>
    <phoneticPr fontId="1" type="noConversion"/>
  </si>
  <si>
    <t>폐콘크리트</t>
    <phoneticPr fontId="1" type="noConversion"/>
  </si>
  <si>
    <t>혼합폐기물</t>
    <phoneticPr fontId="1" type="noConversion"/>
  </si>
  <si>
    <t>폐목재</t>
    <phoneticPr fontId="1" type="noConversion"/>
  </si>
  <si>
    <t>폐기물운반</t>
    <phoneticPr fontId="1" type="noConversion"/>
  </si>
  <si>
    <t>합계(ton)</t>
    <phoneticPr fontId="1" type="noConversion"/>
  </si>
  <si>
    <t>■철거공임목폐기물집계표</t>
    <phoneticPr fontId="1" type="noConversion"/>
  </si>
  <si>
    <t>임목폐기물상차</t>
    <phoneticPr fontId="1" type="noConversion"/>
  </si>
  <si>
    <t>단위체적(m3)</t>
    <phoneticPr fontId="1" type="noConversion"/>
  </si>
  <si>
    <t>단위환산(ton)</t>
    <phoneticPr fontId="1" type="noConversion"/>
  </si>
  <si>
    <t>무근콘크리트깨기</t>
    <phoneticPr fontId="1" type="noConversion"/>
  </si>
  <si>
    <t>페기물 집적 및 상차</t>
    <phoneticPr fontId="1" type="noConversion"/>
  </si>
  <si>
    <t>폐기물 처리</t>
    <phoneticPr fontId="1" type="noConversion"/>
  </si>
  <si>
    <t>STS 베이스플레이트</t>
    <phoneticPr fontId="1" type="noConversion"/>
  </si>
  <si>
    <t>동바리+멍에</t>
    <phoneticPr fontId="1" type="noConversion"/>
  </si>
  <si>
    <t>아연도각관</t>
    <phoneticPr fontId="1" type="noConversion"/>
  </si>
  <si>
    <t>(50×50×2.3T)</t>
    <phoneticPr fontId="1" type="noConversion"/>
  </si>
  <si>
    <t>장선</t>
    <phoneticPr fontId="1" type="noConversion"/>
  </si>
  <si>
    <t>W1500×H1200mm</t>
    <phoneticPr fontId="1" type="noConversion"/>
  </si>
  <si>
    <t>주</t>
  </si>
  <si>
    <t>8cm</t>
  </si>
  <si>
    <t>유기질비료 (20kg/포)</t>
    <phoneticPr fontId="1" type="noConversion"/>
  </si>
  <si>
    <t>개소</t>
  </si>
  <si>
    <t>트윈트위스트</t>
  </si>
  <si>
    <t>1845x590x1917</t>
  </si>
  <si>
    <t>크로스컨트리</t>
  </si>
  <si>
    <t>2602x610x1917</t>
  </si>
  <si>
    <t>종합안내판</t>
  </si>
  <si>
    <t>공원이용안내판</t>
  </si>
  <si>
    <t>방향안내판</t>
  </si>
  <si>
    <t>㎏</t>
  </si>
  <si>
    <t>총 수 량</t>
    <phoneticPr fontId="1" type="noConversion"/>
  </si>
  <si>
    <t>지게운반</t>
    <phoneticPr fontId="1" type="noConversion"/>
  </si>
  <si>
    <t>170M</t>
    <phoneticPr fontId="1" type="noConversion"/>
  </si>
  <si>
    <t>적용수량</t>
    <phoneticPr fontId="1" type="noConversion"/>
  </si>
  <si>
    <t>작업장비</t>
    <phoneticPr fontId="1" type="noConversion"/>
  </si>
  <si>
    <t>왕복</t>
    <phoneticPr fontId="1" type="noConversion"/>
  </si>
  <si>
    <t>단위중량
(kg)</t>
    <phoneticPr fontId="1" type="noConversion"/>
  </si>
  <si>
    <t>290M</t>
    <phoneticPr fontId="1" type="noConversion"/>
  </si>
  <si>
    <t>70M</t>
    <phoneticPr fontId="1" type="noConversion"/>
  </si>
  <si>
    <t>양중</t>
    <phoneticPr fontId="1" type="noConversion"/>
  </si>
  <si>
    <t>굴삭기(무한궤도)</t>
    <phoneticPr fontId="1" type="noConversion"/>
  </si>
  <si>
    <t>대</t>
    <phoneticPr fontId="1" type="noConversion"/>
  </si>
  <si>
    <t>양중(kg)</t>
    <phoneticPr fontId="1" type="noConversion"/>
  </si>
  <si>
    <t>지게운반(kg)</t>
    <phoneticPr fontId="1" type="noConversion"/>
  </si>
  <si>
    <t>기초콘크리트</t>
    <phoneticPr fontId="1" type="noConversion"/>
  </si>
  <si>
    <t>인력비빔,무근</t>
    <phoneticPr fontId="1" type="noConversion"/>
  </si>
  <si>
    <t>기초콘크리트 타설</t>
    <phoneticPr fontId="1" type="noConversion"/>
  </si>
  <si>
    <t>200×200×8T</t>
    <phoneticPr fontId="1" type="noConversion"/>
  </si>
  <si>
    <t>평구조</t>
    <phoneticPr fontId="1" type="noConversion"/>
  </si>
  <si>
    <t>목재데크틀설치</t>
    <phoneticPr fontId="1" type="noConversion"/>
  </si>
  <si>
    <t>상판</t>
    <phoneticPr fontId="1" type="noConversion"/>
  </si>
  <si>
    <t>M5×50</t>
    <phoneticPr fontId="1" type="noConversion"/>
  </si>
  <si>
    <t>녹막이페인트칠</t>
  </si>
  <si>
    <t>2회</t>
  </si>
  <si>
    <t>오일스테인</t>
  </si>
  <si>
    <t>목재면-2회칠</t>
    <phoneticPr fontId="1" type="noConversion"/>
  </si>
  <si>
    <t>100×100×2.3T</t>
    <phoneticPr fontId="1" type="noConversion"/>
  </si>
  <si>
    <t>기초콘크리트 정미량</t>
    <phoneticPr fontId="1" type="noConversion"/>
  </si>
  <si>
    <t>■시설공 하차집계표</t>
    <phoneticPr fontId="1" type="noConversion"/>
  </si>
  <si>
    <t>개소</t>
    <phoneticPr fontId="1" type="noConversion"/>
  </si>
  <si>
    <t>목재데크(m2)</t>
    <phoneticPr fontId="1" type="noConversion"/>
  </si>
  <si>
    <t>2회칠</t>
    <phoneticPr fontId="1" type="noConversion"/>
  </si>
  <si>
    <t>데크두께면</t>
    <phoneticPr fontId="1" type="noConversion"/>
  </si>
  <si>
    <t>인조화강석블럭(m2)</t>
    <phoneticPr fontId="1" type="noConversion"/>
  </si>
  <si>
    <t>화강석경계석(직선,m)</t>
    <phoneticPr fontId="1" type="noConversion"/>
  </si>
  <si>
    <t>화강석경계석(곡선,m)</t>
    <phoneticPr fontId="1" type="noConversion"/>
  </si>
  <si>
    <t>화강석경계석(ton)</t>
    <phoneticPr fontId="1" type="noConversion"/>
  </si>
  <si>
    <t>■자재운반 총괄집계표</t>
    <phoneticPr fontId="1" type="noConversion"/>
  </si>
  <si>
    <t>단위중량</t>
    <phoneticPr fontId="1" type="noConversion"/>
  </si>
  <si>
    <t>토공</t>
    <phoneticPr fontId="1" type="noConversion"/>
  </si>
  <si>
    <t>합계(kg)</t>
    <phoneticPr fontId="1" type="noConversion"/>
  </si>
  <si>
    <t>■식재공 운반 집계표</t>
    <phoneticPr fontId="1" type="noConversion"/>
  </si>
  <si>
    <t>■시설공 운반 집계표</t>
    <phoneticPr fontId="1" type="noConversion"/>
  </si>
  <si>
    <t>■포장공 운반 집계표</t>
    <phoneticPr fontId="1" type="noConversion"/>
  </si>
  <si>
    <t>양중(ton)</t>
    <phoneticPr fontId="1" type="noConversion"/>
  </si>
  <si>
    <t>이형철근</t>
    <phoneticPr fontId="1" type="noConversion"/>
  </si>
  <si>
    <t>철근가공조립</t>
    <phoneticPr fontId="1" type="noConversion"/>
  </si>
  <si>
    <t>간단</t>
    <phoneticPr fontId="1" type="noConversion"/>
  </si>
  <si>
    <t>■토적표</t>
    <phoneticPr fontId="1" type="noConversion"/>
  </si>
  <si>
    <t>측점</t>
    <phoneticPr fontId="1" type="noConversion"/>
  </si>
  <si>
    <t>거리(m)</t>
    <phoneticPr fontId="1" type="noConversion"/>
  </si>
  <si>
    <t>+</t>
    <phoneticPr fontId="1" type="noConversion"/>
  </si>
  <si>
    <t>V(m3)</t>
    <phoneticPr fontId="1" type="noConversion"/>
  </si>
  <si>
    <t>절토량</t>
    <phoneticPr fontId="1" type="noConversion"/>
  </si>
  <si>
    <t>성토량</t>
    <phoneticPr fontId="1" type="noConversion"/>
  </si>
  <si>
    <t>A(m2)</t>
    <phoneticPr fontId="1" type="noConversion"/>
  </si>
  <si>
    <t>사토량</t>
    <phoneticPr fontId="1" type="noConversion"/>
  </si>
  <si>
    <t>(0.35*0.4*1)-(0.3*0.3*1)</t>
    <phoneticPr fontId="1" type="noConversion"/>
  </si>
  <si>
    <t>0.05*2.65(단위중량)</t>
    <phoneticPr fontId="1" type="noConversion"/>
  </si>
  <si>
    <t>■ 임목폐기물 중량계산</t>
    <phoneticPr fontId="20" type="noConversion"/>
  </si>
  <si>
    <t>구 분</t>
    <phoneticPr fontId="11" type="noConversion"/>
  </si>
  <si>
    <t>K</t>
    <phoneticPr fontId="11" type="noConversion"/>
  </si>
  <si>
    <t>B</t>
    <phoneticPr fontId="11" type="noConversion"/>
  </si>
  <si>
    <t>H</t>
    <phoneticPr fontId="11" type="noConversion"/>
  </si>
  <si>
    <t>P</t>
    <phoneticPr fontId="11" type="noConversion"/>
  </si>
  <si>
    <t>W</t>
    <phoneticPr fontId="11" type="noConversion"/>
  </si>
  <si>
    <t>D</t>
    <phoneticPr fontId="11" type="noConversion"/>
  </si>
  <si>
    <t>비고</t>
    <phoneticPr fontId="11" type="noConversion"/>
  </si>
  <si>
    <t>수간
형상
계수</t>
    <phoneticPr fontId="11" type="noConversion"/>
  </si>
  <si>
    <t>흉고
직경
(cm)</t>
    <phoneticPr fontId="11" type="noConversion"/>
  </si>
  <si>
    <t>흉고
(m)</t>
    <phoneticPr fontId="11" type="noConversion"/>
  </si>
  <si>
    <t>보합률</t>
    <phoneticPr fontId="11" type="noConversion"/>
  </si>
  <si>
    <t>교
목</t>
    <phoneticPr fontId="11" type="noConversion"/>
  </si>
  <si>
    <t>관
목</t>
    <phoneticPr fontId="11" type="noConversion"/>
  </si>
  <si>
    <t>소나무/
참나무류</t>
    <phoneticPr fontId="1" type="noConversion"/>
  </si>
  <si>
    <t>뿌리분
형태</t>
    <phoneticPr fontId="1" type="noConversion"/>
  </si>
  <si>
    <t>보통분</t>
    <phoneticPr fontId="1" type="noConversion"/>
  </si>
  <si>
    <t>뿌리분
체적(m3)</t>
    <phoneticPr fontId="1" type="noConversion"/>
  </si>
  <si>
    <t>(산림청)</t>
    <phoneticPr fontId="1" type="noConversion"/>
  </si>
  <si>
    <t>접시분(천근성)</t>
    <phoneticPr fontId="1" type="noConversion"/>
  </si>
  <si>
    <t>조개분(심근성)</t>
    <phoneticPr fontId="1" type="noConversion"/>
  </si>
  <si>
    <t>조경공사적산기준</t>
    <phoneticPr fontId="1" type="noConversion"/>
  </si>
  <si>
    <t>가로수 조성관리
 매뉴얼</t>
    <phoneticPr fontId="1" type="noConversion"/>
  </si>
  <si>
    <t>수고
(m)</t>
    <phoneticPr fontId="11" type="noConversion"/>
  </si>
  <si>
    <r>
      <t>지상부
중량
(</t>
    </r>
    <r>
      <rPr>
        <b/>
        <sz val="12"/>
        <rFont val="바탕"/>
        <family val="1"/>
        <charset val="129"/>
      </rPr>
      <t>kg</t>
    </r>
    <r>
      <rPr>
        <b/>
        <sz val="12"/>
        <rFont val="가는각진제목체"/>
        <family val="1"/>
        <charset val="129"/>
      </rPr>
      <t>)</t>
    </r>
    <phoneticPr fontId="11" type="noConversion"/>
  </si>
  <si>
    <r>
      <t>W</t>
    </r>
    <r>
      <rPr>
        <b/>
        <vertAlign val="subscript"/>
        <sz val="12"/>
        <rFont val="맑은 고딕"/>
        <family val="3"/>
        <charset val="129"/>
      </rPr>
      <t>1</t>
    </r>
    <phoneticPr fontId="11" type="noConversion"/>
  </si>
  <si>
    <r>
      <t>W</t>
    </r>
    <r>
      <rPr>
        <b/>
        <vertAlign val="subscript"/>
        <sz val="12"/>
        <rFont val="맑은 고딕"/>
        <family val="3"/>
        <charset val="129"/>
      </rPr>
      <t>2</t>
    </r>
    <phoneticPr fontId="11" type="noConversion"/>
  </si>
  <si>
    <r>
      <t>* 지상부 중량 W</t>
    </r>
    <r>
      <rPr>
        <vertAlign val="subscript"/>
        <sz val="12"/>
        <rFont val="맑은 고딕"/>
        <family val="3"/>
        <charset val="129"/>
        <scheme val="major"/>
      </rPr>
      <t xml:space="preserve">1 </t>
    </r>
    <r>
      <rPr>
        <sz val="12"/>
        <rFont val="맑은 고딕"/>
        <family val="3"/>
        <charset val="129"/>
        <scheme val="major"/>
      </rPr>
      <t>(kg) = K x 3.14 x (B/2)</t>
    </r>
    <r>
      <rPr>
        <vertAlign val="superscript"/>
        <sz val="12"/>
        <rFont val="맑은 고딕"/>
        <family val="3"/>
        <charset val="129"/>
        <scheme val="major"/>
      </rPr>
      <t>2</t>
    </r>
    <r>
      <rPr>
        <sz val="12"/>
        <rFont val="맑은 고딕"/>
        <family val="3"/>
        <charset val="129"/>
        <scheme val="major"/>
      </rPr>
      <t xml:space="preserve"> x H x W x (1+p)   </t>
    </r>
    <r>
      <rPr>
        <sz val="12"/>
        <color theme="1" tint="0.499984740745262"/>
        <rFont val="맑은 고딕"/>
        <family val="3"/>
        <charset val="129"/>
        <scheme val="major"/>
      </rPr>
      <t xml:space="preserve"> [ W : 수간의 단위체적중량 1,200(kg/m3),  P : 지엽에 과다에 의한 보합률(0.2) ] </t>
    </r>
    <phoneticPr fontId="1" type="noConversion"/>
  </si>
  <si>
    <r>
      <t>* 지하부(뿌리분) 중량 W</t>
    </r>
    <r>
      <rPr>
        <vertAlign val="subscript"/>
        <sz val="12"/>
        <rFont val="맑은 고딕"/>
        <family val="3"/>
        <charset val="129"/>
        <scheme val="major"/>
      </rPr>
      <t>2</t>
    </r>
    <r>
      <rPr>
        <sz val="12"/>
        <rFont val="맑은 고딕"/>
        <family val="3"/>
        <charset val="129"/>
        <scheme val="major"/>
      </rPr>
      <t xml:space="preserve"> (kg) = V x W'    </t>
    </r>
    <r>
      <rPr>
        <sz val="12"/>
        <color theme="1" tint="0.499984740745262"/>
        <rFont val="맑은 고딕"/>
        <family val="3"/>
        <charset val="129"/>
        <scheme val="major"/>
      </rPr>
      <t>[ V : 뿌리분체적(m3),   W' : 뿌리분단위중량, 1300(kg/m3) ]</t>
    </r>
    <phoneticPr fontId="1" type="noConversion"/>
  </si>
  <si>
    <r>
      <t>* 지하부(뿌리분) 체적 V (m3) = 3.14 x (D/2)</t>
    </r>
    <r>
      <rPr>
        <vertAlign val="superscript"/>
        <sz val="12"/>
        <rFont val="맑은 고딕"/>
        <family val="3"/>
        <charset val="129"/>
        <scheme val="major"/>
      </rPr>
      <t xml:space="preserve">2 </t>
    </r>
    <r>
      <rPr>
        <sz val="12"/>
        <rFont val="맑은 고딕"/>
        <family val="3"/>
        <charset val="129"/>
        <scheme val="major"/>
      </rPr>
      <t>x (D/2) + 3.14 x (D/2)</t>
    </r>
    <r>
      <rPr>
        <vertAlign val="superscript"/>
        <sz val="12"/>
        <rFont val="맑은 고딕"/>
        <family val="3"/>
        <charset val="129"/>
        <scheme val="major"/>
      </rPr>
      <t>2</t>
    </r>
    <r>
      <rPr>
        <sz val="12"/>
        <rFont val="맑은 고딕"/>
        <family val="3"/>
        <charset val="129"/>
        <scheme val="major"/>
      </rPr>
      <t xml:space="preserve"> x (D') x (1/3)    </t>
    </r>
    <r>
      <rPr>
        <sz val="12"/>
        <color theme="1" tint="0.499984740745262"/>
        <rFont val="맑은 고딕"/>
        <family val="3"/>
        <charset val="129"/>
        <scheme val="major"/>
      </rPr>
      <t>[ D' : 뿌리분형상, 접시분(0), 보통분(D/4), 조개(팽이)분(D/2) ]</t>
    </r>
    <phoneticPr fontId="1" type="noConversion"/>
  </si>
  <si>
    <t>W'</t>
    <phoneticPr fontId="11" type="noConversion"/>
  </si>
  <si>
    <r>
      <t xml:space="preserve">단위
중량
</t>
    </r>
    <r>
      <rPr>
        <sz val="12"/>
        <rFont val="맑은 고딕"/>
        <family val="3"/>
        <charset val="129"/>
      </rPr>
      <t>(kg)</t>
    </r>
    <phoneticPr fontId="11" type="noConversion"/>
  </si>
  <si>
    <t>뿌리분
단위중량(kg)</t>
    <phoneticPr fontId="11" type="noConversion"/>
  </si>
  <si>
    <r>
      <rPr>
        <b/>
        <sz val="12"/>
        <rFont val="가는각진제목체"/>
        <family val="1"/>
      </rPr>
      <t>W</t>
    </r>
    <r>
      <rPr>
        <b/>
        <vertAlign val="subscript"/>
        <sz val="12"/>
        <rFont val="가는각진제목체"/>
        <family val="1"/>
        <charset val="129"/>
      </rPr>
      <t>1</t>
    </r>
    <r>
      <rPr>
        <b/>
        <sz val="12"/>
        <rFont val="가는각진제목체"/>
        <family val="1"/>
        <charset val="129"/>
      </rPr>
      <t>+W</t>
    </r>
    <r>
      <rPr>
        <b/>
        <vertAlign val="subscript"/>
        <sz val="12"/>
        <rFont val="가는각진제목체"/>
        <family val="1"/>
        <charset val="129"/>
      </rPr>
      <t>2</t>
    </r>
    <phoneticPr fontId="1" type="noConversion"/>
  </si>
  <si>
    <r>
      <t>W</t>
    </r>
    <r>
      <rPr>
        <b/>
        <vertAlign val="subscript"/>
        <sz val="12"/>
        <rFont val="가는각진제목체"/>
        <family val="3"/>
      </rPr>
      <t>2</t>
    </r>
    <r>
      <rPr>
        <b/>
        <sz val="12"/>
        <rFont val="굴림"/>
        <family val="1"/>
        <charset val="129"/>
      </rPr>
      <t>'</t>
    </r>
    <phoneticPr fontId="11" type="noConversion"/>
  </si>
  <si>
    <r>
      <t>* 벌근부 중량 W</t>
    </r>
    <r>
      <rPr>
        <vertAlign val="subscript"/>
        <sz val="12"/>
        <rFont val="맑은 고딕"/>
        <family val="3"/>
        <charset val="129"/>
        <scheme val="major"/>
      </rPr>
      <t>2</t>
    </r>
    <r>
      <rPr>
        <sz val="12"/>
        <rFont val="맑은 고딕"/>
        <family val="3"/>
        <charset val="129"/>
        <scheme val="major"/>
      </rPr>
      <t>' (kg) = W</t>
    </r>
    <r>
      <rPr>
        <vertAlign val="subscript"/>
        <sz val="12"/>
        <rFont val="맑은 고딕"/>
        <family val="3"/>
        <charset val="129"/>
        <scheme val="major"/>
      </rPr>
      <t>2</t>
    </r>
    <r>
      <rPr>
        <sz val="12"/>
        <rFont val="맑은 고딕"/>
        <family val="3"/>
        <charset val="129"/>
        <scheme val="major"/>
      </rPr>
      <t xml:space="preserve"> x 20 (%, 실제 계측수량 비율)</t>
    </r>
    <phoneticPr fontId="1" type="noConversion"/>
  </si>
  <si>
    <t>근원
직경
(R,cm)</t>
    <phoneticPr fontId="11" type="noConversion"/>
  </si>
  <si>
    <r>
      <t>D=</t>
    </r>
    <r>
      <rPr>
        <b/>
        <sz val="12"/>
        <rFont val="굴림"/>
        <family val="1"/>
        <charset val="129"/>
      </rPr>
      <t>4</t>
    </r>
    <r>
      <rPr>
        <b/>
        <sz val="12"/>
        <rFont val="가는각진제목체"/>
        <family val="1"/>
        <charset val="129"/>
      </rPr>
      <t xml:space="preserve">R
</t>
    </r>
    <r>
      <rPr>
        <b/>
        <sz val="12"/>
        <rFont val="굴림"/>
        <family val="1"/>
        <charset val="129"/>
      </rPr>
      <t>(m)</t>
    </r>
    <phoneticPr fontId="11" type="noConversion"/>
  </si>
  <si>
    <r>
      <rPr>
        <b/>
        <sz val="12"/>
        <rFont val="굴림"/>
        <family val="1"/>
        <charset val="129"/>
      </rPr>
      <t xml:space="preserve">지하부
</t>
    </r>
    <r>
      <rPr>
        <b/>
        <sz val="12"/>
        <rFont val="가는각진제목체"/>
        <family val="1"/>
        <charset val="129"/>
      </rPr>
      <t>중량(kg)</t>
    </r>
    <phoneticPr fontId="11" type="noConversion"/>
  </si>
  <si>
    <r>
      <rPr>
        <b/>
        <sz val="12"/>
        <rFont val="굴림"/>
        <family val="1"/>
        <charset val="129"/>
      </rPr>
      <t xml:space="preserve">벌근부
</t>
    </r>
    <r>
      <rPr>
        <b/>
        <sz val="12"/>
        <rFont val="가는각진제목체"/>
        <family val="1"/>
        <charset val="129"/>
      </rPr>
      <t>중량(kg)</t>
    </r>
    <phoneticPr fontId="11" type="noConversion"/>
  </si>
  <si>
    <r>
      <rPr>
        <b/>
        <sz val="12"/>
        <rFont val="굴림"/>
        <family val="1"/>
        <charset val="129"/>
      </rPr>
      <t xml:space="preserve">임목폐기물
</t>
    </r>
    <r>
      <rPr>
        <b/>
        <sz val="12"/>
        <rFont val="가는각진제목체"/>
        <family val="1"/>
        <charset val="129"/>
      </rPr>
      <t>중량(kg)</t>
    </r>
    <phoneticPr fontId="11" type="noConversion"/>
  </si>
  <si>
    <t>주1) 조경공사적산기준(2020) 4.3.2. 수목운반 참조</t>
  </si>
  <si>
    <t>■ 수목 중량계산</t>
    <phoneticPr fontId="20" type="noConversion"/>
  </si>
  <si>
    <r>
      <rPr>
        <b/>
        <sz val="12"/>
        <rFont val="굴림"/>
        <family val="1"/>
        <charset val="129"/>
      </rPr>
      <t>수목중량</t>
    </r>
    <r>
      <rPr>
        <b/>
        <sz val="12"/>
        <rFont val="가는각진제목체"/>
        <family val="1"/>
      </rPr>
      <t xml:space="preserve">
</t>
    </r>
    <r>
      <rPr>
        <b/>
        <sz val="12"/>
        <rFont val="가는각진제목체"/>
        <family val="1"/>
        <charset val="129"/>
      </rPr>
      <t>(kg)</t>
    </r>
    <phoneticPr fontId="11" type="noConversion"/>
  </si>
  <si>
    <r>
      <t>W</t>
    </r>
    <r>
      <rPr>
        <b/>
        <vertAlign val="subscript"/>
        <sz val="12"/>
        <rFont val="가는각진제목체"/>
        <family val="1"/>
        <charset val="129"/>
      </rPr>
      <t>1</t>
    </r>
    <r>
      <rPr>
        <b/>
        <sz val="12"/>
        <rFont val="가는각진제목체"/>
        <family val="1"/>
        <charset val="129"/>
      </rPr>
      <t>+W</t>
    </r>
    <r>
      <rPr>
        <b/>
        <vertAlign val="subscript"/>
        <sz val="12"/>
        <rFont val="가는각진제목체"/>
        <family val="1"/>
        <charset val="129"/>
      </rPr>
      <t>2</t>
    </r>
    <r>
      <rPr>
        <b/>
        <sz val="12"/>
        <rFont val="굴림"/>
        <family val="1"/>
        <charset val="129"/>
      </rPr>
      <t>'</t>
    </r>
    <phoneticPr fontId="1" type="noConversion"/>
  </si>
  <si>
    <t>230M</t>
    <phoneticPr fontId="1" type="noConversion"/>
  </si>
  <si>
    <t>0.6 m3</t>
    <phoneticPr fontId="1" type="noConversion"/>
  </si>
  <si>
    <t>■시설공 관급자재집계표-1</t>
    <phoneticPr fontId="1" type="noConversion"/>
  </si>
  <si>
    <t>■시설공 관급자재집계표-2</t>
    <phoneticPr fontId="1" type="noConversion"/>
  </si>
  <si>
    <t>■시설공 관급자재집계표-3</t>
    <phoneticPr fontId="1" type="noConversion"/>
  </si>
  <si>
    <t>■시설공 관급자재집계표-4</t>
    <phoneticPr fontId="1" type="noConversion"/>
  </si>
  <si>
    <t>190M</t>
    <phoneticPr fontId="1" type="noConversion"/>
  </si>
  <si>
    <t>■관급자재 총괄집계표-1</t>
    <phoneticPr fontId="1" type="noConversion"/>
  </si>
  <si>
    <t>■관급자재 총괄집계표-2</t>
    <phoneticPr fontId="1" type="noConversion"/>
  </si>
  <si>
    <t>임목폐기물운반,처리</t>
    <phoneticPr fontId="1" type="noConversion"/>
  </si>
  <si>
    <t>이형철근 정미량</t>
    <phoneticPr fontId="1" type="noConversion"/>
  </si>
  <si>
    <t>인조화강석블럭포장</t>
    <phoneticPr fontId="1" type="noConversion"/>
  </si>
  <si>
    <t>T100</t>
    <phoneticPr fontId="11" type="noConversion"/>
  </si>
  <si>
    <t>녹지경계석(직선)</t>
    <phoneticPr fontId="1" type="noConversion"/>
  </si>
  <si>
    <t>150x150x1000</t>
    <phoneticPr fontId="11" type="noConversion"/>
  </si>
  <si>
    <t>녹지경계석(곡선)</t>
    <phoneticPr fontId="1" type="noConversion"/>
  </si>
  <si>
    <t>포장경계석(직선)</t>
    <phoneticPr fontId="1" type="noConversion"/>
  </si>
  <si>
    <t>150x150x1000</t>
    <phoneticPr fontId="11" type="noConversion"/>
  </si>
  <si>
    <t>포장경계석(곡선)</t>
    <phoneticPr fontId="1" type="noConversion"/>
  </si>
  <si>
    <t>경계엣지</t>
    <phoneticPr fontId="1" type="noConversion"/>
  </si>
  <si>
    <t>L100</t>
    <phoneticPr fontId="1" type="noConversion"/>
  </si>
  <si>
    <t>경계거푸집</t>
    <phoneticPr fontId="1" type="noConversion"/>
  </si>
  <si>
    <t>H100</t>
    <phoneticPr fontId="1" type="noConversion"/>
  </si>
  <si>
    <t>■</t>
    <phoneticPr fontId="1" type="noConversion"/>
  </si>
  <si>
    <t>NO</t>
    <phoneticPr fontId="1" type="noConversion"/>
  </si>
  <si>
    <t>공 종 명</t>
    <phoneticPr fontId="1" type="noConversion"/>
  </si>
  <si>
    <t>규 격</t>
    <phoneticPr fontId="1" type="noConversion"/>
  </si>
  <si>
    <t>단위</t>
    <phoneticPr fontId="1" type="noConversion"/>
  </si>
  <si>
    <t>수 량</t>
    <phoneticPr fontId="1" type="noConversion"/>
  </si>
  <si>
    <t>비 고</t>
    <phoneticPr fontId="1" type="noConversion"/>
  </si>
  <si>
    <t>㎥</t>
  </si>
  <si>
    <t>원지반다짐</t>
    <phoneticPr fontId="1" type="noConversion"/>
  </si>
  <si>
    <t>1*1 = 1</t>
    <phoneticPr fontId="1" type="noConversion"/>
  </si>
  <si>
    <t>혼합골재</t>
    <phoneticPr fontId="1" type="noConversion"/>
  </si>
  <si>
    <t>정미량</t>
    <phoneticPr fontId="1" type="noConversion"/>
  </si>
  <si>
    <t>할증량</t>
    <phoneticPr fontId="1" type="noConversion"/>
  </si>
  <si>
    <t>혼합골재 정미량</t>
    <phoneticPr fontId="1" type="noConversion"/>
  </si>
  <si>
    <t>모래</t>
    <phoneticPr fontId="1" type="noConversion"/>
  </si>
  <si>
    <t>1*1 = 1</t>
    <phoneticPr fontId="1" type="noConversion"/>
  </si>
  <si>
    <t>블럭포설</t>
    <phoneticPr fontId="1" type="noConversion"/>
  </si>
  <si>
    <t>1*1*0.08*2.3(단위중량) = 0.184</t>
    <phoneticPr fontId="1" type="noConversion"/>
  </si>
  <si>
    <t>터파기</t>
    <phoneticPr fontId="1" type="noConversion"/>
  </si>
  <si>
    <t>기계</t>
    <phoneticPr fontId="1" type="noConversion"/>
  </si>
  <si>
    <t>1*1*0.25 = 0.25</t>
    <phoneticPr fontId="1" type="noConversion"/>
  </si>
  <si>
    <t>1*1*0.15 = 0.15</t>
    <phoneticPr fontId="1" type="noConversion"/>
  </si>
  <si>
    <t>0.15*1.04(할증)</t>
    <phoneticPr fontId="1" type="noConversion"/>
  </si>
  <si>
    <t>■</t>
    <phoneticPr fontId="1" type="noConversion"/>
  </si>
  <si>
    <t>산 출 근 거</t>
    <phoneticPr fontId="1" type="noConversion"/>
  </si>
  <si>
    <t>터파기</t>
    <phoneticPr fontId="1" type="noConversion"/>
  </si>
  <si>
    <t>기계</t>
    <phoneticPr fontId="1" type="noConversion"/>
  </si>
  <si>
    <t>잔토처리</t>
    <phoneticPr fontId="1" type="noConversion"/>
  </si>
  <si>
    <t>기게</t>
    <phoneticPr fontId="1" type="noConversion"/>
  </si>
  <si>
    <t>혼합골재</t>
    <phoneticPr fontId="1" type="noConversion"/>
  </si>
  <si>
    <t>정미량</t>
    <phoneticPr fontId="1" type="noConversion"/>
  </si>
  <si>
    <t>보조기층 부설 및 다짐</t>
    <phoneticPr fontId="1" type="noConversion"/>
  </si>
  <si>
    <t>레미콘</t>
    <phoneticPr fontId="1" type="noConversion"/>
  </si>
  <si>
    <t>25-18-8</t>
    <phoneticPr fontId="1" type="noConversion"/>
  </si>
  <si>
    <t>할증량</t>
    <phoneticPr fontId="1" type="noConversion"/>
  </si>
  <si>
    <t>무근</t>
    <phoneticPr fontId="1" type="noConversion"/>
  </si>
  <si>
    <t>레미콘 정미량</t>
    <phoneticPr fontId="1" type="noConversion"/>
  </si>
  <si>
    <t>와이어메쉬깔기</t>
    <phoneticPr fontId="1" type="noConversion"/>
  </si>
  <si>
    <t>설치도</t>
    <phoneticPr fontId="1" type="noConversion"/>
  </si>
  <si>
    <t>0.65*0.25*1 = 0.1625</t>
    <phoneticPr fontId="1" type="noConversion"/>
  </si>
  <si>
    <t>터파기-잔토처리</t>
    <phoneticPr fontId="1" type="noConversion"/>
  </si>
  <si>
    <t>간단</t>
    <phoneticPr fontId="1" type="noConversion"/>
  </si>
  <si>
    <t>0.15*1*2 = 0.3</t>
    <phoneticPr fontId="1" type="noConversion"/>
  </si>
  <si>
    <t>레미콘</t>
    <phoneticPr fontId="1" type="noConversion"/>
  </si>
  <si>
    <t>무근</t>
    <phoneticPr fontId="1" type="noConversion"/>
  </si>
  <si>
    <t>레미콘 정미량</t>
    <phoneticPr fontId="1" type="noConversion"/>
  </si>
  <si>
    <t>화강석경계석</t>
    <phoneticPr fontId="1" type="noConversion"/>
  </si>
  <si>
    <t>직선</t>
    <phoneticPr fontId="1" type="noConversion"/>
  </si>
  <si>
    <t>정미량</t>
    <phoneticPr fontId="1" type="noConversion"/>
  </si>
  <si>
    <t>1*1.03(할증) = 1.03</t>
    <phoneticPr fontId="1" type="noConversion"/>
  </si>
  <si>
    <t>경계석 설치</t>
    <phoneticPr fontId="1" type="noConversion"/>
  </si>
  <si>
    <t>TON</t>
    <phoneticPr fontId="1" type="noConversion"/>
  </si>
  <si>
    <t>■</t>
    <phoneticPr fontId="1" type="noConversion"/>
  </si>
  <si>
    <t>NO</t>
    <phoneticPr fontId="1" type="noConversion"/>
  </si>
  <si>
    <t>단위</t>
    <phoneticPr fontId="1" type="noConversion"/>
  </si>
  <si>
    <t xml:space="preserve"> </t>
    <phoneticPr fontId="1" type="noConversion"/>
  </si>
  <si>
    <t>기계</t>
    <phoneticPr fontId="1" type="noConversion"/>
  </si>
  <si>
    <t>되메우기</t>
    <phoneticPr fontId="1" type="noConversion"/>
  </si>
  <si>
    <t>터파기-잔토처리</t>
    <phoneticPr fontId="1" type="noConversion"/>
  </si>
  <si>
    <t>유로폼</t>
    <phoneticPr fontId="1" type="noConversion"/>
  </si>
  <si>
    <t>0.0375*1.02(할증) = 0.03825</t>
    <phoneticPr fontId="1" type="noConversion"/>
  </si>
  <si>
    <t>레미콘타설</t>
    <phoneticPr fontId="1" type="noConversion"/>
  </si>
  <si>
    <t>m</t>
    <phoneticPr fontId="1" type="noConversion"/>
  </si>
  <si>
    <t>되메우기</t>
    <phoneticPr fontId="1" type="noConversion"/>
  </si>
  <si>
    <t>할증량</t>
    <phoneticPr fontId="1" type="noConversion"/>
  </si>
  <si>
    <t>간단</t>
    <phoneticPr fontId="1" type="noConversion"/>
  </si>
  <si>
    <t>1*1.03(할증) = 1.03</t>
    <phoneticPr fontId="1" type="noConversion"/>
  </si>
  <si>
    <t>경계엣지(STAKE포함)</t>
    <phoneticPr fontId="1" type="noConversion"/>
  </si>
  <si>
    <t>경계마감재 설치</t>
    <phoneticPr fontId="1" type="noConversion"/>
  </si>
  <si>
    <t>NO</t>
    <phoneticPr fontId="1" type="noConversion"/>
  </si>
  <si>
    <t>공 종 명</t>
    <phoneticPr fontId="1" type="noConversion"/>
  </si>
  <si>
    <t>T80</t>
    <phoneticPr fontId="1" type="noConversion"/>
  </si>
  <si>
    <t>인조화강석블럭 정미량</t>
    <phoneticPr fontId="1" type="noConversion"/>
  </si>
  <si>
    <t>수 량</t>
    <phoneticPr fontId="1" type="noConversion"/>
  </si>
  <si>
    <t>규 격</t>
    <phoneticPr fontId="1" type="noConversion"/>
  </si>
  <si>
    <t>단위</t>
    <phoneticPr fontId="1" type="noConversion"/>
  </si>
  <si>
    <t>비 고</t>
    <phoneticPr fontId="1" type="noConversion"/>
  </si>
  <si>
    <t>1*1*0.25 = 0.25</t>
    <phoneticPr fontId="1" type="noConversion"/>
  </si>
  <si>
    <t xml:space="preserve"> </t>
    <phoneticPr fontId="1" type="noConversion"/>
  </si>
  <si>
    <t>0.15*1.04(할증)</t>
    <phoneticPr fontId="1" type="noConversion"/>
  </si>
  <si>
    <t>레미콘</t>
    <phoneticPr fontId="1" type="noConversion"/>
  </si>
  <si>
    <t>산 출 근 거</t>
    <phoneticPr fontId="1" type="noConversion"/>
  </si>
  <si>
    <t>■</t>
    <phoneticPr fontId="1" type="noConversion"/>
  </si>
  <si>
    <t>비 고</t>
    <phoneticPr fontId="1" type="noConversion"/>
  </si>
  <si>
    <t>0.65*0.25*1 = 0.1625</t>
    <phoneticPr fontId="1" type="noConversion"/>
  </si>
  <si>
    <t>(0.25*0.15+0.15*0.1)*1 = 0.0525</t>
    <phoneticPr fontId="1" type="noConversion"/>
  </si>
  <si>
    <t>되메우기</t>
    <phoneticPr fontId="1" type="noConversion"/>
  </si>
  <si>
    <t>간단</t>
    <phoneticPr fontId="1" type="noConversion"/>
  </si>
  <si>
    <t>0.15*1*2 = 0.3</t>
    <phoneticPr fontId="1" type="noConversion"/>
  </si>
  <si>
    <t>0.25*0.15*1 = 0.0375</t>
    <phoneticPr fontId="1" type="noConversion"/>
  </si>
  <si>
    <t>0.0375*1.02(할증) = 0.03825</t>
    <phoneticPr fontId="1" type="noConversion"/>
  </si>
  <si>
    <t>레미콘타설</t>
    <phoneticPr fontId="1" type="noConversion"/>
  </si>
  <si>
    <t>화강석경계석 정미량</t>
    <phoneticPr fontId="1" type="noConversion"/>
  </si>
  <si>
    <t>m</t>
    <phoneticPr fontId="1" type="noConversion"/>
  </si>
  <si>
    <t>■</t>
    <phoneticPr fontId="1" type="noConversion"/>
  </si>
  <si>
    <t>(0.25*0.15+0.15*0.1)*1 = 0.0525</t>
    <phoneticPr fontId="1" type="noConversion"/>
  </si>
  <si>
    <t>되메우기</t>
    <phoneticPr fontId="1" type="noConversion"/>
  </si>
  <si>
    <t>유로폼</t>
    <phoneticPr fontId="1" type="noConversion"/>
  </si>
  <si>
    <t>0.25*0.15*1 = 0.0375</t>
    <phoneticPr fontId="1" type="noConversion"/>
  </si>
  <si>
    <t>레미콘 정미량</t>
    <phoneticPr fontId="1" type="noConversion"/>
  </si>
  <si>
    <t>화강석경계석</t>
    <phoneticPr fontId="1" type="noConversion"/>
  </si>
  <si>
    <t>곡선</t>
    <phoneticPr fontId="1" type="noConversion"/>
  </si>
  <si>
    <t>1*1.03(할증) = 1.03</t>
    <phoneticPr fontId="1" type="noConversion"/>
  </si>
  <si>
    <t>화강석경계석 정미량</t>
    <phoneticPr fontId="1" type="noConversion"/>
  </si>
  <si>
    <t>수 량</t>
    <phoneticPr fontId="1" type="noConversion"/>
  </si>
  <si>
    <t>(0.25*0.15+0.15*0.1)*1 = 0.0525</t>
    <phoneticPr fontId="1" type="noConversion"/>
  </si>
  <si>
    <t>화강석경계석</t>
    <phoneticPr fontId="1" type="noConversion"/>
  </si>
  <si>
    <t>직선</t>
    <phoneticPr fontId="1" type="noConversion"/>
  </si>
  <si>
    <t>할증량</t>
    <phoneticPr fontId="1" type="noConversion"/>
  </si>
  <si>
    <t>경계석 설치</t>
    <phoneticPr fontId="1" type="noConversion"/>
  </si>
  <si>
    <t>화강석경계석 정미량</t>
    <phoneticPr fontId="1" type="noConversion"/>
  </si>
  <si>
    <t>공 종 명</t>
    <phoneticPr fontId="1" type="noConversion"/>
  </si>
  <si>
    <t>비 고</t>
    <phoneticPr fontId="1" type="noConversion"/>
  </si>
  <si>
    <t>터파기-잔토처리</t>
    <phoneticPr fontId="1" type="noConversion"/>
  </si>
  <si>
    <t>유로폼</t>
    <phoneticPr fontId="1" type="noConversion"/>
  </si>
  <si>
    <t>0.15*1*2 = 0.3</t>
    <phoneticPr fontId="1" type="noConversion"/>
  </si>
  <si>
    <t>곡선</t>
    <phoneticPr fontId="1" type="noConversion"/>
  </si>
  <si>
    <t>공 종 명</t>
    <phoneticPr fontId="1" type="noConversion"/>
  </si>
  <si>
    <t>0.1*1.0</t>
    <phoneticPr fontId="1" type="noConversion"/>
  </si>
  <si>
    <t>m</t>
    <phoneticPr fontId="1" type="noConversion"/>
  </si>
  <si>
    <t>50M</t>
    <phoneticPr fontId="1" type="noConversion"/>
  </si>
  <si>
    <t>경계석하차</t>
    <phoneticPr fontId="1" type="noConversion"/>
  </si>
  <si>
    <t>0.15*0.15*1*2.65(ton/m3,단위중량)</t>
    <phoneticPr fontId="1" type="noConversion"/>
  </si>
  <si>
    <t>TON</t>
    <phoneticPr fontId="1" type="noConversion"/>
  </si>
  <si>
    <t>200M</t>
    <phoneticPr fontId="1" type="noConversion"/>
  </si>
  <si>
    <t>100M</t>
    <phoneticPr fontId="1" type="noConversion"/>
  </si>
  <si>
    <t>설비공</t>
    <phoneticPr fontId="1" type="noConversion"/>
  </si>
  <si>
    <t>■설비공수량집계표</t>
    <phoneticPr fontId="1" type="noConversion"/>
  </si>
  <si>
    <t>공 종 명</t>
    <phoneticPr fontId="1" type="noConversion"/>
  </si>
  <si>
    <t>규 격</t>
    <phoneticPr fontId="1" type="noConversion"/>
  </si>
  <si>
    <t>단 위</t>
    <phoneticPr fontId="1" type="noConversion"/>
  </si>
  <si>
    <t>수량</t>
    <phoneticPr fontId="1" type="noConversion"/>
  </si>
  <si>
    <t>비 고</t>
    <phoneticPr fontId="1" type="noConversion"/>
  </si>
  <si>
    <t>물놀이터 설비</t>
    <phoneticPr fontId="1" type="noConversion"/>
  </si>
  <si>
    <t>-</t>
    <phoneticPr fontId="11" type="noConversion"/>
  </si>
  <si>
    <t>식</t>
    <phoneticPr fontId="1" type="noConversion"/>
  </si>
  <si>
    <t>■설비공 토공집계표</t>
    <phoneticPr fontId="1" type="noConversion"/>
  </si>
  <si>
    <t>수 량</t>
    <phoneticPr fontId="1" type="noConversion"/>
  </si>
  <si>
    <t>터파기/토사(m3)</t>
    <phoneticPr fontId="1" type="noConversion"/>
  </si>
  <si>
    <t>되메우기(m3)</t>
    <phoneticPr fontId="1" type="noConversion"/>
  </si>
  <si>
    <t>성토</t>
    <phoneticPr fontId="1" type="noConversion"/>
  </si>
  <si>
    <t>절토</t>
    <phoneticPr fontId="1" type="noConversion"/>
  </si>
  <si>
    <t>기계</t>
    <phoneticPr fontId="1" type="noConversion"/>
  </si>
  <si>
    <t>인력</t>
    <phoneticPr fontId="1" type="noConversion"/>
  </si>
  <si>
    <t>합계</t>
    <phoneticPr fontId="1" type="noConversion"/>
  </si>
  <si>
    <t>■</t>
    <phoneticPr fontId="1" type="noConversion"/>
  </si>
  <si>
    <t>NO</t>
    <phoneticPr fontId="1" type="noConversion"/>
  </si>
  <si>
    <t>규 격</t>
    <phoneticPr fontId="1" type="noConversion"/>
  </si>
  <si>
    <t>산 출 근 거</t>
    <phoneticPr fontId="1" type="noConversion"/>
  </si>
  <si>
    <t>단위</t>
    <phoneticPr fontId="1" type="noConversion"/>
  </si>
  <si>
    <t>1. 계류설비공사</t>
    <phoneticPr fontId="1" type="noConversion"/>
  </si>
  <si>
    <t>SUBMERSIBLE PUMP</t>
    <phoneticPr fontId="20" type="noConversion"/>
  </si>
  <si>
    <t>3KW*100A</t>
    <phoneticPr fontId="20" type="noConversion"/>
  </si>
  <si>
    <t>1=</t>
    <phoneticPr fontId="20" type="noConversion"/>
  </si>
  <si>
    <t>대</t>
    <phoneticPr fontId="20" type="noConversion"/>
  </si>
  <si>
    <t>3KW*65A</t>
    <phoneticPr fontId="20" type="noConversion"/>
  </si>
  <si>
    <t>대</t>
    <phoneticPr fontId="20" type="noConversion"/>
  </si>
  <si>
    <t>수중펌프 설치</t>
    <phoneticPr fontId="20" type="noConversion"/>
  </si>
  <si>
    <t>3KW이하</t>
    <phoneticPr fontId="20" type="noConversion"/>
  </si>
  <si>
    <t>1+1=</t>
    <phoneticPr fontId="20" type="noConversion"/>
  </si>
  <si>
    <t>PUMP STRAINER</t>
    <phoneticPr fontId="20" type="noConversion"/>
  </si>
  <si>
    <t>3KW용</t>
    <phoneticPr fontId="20" type="noConversion"/>
  </si>
  <si>
    <t>1+1=</t>
    <phoneticPr fontId="20" type="noConversion"/>
  </si>
  <si>
    <t>EA</t>
    <phoneticPr fontId="20" type="noConversion"/>
  </si>
  <si>
    <t>PUMP SUPPORT</t>
    <phoneticPr fontId="20" type="noConversion"/>
  </si>
  <si>
    <t>STS FLEXIBLE JOINT</t>
    <phoneticPr fontId="20" type="noConversion"/>
  </si>
  <si>
    <t>100A</t>
    <phoneticPr fontId="20" type="noConversion"/>
  </si>
  <si>
    <t>65A</t>
    <phoneticPr fontId="20" type="noConversion"/>
  </si>
  <si>
    <t>후렉시블 콘넥터 설치</t>
    <phoneticPr fontId="20" type="noConversion"/>
  </si>
  <si>
    <t>개소</t>
    <phoneticPr fontId="20" type="noConversion"/>
  </si>
  <si>
    <t>65A</t>
    <phoneticPr fontId="20" type="noConversion"/>
  </si>
  <si>
    <t>개소</t>
    <phoneticPr fontId="20" type="noConversion"/>
  </si>
  <si>
    <t>STS BUTTERFLY V/V</t>
    <phoneticPr fontId="20" type="noConversion"/>
  </si>
  <si>
    <t>1=</t>
    <phoneticPr fontId="20" type="noConversion"/>
  </si>
  <si>
    <t>STS BUTTERFLY V/V</t>
    <phoneticPr fontId="20" type="noConversion"/>
  </si>
  <si>
    <t>65A</t>
    <phoneticPr fontId="20" type="noConversion"/>
  </si>
  <si>
    <t>STS PAN CHECK V/V</t>
    <phoneticPr fontId="20" type="noConversion"/>
  </si>
  <si>
    <t>제수변</t>
    <phoneticPr fontId="20" type="noConversion"/>
  </si>
  <si>
    <t>150A</t>
    <phoneticPr fontId="20" type="noConversion"/>
  </si>
  <si>
    <t>1=</t>
    <phoneticPr fontId="20" type="noConversion"/>
  </si>
  <si>
    <t>제수변</t>
    <phoneticPr fontId="20" type="noConversion"/>
  </si>
  <si>
    <t>3=</t>
    <phoneticPr fontId="20" type="noConversion"/>
  </si>
  <si>
    <t>STS BALL V/V</t>
    <phoneticPr fontId="20" type="noConversion"/>
  </si>
  <si>
    <t>50A</t>
    <phoneticPr fontId="20" type="noConversion"/>
  </si>
  <si>
    <t>11=</t>
    <phoneticPr fontId="20" type="noConversion"/>
  </si>
  <si>
    <t>25A</t>
    <phoneticPr fontId="20" type="noConversion"/>
  </si>
  <si>
    <t>EA</t>
    <phoneticPr fontId="20" type="noConversion"/>
  </si>
  <si>
    <t>밸브 콕크류 설치</t>
    <phoneticPr fontId="20" type="noConversion"/>
  </si>
  <si>
    <t>1+1+3=</t>
    <phoneticPr fontId="20" type="noConversion"/>
  </si>
  <si>
    <t>32~50A</t>
    <phoneticPr fontId="20" type="noConversion"/>
  </si>
  <si>
    <t>개소</t>
    <phoneticPr fontId="20" type="noConversion"/>
  </si>
  <si>
    <t>밸브 콕크류 설치</t>
    <phoneticPr fontId="20" type="noConversion"/>
  </si>
  <si>
    <t>15~25A</t>
    <phoneticPr fontId="20" type="noConversion"/>
  </si>
  <si>
    <t>STS FLANGE</t>
    <phoneticPr fontId="20" type="noConversion"/>
  </si>
  <si>
    <t>(1+1)*3+1+2+2+2=</t>
    <phoneticPr fontId="20" type="noConversion"/>
  </si>
  <si>
    <t>1+2+2+2=</t>
    <phoneticPr fontId="20" type="noConversion"/>
  </si>
  <si>
    <t>EA</t>
    <phoneticPr fontId="20" type="noConversion"/>
  </si>
  <si>
    <t>STS BOLT/NUT</t>
    <phoneticPr fontId="20" type="noConversion"/>
  </si>
  <si>
    <t>M20*90L</t>
    <phoneticPr fontId="20" type="noConversion"/>
  </si>
  <si>
    <t>8*2=</t>
    <phoneticPr fontId="20" type="noConversion"/>
  </si>
  <si>
    <t>SET</t>
    <phoneticPr fontId="20" type="noConversion"/>
  </si>
  <si>
    <t>STS BOLT/NUT</t>
    <phoneticPr fontId="20" type="noConversion"/>
  </si>
  <si>
    <t>M16*130L</t>
    <phoneticPr fontId="20" type="noConversion"/>
  </si>
  <si>
    <t>8*2+4*2=</t>
    <phoneticPr fontId="20" type="noConversion"/>
  </si>
  <si>
    <t>M16*75L</t>
    <phoneticPr fontId="20" type="noConversion"/>
  </si>
  <si>
    <t>8*3+4*3+8*2*3=</t>
    <phoneticPr fontId="20" type="noConversion"/>
  </si>
  <si>
    <t>SET</t>
    <phoneticPr fontId="20" type="noConversion"/>
  </si>
  <si>
    <t>STS PIPE</t>
    <phoneticPr fontId="20" type="noConversion"/>
  </si>
  <si>
    <t>2+5+2+2+2+10=</t>
    <phoneticPr fontId="20" type="noConversion"/>
  </si>
  <si>
    <t>M</t>
    <phoneticPr fontId="20" type="noConversion"/>
  </si>
  <si>
    <t>STS PIPE</t>
    <phoneticPr fontId="20" type="noConversion"/>
  </si>
  <si>
    <t>125A</t>
    <phoneticPr fontId="20" type="noConversion"/>
  </si>
  <si>
    <t>2=</t>
    <phoneticPr fontId="20" type="noConversion"/>
  </si>
  <si>
    <t>2+3+10+2+3+10+2+5+9+10+1+1+1+2+5+1=</t>
    <phoneticPr fontId="20" type="noConversion"/>
  </si>
  <si>
    <t>13+15+24+21+20+22+32+19+22+17+62+3+2+15=</t>
    <phoneticPr fontId="20" type="noConversion"/>
  </si>
  <si>
    <t>STS PIPE</t>
    <phoneticPr fontId="20" type="noConversion"/>
  </si>
  <si>
    <t>50A</t>
    <phoneticPr fontId="20" type="noConversion"/>
  </si>
  <si>
    <t>3+4+1+1+10+2+5+(2+1)*10=</t>
    <phoneticPr fontId="20" type="noConversion"/>
  </si>
  <si>
    <t>스테인레스 강관배관 설치</t>
    <phoneticPr fontId="20" type="noConversion"/>
  </si>
  <si>
    <t>2+5+2+2+2+10=</t>
    <phoneticPr fontId="20" type="noConversion"/>
  </si>
  <si>
    <t>스테인레스 강관배관 설치</t>
    <phoneticPr fontId="20" type="noConversion"/>
  </si>
  <si>
    <t>100A</t>
    <phoneticPr fontId="20" type="noConversion"/>
  </si>
  <si>
    <t>2+3+10+2+3+10+2+5+9+10+1+1+1+2+5+1=</t>
    <phoneticPr fontId="20" type="noConversion"/>
  </si>
  <si>
    <t>M</t>
    <phoneticPr fontId="20" type="noConversion"/>
  </si>
  <si>
    <t>13+15+24+21+20+22+32+19+22+17+62+3+2+15=</t>
    <phoneticPr fontId="20" type="noConversion"/>
  </si>
  <si>
    <t>M</t>
    <phoneticPr fontId="20" type="noConversion"/>
  </si>
  <si>
    <t>3+4+1+1+10+2+5+(2+1)*10=</t>
    <phoneticPr fontId="20" type="noConversion"/>
  </si>
  <si>
    <t>STS ELBOW</t>
    <phoneticPr fontId="20" type="noConversion"/>
  </si>
  <si>
    <t>1+2+1+3=</t>
    <phoneticPr fontId="20" type="noConversion"/>
  </si>
  <si>
    <t>1+1+1+2+3=</t>
    <phoneticPr fontId="20" type="noConversion"/>
  </si>
  <si>
    <t>13=</t>
    <phoneticPr fontId="20" type="noConversion"/>
  </si>
  <si>
    <t>1+2+2+1+3+1=</t>
    <phoneticPr fontId="20" type="noConversion"/>
  </si>
  <si>
    <t>STS TEE</t>
    <phoneticPr fontId="20" type="noConversion"/>
  </si>
  <si>
    <t>EA</t>
    <phoneticPr fontId="20" type="noConversion"/>
  </si>
  <si>
    <t>STS TEE</t>
    <phoneticPr fontId="20" type="noConversion"/>
  </si>
  <si>
    <t>125A</t>
    <phoneticPr fontId="20" type="noConversion"/>
  </si>
  <si>
    <t>3+2=</t>
    <phoneticPr fontId="20" type="noConversion"/>
  </si>
  <si>
    <t>STS CAP</t>
    <phoneticPr fontId="20" type="noConversion"/>
  </si>
  <si>
    <t>PIPE HOLE 가공</t>
    <phoneticPr fontId="20" type="noConversion"/>
  </si>
  <si>
    <t>25A</t>
    <phoneticPr fontId="20" type="noConversion"/>
  </si>
  <si>
    <t>2=</t>
    <phoneticPr fontId="20" type="noConversion"/>
  </si>
  <si>
    <t>STS NIPPLE</t>
    <phoneticPr fontId="20" type="noConversion"/>
  </si>
  <si>
    <t>STS NIPPLE</t>
    <phoneticPr fontId="20" type="noConversion"/>
  </si>
  <si>
    <t>CANOPY</t>
    <phoneticPr fontId="20" type="noConversion"/>
  </si>
  <si>
    <t>MAIN JOINT BOX</t>
    <phoneticPr fontId="20" type="noConversion"/>
  </si>
  <si>
    <t>MJB10</t>
    <phoneticPr fontId="20" type="noConversion"/>
  </si>
  <si>
    <t>노출형 방수박스 설치</t>
    <phoneticPr fontId="20" type="noConversion"/>
  </si>
  <si>
    <t>FLOOR DRAIN</t>
    <phoneticPr fontId="20" type="noConversion"/>
  </si>
  <si>
    <t>FLOOR DRAIN</t>
    <phoneticPr fontId="20" type="noConversion"/>
  </si>
  <si>
    <t>FLOOR DRAIN</t>
    <phoneticPr fontId="20" type="noConversion"/>
  </si>
  <si>
    <t>11=</t>
    <phoneticPr fontId="20" type="noConversion"/>
  </si>
  <si>
    <t>바닥배수구 설치</t>
    <phoneticPr fontId="20" type="noConversion"/>
  </si>
  <si>
    <t>100A이하</t>
    <phoneticPr fontId="20" type="noConversion"/>
  </si>
  <si>
    <t>1+3=</t>
    <phoneticPr fontId="20" type="noConversion"/>
  </si>
  <si>
    <t>바닥배수구 설치</t>
    <phoneticPr fontId="20" type="noConversion"/>
  </si>
  <si>
    <t>50A이하</t>
    <phoneticPr fontId="20" type="noConversion"/>
  </si>
  <si>
    <t>개소</t>
    <phoneticPr fontId="20" type="noConversion"/>
  </si>
  <si>
    <t>OVER FLOW</t>
    <phoneticPr fontId="20" type="noConversion"/>
  </si>
  <si>
    <t>150A</t>
    <phoneticPr fontId="20" type="noConversion"/>
  </si>
  <si>
    <t>VALVE BOX</t>
    <phoneticPr fontId="20" type="noConversion"/>
  </si>
  <si>
    <t>250D</t>
    <phoneticPr fontId="20" type="noConversion"/>
  </si>
  <si>
    <t>VALVE KEY</t>
    <phoneticPr fontId="20" type="noConversion"/>
  </si>
  <si>
    <t>15A</t>
    <phoneticPr fontId="20" type="noConversion"/>
  </si>
  <si>
    <t>1+3=</t>
    <phoneticPr fontId="20" type="noConversion"/>
  </si>
  <si>
    <t>WATER DETECTOR</t>
    <phoneticPr fontId="20" type="noConversion"/>
  </si>
  <si>
    <t>4P</t>
    <phoneticPr fontId="20" type="noConversion"/>
  </si>
  <si>
    <t>전극봉 지지기 설치</t>
    <phoneticPr fontId="20" type="noConversion"/>
  </si>
  <si>
    <t>AUTO SUPPLY SYSTEM</t>
    <phoneticPr fontId="20" type="noConversion"/>
  </si>
  <si>
    <t>전자밸브 설치</t>
    <phoneticPr fontId="20" type="noConversion"/>
  </si>
  <si>
    <t>대형</t>
    <phoneticPr fontId="20" type="noConversion"/>
  </si>
  <si>
    <t>SYSTEM BOX</t>
    <phoneticPr fontId="20" type="noConversion"/>
  </si>
  <si>
    <t>50A용</t>
    <phoneticPr fontId="20" type="noConversion"/>
  </si>
  <si>
    <t>PUMP BOX</t>
    <phoneticPr fontId="20" type="noConversion"/>
  </si>
  <si>
    <t>2500*1000*H500</t>
    <phoneticPr fontId="20" type="noConversion"/>
  </si>
  <si>
    <t>1+1=</t>
    <phoneticPr fontId="20" type="noConversion"/>
  </si>
  <si>
    <t>BAFFLE</t>
    <phoneticPr fontId="20" type="noConversion"/>
  </si>
  <si>
    <t>BAFFLE</t>
    <phoneticPr fontId="20" type="noConversion"/>
  </si>
  <si>
    <t>3+2=</t>
    <phoneticPr fontId="20" type="noConversion"/>
  </si>
  <si>
    <t>2=</t>
    <phoneticPr fontId="20" type="noConversion"/>
  </si>
  <si>
    <t>11*2+1=</t>
    <phoneticPr fontId="20" type="noConversion"/>
  </si>
  <si>
    <t>슬리브 설치</t>
    <phoneticPr fontId="20" type="noConversion"/>
  </si>
  <si>
    <t>슬리브 설치</t>
    <phoneticPr fontId="20" type="noConversion"/>
  </si>
  <si>
    <t>슬리브 설치</t>
    <phoneticPr fontId="20" type="noConversion"/>
  </si>
  <si>
    <t>11*2+1=</t>
    <phoneticPr fontId="20" type="noConversion"/>
  </si>
  <si>
    <t>스테인레스 강관 용접</t>
    <phoneticPr fontId="20" type="noConversion"/>
  </si>
  <si>
    <t>2+3+7*2+1*3+2*2=</t>
    <phoneticPr fontId="20" type="noConversion"/>
  </si>
  <si>
    <t>스테인레스 강관 용접</t>
    <phoneticPr fontId="20" type="noConversion"/>
  </si>
  <si>
    <t>5*3+2=</t>
    <phoneticPr fontId="20" type="noConversion"/>
  </si>
  <si>
    <t>13+11+8*2+5*2=</t>
    <phoneticPr fontId="20" type="noConversion"/>
  </si>
  <si>
    <t>7+47+13*2+2*2=</t>
    <phoneticPr fontId="20" type="noConversion"/>
  </si>
  <si>
    <t>9+9*2+23*2=</t>
    <phoneticPr fontId="20" type="noConversion"/>
  </si>
  <si>
    <t>ELP 전선관</t>
    <phoneticPr fontId="20" type="noConversion"/>
  </si>
  <si>
    <t>50mm</t>
    <phoneticPr fontId="20" type="noConversion"/>
  </si>
  <si>
    <t>300+300+20+10=</t>
    <phoneticPr fontId="20" type="noConversion"/>
  </si>
  <si>
    <t>전기공사</t>
    <phoneticPr fontId="1" type="noConversion"/>
  </si>
  <si>
    <t>합성수지 파형관 설치</t>
    <phoneticPr fontId="20" type="noConversion"/>
  </si>
  <si>
    <t>50mm</t>
    <phoneticPr fontId="20" type="noConversion"/>
  </si>
  <si>
    <t>300+300+20+10=</t>
    <phoneticPr fontId="20" type="noConversion"/>
  </si>
  <si>
    <t>전기공사</t>
    <phoneticPr fontId="1" type="noConversion"/>
  </si>
  <si>
    <t>CABLE</t>
    <phoneticPr fontId="20" type="noConversion"/>
  </si>
  <si>
    <t>PNCT16.0SQ*4C</t>
    <phoneticPr fontId="20" type="noConversion"/>
  </si>
  <si>
    <t>300=</t>
    <phoneticPr fontId="20" type="noConversion"/>
  </si>
  <si>
    <t>전기공사</t>
    <phoneticPr fontId="1" type="noConversion"/>
  </si>
  <si>
    <t>CABLE</t>
    <phoneticPr fontId="20" type="noConversion"/>
  </si>
  <si>
    <t>PNCT4.0SQ*4C</t>
    <phoneticPr fontId="20" type="noConversion"/>
  </si>
  <si>
    <t>10=</t>
    <phoneticPr fontId="20" type="noConversion"/>
  </si>
  <si>
    <t>PNCT2.5SQ*4C</t>
    <phoneticPr fontId="20" type="noConversion"/>
  </si>
  <si>
    <t>10=</t>
    <phoneticPr fontId="20" type="noConversion"/>
  </si>
  <si>
    <t>M</t>
    <phoneticPr fontId="20" type="noConversion"/>
  </si>
  <si>
    <t>PNCT2.5SQ*2C</t>
    <phoneticPr fontId="20" type="noConversion"/>
  </si>
  <si>
    <t>320=</t>
    <phoneticPr fontId="20" type="noConversion"/>
  </si>
  <si>
    <t>제어케이블 신설</t>
    <phoneticPr fontId="20" type="noConversion"/>
  </si>
  <si>
    <t>16.0SQ*4C이하</t>
    <phoneticPr fontId="20" type="noConversion"/>
  </si>
  <si>
    <t>300=</t>
    <phoneticPr fontId="20" type="noConversion"/>
  </si>
  <si>
    <t>4SQ*4C이하</t>
    <phoneticPr fontId="20" type="noConversion"/>
  </si>
  <si>
    <t>제어케이블 신설</t>
    <phoneticPr fontId="20" type="noConversion"/>
  </si>
  <si>
    <t>2.5SQ*4C이하</t>
    <phoneticPr fontId="20" type="noConversion"/>
  </si>
  <si>
    <t>2.5SQ*2C이하</t>
    <phoneticPr fontId="20" type="noConversion"/>
  </si>
  <si>
    <t>레진접속재</t>
    <phoneticPr fontId="20" type="noConversion"/>
  </si>
  <si>
    <t>AK-2</t>
    <phoneticPr fontId="20" type="noConversion"/>
  </si>
  <si>
    <t>CONTROL PANEL</t>
    <phoneticPr fontId="20" type="noConversion"/>
  </si>
  <si>
    <t>옥외함</t>
    <phoneticPr fontId="20" type="noConversion"/>
  </si>
  <si>
    <t>면</t>
    <phoneticPr fontId="20" type="noConversion"/>
  </si>
  <si>
    <t>조작반 신설</t>
    <phoneticPr fontId="20" type="noConversion"/>
  </si>
  <si>
    <t>800*500*300이하</t>
    <phoneticPr fontId="20" type="noConversion"/>
  </si>
  <si>
    <t>면</t>
    <phoneticPr fontId="20" type="noConversion"/>
  </si>
  <si>
    <t>관로 터파기</t>
    <phoneticPr fontId="20" type="noConversion"/>
  </si>
  <si>
    <t>기계+인력</t>
    <phoneticPr fontId="20" type="noConversion"/>
  </si>
  <si>
    <t>(23+2+67+287+56)*0.7=</t>
    <phoneticPr fontId="20" type="noConversion"/>
  </si>
  <si>
    <t>㎥</t>
    <phoneticPr fontId="20" type="noConversion"/>
  </si>
  <si>
    <t>관로 되메우기</t>
    <phoneticPr fontId="20" type="noConversion"/>
  </si>
  <si>
    <t>기계+인력</t>
    <phoneticPr fontId="20" type="noConversion"/>
  </si>
  <si>
    <t>㎥</t>
    <phoneticPr fontId="20" type="noConversion"/>
  </si>
  <si>
    <t>계단A</t>
    <phoneticPr fontId="1" type="noConversion"/>
  </si>
  <si>
    <t>계단B</t>
    <phoneticPr fontId="1" type="noConversion"/>
  </si>
  <si>
    <t>계단C</t>
    <phoneticPr fontId="1" type="noConversion"/>
  </si>
  <si>
    <t>바디싣업</t>
    <phoneticPr fontId="1" type="noConversion"/>
  </si>
  <si>
    <t>레그프레스</t>
    <phoneticPr fontId="1" type="noConversion"/>
  </si>
  <si>
    <t>스트레칭롤러</t>
    <phoneticPr fontId="1" type="noConversion"/>
  </si>
  <si>
    <t>워밍암</t>
    <phoneticPr fontId="1" type="noConversion"/>
  </si>
  <si>
    <t>촉지안내판</t>
    <phoneticPr fontId="1" type="noConversion"/>
  </si>
  <si>
    <t>장애인주차안내판</t>
    <phoneticPr fontId="1" type="noConversion"/>
  </si>
  <si>
    <t>1433x1349x1917</t>
  </si>
  <si>
    <t>2404x440x1917</t>
  </si>
  <si>
    <t>1647x780x1917</t>
  </si>
  <si>
    <t>1078x934x2007</t>
  </si>
  <si>
    <t>현장설치</t>
    <phoneticPr fontId="1" type="noConversion"/>
  </si>
  <si>
    <t>수  량</t>
    <phoneticPr fontId="1" type="noConversion"/>
  </si>
  <si>
    <t>H1200</t>
    <phoneticPr fontId="1" type="noConversion"/>
  </si>
  <si>
    <t>100M</t>
    <phoneticPr fontId="1" type="noConversion"/>
  </si>
  <si>
    <t>T30</t>
    <phoneticPr fontId="1" type="noConversion"/>
  </si>
  <si>
    <t>D13</t>
    <phoneticPr fontId="1" type="noConversion"/>
  </si>
  <si>
    <t>지게운반</t>
    <phoneticPr fontId="1" type="noConversion"/>
  </si>
  <si>
    <t>설비공</t>
    <phoneticPr fontId="1" type="noConversion"/>
  </si>
  <si>
    <t>개소</t>
    <phoneticPr fontId="1" type="noConversion"/>
  </si>
  <si>
    <t>개소</t>
    <phoneticPr fontId="1" type="noConversion"/>
  </si>
  <si>
    <t xml:space="preserve"> </t>
    <phoneticPr fontId="1" type="noConversion"/>
  </si>
  <si>
    <t>보조기층 부설 및 다짐</t>
    <phoneticPr fontId="1" type="noConversion"/>
  </si>
  <si>
    <t>이형철근</t>
    <phoneticPr fontId="1" type="noConversion"/>
  </si>
  <si>
    <t>이형철근 정미량</t>
    <phoneticPr fontId="1" type="noConversion"/>
  </si>
  <si>
    <t>붙임몰탈</t>
    <phoneticPr fontId="1" type="noConversion"/>
  </si>
  <si>
    <t>화강석판석</t>
    <phoneticPr fontId="1" type="noConversion"/>
  </si>
  <si>
    <t>석재붙임</t>
    <phoneticPr fontId="1" type="noConversion"/>
  </si>
  <si>
    <t>습식,바닥</t>
    <phoneticPr fontId="1" type="noConversion"/>
  </si>
  <si>
    <t>m</t>
    <phoneticPr fontId="11" type="noConversion"/>
  </si>
  <si>
    <t>ton</t>
    <phoneticPr fontId="11" type="noConversion"/>
  </si>
  <si>
    <t>되메우고 다짐</t>
    <phoneticPr fontId="1" type="noConversion"/>
  </si>
  <si>
    <t>장대석</t>
    <phoneticPr fontId="1" type="noConversion"/>
  </si>
  <si>
    <t>조경유용석 놓기</t>
    <phoneticPr fontId="1" type="noConversion"/>
  </si>
  <si>
    <t>식</t>
    <phoneticPr fontId="1" type="noConversion"/>
  </si>
  <si>
    <t>㎡</t>
    <phoneticPr fontId="1" type="noConversion"/>
  </si>
  <si>
    <t>(100×100×2.3T)</t>
    <phoneticPr fontId="1" type="noConversion"/>
  </si>
  <si>
    <t>W1500xH1200</t>
    <phoneticPr fontId="1" type="noConversion"/>
  </si>
  <si>
    <t>경간</t>
    <phoneticPr fontId="1" type="noConversion"/>
  </si>
  <si>
    <t>디자인형울타리 설치</t>
    <phoneticPr fontId="1" type="noConversion"/>
  </si>
  <si>
    <t>습식,벽체</t>
    <phoneticPr fontId="1" type="noConversion"/>
  </si>
  <si>
    <t>(1.0*0.15)*2면</t>
    <phoneticPr fontId="1" type="noConversion"/>
  </si>
  <si>
    <t>디딤석</t>
    <phoneticPr fontId="1" type="noConversion"/>
  </si>
  <si>
    <t>개소</t>
    <phoneticPr fontId="1" type="noConversion"/>
  </si>
  <si>
    <t>디딤석놓기</t>
    <phoneticPr fontId="1" type="noConversion"/>
  </si>
  <si>
    <t>대형블록놓기품</t>
    <phoneticPr fontId="1" type="noConversion"/>
  </si>
  <si>
    <t>레미콘</t>
    <phoneticPr fontId="1" type="noConversion"/>
  </si>
  <si>
    <t>600x1200, 550x450</t>
    <phoneticPr fontId="1" type="noConversion"/>
  </si>
  <si>
    <t>금송</t>
    <phoneticPr fontId="1" type="noConversion"/>
  </si>
  <si>
    <t>소나무</t>
    <phoneticPr fontId="1" type="noConversion"/>
  </si>
  <si>
    <t>스트로브잣나무</t>
    <phoneticPr fontId="1" type="noConversion"/>
  </si>
  <si>
    <t>전나무</t>
    <phoneticPr fontId="1" type="noConversion"/>
  </si>
  <si>
    <t>전나무</t>
    <phoneticPr fontId="1" type="noConversion"/>
  </si>
  <si>
    <t>소나무묘목</t>
    <phoneticPr fontId="1" type="noConversion"/>
  </si>
  <si>
    <t>가중나무</t>
    <phoneticPr fontId="1" type="noConversion"/>
  </si>
  <si>
    <t>감나무</t>
    <phoneticPr fontId="1" type="noConversion"/>
  </si>
  <si>
    <t>단풍나무</t>
    <phoneticPr fontId="1" type="noConversion"/>
  </si>
  <si>
    <t>대추나무</t>
    <phoneticPr fontId="1" type="noConversion"/>
  </si>
  <si>
    <t>백목련</t>
    <phoneticPr fontId="1" type="noConversion"/>
  </si>
  <si>
    <t>버드나무</t>
    <phoneticPr fontId="1" type="noConversion"/>
  </si>
  <si>
    <t>산수유</t>
    <phoneticPr fontId="1" type="noConversion"/>
  </si>
  <si>
    <t>아까시나무</t>
    <phoneticPr fontId="1" type="noConversion"/>
  </si>
  <si>
    <t>왕벚나무</t>
    <phoneticPr fontId="1" type="noConversion"/>
  </si>
  <si>
    <t>은행나무</t>
    <phoneticPr fontId="1" type="noConversion"/>
  </si>
  <si>
    <t>은행나무</t>
    <phoneticPr fontId="1" type="noConversion"/>
  </si>
  <si>
    <t>이팝나무</t>
    <phoneticPr fontId="1" type="noConversion"/>
  </si>
  <si>
    <t>참나무</t>
    <phoneticPr fontId="1" type="noConversion"/>
  </si>
  <si>
    <t>H8.0xR18</t>
    <phoneticPr fontId="1" type="noConversion"/>
  </si>
  <si>
    <t>주목</t>
    <phoneticPr fontId="1" type="noConversion"/>
  </si>
  <si>
    <t>H10.0xR30</t>
    <phoneticPr fontId="1" type="noConversion"/>
  </si>
  <si>
    <t>원 주 율(π)</t>
  </si>
  <si>
    <t>수목의 지하부 중량(kg)</t>
  </si>
  <si>
    <t>수간형상계수(f)</t>
  </si>
  <si>
    <t>상수리, 졸참, 회양목, 호랑가시 등 : 1340이상</t>
  </si>
  <si>
    <t>느티, 목련, 쪽동백, 참느릅 : 1300~1340이상</t>
  </si>
  <si>
    <t>곰솔, 산벗, 단풍, 은행, 향 : 1250~1300이상</t>
  </si>
  <si>
    <t>소나무, 침엽수 : 1210~1250</t>
  </si>
  <si>
    <t>가문비, 녹, 삼, 왜금송 : 1170~1210</t>
  </si>
  <si>
    <t>전제 중량(kg)</t>
    <phoneticPr fontId="130" type="noConversion"/>
  </si>
  <si>
    <t>* 전정 잔재물량은 전정의 정도 15~50% 수식 변경하여 수식대입</t>
    <phoneticPr fontId="130" type="noConversion"/>
  </si>
  <si>
    <t>수종명</t>
    <phoneticPr fontId="1" type="noConversion"/>
  </si>
  <si>
    <t>■ 폐기목 중량 환산표 1</t>
    <phoneticPr fontId="11" type="noConversion"/>
  </si>
  <si>
    <t>구분</t>
    <phoneticPr fontId="131" type="noConversion"/>
  </si>
  <si>
    <t>수목규격</t>
    <phoneticPr fontId="130" type="noConversion"/>
  </si>
  <si>
    <t>근원직경R(cm)</t>
    <phoneticPr fontId="131" type="noConversion"/>
  </si>
  <si>
    <t>흉고직경B(cm)</t>
    <phoneticPr fontId="131" type="noConversion"/>
  </si>
  <si>
    <t>수고H(m)</t>
    <phoneticPr fontId="131" type="noConversion"/>
  </si>
  <si>
    <t>폐기목 전체중량</t>
    <phoneticPr fontId="131" type="noConversion"/>
  </si>
  <si>
    <t>폐기목 전체제적</t>
    <phoneticPr fontId="11" type="noConversion"/>
  </si>
  <si>
    <t>지상부 중량(kg)</t>
    <phoneticPr fontId="130" type="noConversion"/>
  </si>
  <si>
    <t>지상부 제적(㎥)</t>
    <phoneticPr fontId="11" type="noConversion"/>
  </si>
  <si>
    <t>지하부 중량(kg)</t>
    <phoneticPr fontId="11" type="noConversion"/>
  </si>
  <si>
    <t>지하부 제적(㎥)</t>
    <phoneticPr fontId="11" type="noConversion"/>
  </si>
  <si>
    <t>구분</t>
    <phoneticPr fontId="131" type="noConversion"/>
  </si>
  <si>
    <t>수목규격</t>
    <phoneticPr fontId="130" type="noConversion"/>
  </si>
  <si>
    <t>근원직경R(cm)</t>
    <phoneticPr fontId="131" type="noConversion"/>
  </si>
  <si>
    <t>흉고직경B(cm)</t>
    <phoneticPr fontId="131" type="noConversion"/>
  </si>
  <si>
    <t>수고H(m)</t>
    <phoneticPr fontId="131" type="noConversion"/>
  </si>
  <si>
    <t>폐기목 전체중량</t>
    <phoneticPr fontId="131" type="noConversion"/>
  </si>
  <si>
    <t>폐기목 전체제적</t>
    <phoneticPr fontId="11" type="noConversion"/>
  </si>
  <si>
    <t>지상부 중량(kg)</t>
    <phoneticPr fontId="130" type="noConversion"/>
  </si>
  <si>
    <t>지상부 제적(㎥)</t>
    <phoneticPr fontId="11" type="noConversion"/>
  </si>
  <si>
    <t>지하부 제적(㎥)</t>
    <phoneticPr fontId="11" type="noConversion"/>
  </si>
  <si>
    <t>* 각 부분 분배비 (참고: 산림생태학_이경준외 4인)</t>
    <phoneticPr fontId="11" type="noConversion"/>
  </si>
  <si>
    <t>지상부중량</t>
    <phoneticPr fontId="11" type="noConversion"/>
  </si>
  <si>
    <t>:</t>
    <phoneticPr fontId="11" type="noConversion"/>
  </si>
  <si>
    <t>줄기</t>
    <phoneticPr fontId="11" type="noConversion"/>
  </si>
  <si>
    <t>:</t>
    <phoneticPr fontId="11" type="noConversion"/>
  </si>
  <si>
    <t>지하부중량</t>
    <phoneticPr fontId="11" type="noConversion"/>
  </si>
  <si>
    <t>:</t>
    <phoneticPr fontId="11" type="noConversion"/>
  </si>
  <si>
    <t>가지</t>
    <phoneticPr fontId="11" type="noConversion"/>
  </si>
  <si>
    <t>:</t>
    <phoneticPr fontId="11" type="noConversion"/>
  </si>
  <si>
    <t>전체중량</t>
    <phoneticPr fontId="11" type="noConversion"/>
  </si>
  <si>
    <t>:</t>
    <phoneticPr fontId="11" type="noConversion"/>
  </si>
  <si>
    <t>잎</t>
    <phoneticPr fontId="11" type="noConversion"/>
  </si>
  <si>
    <t>뿌리분</t>
    <phoneticPr fontId="11" type="noConversion"/>
  </si>
  <si>
    <t>■ 폐기목 중량 환산표 2</t>
    <phoneticPr fontId="11" type="noConversion"/>
  </si>
  <si>
    <t>구분</t>
    <phoneticPr fontId="131" type="noConversion"/>
  </si>
  <si>
    <t>수목규격</t>
    <phoneticPr fontId="130" type="noConversion"/>
  </si>
  <si>
    <t>근원직경R(cm)</t>
    <phoneticPr fontId="131" type="noConversion"/>
  </si>
  <si>
    <t>흉고직경B(cm)</t>
    <phoneticPr fontId="131" type="noConversion"/>
  </si>
  <si>
    <t>수고H(m)</t>
    <phoneticPr fontId="131" type="noConversion"/>
  </si>
  <si>
    <t>폐기목 전체중량</t>
    <phoneticPr fontId="131" type="noConversion"/>
  </si>
  <si>
    <t>폐기목 전체제적</t>
    <phoneticPr fontId="11" type="noConversion"/>
  </si>
  <si>
    <t>지상부 제적(㎥)</t>
    <phoneticPr fontId="11" type="noConversion"/>
  </si>
  <si>
    <t>지하부 제적(㎥)</t>
    <phoneticPr fontId="11" type="noConversion"/>
  </si>
  <si>
    <t>구분</t>
    <phoneticPr fontId="131" type="noConversion"/>
  </si>
  <si>
    <t>수목규격</t>
    <phoneticPr fontId="130" type="noConversion"/>
  </si>
  <si>
    <t>근원직경R(cm)</t>
    <phoneticPr fontId="131" type="noConversion"/>
  </si>
  <si>
    <t>흉고직경B(cm)</t>
    <phoneticPr fontId="131" type="noConversion"/>
  </si>
  <si>
    <t>수고H(m)</t>
    <phoneticPr fontId="131" type="noConversion"/>
  </si>
  <si>
    <t>폐기목 전체중량</t>
    <phoneticPr fontId="131" type="noConversion"/>
  </si>
  <si>
    <t>폐기목 전체제적</t>
    <phoneticPr fontId="11" type="noConversion"/>
  </si>
  <si>
    <t>지상부 중량(kg)</t>
    <phoneticPr fontId="130" type="noConversion"/>
  </si>
  <si>
    <t>지하부 중량(kg)</t>
    <phoneticPr fontId="11" type="noConversion"/>
  </si>
  <si>
    <t>지하부 제적(㎥)</t>
    <phoneticPr fontId="11" type="noConversion"/>
  </si>
  <si>
    <t>* 각 부분 분배비 (참고: 산림생태학_이경준외 4인)</t>
    <phoneticPr fontId="11" type="noConversion"/>
  </si>
  <si>
    <t>지상부중량</t>
    <phoneticPr fontId="11" type="noConversion"/>
  </si>
  <si>
    <t>줄기</t>
    <phoneticPr fontId="11" type="noConversion"/>
  </si>
  <si>
    <t>가지</t>
    <phoneticPr fontId="11" type="noConversion"/>
  </si>
  <si>
    <t>:</t>
    <phoneticPr fontId="11" type="noConversion"/>
  </si>
  <si>
    <t>전체중량</t>
    <phoneticPr fontId="11" type="noConversion"/>
  </si>
  <si>
    <t>잎</t>
    <phoneticPr fontId="11" type="noConversion"/>
  </si>
  <si>
    <t>수목 제원표 1</t>
    <phoneticPr fontId="130" type="noConversion"/>
  </si>
  <si>
    <t>구분</t>
    <phoneticPr fontId="131" type="noConversion"/>
  </si>
  <si>
    <t>수목규격</t>
    <phoneticPr fontId="130" type="noConversion"/>
  </si>
  <si>
    <t>근원직경R(cm)</t>
    <phoneticPr fontId="131" type="noConversion"/>
  </si>
  <si>
    <t>흉고직경B(cm)</t>
    <phoneticPr fontId="131" type="noConversion"/>
  </si>
  <si>
    <t>수고H(m)</t>
    <phoneticPr fontId="131" type="noConversion"/>
  </si>
  <si>
    <t>수간형상계수(k)</t>
    <phoneticPr fontId="131" type="noConversion"/>
  </si>
  <si>
    <t>수목생체단위중량(w1, kg/㎥)</t>
    <phoneticPr fontId="131" type="noConversion"/>
  </si>
  <si>
    <t>보합률(P,고립)</t>
    <phoneticPr fontId="131" type="noConversion"/>
  </si>
  <si>
    <t>지상부 중량(kg)</t>
    <phoneticPr fontId="130" type="noConversion"/>
  </si>
  <si>
    <t>뿌리분직경(D,cm,5배분)</t>
    <phoneticPr fontId="131" type="noConversion"/>
  </si>
  <si>
    <t>분체적(V, ㎥)</t>
    <phoneticPr fontId="131" type="noConversion"/>
  </si>
  <si>
    <t>뿌리분단위당중량(t/㎥)</t>
    <phoneticPr fontId="130" type="noConversion"/>
  </si>
  <si>
    <t>전제 중량(kg)</t>
    <phoneticPr fontId="130" type="noConversion"/>
  </si>
  <si>
    <t>전체 부피(㎥)</t>
    <phoneticPr fontId="11" type="noConversion"/>
  </si>
  <si>
    <t>수목 면적(㎡)</t>
    <phoneticPr fontId="130" type="noConversion"/>
  </si>
  <si>
    <t>전정잔재물
(지상부x30%)(Kg)</t>
    <phoneticPr fontId="130" type="noConversion"/>
  </si>
  <si>
    <t>전정부피- 적사(M3)</t>
    <phoneticPr fontId="130" type="noConversion"/>
  </si>
  <si>
    <t>구분</t>
    <phoneticPr fontId="131" type="noConversion"/>
  </si>
  <si>
    <t>수목규격</t>
    <phoneticPr fontId="130" type="noConversion"/>
  </si>
  <si>
    <t>근원직경R(cm)</t>
    <phoneticPr fontId="131" type="noConversion"/>
  </si>
  <si>
    <t>흉고직경B(cm)</t>
    <phoneticPr fontId="131" type="noConversion"/>
  </si>
  <si>
    <t>수고H(m)</t>
    <phoneticPr fontId="131" type="noConversion"/>
  </si>
  <si>
    <t>수목생체단위중량(w1, kg/㎥)</t>
    <phoneticPr fontId="131" type="noConversion"/>
  </si>
  <si>
    <t>보합률(P,고립)</t>
    <phoneticPr fontId="131" type="noConversion"/>
  </si>
  <si>
    <t>뿌리분직경(D,cm,5배분)</t>
    <phoneticPr fontId="131" type="noConversion"/>
  </si>
  <si>
    <t>분체적(V, ㎥)</t>
    <phoneticPr fontId="131" type="noConversion"/>
  </si>
  <si>
    <t>뿌리분단위당중량(t/㎥)</t>
    <phoneticPr fontId="130" type="noConversion"/>
  </si>
  <si>
    <t>수목 면적(㎡)</t>
    <phoneticPr fontId="130" type="noConversion"/>
  </si>
  <si>
    <t>전정잔재물
(지상부x30%)(Kg)</t>
    <phoneticPr fontId="130" type="noConversion"/>
  </si>
  <si>
    <t>전정부피- 적사(M3)</t>
    <phoneticPr fontId="130" type="noConversion"/>
  </si>
  <si>
    <t>※지상부 중량 산출근거:</t>
    <phoneticPr fontId="11" type="noConversion"/>
  </si>
  <si>
    <t>k*3.14*(B/2)^2*h*w1*(1+p)</t>
    <phoneticPr fontId="11" type="noConversion"/>
  </si>
  <si>
    <t>※지하부 중량 산출근거:</t>
    <phoneticPr fontId="11" type="noConversion"/>
  </si>
  <si>
    <t>분체적*단위중량</t>
    <phoneticPr fontId="11" type="noConversion"/>
  </si>
  <si>
    <t>B,h=조경설계기준 참고,(일반적으로 B=근원직경*0.8)</t>
    <phoneticPr fontId="11" type="noConversion"/>
  </si>
  <si>
    <t>분체적=7/48*3.14*D^3</t>
    <phoneticPr fontId="11" type="noConversion"/>
  </si>
  <si>
    <t>(D=근원직경*분 배수)</t>
    <phoneticPr fontId="11" type="noConversion"/>
  </si>
  <si>
    <t>w1=수간의 단위체적당 중량(1250kg/㎥적용)</t>
    <phoneticPr fontId="11" type="noConversion"/>
  </si>
  <si>
    <t xml:space="preserve">   지하부 단위체적당 중량(1300kg/㎥적용)</t>
    <phoneticPr fontId="11" type="noConversion"/>
  </si>
  <si>
    <t>p=지엽의 과다에 의한 보합률(임목:0.3, 고립목:1.0)</t>
    <phoneticPr fontId="11" type="noConversion"/>
  </si>
  <si>
    <t>* 전정시 우죽의 실 적재 부피 산출 = 0.5ton/1m3당, 2m3/1ton 적용값 (적사시)</t>
    <phoneticPr fontId="130" type="noConversion"/>
  </si>
  <si>
    <t>k=수간형상계수</t>
    <phoneticPr fontId="130" type="noConversion"/>
  </si>
  <si>
    <t>* 중량의 부피환산 = 우죽 또는 지상부중량x0.33ton 적용한 값임 (집재된 수량 적용시)</t>
    <phoneticPr fontId="130" type="noConversion"/>
  </si>
  <si>
    <t>* 지상부 단위중량 기준: 1250 kg</t>
    <phoneticPr fontId="130" type="noConversion"/>
  </si>
  <si>
    <t>* 뿌리분 단위중량 기준: 1300 kg</t>
    <phoneticPr fontId="130" type="noConversion"/>
  </si>
  <si>
    <t xml:space="preserve">&gt;&gt; 에: 약전정 15~20%, 강전정 20~30%, 두목전정 30~50% </t>
    <phoneticPr fontId="130" type="noConversion"/>
  </si>
  <si>
    <t>수목 제원표 2</t>
    <phoneticPr fontId="130" type="noConversion"/>
  </si>
  <si>
    <t>구분</t>
    <phoneticPr fontId="131" type="noConversion"/>
  </si>
  <si>
    <t>근원직경R(cm)</t>
    <phoneticPr fontId="131" type="noConversion"/>
  </si>
  <si>
    <t>흉고직경B(cm)</t>
    <phoneticPr fontId="131" type="noConversion"/>
  </si>
  <si>
    <t>수간형상계수(k)</t>
    <phoneticPr fontId="131" type="noConversion"/>
  </si>
  <si>
    <t>지상부 중량(kg)</t>
    <phoneticPr fontId="130" type="noConversion"/>
  </si>
  <si>
    <t>지상부 제적(㎥)</t>
    <phoneticPr fontId="11" type="noConversion"/>
  </si>
  <si>
    <t>분체적(V, ㎥)</t>
    <phoneticPr fontId="131" type="noConversion"/>
  </si>
  <si>
    <t>뿌리분단위당중량(t/㎥)</t>
    <phoneticPr fontId="130" type="noConversion"/>
  </si>
  <si>
    <t>전체 부피(㎥)</t>
    <phoneticPr fontId="11" type="noConversion"/>
  </si>
  <si>
    <t>수목 면적(㎡)</t>
    <phoneticPr fontId="130" type="noConversion"/>
  </si>
  <si>
    <t>전정잔재물
(지상부x30%)(Kg)</t>
    <phoneticPr fontId="130" type="noConversion"/>
  </si>
  <si>
    <t>전정부피- 적사(M3)</t>
    <phoneticPr fontId="130" type="noConversion"/>
  </si>
  <si>
    <t>수목규격</t>
    <phoneticPr fontId="130" type="noConversion"/>
  </si>
  <si>
    <t>뿌리분직경(D,cm,5배분)</t>
    <phoneticPr fontId="131" type="noConversion"/>
  </si>
  <si>
    <t>전제 중량(kg)</t>
    <phoneticPr fontId="130" type="noConversion"/>
  </si>
  <si>
    <t>전체 부피(㎥)</t>
    <phoneticPr fontId="11" type="noConversion"/>
  </si>
  <si>
    <t>※지상부 중량 산출근거:</t>
    <phoneticPr fontId="11" type="noConversion"/>
  </si>
  <si>
    <t>k*3.14*(B/2)^2*h*w1*(1+p)</t>
    <phoneticPr fontId="11" type="noConversion"/>
  </si>
  <si>
    <t>※지하부 중량 산출근거:</t>
    <phoneticPr fontId="11" type="noConversion"/>
  </si>
  <si>
    <t>분체적*단위중량</t>
    <phoneticPr fontId="11" type="noConversion"/>
  </si>
  <si>
    <t>B,h=조경설계기준 참고,(일반적으로 B=근원직경*0.8)</t>
    <phoneticPr fontId="11" type="noConversion"/>
  </si>
  <si>
    <t>분체적=7/48*3.14*D^3</t>
    <phoneticPr fontId="11" type="noConversion"/>
  </si>
  <si>
    <t>(D=근원직경*분 배수)</t>
    <phoneticPr fontId="11" type="noConversion"/>
  </si>
  <si>
    <t>w1=수간의 단위체적당 중량(1250kg/㎥적용)</t>
    <phoneticPr fontId="11" type="noConversion"/>
  </si>
  <si>
    <t xml:space="preserve">   지하부 단위체적당 중량(1300kg/㎥적용)</t>
    <phoneticPr fontId="11" type="noConversion"/>
  </si>
  <si>
    <t>p=지엽의 과다에 의한 보합률(임목:0.3, 고립목:1.0)</t>
    <phoneticPr fontId="11" type="noConversion"/>
  </si>
  <si>
    <t>k=수간형상계수</t>
    <phoneticPr fontId="130" type="noConversion"/>
  </si>
  <si>
    <t>* 중량의 부피환산 = 우죽 또는 지상부중량x0.33ton 적용한 값임 (집재된 수량 적용시)</t>
    <phoneticPr fontId="130" type="noConversion"/>
  </si>
  <si>
    <t>* 뿌리분 단위중량 기준: 1300 kg</t>
    <phoneticPr fontId="130" type="noConversion"/>
  </si>
  <si>
    <t>* 전정 잔재물량은 전정의 정도 15~50% 수식 변경하여 수식대입</t>
    <phoneticPr fontId="130" type="noConversion"/>
  </si>
  <si>
    <t xml:space="preserve">&gt;&gt; 에: 약전정 15~20%, 강전정 20~30%, 두목전정 30~50% </t>
    <phoneticPr fontId="130" type="noConversion"/>
  </si>
  <si>
    <t/>
  </si>
  <si>
    <t>10cm</t>
  </si>
  <si>
    <t>2~3분얼x8cm</t>
  </si>
  <si>
    <t>개화구</t>
  </si>
  <si>
    <t>180x130</t>
  </si>
  <si>
    <t>180x130x700</t>
  </si>
  <si>
    <t>왕벚나무</t>
    <phoneticPr fontId="1" type="noConversion"/>
  </si>
  <si>
    <t>1)이식</t>
    <phoneticPr fontId="1" type="noConversion"/>
  </si>
  <si>
    <t>2)교목식재</t>
    <phoneticPr fontId="1" type="noConversion"/>
  </si>
  <si>
    <t>3)관목식재</t>
    <phoneticPr fontId="1" type="noConversion"/>
  </si>
  <si>
    <t>남천</t>
    <phoneticPr fontId="1" type="noConversion"/>
  </si>
  <si>
    <t>피라칸사스</t>
    <phoneticPr fontId="1" type="noConversion"/>
  </si>
  <si>
    <t>회양목</t>
    <phoneticPr fontId="1" type="noConversion"/>
  </si>
  <si>
    <t>낙상홍</t>
    <phoneticPr fontId="1" type="noConversion"/>
  </si>
  <si>
    <t>박태기</t>
    <phoneticPr fontId="1" type="noConversion"/>
  </si>
  <si>
    <t>백철쭉</t>
    <phoneticPr fontId="1" type="noConversion"/>
  </si>
  <si>
    <t>산수국</t>
    <phoneticPr fontId="1" type="noConversion"/>
  </si>
  <si>
    <t>산철쭉</t>
    <phoneticPr fontId="1" type="noConversion"/>
  </si>
  <si>
    <t>삼색조팝</t>
    <phoneticPr fontId="1" type="noConversion"/>
  </si>
  <si>
    <t>수수꽃다리</t>
    <phoneticPr fontId="1" type="noConversion"/>
  </si>
  <si>
    <t>영산홍</t>
    <phoneticPr fontId="1" type="noConversion"/>
  </si>
  <si>
    <t>자산홍</t>
    <phoneticPr fontId="1" type="noConversion"/>
  </si>
  <si>
    <t>조팝나무</t>
    <phoneticPr fontId="1" type="noConversion"/>
  </si>
  <si>
    <t>화살나무</t>
    <phoneticPr fontId="1" type="noConversion"/>
  </si>
  <si>
    <t>4)지피식재</t>
    <phoneticPr fontId="1" type="noConversion"/>
  </si>
  <si>
    <t>그린라이트억새</t>
    <phoneticPr fontId="1" type="noConversion"/>
  </si>
  <si>
    <t>꽃무릇</t>
    <phoneticPr fontId="1" type="noConversion"/>
  </si>
  <si>
    <t>라벤더</t>
    <phoneticPr fontId="1" type="noConversion"/>
  </si>
  <si>
    <t>리아트리스</t>
    <phoneticPr fontId="1" type="noConversion"/>
  </si>
  <si>
    <t>맥문동</t>
    <phoneticPr fontId="1" type="noConversion"/>
  </si>
  <si>
    <t>모닝라이트억새</t>
    <phoneticPr fontId="1" type="noConversion"/>
  </si>
  <si>
    <t>붉은토끼풀</t>
    <phoneticPr fontId="1" type="noConversion"/>
  </si>
  <si>
    <t>비비추</t>
    <phoneticPr fontId="1" type="noConversion"/>
  </si>
  <si>
    <t>세이지</t>
    <phoneticPr fontId="1" type="noConversion"/>
  </si>
  <si>
    <t>수선화</t>
    <phoneticPr fontId="1" type="noConversion"/>
  </si>
  <si>
    <t>수크령</t>
    <phoneticPr fontId="1" type="noConversion"/>
  </si>
  <si>
    <t>은사초</t>
    <phoneticPr fontId="1" type="noConversion"/>
  </si>
  <si>
    <t>쥐방울덩쿨</t>
    <phoneticPr fontId="1" type="noConversion"/>
  </si>
  <si>
    <t>참억새</t>
    <phoneticPr fontId="1" type="noConversion"/>
  </si>
  <si>
    <t>H1.0x3가지</t>
    <phoneticPr fontId="1" type="noConversion"/>
  </si>
  <si>
    <t>H1.0xW0.3</t>
    <phoneticPr fontId="1" type="noConversion"/>
  </si>
  <si>
    <t>H0.3xW0.3</t>
    <phoneticPr fontId="1" type="noConversion"/>
  </si>
  <si>
    <t>H1.0xW0.4</t>
    <phoneticPr fontId="1" type="noConversion"/>
  </si>
  <si>
    <t>H1.0xW0.3</t>
    <phoneticPr fontId="1" type="noConversion"/>
  </si>
  <si>
    <t>H0.3xW0.4</t>
    <phoneticPr fontId="1" type="noConversion"/>
  </si>
  <si>
    <t>H1.2xW0.3</t>
    <phoneticPr fontId="1" type="noConversion"/>
  </si>
  <si>
    <t>H0.8xW0.4</t>
    <phoneticPr fontId="1" type="noConversion"/>
  </si>
  <si>
    <t>5~6분얼</t>
    <phoneticPr fontId="1" type="noConversion"/>
  </si>
  <si>
    <t>4치포트</t>
    <phoneticPr fontId="1" type="noConversion"/>
  </si>
  <si>
    <t>10cm</t>
    <phoneticPr fontId="1" type="noConversion"/>
  </si>
  <si>
    <t>8cm</t>
    <phoneticPr fontId="1" type="noConversion"/>
  </si>
  <si>
    <t>3~5분얼x8cm</t>
  </si>
  <si>
    <t>15cm</t>
  </si>
  <si>
    <t>잔디(평떼)</t>
    <phoneticPr fontId="1" type="noConversion"/>
  </si>
  <si>
    <t>본</t>
    <phoneticPr fontId="1" type="noConversion"/>
  </si>
  <si>
    <t>m2</t>
    <phoneticPr fontId="1" type="noConversion"/>
  </si>
  <si>
    <t>5) 부대공사</t>
    <phoneticPr fontId="1" type="noConversion"/>
  </si>
  <si>
    <t>수목표찰(걸이형)</t>
    <phoneticPr fontId="1" type="noConversion"/>
  </si>
  <si>
    <t>수목표찰(지주형)</t>
    <phoneticPr fontId="1" type="noConversion"/>
  </si>
  <si>
    <t>통기관</t>
    <phoneticPr fontId="1" type="noConversion"/>
  </si>
  <si>
    <t>개소</t>
    <phoneticPr fontId="1" type="noConversion"/>
  </si>
  <si>
    <t>R30이상 시공,2개소</t>
    <phoneticPr fontId="1" type="noConversion"/>
  </si>
  <si>
    <t>소나무</t>
    <phoneticPr fontId="1" type="noConversion"/>
  </si>
  <si>
    <t>H8.0xW3.0xR8</t>
    <phoneticPr fontId="1" type="noConversion"/>
  </si>
  <si>
    <t>소나무</t>
    <phoneticPr fontId="1" type="noConversion"/>
  </si>
  <si>
    <t>H5.0xW3.0xR25</t>
  </si>
  <si>
    <t>당단풍</t>
    <phoneticPr fontId="1" type="noConversion"/>
  </si>
  <si>
    <t>신갈나무</t>
    <phoneticPr fontId="1" type="noConversion"/>
  </si>
  <si>
    <t>아까시나무</t>
    <phoneticPr fontId="1" type="noConversion"/>
  </si>
  <si>
    <t>H5.0xR15</t>
  </si>
  <si>
    <t>참나무</t>
    <phoneticPr fontId="1" type="noConversion"/>
  </si>
  <si>
    <t>참나무</t>
    <phoneticPr fontId="1" type="noConversion"/>
  </si>
  <si>
    <t>H7.0xR24</t>
  </si>
  <si>
    <t>H7.0xR22</t>
  </si>
  <si>
    <t>H7.0xR20</t>
  </si>
  <si>
    <t>H7.0xR15</t>
  </si>
  <si>
    <t>H6.0xR18</t>
  </si>
  <si>
    <t>H4.0xR15</t>
  </si>
  <si>
    <t>H7.0xW2.0</t>
  </si>
  <si>
    <t>H7.0xR18</t>
  </si>
  <si>
    <t>H5.5xW3.0</t>
  </si>
  <si>
    <t>H5.0xR20</t>
  </si>
  <si>
    <t>H3.5xW1.8</t>
  </si>
  <si>
    <t>H3.0xW1.5</t>
  </si>
  <si>
    <t>H2.5xW2.0</t>
  </si>
  <si>
    <t>H2.5xW1.2</t>
  </si>
  <si>
    <t>H0.8xR3</t>
  </si>
  <si>
    <t>H3.5xB6</t>
  </si>
  <si>
    <t>H2.0xR4</t>
  </si>
  <si>
    <t>H3.0xR13</t>
  </si>
  <si>
    <t>H3.5xR15</t>
  </si>
  <si>
    <t>H14.0xR69</t>
  </si>
  <si>
    <t>H13.0xR36</t>
  </si>
  <si>
    <t>H12.0xR22</t>
  </si>
  <si>
    <t>H10.0xR36</t>
  </si>
  <si>
    <t>H8.0xR16</t>
  </si>
  <si>
    <t>H5.0xR10</t>
  </si>
  <si>
    <t>H14.0xW6.0xR44</t>
  </si>
  <si>
    <t>H5.0xW2.0xR10</t>
  </si>
  <si>
    <t>H3.0xR12</t>
  </si>
  <si>
    <t>H13.0xW6.0xR32</t>
  </si>
  <si>
    <t>H7.0xR25</t>
  </si>
  <si>
    <t>H7.0xR10</t>
  </si>
  <si>
    <t>H8.0xW4.0xR24</t>
  </si>
  <si>
    <t>H6.0xR12</t>
  </si>
  <si>
    <t>H5.0xR12</t>
  </si>
  <si>
    <t>H13.0xW6.0xR44</t>
  </si>
  <si>
    <t>H10.0xR26</t>
  </si>
  <si>
    <t>H6.0xR20</t>
  </si>
  <si>
    <t>금송</t>
    <phoneticPr fontId="1" type="noConversion"/>
  </si>
  <si>
    <t>소나무</t>
    <phoneticPr fontId="1" type="noConversion"/>
  </si>
  <si>
    <t>소나무</t>
    <phoneticPr fontId="1" type="noConversion"/>
  </si>
  <si>
    <t>소나무</t>
    <phoneticPr fontId="1" type="noConversion"/>
  </si>
  <si>
    <t>소나무</t>
    <phoneticPr fontId="1" type="noConversion"/>
  </si>
  <si>
    <t>스트로브잣나무</t>
    <phoneticPr fontId="1" type="noConversion"/>
  </si>
  <si>
    <t>전나무</t>
    <phoneticPr fontId="1" type="noConversion"/>
  </si>
  <si>
    <t>주목</t>
    <phoneticPr fontId="1" type="noConversion"/>
  </si>
  <si>
    <t>감나무</t>
    <phoneticPr fontId="1" type="noConversion"/>
  </si>
  <si>
    <t>느티나무</t>
    <phoneticPr fontId="1" type="noConversion"/>
  </si>
  <si>
    <t>단풍나무</t>
    <phoneticPr fontId="1" type="noConversion"/>
  </si>
  <si>
    <t>당단풍</t>
    <phoneticPr fontId="1" type="noConversion"/>
  </si>
  <si>
    <t>모과나무</t>
    <phoneticPr fontId="1" type="noConversion"/>
  </si>
  <si>
    <t>밤나무</t>
    <phoneticPr fontId="1" type="noConversion"/>
  </si>
  <si>
    <t>백목련</t>
    <phoneticPr fontId="1" type="noConversion"/>
  </si>
  <si>
    <t>산딸나무</t>
    <phoneticPr fontId="1" type="noConversion"/>
  </si>
  <si>
    <t>산수유</t>
    <phoneticPr fontId="1" type="noConversion"/>
  </si>
  <si>
    <t>살구나무</t>
    <phoneticPr fontId="1" type="noConversion"/>
  </si>
  <si>
    <t>은행나무</t>
    <phoneticPr fontId="1" type="noConversion"/>
  </si>
  <si>
    <t>이팝나무</t>
    <phoneticPr fontId="1" type="noConversion"/>
  </si>
  <si>
    <t>자두나무</t>
    <phoneticPr fontId="1" type="noConversion"/>
  </si>
  <si>
    <t>청단풍</t>
    <phoneticPr fontId="1" type="noConversion"/>
  </si>
  <si>
    <t>칠엽수</t>
    <phoneticPr fontId="1" type="noConversion"/>
  </si>
  <si>
    <t>칠엽수</t>
    <phoneticPr fontId="1" type="noConversion"/>
  </si>
  <si>
    <t>H8.0xR25</t>
  </si>
  <si>
    <t>H7.0xW3.5</t>
  </si>
  <si>
    <t>H5.0xW2.5</t>
  </si>
  <si>
    <t>H14.0xR40</t>
  </si>
  <si>
    <t>H10.0xW5.0xR36</t>
  </si>
  <si>
    <t>H3.5xR20</t>
  </si>
  <si>
    <t>H2.5xW1.5</t>
  </si>
  <si>
    <t>H6.0xR30</t>
  </si>
  <si>
    <t>H12.0xR36</t>
  </si>
  <si>
    <t>H9.0xR36</t>
  </si>
  <si>
    <t>H9.0xR34</t>
  </si>
  <si>
    <t>H9.0xR30</t>
  </si>
  <si>
    <t>H8.0xR20</t>
  </si>
  <si>
    <t>H6.0xW4.0</t>
  </si>
  <si>
    <t>H6.0xR40</t>
  </si>
  <si>
    <t>H4.0xR20</t>
  </si>
  <si>
    <t>H3.5xR12</t>
  </si>
  <si>
    <t>H4.5xR20</t>
  </si>
  <si>
    <t>H3.5xR18</t>
  </si>
  <si>
    <t>H4.0xR12</t>
  </si>
  <si>
    <t>H8.0xR30</t>
  </si>
  <si>
    <t>H5.0xR30</t>
  </si>
  <si>
    <t>계수나무</t>
    <phoneticPr fontId="1" type="noConversion"/>
  </si>
  <si>
    <t>꽃사과</t>
    <phoneticPr fontId="1" type="noConversion"/>
  </si>
  <si>
    <t>H4.5xR15</t>
  </si>
  <si>
    <t>H3.0xR8</t>
  </si>
  <si>
    <t>느티나무</t>
    <phoneticPr fontId="1" type="noConversion"/>
  </si>
  <si>
    <t>때죽나무</t>
    <phoneticPr fontId="1" type="noConversion"/>
  </si>
  <si>
    <t>매화나무</t>
    <phoneticPr fontId="1" type="noConversion"/>
  </si>
  <si>
    <t>H3.5xR10</t>
  </si>
  <si>
    <t>산딸나무</t>
    <phoneticPr fontId="1" type="noConversion"/>
  </si>
  <si>
    <t>산수유</t>
    <phoneticPr fontId="1" type="noConversion"/>
  </si>
  <si>
    <t>H3.5xR12</t>
    <phoneticPr fontId="1" type="noConversion"/>
  </si>
  <si>
    <t>H3.5xR15</t>
    <phoneticPr fontId="1" type="noConversion"/>
  </si>
  <si>
    <t>왕벚나무</t>
    <phoneticPr fontId="1" type="noConversion"/>
  </si>
  <si>
    <t>H4.0xB12</t>
  </si>
  <si>
    <t>참나무</t>
    <phoneticPr fontId="1" type="noConversion"/>
  </si>
  <si>
    <t>청단풍</t>
    <phoneticPr fontId="1" type="noConversion"/>
  </si>
  <si>
    <t>팥배나무</t>
    <phoneticPr fontId="1" type="noConversion"/>
  </si>
  <si>
    <t>팽나무</t>
    <phoneticPr fontId="1" type="noConversion"/>
  </si>
  <si>
    <t>팽나무</t>
    <phoneticPr fontId="1" type="noConversion"/>
  </si>
  <si>
    <t>H5.0xR25</t>
  </si>
  <si>
    <t>파고라</t>
    <phoneticPr fontId="1" type="noConversion"/>
  </si>
  <si>
    <t>등의자</t>
    <phoneticPr fontId="1" type="noConversion"/>
  </si>
  <si>
    <t>야외테이블</t>
    <phoneticPr fontId="1" type="noConversion"/>
  </si>
  <si>
    <t>연식벤치</t>
    <phoneticPr fontId="1" type="noConversion"/>
  </si>
  <si>
    <t>통석스탠드</t>
    <phoneticPr fontId="1" type="noConversion"/>
  </si>
  <si>
    <t>계단D</t>
    <phoneticPr fontId="1" type="noConversion"/>
  </si>
  <si>
    <t>휴게데크A</t>
    <phoneticPr fontId="1" type="noConversion"/>
  </si>
  <si>
    <t>휴게데크B</t>
    <phoneticPr fontId="1" type="noConversion"/>
  </si>
  <si>
    <t>목교</t>
    <phoneticPr fontId="1" type="noConversion"/>
  </si>
  <si>
    <t>조형휴게데크</t>
    <phoneticPr fontId="1" type="noConversion"/>
  </si>
  <si>
    <t>어닝</t>
    <phoneticPr fontId="1" type="noConversion"/>
  </si>
  <si>
    <t>음수전</t>
    <phoneticPr fontId="1" type="noConversion"/>
  </si>
  <si>
    <t>배드민턴코트</t>
    <phoneticPr fontId="1" type="noConversion"/>
  </si>
  <si>
    <t>공원시설안내판</t>
    <phoneticPr fontId="1" type="noConversion"/>
  </si>
  <si>
    <t>잔디수로</t>
    <phoneticPr fontId="1" type="noConversion"/>
  </si>
  <si>
    <t>레인가든</t>
    <phoneticPr fontId="1" type="noConversion"/>
  </si>
  <si>
    <t>소생물서식공간</t>
    <phoneticPr fontId="1" type="noConversion"/>
  </si>
  <si>
    <t>경관석A</t>
    <phoneticPr fontId="1" type="noConversion"/>
  </si>
  <si>
    <t>경관석B</t>
    <phoneticPr fontId="1" type="noConversion"/>
  </si>
  <si>
    <t>4000x3600xH2710</t>
    <phoneticPr fontId="1" type="noConversion"/>
  </si>
  <si>
    <t>1600x580xH700</t>
  </si>
  <si>
    <t>D900xH730</t>
  </si>
  <si>
    <t>W500xH400</t>
  </si>
  <si>
    <t>전망스탠드</t>
    <phoneticPr fontId="1" type="noConversion"/>
  </si>
  <si>
    <t>-</t>
  </si>
  <si>
    <t>-</t>
    <phoneticPr fontId="1" type="noConversion"/>
  </si>
  <si>
    <t>식</t>
    <phoneticPr fontId="1" type="noConversion"/>
  </si>
  <si>
    <t>W4000 x 14단, H150</t>
  </si>
  <si>
    <t>W1500 x 18단, H180</t>
  </si>
  <si>
    <t>W2500 x 7단, H150</t>
  </si>
  <si>
    <t>W2000 x 14단, H150</t>
  </si>
  <si>
    <t>-</t>
    <phoneticPr fontId="1" type="noConversion"/>
  </si>
  <si>
    <t>A=38m2</t>
  </si>
  <si>
    <t>A=34m2</t>
  </si>
  <si>
    <t>A=49m2</t>
  </si>
  <si>
    <t>W300</t>
    <phoneticPr fontId="1" type="noConversion"/>
  </si>
  <si>
    <t>54m2</t>
  </si>
  <si>
    <t>6목</t>
  </si>
  <si>
    <t>4목</t>
  </si>
  <si>
    <t>SET</t>
    <phoneticPr fontId="1" type="noConversion"/>
  </si>
  <si>
    <t>m</t>
    <phoneticPr fontId="1" type="noConversion"/>
  </si>
  <si>
    <t>식</t>
    <phoneticPr fontId="1" type="noConversion"/>
  </si>
  <si>
    <t>식</t>
    <phoneticPr fontId="1" type="noConversion"/>
  </si>
  <si>
    <t>m</t>
    <phoneticPr fontId="1" type="noConversion"/>
  </si>
  <si>
    <t>식</t>
    <phoneticPr fontId="1" type="noConversion"/>
  </si>
  <si>
    <t>개소</t>
    <phoneticPr fontId="1" type="noConversion"/>
  </si>
  <si>
    <t>개소</t>
    <phoneticPr fontId="1" type="noConversion"/>
  </si>
  <si>
    <t>면</t>
    <phoneticPr fontId="1" type="noConversion"/>
  </si>
  <si>
    <t>관급</t>
    <phoneticPr fontId="1" type="noConversion"/>
  </si>
  <si>
    <t>관급</t>
    <phoneticPr fontId="1" type="noConversion"/>
  </si>
  <si>
    <t>사급</t>
    <phoneticPr fontId="1" type="noConversion"/>
  </si>
  <si>
    <t>사급</t>
    <phoneticPr fontId="1" type="noConversion"/>
  </si>
  <si>
    <t>사급</t>
    <phoneticPr fontId="1" type="noConversion"/>
  </si>
  <si>
    <t>사급</t>
    <phoneticPr fontId="1" type="noConversion"/>
  </si>
  <si>
    <t>사급</t>
    <phoneticPr fontId="1" type="noConversion"/>
  </si>
  <si>
    <t>관급</t>
    <phoneticPr fontId="1" type="noConversion"/>
  </si>
  <si>
    <t>현장설치</t>
    <phoneticPr fontId="1" type="noConversion"/>
  </si>
  <si>
    <t>콘크리트포장</t>
    <phoneticPr fontId="1" type="noConversion"/>
  </si>
  <si>
    <t>디딤석놓기</t>
    <phoneticPr fontId="1" type="noConversion"/>
  </si>
  <si>
    <t>200x200xT60</t>
    <phoneticPr fontId="11" type="noConversion"/>
  </si>
  <si>
    <t>인조잔디포장</t>
    <phoneticPr fontId="1" type="noConversion"/>
  </si>
  <si>
    <t>T19</t>
    <phoneticPr fontId="1" type="noConversion"/>
  </si>
  <si>
    <t>1000x500xT50</t>
    <phoneticPr fontId="1" type="noConversion"/>
  </si>
  <si>
    <t>㎡</t>
    <phoneticPr fontId="1" type="noConversion"/>
  </si>
  <si>
    <t>개소</t>
    <phoneticPr fontId="1" type="noConversion"/>
  </si>
  <si>
    <t>m</t>
    <phoneticPr fontId="1" type="noConversion"/>
  </si>
  <si>
    <t>1*1*0.2</t>
    <phoneticPr fontId="1" type="noConversion"/>
  </si>
  <si>
    <t>1*1</t>
    <phoneticPr fontId="1" type="noConversion"/>
  </si>
  <si>
    <t>1*1*0.1</t>
    <phoneticPr fontId="1" type="noConversion"/>
  </si>
  <si>
    <t>0.1*1.04(할증)</t>
    <phoneticPr fontId="1" type="noConversion"/>
  </si>
  <si>
    <t>1*1*0.04</t>
    <phoneticPr fontId="1" type="noConversion"/>
  </si>
  <si>
    <t>0.04*1.06(할증)</t>
    <phoneticPr fontId="1" type="noConversion"/>
  </si>
  <si>
    <t>1*1</t>
    <phoneticPr fontId="1" type="noConversion"/>
  </si>
  <si>
    <t>1*1.04(할증)</t>
    <phoneticPr fontId="1" type="noConversion"/>
  </si>
  <si>
    <t>㎡</t>
    <phoneticPr fontId="1" type="noConversion"/>
  </si>
  <si>
    <t>콘크리트포장</t>
    <phoneticPr fontId="1" type="noConversion"/>
  </si>
  <si>
    <t>설치도</t>
    <phoneticPr fontId="1" type="noConversion"/>
  </si>
  <si>
    <t>터파기</t>
    <phoneticPr fontId="1" type="noConversion"/>
  </si>
  <si>
    <t>기계</t>
    <phoneticPr fontId="1" type="noConversion"/>
  </si>
  <si>
    <t>1*1*0.25</t>
    <phoneticPr fontId="1" type="noConversion"/>
  </si>
  <si>
    <t>잔토처리</t>
    <phoneticPr fontId="1" type="noConversion"/>
  </si>
  <si>
    <t>기게</t>
    <phoneticPr fontId="1" type="noConversion"/>
  </si>
  <si>
    <t>1*1*0.25</t>
    <phoneticPr fontId="1" type="noConversion"/>
  </si>
  <si>
    <t>1*1 = 1</t>
    <phoneticPr fontId="1" type="noConversion"/>
  </si>
  <si>
    <t>혼합골재</t>
    <phoneticPr fontId="1" type="noConversion"/>
  </si>
  <si>
    <t>1*1*0.15 = 0.15</t>
    <phoneticPr fontId="1" type="noConversion"/>
  </si>
  <si>
    <t>정미량</t>
    <phoneticPr fontId="1" type="noConversion"/>
  </si>
  <si>
    <t>보조기층 부설 및 다짐</t>
    <phoneticPr fontId="1" type="noConversion"/>
  </si>
  <si>
    <t>레미콘</t>
    <phoneticPr fontId="1" type="noConversion"/>
  </si>
  <si>
    <t>25-18-8</t>
    <phoneticPr fontId="1" type="noConversion"/>
  </si>
  <si>
    <t>1*1*0.1 = 0.1</t>
    <phoneticPr fontId="1" type="noConversion"/>
  </si>
  <si>
    <t>정미량</t>
    <phoneticPr fontId="1" type="noConversion"/>
  </si>
  <si>
    <t>0.1*1.02(할증) = 0.102</t>
    <phoneticPr fontId="1" type="noConversion"/>
  </si>
  <si>
    <t>무근</t>
    <phoneticPr fontId="1" type="noConversion"/>
  </si>
  <si>
    <t>레미콘 정미량</t>
    <phoneticPr fontId="1" type="noConversion"/>
  </si>
  <si>
    <t>#8,150x150</t>
    <phoneticPr fontId="1" type="noConversion"/>
  </si>
  <si>
    <t>인조잔디</t>
    <phoneticPr fontId="1" type="noConversion"/>
  </si>
  <si>
    <t>T19</t>
    <phoneticPr fontId="1" type="noConversion"/>
  </si>
  <si>
    <t>설치도</t>
    <phoneticPr fontId="1" type="noConversion"/>
  </si>
  <si>
    <t>1000x500x50</t>
    <phoneticPr fontId="1" type="noConversion"/>
  </si>
  <si>
    <t>1.0*0.5</t>
    <phoneticPr fontId="1" type="noConversion"/>
  </si>
  <si>
    <t>1*1.05(할증)</t>
    <phoneticPr fontId="1" type="noConversion"/>
  </si>
  <si>
    <t>m</t>
    <phoneticPr fontId="1" type="noConversion"/>
  </si>
  <si>
    <t>1.1*0.28*1.0</t>
    <phoneticPr fontId="1" type="noConversion"/>
  </si>
  <si>
    <t>(0.7*0.15+0.5*0.13)*1.0</t>
    <phoneticPr fontId="1" type="noConversion"/>
  </si>
  <si>
    <t>0.7*0.15*1.0</t>
    <phoneticPr fontId="1" type="noConversion"/>
  </si>
  <si>
    <t>0.105*1.02(할증)</t>
    <phoneticPr fontId="1" type="noConversion"/>
  </si>
  <si>
    <t>0.5*1.0*0.03</t>
    <phoneticPr fontId="1" type="noConversion"/>
  </si>
  <si>
    <t>0.015*1.06(할증)</t>
    <phoneticPr fontId="1" type="noConversion"/>
  </si>
  <si>
    <t>400x500x1000</t>
    <phoneticPr fontId="1" type="noConversion"/>
  </si>
  <si>
    <t>0.4*0.5*1.0*2.65ton</t>
    <phoneticPr fontId="1" type="noConversion"/>
  </si>
  <si>
    <t>* 경사면길이 : 7.5m</t>
    <phoneticPr fontId="1" type="noConversion"/>
  </si>
  <si>
    <t>* 전망대 폭 : 14.5m</t>
    <phoneticPr fontId="1" type="noConversion"/>
  </si>
  <si>
    <t>18.5*11.5*0.25</t>
    <phoneticPr fontId="1" type="noConversion"/>
  </si>
  <si>
    <t>14.5*7.5*0.25</t>
    <phoneticPr fontId="1" type="noConversion"/>
  </si>
  <si>
    <t>14.5*7.5*0.1</t>
    <phoneticPr fontId="1" type="noConversion"/>
  </si>
  <si>
    <t>10.88*1.04(할증)</t>
    <phoneticPr fontId="1" type="noConversion"/>
  </si>
  <si>
    <t>(14.5*7.5*0.15)+((0.6*0.3/2)*144.54m)+(0.3*0.15*36.0m)</t>
    <phoneticPr fontId="1" type="noConversion"/>
  </si>
  <si>
    <t>30.94*1.02(할증)</t>
    <phoneticPr fontId="1" type="noConversion"/>
  </si>
  <si>
    <t>(0.3*144.54)+(0.15*36.0)+2.1m2*2</t>
    <phoneticPr fontId="1" type="noConversion"/>
  </si>
  <si>
    <t>(8.36m*14.5m)/0.25*2</t>
    <phoneticPr fontId="1" type="noConversion"/>
  </si>
  <si>
    <t>969.76*0.995kg/m</t>
    <phoneticPr fontId="1" type="noConversion"/>
  </si>
  <si>
    <t>964.911*1.03(할증)</t>
    <phoneticPr fontId="1" type="noConversion"/>
  </si>
  <si>
    <t>간단,1회</t>
    <phoneticPr fontId="1" type="noConversion"/>
  </si>
  <si>
    <t>바탕면처리</t>
    <phoneticPr fontId="1" type="noConversion"/>
  </si>
  <si>
    <t>(97.18m2)+(144.54m*0.3)</t>
    <phoneticPr fontId="1" type="noConversion"/>
  </si>
  <si>
    <t>㎥</t>
    <phoneticPr fontId="1" type="noConversion"/>
  </si>
  <si>
    <t>* 계단A 면적 : 22.8㎡ (계단참 포함)</t>
    <phoneticPr fontId="1" type="noConversion"/>
  </si>
  <si>
    <t>(0.74*0.31*6.9m*2)+(6.9*4.0*0.31)</t>
    <phoneticPr fontId="1" type="noConversion"/>
  </si>
  <si>
    <t>* 날개벽길이 : 6.9m x 2</t>
    <phoneticPr fontId="1" type="noConversion"/>
  </si>
  <si>
    <t>((0.4*0.1)+(0.34*0.15)+(0.3*0.06))*6.9*2+(6.9*4.0*0.31)</t>
    <phoneticPr fontId="1" type="noConversion"/>
  </si>
  <si>
    <t>((0.4*0.1))*6.9*2+(6.9*4.0*0.1)</t>
    <phoneticPr fontId="1" type="noConversion"/>
  </si>
  <si>
    <t>3.31*1.04(할증)</t>
    <phoneticPr fontId="1" type="noConversion"/>
  </si>
  <si>
    <t>(0.51*6.9*2)*2면+(4.0*0.15*14단)</t>
    <phoneticPr fontId="1" type="noConversion"/>
  </si>
  <si>
    <t>((6.5*4.0)+(0.3*6.9*2))/0.25*2</t>
    <phoneticPr fontId="1" type="noConversion"/>
  </si>
  <si>
    <t>241.12*0.995kg/m</t>
    <phoneticPr fontId="1" type="noConversion"/>
  </si>
  <si>
    <t>((0.36+0.3+0.36)*6.9*2+(7.74*4.0))*0.03</t>
    <phoneticPr fontId="1" type="noConversion"/>
  </si>
  <si>
    <t>(0.36+0.3+0.36)*6.9*2+(7.74*4.0)</t>
    <phoneticPr fontId="1" type="noConversion"/>
  </si>
  <si>
    <t>45.04*1.1(할증)</t>
    <phoneticPr fontId="1" type="noConversion"/>
  </si>
  <si>
    <t>(0.36+0.36)*6.9*2+(0.15*4.0*14단)</t>
    <phoneticPr fontId="1" type="noConversion"/>
  </si>
  <si>
    <t>(0.3*6.9*2)+(7.74*4.0)-(0.15*4.0*14단)</t>
    <phoneticPr fontId="1" type="noConversion"/>
  </si>
  <si>
    <t>* 날개벽길이 : 8.5m x 2</t>
    <phoneticPr fontId="1" type="noConversion"/>
  </si>
  <si>
    <t>* 계단B 면적 : 10.8㎡ (계단참 포함)</t>
    <phoneticPr fontId="1" type="noConversion"/>
  </si>
  <si>
    <r>
      <t>(0.74*0.31*</t>
    </r>
    <r>
      <rPr>
        <sz val="9"/>
        <color rgb="FFFF0000"/>
        <rFont val="굴림체"/>
        <family val="3"/>
        <charset val="129"/>
      </rPr>
      <t>8.5m*2</t>
    </r>
    <r>
      <rPr>
        <sz val="9"/>
        <rFont val="굴림체"/>
        <family val="3"/>
        <charset val="129"/>
      </rPr>
      <t>)+(</t>
    </r>
    <r>
      <rPr>
        <sz val="9"/>
        <color rgb="FFFF0000"/>
        <rFont val="굴림체"/>
        <family val="3"/>
        <charset val="129"/>
      </rPr>
      <t>8.5*1.5</t>
    </r>
    <r>
      <rPr>
        <sz val="9"/>
        <rFont val="굴림체"/>
        <family val="3"/>
        <charset val="129"/>
      </rPr>
      <t>*0.31)</t>
    </r>
    <phoneticPr fontId="1" type="noConversion"/>
  </si>
  <si>
    <t>((0.4*0.1)+(0.34*0.15)+(0.3*0.06))*8.5*2+(8.5*1.5*0.31)</t>
    <phoneticPr fontId="1" type="noConversion"/>
  </si>
  <si>
    <t>((0.4*0.1))*8.5*2+(8.5*1.5*0.1)</t>
    <phoneticPr fontId="1" type="noConversion"/>
  </si>
  <si>
    <t>1.955*1.04(할증)</t>
    <phoneticPr fontId="1" type="noConversion"/>
  </si>
  <si>
    <t>(0.3*8.5*2)*2면+(1.5*0.18*18단)</t>
    <phoneticPr fontId="1" type="noConversion"/>
  </si>
  <si>
    <t>((8.5*1.5)+(0.15*8.5*2))/0.25*2</t>
    <phoneticPr fontId="1" type="noConversion"/>
  </si>
  <si>
    <t>122.4*0.995kg/m</t>
    <phoneticPr fontId="1" type="noConversion"/>
  </si>
  <si>
    <t>239.914*1.03(할증)</t>
    <phoneticPr fontId="1" type="noConversion"/>
  </si>
  <si>
    <t>121.788*1.03(할증)</t>
    <phoneticPr fontId="1" type="noConversion"/>
  </si>
  <si>
    <r>
      <t>((0.15+0.3+0.15)*8.5*2+(</t>
    </r>
    <r>
      <rPr>
        <sz val="9"/>
        <color rgb="FFFF0000"/>
        <rFont val="굴림체"/>
        <family val="3"/>
        <charset val="129"/>
      </rPr>
      <t>10.32m</t>
    </r>
    <r>
      <rPr>
        <sz val="9"/>
        <rFont val="굴림체"/>
        <family val="3"/>
        <charset val="129"/>
      </rPr>
      <t>*1.5))*0.03</t>
    </r>
    <phoneticPr fontId="1" type="noConversion"/>
  </si>
  <si>
    <t>(0.15+0.3+0.15)*8.5*2+(10.32*1.5)</t>
    <phoneticPr fontId="1" type="noConversion"/>
  </si>
  <si>
    <t>25.68*1.1(할증)</t>
    <phoneticPr fontId="1" type="noConversion"/>
  </si>
  <si>
    <t>(0.15+0.15)*8.5*2+(0.18*1.5*18단)</t>
    <phoneticPr fontId="1" type="noConversion"/>
  </si>
  <si>
    <t>(0.3*8.5*2)+(10.32*1.5)-(0.18*1.5*18단)</t>
    <phoneticPr fontId="1" type="noConversion"/>
  </si>
  <si>
    <t>* 날개벽길이 : 3.1m x 2</t>
    <phoneticPr fontId="1" type="noConversion"/>
  </si>
  <si>
    <t xml:space="preserve">* 계단C 면적 : 5.4㎡ </t>
    <phoneticPr fontId="1" type="noConversion"/>
  </si>
  <si>
    <t>(0.74*0.31*3.1m*2)+(3.1*2.5*0.31)</t>
    <phoneticPr fontId="1" type="noConversion"/>
  </si>
  <si>
    <t>((0.4*0.1)+(0.34*0.15)+(0.3*0.06))*3.1*2+(3.1*2.5*0.31)</t>
    <phoneticPr fontId="1" type="noConversion"/>
  </si>
  <si>
    <t>((0.4*0.1))*3.1*2+(3.1*2.5*0.1)</t>
    <phoneticPr fontId="1" type="noConversion"/>
  </si>
  <si>
    <t>1.023*1.04(할증)</t>
    <phoneticPr fontId="1" type="noConversion"/>
  </si>
  <si>
    <t>((3.1*2.5)+(0.3*3.1*2))/0.25*2</t>
    <phoneticPr fontId="1" type="noConversion"/>
  </si>
  <si>
    <t>76.88*0.995kg/m</t>
    <phoneticPr fontId="1" type="noConversion"/>
  </si>
  <si>
    <t>76.496*1.03(할증)</t>
    <phoneticPr fontId="1" type="noConversion"/>
  </si>
  <si>
    <t>((0.36+0.3+0.36)*3.1*2+(3.03*2.5))*0.03</t>
    <phoneticPr fontId="1" type="noConversion"/>
  </si>
  <si>
    <t>(0.36+0.3+0.36)*3.1*2+(3.03*2.5)</t>
    <phoneticPr fontId="1" type="noConversion"/>
  </si>
  <si>
    <t>13.90*1.1(할증)</t>
    <phoneticPr fontId="1" type="noConversion"/>
  </si>
  <si>
    <t>(0.36+0.36)*3.1*2+(0.15*2.5*7단)</t>
    <phoneticPr fontId="1" type="noConversion"/>
  </si>
  <si>
    <t>(0.51*3.1*2)*2면+(2.5*0.15*7단)</t>
    <phoneticPr fontId="1" type="noConversion"/>
  </si>
  <si>
    <t>(0.3*3.1*2)+(3.03*2.5)-(0.15*2.5*7단)</t>
    <phoneticPr fontId="1" type="noConversion"/>
  </si>
  <si>
    <t>* 날개벽길이 : 6.6m x 2</t>
    <phoneticPr fontId="1" type="noConversion"/>
  </si>
  <si>
    <t>(0.74*0.31*6.6m*2)+(6.6*2.0*0.31)</t>
    <phoneticPr fontId="1" type="noConversion"/>
  </si>
  <si>
    <t>((0.4*0.1)+(0.34*0.15)+(0.3*0.06))*6.6*2+(6.6*2.0*0.31)</t>
    <phoneticPr fontId="1" type="noConversion"/>
  </si>
  <si>
    <t>((0.4*0.1))*6.6*2+(6.6*2.0*0.1)</t>
    <phoneticPr fontId="1" type="noConversion"/>
  </si>
  <si>
    <t>1.848*1.04(할증)</t>
    <phoneticPr fontId="1" type="noConversion"/>
  </si>
  <si>
    <t>(0.51*6.6*2)*2면+(2.0*0.15*14단)</t>
    <phoneticPr fontId="1" type="noConversion"/>
  </si>
  <si>
    <t>((6.6*2.0)+(0.3*6.6*2))/0.25*2</t>
    <phoneticPr fontId="1" type="noConversion"/>
  </si>
  <si>
    <t>137.28*0.995kg/m</t>
    <phoneticPr fontId="1" type="noConversion"/>
  </si>
  <si>
    <t>136.594*1.03(할증)</t>
    <phoneticPr fontId="1" type="noConversion"/>
  </si>
  <si>
    <t>((0.36+0.3+0.36)*6.6*2+(7.38*2.0))*0.03</t>
    <phoneticPr fontId="1" type="noConversion"/>
  </si>
  <si>
    <t>(0.36+0.3+0.36)*6.6*2+(7.38*2.0)</t>
    <phoneticPr fontId="1" type="noConversion"/>
  </si>
  <si>
    <t>28.224*1.1(할증)</t>
    <phoneticPr fontId="1" type="noConversion"/>
  </si>
  <si>
    <t>(0.36+0.36)*6.6*2+(0.15*2.0*14단)</t>
    <phoneticPr fontId="1" type="noConversion"/>
  </si>
  <si>
    <t>(0.3*6.6*2)+(7.38*2.0)-(0.15*2.0*14단)</t>
    <phoneticPr fontId="1" type="noConversion"/>
  </si>
  <si>
    <t>* 계단D 면적 : 10.8㎡ (계단참포함)</t>
    <phoneticPr fontId="1" type="noConversion"/>
  </si>
  <si>
    <t>4.35*1.02(할증)</t>
    <phoneticPr fontId="1" type="noConversion"/>
  </si>
  <si>
    <t>((0.34*0.15)+(0.18*0.3))*6.9*2+(6.9*4.0*0.15)+((0.15*0.3/2)*4.0*14)</t>
    <phoneticPr fontId="1" type="noConversion"/>
  </si>
  <si>
    <t>6.85*1.02(할증)</t>
    <phoneticPr fontId="1" type="noConversion"/>
  </si>
  <si>
    <t>((0.34*0.15)+(0.18*0.15))*8.5*2+(8.5*1.5*0.18)+((0.18*0.3/2)*1.5*18)</t>
    <phoneticPr fontId="1" type="noConversion"/>
  </si>
  <si>
    <t>2.207*1.02(할증)</t>
    <phoneticPr fontId="1" type="noConversion"/>
  </si>
  <si>
    <t>((0.34*0.15)+(0.18*0.3))*3.1*2+(3.1*2.5*0.15)+((0.15*0.3/2)*2.5*7)</t>
    <phoneticPr fontId="1" type="noConversion"/>
  </si>
  <si>
    <t>((0.34*0.15)+(0.18*0.3))*6.6*2+(6.6*2.0*0.15)+((0.15*0.3/2)*2.0*14)</t>
    <phoneticPr fontId="1" type="noConversion"/>
  </si>
  <si>
    <t>3.996*1.02(할증)</t>
    <phoneticPr fontId="1" type="noConversion"/>
  </si>
  <si>
    <t>기계</t>
    <phoneticPr fontId="1" type="noConversion"/>
  </si>
  <si>
    <t>잔토처리</t>
    <phoneticPr fontId="1" type="noConversion"/>
  </si>
  <si>
    <t>되메우기</t>
    <phoneticPr fontId="1" type="noConversion"/>
  </si>
  <si>
    <t>합판거푸집</t>
    <phoneticPr fontId="1" type="noConversion"/>
  </si>
  <si>
    <t>6회, 간단</t>
    <phoneticPr fontId="1" type="noConversion"/>
  </si>
  <si>
    <t>레미콘 타설</t>
    <phoneticPr fontId="1" type="noConversion"/>
  </si>
  <si>
    <t>레미콘 정미량</t>
    <phoneticPr fontId="1" type="noConversion"/>
  </si>
  <si>
    <t>할증량</t>
    <phoneticPr fontId="1" type="noConversion"/>
  </si>
  <si>
    <t>m</t>
    <phoneticPr fontId="1" type="noConversion"/>
  </si>
  <si>
    <t>연결핀</t>
    <phoneticPr fontId="1" type="noConversion"/>
  </si>
  <si>
    <t>정미량</t>
    <phoneticPr fontId="1" type="noConversion"/>
  </si>
  <si>
    <t>EA</t>
    <phoneticPr fontId="1" type="noConversion"/>
  </si>
  <si>
    <t>접착제</t>
    <phoneticPr fontId="1" type="noConversion"/>
  </si>
  <si>
    <t>보강토옹벽쌓기</t>
    <phoneticPr fontId="1" type="noConversion"/>
  </si>
  <si>
    <t>H0.45~2.0, L=113</t>
    <phoneticPr fontId="1" type="noConversion"/>
  </si>
  <si>
    <t>* L1(H450)=19.0</t>
    <phoneticPr fontId="1" type="noConversion"/>
  </si>
  <si>
    <t>* L2(H1.5)=57.0</t>
    <phoneticPr fontId="1" type="noConversion"/>
  </si>
  <si>
    <t>* L3(H2.0)=38.0</t>
    <phoneticPr fontId="1" type="noConversion"/>
  </si>
  <si>
    <t>* 계단 3개소</t>
    <phoneticPr fontId="1" type="noConversion"/>
  </si>
  <si>
    <t xml:space="preserve">   총길이=114.0m</t>
    <phoneticPr fontId="1" type="noConversion"/>
  </si>
  <si>
    <t>0.6*0.3*114</t>
    <phoneticPr fontId="1" type="noConversion"/>
  </si>
  <si>
    <t>((0.26*0.225)+(0.56*0.2))*114</t>
    <phoneticPr fontId="1" type="noConversion"/>
  </si>
  <si>
    <t>뒷채움골재</t>
    <phoneticPr fontId="1" type="noConversion"/>
  </si>
  <si>
    <t>부직포</t>
    <phoneticPr fontId="1" type="noConversion"/>
  </si>
  <si>
    <t>(0.6+0.3)*19.0+(1.65+0.3)*57.0+(2.1+0.3)*38.0</t>
    <phoneticPr fontId="1" type="noConversion"/>
  </si>
  <si>
    <t>(0.6*0.3*19.0)+(1.65*0.3*57.0)+(2.1*0.3*38.0)</t>
    <phoneticPr fontId="1" type="noConversion"/>
  </si>
  <si>
    <t>55.575*1.04(할증)</t>
    <phoneticPr fontId="1" type="noConversion"/>
  </si>
  <si>
    <t>그리드</t>
    <phoneticPr fontId="1" type="noConversion"/>
  </si>
  <si>
    <t>(2.0*2*57.0)+(2.0*3*38.0)</t>
    <phoneticPr fontId="1" type="noConversion"/>
  </si>
  <si>
    <t>(0.6*19)+(1.65*57)+(2.1*38)</t>
    <phoneticPr fontId="1" type="noConversion"/>
  </si>
  <si>
    <t>캡블럭1m당 0.66kg</t>
    <phoneticPr fontId="1" type="noConversion"/>
  </si>
  <si>
    <t>본체블럭1m2당 40개</t>
    <phoneticPr fontId="1" type="noConversion"/>
  </si>
  <si>
    <t>(0.56+114)*2*0.2+((0.2*2.0*2)+0.95+0.95)*3개소</t>
    <phoneticPr fontId="1" type="noConversion"/>
  </si>
  <si>
    <t>0.56*0.2*114+(0.2*2.42*2)*2+(0.2*3.46*2.0)</t>
    <phoneticPr fontId="1" type="noConversion"/>
  </si>
  <si>
    <t>16.088*1.02(할증)</t>
    <phoneticPr fontId="1" type="noConversion"/>
  </si>
  <si>
    <t>(19+57+38)+(9*2.0*2)+(13*2.0)</t>
    <phoneticPr fontId="1" type="noConversion"/>
  </si>
  <si>
    <t>176.00*1.03(할증)</t>
    <phoneticPr fontId="1" type="noConversion"/>
  </si>
  <si>
    <t>(0.6*19)+(1.65*57)+((2.1*38)+((8*0.3)+(1*0.15))*2*2)+((12*0.3)+(1*0.15))*2</t>
    <phoneticPr fontId="1" type="noConversion"/>
  </si>
  <si>
    <t>202.95*1.04(할증)</t>
    <phoneticPr fontId="1" type="noConversion"/>
  </si>
  <si>
    <t>202.95*40(단위수량)</t>
    <phoneticPr fontId="1" type="noConversion"/>
  </si>
  <si>
    <t>8118*1.03(할증)</t>
    <phoneticPr fontId="1" type="noConversion"/>
  </si>
  <si>
    <t>176*0.66(단위중량)</t>
    <phoneticPr fontId="1" type="noConversion"/>
  </si>
  <si>
    <t>0.7*0.7*0.4*25</t>
    <phoneticPr fontId="1" type="noConversion"/>
  </si>
  <si>
    <t>0.3*0.3*0.3*25</t>
    <phoneticPr fontId="1" type="noConversion"/>
  </si>
  <si>
    <t>0.3*0.3*4*25</t>
    <phoneticPr fontId="1" type="noConversion"/>
  </si>
  <si>
    <t>0.3*0.3*0.3*25</t>
    <phoneticPr fontId="1" type="noConversion"/>
  </si>
  <si>
    <t>0.68*1.02(할증)</t>
    <phoneticPr fontId="1" type="noConversion"/>
  </si>
  <si>
    <t>0.2*0.2*0.009*7930(kg/m3,단위중량)*25</t>
    <phoneticPr fontId="1" type="noConversion"/>
  </si>
  <si>
    <t>71.37*1.1(할증)</t>
    <phoneticPr fontId="1" type="noConversion"/>
  </si>
  <si>
    <t>(0.2*0.2*2+0.8*0.008)*25</t>
    <phoneticPr fontId="1" type="noConversion"/>
  </si>
  <si>
    <t>4*25</t>
    <phoneticPr fontId="1" type="noConversion"/>
  </si>
  <si>
    <t>100*1.05(할증)</t>
    <phoneticPr fontId="1" type="noConversion"/>
  </si>
  <si>
    <t>2.5+51.6</t>
    <phoneticPr fontId="1" type="noConversion"/>
  </si>
  <si>
    <t>54.10*1.05(할증)</t>
    <phoneticPr fontId="1" type="noConversion"/>
  </si>
  <si>
    <t>0.7*0.7*0.4*30</t>
    <phoneticPr fontId="1" type="noConversion"/>
  </si>
  <si>
    <t>0.3*0.3*0.3*30</t>
    <phoneticPr fontId="1" type="noConversion"/>
  </si>
  <si>
    <t>0.3*0.3*4*30</t>
    <phoneticPr fontId="1" type="noConversion"/>
  </si>
  <si>
    <t>0.3*0.3*0.3*30</t>
    <phoneticPr fontId="1" type="noConversion"/>
  </si>
  <si>
    <t>0.81*1.02(할증)</t>
    <phoneticPr fontId="1" type="noConversion"/>
  </si>
  <si>
    <t>0.2*0.2*0.009*7930(kg/m3,단위중량)*30</t>
    <phoneticPr fontId="1" type="noConversion"/>
  </si>
  <si>
    <t>85.644*1.1(할증)</t>
    <phoneticPr fontId="1" type="noConversion"/>
  </si>
  <si>
    <t>(0.2*0.2*2+0.8*0.008)*30</t>
    <phoneticPr fontId="1" type="noConversion"/>
  </si>
  <si>
    <t>4*30</t>
    <phoneticPr fontId="1" type="noConversion"/>
  </si>
  <si>
    <t>120*1.05(할증)</t>
    <phoneticPr fontId="1" type="noConversion"/>
  </si>
  <si>
    <t>3.0+52.7</t>
    <phoneticPr fontId="1" type="noConversion"/>
  </si>
  <si>
    <t>55.70*1.05(할증)</t>
    <phoneticPr fontId="1" type="noConversion"/>
  </si>
  <si>
    <t>2.91*1.3*1.82*2</t>
    <phoneticPr fontId="1" type="noConversion"/>
  </si>
  <si>
    <t>(2.7*1.1*1.72*2)+(2.91*1.3*0.1*2)</t>
    <phoneticPr fontId="1" type="noConversion"/>
  </si>
  <si>
    <t>((4.64*2)+(1.7*2))*2+((2.91*0.1*2)+(1.3*0.1*2))*2</t>
    <phoneticPr fontId="1" type="noConversion"/>
  </si>
  <si>
    <t>10.97*1.02(할증)</t>
    <phoneticPr fontId="1" type="noConversion"/>
  </si>
  <si>
    <t>철근</t>
    <phoneticPr fontId="1" type="noConversion"/>
  </si>
  <si>
    <t>602*2개소</t>
    <phoneticPr fontId="1" type="noConversion"/>
  </si>
  <si>
    <t>1204*0.995kg/m</t>
    <phoneticPr fontId="1" type="noConversion"/>
  </si>
  <si>
    <t>1197.98*1.03(할증)</t>
    <phoneticPr fontId="1" type="noConversion"/>
  </si>
  <si>
    <t>목교BPL</t>
    <phoneticPr fontId="1" type="noConversion"/>
  </si>
  <si>
    <t>550x400x30</t>
    <phoneticPr fontId="1" type="noConversion"/>
  </si>
  <si>
    <t>ton</t>
    <phoneticPr fontId="1" type="noConversion"/>
  </si>
  <si>
    <t>WEB PLATE</t>
    <phoneticPr fontId="1" type="noConversion"/>
  </si>
  <si>
    <t>270x186x12T</t>
    <phoneticPr fontId="1" type="noConversion"/>
  </si>
  <si>
    <t>(0.55*0.4*0.03*7.85ton/m3)*4ea*1.1(할증)</t>
    <phoneticPr fontId="1" type="noConversion"/>
  </si>
  <si>
    <t>0.27*0.19*0.012*7.85ton*12ea*1.1(할증)</t>
    <phoneticPr fontId="1" type="noConversion"/>
  </si>
  <si>
    <t>L형앵커</t>
    <phoneticPr fontId="1" type="noConversion"/>
  </si>
  <si>
    <t>M20x500</t>
    <phoneticPr fontId="1" type="noConversion"/>
  </si>
  <si>
    <t>6*4*1.05(할증)</t>
    <phoneticPr fontId="1" type="noConversion"/>
  </si>
  <si>
    <t>set</t>
    <phoneticPr fontId="1" type="noConversion"/>
  </si>
  <si>
    <t>앵커볼트설치</t>
    <phoneticPr fontId="1" type="noConversion"/>
  </si>
  <si>
    <t>D24mm이하</t>
    <phoneticPr fontId="1" type="noConversion"/>
  </si>
  <si>
    <t>6*4</t>
    <phoneticPr fontId="1" type="noConversion"/>
  </si>
  <si>
    <t>개소</t>
    <phoneticPr fontId="1" type="noConversion"/>
  </si>
  <si>
    <t>고장력볼트</t>
    <phoneticPr fontId="1" type="noConversion"/>
  </si>
  <si>
    <t>M20x60</t>
    <phoneticPr fontId="1" type="noConversion"/>
  </si>
  <si>
    <t>3*12*1.03(할증)</t>
    <phoneticPr fontId="1" type="noConversion"/>
  </si>
  <si>
    <t>ea</t>
    <phoneticPr fontId="1" type="noConversion"/>
  </si>
  <si>
    <t>H형강(G-1)</t>
    <phoneticPr fontId="1" type="noConversion"/>
  </si>
  <si>
    <t>294x200x8x12</t>
    <phoneticPr fontId="1" type="noConversion"/>
  </si>
  <si>
    <t>kg</t>
    <phoneticPr fontId="1" type="noConversion"/>
  </si>
  <si>
    <t>16.8*56.8kg/m</t>
    <phoneticPr fontId="1" type="noConversion"/>
  </si>
  <si>
    <t>954.24*1.05(할증)</t>
    <phoneticPr fontId="1" type="noConversion"/>
  </si>
  <si>
    <t>H형강(B-1)</t>
    <phoneticPr fontId="1" type="noConversion"/>
  </si>
  <si>
    <t>200x100x5.5x8</t>
    <phoneticPr fontId="1" type="noConversion"/>
  </si>
  <si>
    <t>8.76*21.3kg/m</t>
    <phoneticPr fontId="1" type="noConversion"/>
  </si>
  <si>
    <t>186.588*1.05(할증)</t>
    <phoneticPr fontId="1" type="noConversion"/>
  </si>
  <si>
    <t>경량형강철골조 조립설치</t>
    <phoneticPr fontId="1" type="noConversion"/>
  </si>
  <si>
    <t>ton</t>
    <phoneticPr fontId="1" type="noConversion"/>
  </si>
  <si>
    <t>할증전 철골량</t>
    <phoneticPr fontId="1" type="noConversion"/>
  </si>
  <si>
    <t>H형강 밴딩</t>
    <phoneticPr fontId="1" type="noConversion"/>
  </si>
  <si>
    <t>G-1</t>
    <phoneticPr fontId="1" type="noConversion"/>
  </si>
  <si>
    <t>각관밴딩</t>
    <phoneticPr fontId="1" type="noConversion"/>
  </si>
  <si>
    <t>50x50</t>
    <phoneticPr fontId="1" type="noConversion"/>
  </si>
  <si>
    <t>m</t>
    <phoneticPr fontId="1" type="noConversion"/>
  </si>
  <si>
    <t>녹막이페인트칠</t>
    <phoneticPr fontId="1" type="noConversion"/>
  </si>
  <si>
    <t>철재면2회</t>
    <phoneticPr fontId="1" type="noConversion"/>
  </si>
  <si>
    <t>(1.34*16.8)+(0.77*8.76)+(0.44*4)+(0.1*12)</t>
    <phoneticPr fontId="1" type="noConversion"/>
  </si>
  <si>
    <t>목재데크</t>
    <phoneticPr fontId="1" type="noConversion"/>
  </si>
  <si>
    <t>T21x90</t>
    <phoneticPr fontId="1" type="noConversion"/>
  </si>
  <si>
    <t>16.8*0.37</t>
    <phoneticPr fontId="1" type="noConversion"/>
  </si>
  <si>
    <t>22.18*1.1(할증)</t>
    <phoneticPr fontId="1" type="noConversion"/>
  </si>
  <si>
    <t>22.18*50(EA/m2)</t>
    <phoneticPr fontId="1" type="noConversion"/>
  </si>
  <si>
    <t>1109*1.05(할증)</t>
    <phoneticPr fontId="1" type="noConversion"/>
  </si>
  <si>
    <t>22.18*2</t>
    <phoneticPr fontId="1" type="noConversion"/>
  </si>
  <si>
    <t>22.18/0.16*0.08</t>
    <phoneticPr fontId="1" type="noConversion"/>
  </si>
  <si>
    <t>27.13*0.18</t>
    <phoneticPr fontId="1" type="noConversion"/>
  </si>
  <si>
    <t>42.85*1.1(할증)</t>
    <phoneticPr fontId="1" type="noConversion"/>
  </si>
  <si>
    <t>42.85*50(EA/m2)</t>
    <phoneticPr fontId="1" type="noConversion"/>
  </si>
  <si>
    <t>2413*1.05(할증)</t>
    <phoneticPr fontId="1" type="noConversion"/>
  </si>
  <si>
    <t>42.85*2</t>
    <phoneticPr fontId="1" type="noConversion"/>
  </si>
  <si>
    <t>42.85/0.16*0.08</t>
    <phoneticPr fontId="1" type="noConversion"/>
  </si>
  <si>
    <t>30.43*0.18</t>
    <phoneticPr fontId="1" type="noConversion"/>
  </si>
  <si>
    <t>38.68*1.1(할증)</t>
    <phoneticPr fontId="1" type="noConversion"/>
  </si>
  <si>
    <t>38.68*50(EA/m2)</t>
    <phoneticPr fontId="1" type="noConversion"/>
  </si>
  <si>
    <t>1935*1.05(할증)</t>
    <phoneticPr fontId="1" type="noConversion"/>
  </si>
  <si>
    <t>38.68*2</t>
    <phoneticPr fontId="1" type="noConversion"/>
  </si>
  <si>
    <t>38.68/0.16*0.08</t>
    <phoneticPr fontId="1" type="noConversion"/>
  </si>
  <si>
    <t>99.05*1.05(할증)</t>
    <phoneticPr fontId="1" type="noConversion"/>
  </si>
  <si>
    <t>54.10*6.95kg/m</t>
    <phoneticPr fontId="1" type="noConversion"/>
  </si>
  <si>
    <t>99.05*3.34kg/m</t>
    <phoneticPr fontId="1" type="noConversion"/>
  </si>
  <si>
    <t>94.87*1.05(할증)</t>
    <phoneticPr fontId="1" type="noConversion"/>
  </si>
  <si>
    <t>55.70*6.95kg/m</t>
    <phoneticPr fontId="1" type="noConversion"/>
  </si>
  <si>
    <t>94.87*3.34kg/m</t>
    <phoneticPr fontId="1" type="noConversion"/>
  </si>
  <si>
    <t>(0.6+0.3)/2*0.1</t>
    <phoneticPr fontId="1" type="noConversion"/>
  </si>
  <si>
    <t>터파기량</t>
    <phoneticPr fontId="1" type="noConversion"/>
  </si>
  <si>
    <t>0.8*1.0</t>
    <phoneticPr fontId="1" type="noConversion"/>
  </si>
  <si>
    <t>지반다짐</t>
    <phoneticPr fontId="1" type="noConversion"/>
  </si>
  <si>
    <t>인력</t>
    <phoneticPr fontId="1" type="noConversion"/>
  </si>
  <si>
    <t>인력</t>
    <phoneticPr fontId="1" type="noConversion"/>
  </si>
  <si>
    <t>자연자갈</t>
    <phoneticPr fontId="1" type="noConversion"/>
  </si>
  <si>
    <t>20~40</t>
    <phoneticPr fontId="1" type="noConversion"/>
  </si>
  <si>
    <t>17.0*0.2</t>
    <phoneticPr fontId="1" type="noConversion"/>
  </si>
  <si>
    <t>3.40*1.04(할증)</t>
    <phoneticPr fontId="1" type="noConversion"/>
  </si>
  <si>
    <t>자갈 정미량</t>
    <phoneticPr fontId="1" type="noConversion"/>
  </si>
  <si>
    <t>식재</t>
    <phoneticPr fontId="1" type="noConversion"/>
  </si>
  <si>
    <t>모닝라이트억새</t>
    <phoneticPr fontId="1" type="noConversion"/>
  </si>
  <si>
    <t>비비추</t>
    <phoneticPr fontId="1" type="noConversion"/>
  </si>
  <si>
    <t>수크령</t>
    <phoneticPr fontId="1" type="noConversion"/>
  </si>
  <si>
    <t>15cm</t>
    <phoneticPr fontId="1" type="noConversion"/>
  </si>
  <si>
    <t>2~3분얼x8cm</t>
    <phoneticPr fontId="1" type="noConversion"/>
  </si>
  <si>
    <t>본</t>
    <phoneticPr fontId="1" type="noConversion"/>
  </si>
  <si>
    <t>개소</t>
    <phoneticPr fontId="1" type="noConversion"/>
  </si>
  <si>
    <t>계류</t>
    <phoneticPr fontId="1" type="noConversion"/>
  </si>
  <si>
    <t>180m2</t>
    <phoneticPr fontId="1" type="noConversion"/>
  </si>
  <si>
    <t>22*0.05</t>
    <phoneticPr fontId="1" type="noConversion"/>
  </si>
  <si>
    <t>1.1*1.04(할증)</t>
    <phoneticPr fontId="1" type="noConversion"/>
  </si>
  <si>
    <t>물억새</t>
    <phoneticPr fontId="1" type="noConversion"/>
  </si>
  <si>
    <t>붓꽃</t>
    <phoneticPr fontId="1" type="noConversion"/>
  </si>
  <si>
    <t>8cm</t>
    <phoneticPr fontId="1" type="noConversion"/>
  </si>
  <si>
    <t>횃대</t>
    <phoneticPr fontId="1" type="noConversion"/>
  </si>
  <si>
    <t>D150</t>
    <phoneticPr fontId="1" type="noConversion"/>
  </si>
  <si>
    <t>개소</t>
    <phoneticPr fontId="1" type="noConversion"/>
  </si>
  <si>
    <t>조경석</t>
    <phoneticPr fontId="1" type="noConversion"/>
  </si>
  <si>
    <t>4목</t>
    <phoneticPr fontId="1" type="noConversion"/>
  </si>
  <si>
    <t>180*0.6</t>
    <phoneticPr fontId="1" type="noConversion"/>
  </si>
  <si>
    <t>150.00*0.1*50%</t>
    <phoneticPr fontId="1" type="noConversion"/>
  </si>
  <si>
    <t>7.5*1.04(할증)</t>
    <phoneticPr fontId="1" type="noConversion"/>
  </si>
  <si>
    <t>원지반다짐</t>
    <phoneticPr fontId="1" type="noConversion"/>
  </si>
  <si>
    <t>원지반다짐</t>
    <phoneticPr fontId="1" type="noConversion"/>
  </si>
  <si>
    <t>호박돌</t>
    <phoneticPr fontId="1" type="noConversion"/>
  </si>
  <si>
    <t>자갈,호박돌 정미량</t>
    <phoneticPr fontId="1" type="noConversion"/>
  </si>
  <si>
    <t>137*2ea</t>
    <phoneticPr fontId="1" type="noConversion"/>
  </si>
  <si>
    <t>180*(0.15+0.05+0.15+0.1)</t>
    <phoneticPr fontId="1" type="noConversion"/>
  </si>
  <si>
    <t>180*0.15</t>
    <phoneticPr fontId="1" type="noConversion"/>
  </si>
  <si>
    <t>27.00*1.04(할증)</t>
    <phoneticPr fontId="1" type="noConversion"/>
  </si>
  <si>
    <t>180*0.2</t>
    <phoneticPr fontId="1" type="noConversion"/>
  </si>
  <si>
    <t>36.0*1.02(할증)</t>
    <phoneticPr fontId="1" type="noConversion"/>
  </si>
  <si>
    <t>와이어메쉬깔기</t>
    <phoneticPr fontId="1" type="noConversion"/>
  </si>
  <si>
    <t>150x150,#8</t>
    <phoneticPr fontId="1" type="noConversion"/>
  </si>
  <si>
    <t>구체방수</t>
    <phoneticPr fontId="1" type="noConversion"/>
  </si>
  <si>
    <t>개소</t>
    <phoneticPr fontId="1" type="noConversion"/>
  </si>
  <si>
    <t>경관석 놓기</t>
    <phoneticPr fontId="1" type="noConversion"/>
  </si>
  <si>
    <t>정원석놓기</t>
    <phoneticPr fontId="1" type="noConversion"/>
  </si>
  <si>
    <t>0.4*0.5*0.6*2.65</t>
    <phoneticPr fontId="1" type="noConversion"/>
  </si>
  <si>
    <t>ton</t>
    <phoneticPr fontId="1" type="noConversion"/>
  </si>
  <si>
    <t>경관석B</t>
    <phoneticPr fontId="1" type="noConversion"/>
  </si>
  <si>
    <t>경관석B</t>
    <phoneticPr fontId="1" type="noConversion"/>
  </si>
  <si>
    <t>400x500x600</t>
    <phoneticPr fontId="1" type="noConversion"/>
  </si>
  <si>
    <t>6목</t>
    <phoneticPr fontId="1" type="noConversion"/>
  </si>
  <si>
    <t>500x600x700</t>
    <phoneticPr fontId="1" type="noConversion"/>
  </si>
  <si>
    <t>4목</t>
    <phoneticPr fontId="1" type="noConversion"/>
  </si>
  <si>
    <t>0.5*0.6*0.7*2.65</t>
    <phoneticPr fontId="1" type="noConversion"/>
  </si>
  <si>
    <t>90xT21</t>
    <phoneticPr fontId="1" type="noConversion"/>
  </si>
  <si>
    <t>20kg/포</t>
    <phoneticPr fontId="1" type="noConversion"/>
  </si>
  <si>
    <t>H10.0xW4.0xR28</t>
    <phoneticPr fontId="1" type="noConversion"/>
  </si>
  <si>
    <t>H5.5xW2.5xR25</t>
    <phoneticPr fontId="1" type="noConversion"/>
  </si>
  <si>
    <t>H3.5xR20</t>
    <phoneticPr fontId="1" type="noConversion"/>
  </si>
  <si>
    <t>H2.5xR10</t>
    <phoneticPr fontId="1" type="noConversion"/>
  </si>
  <si>
    <t>H10.0xR26</t>
    <phoneticPr fontId="1" type="noConversion"/>
  </si>
  <si>
    <t>H8.0xR18</t>
    <phoneticPr fontId="1" type="noConversion"/>
  </si>
  <si>
    <t>H7.0xR22</t>
    <phoneticPr fontId="1" type="noConversion"/>
  </si>
  <si>
    <t>H16.0xW6.0xR44</t>
    <phoneticPr fontId="1" type="noConversion"/>
  </si>
  <si>
    <t>H16.0xW5.0xR58</t>
    <phoneticPr fontId="1" type="noConversion"/>
  </si>
  <si>
    <t>H16.0xR46</t>
    <phoneticPr fontId="1" type="noConversion"/>
  </si>
  <si>
    <t>H3.0xW2.0</t>
    <phoneticPr fontId="1" type="noConversion"/>
  </si>
  <si>
    <t>H2.5xW1.0</t>
    <phoneticPr fontId="1" type="noConversion"/>
  </si>
  <si>
    <t>H6.0xR30</t>
    <phoneticPr fontId="1" type="noConversion"/>
  </si>
  <si>
    <t>H4.0xR15</t>
    <phoneticPr fontId="1" type="noConversion"/>
  </si>
  <si>
    <t>H12.0xR38</t>
    <phoneticPr fontId="1" type="noConversion"/>
  </si>
  <si>
    <t>H6.0xW4.0xR28</t>
    <phoneticPr fontId="1" type="noConversion"/>
  </si>
  <si>
    <t>H13.0xW6.0xR60</t>
    <phoneticPr fontId="1" type="noConversion"/>
  </si>
  <si>
    <t>H12.0xW4.0xR28</t>
    <phoneticPr fontId="1" type="noConversion"/>
  </si>
  <si>
    <t>H10.0xR40</t>
    <phoneticPr fontId="1" type="noConversion"/>
  </si>
  <si>
    <t>H3.5xR15</t>
    <phoneticPr fontId="1" type="noConversion"/>
  </si>
  <si>
    <t>H10.0xW5.0xR40</t>
    <phoneticPr fontId="1" type="noConversion"/>
  </si>
  <si>
    <t>H4.0xR12</t>
    <phoneticPr fontId="1" type="noConversion"/>
  </si>
  <si>
    <t>H12.0xR40</t>
    <phoneticPr fontId="1" type="noConversion"/>
  </si>
  <si>
    <t>H10.0xW4.0xR30</t>
    <phoneticPr fontId="1" type="noConversion"/>
  </si>
  <si>
    <t>H10.0xR36</t>
    <phoneticPr fontId="1" type="noConversion"/>
  </si>
  <si>
    <t>H9.0xR24</t>
    <phoneticPr fontId="1" type="noConversion"/>
  </si>
  <si>
    <t>H6.0xW3.0xR18</t>
    <phoneticPr fontId="1" type="noConversion"/>
  </si>
  <si>
    <t>H6.0xR38</t>
    <phoneticPr fontId="1" type="noConversion"/>
  </si>
  <si>
    <t>H6.0xR26</t>
    <phoneticPr fontId="1" type="noConversion"/>
  </si>
  <si>
    <t>H5.0xR22</t>
    <phoneticPr fontId="1" type="noConversion"/>
  </si>
  <si>
    <t>H8.0xW3.0xR24</t>
    <phoneticPr fontId="1" type="noConversion"/>
  </si>
  <si>
    <t>H5.0xW3.5xR12</t>
    <phoneticPr fontId="1" type="noConversion"/>
  </si>
  <si>
    <t>H6.0xW3.0xR24</t>
    <phoneticPr fontId="1" type="noConversion"/>
  </si>
  <si>
    <t>이형철근</t>
    <phoneticPr fontId="1" type="noConversion"/>
  </si>
  <si>
    <t>아연도각관</t>
    <phoneticPr fontId="1" type="noConversion"/>
  </si>
  <si>
    <t>50x50</t>
    <phoneticPr fontId="1" type="noConversion"/>
  </si>
  <si>
    <t>m</t>
    <phoneticPr fontId="1" type="noConversion"/>
  </si>
  <si>
    <t>정미량</t>
    <phoneticPr fontId="1" type="noConversion"/>
  </si>
  <si>
    <t>50.8*1.05(할증)</t>
    <phoneticPr fontId="1" type="noConversion"/>
  </si>
  <si>
    <t>58.8*4.17/1000</t>
    <phoneticPr fontId="1" type="noConversion"/>
  </si>
  <si>
    <t>4600x4600x4600</t>
    <phoneticPr fontId="1" type="noConversion"/>
  </si>
  <si>
    <t>볼라드</t>
    <phoneticPr fontId="1" type="noConversion"/>
  </si>
  <si>
    <t>D110x850</t>
    <phoneticPr fontId="1" type="noConversion"/>
  </si>
  <si>
    <t>조경블록(마감)</t>
    <phoneticPr fontId="1" type="noConversion"/>
  </si>
  <si>
    <t>T75</t>
    <phoneticPr fontId="1" type="noConversion"/>
  </si>
  <si>
    <t>조경블록(본체)</t>
    <phoneticPr fontId="1" type="noConversion"/>
  </si>
  <si>
    <t>T150</t>
    <phoneticPr fontId="1" type="noConversion"/>
  </si>
  <si>
    <t>보강토연결핀</t>
    <phoneticPr fontId="1" type="noConversion"/>
  </si>
  <si>
    <t>12.3x133</t>
    <phoneticPr fontId="1" type="noConversion"/>
  </si>
  <si>
    <t>조경블록(본체)</t>
    <phoneticPr fontId="1" type="noConversion"/>
  </si>
  <si>
    <t>T75</t>
    <phoneticPr fontId="1" type="noConversion"/>
  </si>
  <si>
    <t>T150</t>
    <phoneticPr fontId="1" type="noConversion"/>
  </si>
  <si>
    <t>잔디깔기</t>
    <phoneticPr fontId="1" type="noConversion"/>
  </si>
  <si>
    <t>0.5*0.6*0.7*2.65*1.3</t>
    <phoneticPr fontId="1" type="noConversion"/>
  </si>
  <si>
    <t>0.4*0.5*0.6*2.65*1.3</t>
    <phoneticPr fontId="1" type="noConversion"/>
  </si>
  <si>
    <t>경관석놓기</t>
    <phoneticPr fontId="1" type="noConversion"/>
  </si>
  <si>
    <t>150.00*0.1*50%</t>
    <phoneticPr fontId="1" type="noConversion"/>
  </si>
  <si>
    <t>7.5*1.04(할증)*2.65</t>
    <phoneticPr fontId="1" type="noConversion"/>
  </si>
  <si>
    <t>혼합골재 부설 및 다짐</t>
    <phoneticPr fontId="1" type="noConversion"/>
  </si>
  <si>
    <t>디딤돌놓기</t>
    <phoneticPr fontId="1" type="noConversion"/>
  </si>
  <si>
    <t>2목</t>
    <phoneticPr fontId="1" type="noConversion"/>
  </si>
  <si>
    <t>조경블록 하차</t>
    <phoneticPr fontId="1" type="noConversion"/>
  </si>
  <si>
    <t>ton</t>
    <phoneticPr fontId="1" type="noConversion"/>
  </si>
  <si>
    <t>조경블록(마감)</t>
    <phoneticPr fontId="1" type="noConversion"/>
  </si>
  <si>
    <t>조경블록(본체)</t>
    <phoneticPr fontId="1" type="noConversion"/>
  </si>
  <si>
    <t>211.07*0.45*1400kg/1000</t>
    <phoneticPr fontId="1" type="noConversion"/>
  </si>
  <si>
    <t>181.28*0.15*0.28*1400kg/1000</t>
    <phoneticPr fontId="1" type="noConversion"/>
  </si>
  <si>
    <t>합계</t>
    <phoneticPr fontId="1" type="noConversion"/>
  </si>
  <si>
    <t>화계</t>
    <phoneticPr fontId="1" type="noConversion"/>
  </si>
  <si>
    <t>마사토포장</t>
    <phoneticPr fontId="1" type="noConversion"/>
  </si>
  <si>
    <t>T100,설치도</t>
    <phoneticPr fontId="1" type="noConversion"/>
  </si>
  <si>
    <t>L100</t>
    <phoneticPr fontId="1" type="noConversion"/>
  </si>
  <si>
    <t>단</t>
    <phoneticPr fontId="1" type="noConversion"/>
  </si>
  <si>
    <t>150x200</t>
    <phoneticPr fontId="1" type="noConversion"/>
  </si>
  <si>
    <t>0.108*1.05(할증)</t>
    <phoneticPr fontId="1" type="noConversion"/>
  </si>
  <si>
    <t>목구조체 설치</t>
    <phoneticPr fontId="1" type="noConversion"/>
  </si>
  <si>
    <t>미송방부목</t>
    <phoneticPr fontId="1" type="noConversion"/>
  </si>
  <si>
    <t>목재 정미량</t>
    <phoneticPr fontId="1" type="noConversion"/>
  </si>
  <si>
    <t>이형철근</t>
    <phoneticPr fontId="1" type="noConversion"/>
  </si>
  <si>
    <t>D13,L800</t>
    <phoneticPr fontId="1" type="noConversion"/>
  </si>
  <si>
    <t>0.8*0.995(단위중량)*2/3 = 0.53</t>
    <phoneticPr fontId="1" type="noConversion"/>
  </si>
  <si>
    <t>0.3*0.995(단위중량)*2*2 = 1.194</t>
    <phoneticPr fontId="1" type="noConversion"/>
  </si>
  <si>
    <t>0.53+1.194 = 1.724</t>
    <phoneticPr fontId="1" type="noConversion"/>
  </si>
  <si>
    <t>정미량</t>
    <phoneticPr fontId="1" type="noConversion"/>
  </si>
  <si>
    <t>1.724*1.03(할증) = 1.776</t>
    <phoneticPr fontId="1" type="noConversion"/>
  </si>
  <si>
    <t>할증량</t>
    <phoneticPr fontId="1" type="noConversion"/>
  </si>
  <si>
    <t>철근가공조립</t>
    <phoneticPr fontId="1" type="noConversion"/>
  </si>
  <si>
    <t>간단</t>
    <phoneticPr fontId="1" type="noConversion"/>
  </si>
  <si>
    <t>이형철근+꺽쇠 정미량</t>
    <phoneticPr fontId="1" type="noConversion"/>
  </si>
  <si>
    <t>W1500</t>
    <phoneticPr fontId="1" type="noConversion"/>
  </si>
  <si>
    <t>복합비료 (1kg/포)</t>
    <phoneticPr fontId="1" type="noConversion"/>
  </si>
  <si>
    <t>R20이하</t>
    <phoneticPr fontId="1" type="noConversion"/>
  </si>
  <si>
    <t>R15이하</t>
    <phoneticPr fontId="1" type="noConversion"/>
  </si>
  <si>
    <t>R30이하</t>
    <phoneticPr fontId="1" type="noConversion"/>
  </si>
  <si>
    <t>R40이하</t>
    <phoneticPr fontId="1" type="noConversion"/>
  </si>
  <si>
    <t>R40이상</t>
    <phoneticPr fontId="1" type="noConversion"/>
  </si>
  <si>
    <t>2100x2100</t>
    <phoneticPr fontId="1" type="noConversion"/>
  </si>
  <si>
    <t>300x1500</t>
    <phoneticPr fontId="1" type="noConversion"/>
  </si>
  <si>
    <t>400x1800</t>
    <phoneticPr fontId="1" type="noConversion"/>
  </si>
  <si>
    <t>600x150</t>
    <phoneticPr fontId="1" type="noConversion"/>
  </si>
  <si>
    <t>400x1800</t>
    <phoneticPr fontId="1" type="noConversion"/>
  </si>
  <si>
    <t>휴게쉼터</t>
    <phoneticPr fontId="1" type="noConversion"/>
  </si>
  <si>
    <t>600x1200</t>
    <phoneticPr fontId="1" type="noConversion"/>
  </si>
  <si>
    <t>촉지도</t>
    <phoneticPr fontId="1" type="noConversion"/>
  </si>
  <si>
    <t>550x450</t>
    <phoneticPr fontId="1" type="noConversion"/>
  </si>
  <si>
    <t>15cm포트</t>
    <phoneticPr fontId="1" type="noConversion"/>
  </si>
  <si>
    <t>H810,L=15.0m</t>
    <phoneticPr fontId="1" type="noConversion"/>
  </si>
  <si>
    <t>개소</t>
    <phoneticPr fontId="1" type="noConversion"/>
  </si>
  <si>
    <t>목재계단A</t>
    <phoneticPr fontId="1" type="noConversion"/>
  </si>
  <si>
    <t>W2000xH150</t>
    <phoneticPr fontId="1" type="noConversion"/>
  </si>
  <si>
    <t>목재계단B</t>
    <phoneticPr fontId="1" type="noConversion"/>
  </si>
  <si>
    <t>W1500xH150</t>
    <phoneticPr fontId="1" type="noConversion"/>
  </si>
  <si>
    <t>목재계단A</t>
    <phoneticPr fontId="1" type="noConversion"/>
  </si>
  <si>
    <t>W2000</t>
    <phoneticPr fontId="1" type="noConversion"/>
  </si>
  <si>
    <t>0.15*0.2*2.0*2(ea)</t>
    <phoneticPr fontId="1" type="noConversion"/>
  </si>
  <si>
    <t>0.12*1.05(할증)</t>
    <phoneticPr fontId="1" type="noConversion"/>
  </si>
  <si>
    <t>0.15*0.2*1.5*2(ea)</t>
    <phoneticPr fontId="1" type="noConversion"/>
  </si>
  <si>
    <t>휀스</t>
    <phoneticPr fontId="1" type="noConversion"/>
  </si>
  <si>
    <t>디자인휀스</t>
    <phoneticPr fontId="1" type="noConversion"/>
  </si>
  <si>
    <t>(앵커고정형)</t>
    <phoneticPr fontId="1" type="noConversion"/>
  </si>
  <si>
    <t>W1500×H1200mm</t>
    <phoneticPr fontId="1" type="noConversion"/>
  </si>
  <si>
    <t>W1500×H1200mm</t>
    <phoneticPr fontId="1" type="noConversion"/>
  </si>
  <si>
    <t>경간</t>
    <phoneticPr fontId="1" type="noConversion"/>
  </si>
  <si>
    <t>m</t>
    <phoneticPr fontId="1" type="noConversion"/>
  </si>
  <si>
    <t>경간</t>
    <phoneticPr fontId="1" type="noConversion"/>
  </si>
  <si>
    <t>디자인형휀스</t>
    <phoneticPr fontId="1" type="noConversion"/>
  </si>
  <si>
    <t>경간</t>
    <phoneticPr fontId="1" type="noConversion"/>
  </si>
  <si>
    <t>(8.8*2)/1.5=11.73</t>
    <phoneticPr fontId="1" type="noConversion"/>
  </si>
  <si>
    <t>디자인형휀스</t>
    <phoneticPr fontId="1" type="noConversion"/>
  </si>
  <si>
    <t>6*2</t>
    <phoneticPr fontId="1" type="noConversion"/>
  </si>
  <si>
    <t>960x438x1200</t>
    <phoneticPr fontId="1" type="noConversion"/>
  </si>
  <si>
    <t>0.3x0.3x0.03</t>
    <phoneticPr fontId="1" type="noConversion"/>
  </si>
  <si>
    <t>T150,거친솔마감</t>
    <phoneticPr fontId="11" type="noConversion"/>
  </si>
  <si>
    <t>1*1*0.25</t>
    <phoneticPr fontId="1" type="noConversion"/>
  </si>
  <si>
    <t>1*1*0.25</t>
    <phoneticPr fontId="1" type="noConversion"/>
  </si>
  <si>
    <t>T150</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</si>
</sst>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6">
    <numFmt numFmtId="42" formatCode="_-&quot;₩&quot;* #,##0_-;\-&quot;₩&quot;* #,##0_-;_-&quot;₩&quot;* &quot;-&quot;_-;_-@_-"/>
    <numFmt numFmtId="41" formatCode="_-* #,##0_-;\-* #,##0_-;_-* &quot;-&quot;_-;_-@_-"/>
    <numFmt numFmtId="43" formatCode="_-* #,##0.00_-;\-* #,##0.00_-;_-* &quot;-&quot;??_-;_-@_-"/>
    <numFmt numFmtId="176" formatCode="_-* #,##0.0_-;\-* #,##0.0_-;_-* &quot;-&quot;_-;_-@_-"/>
    <numFmt numFmtId="177" formatCode="_-* #,##0.00_-;\-* #,##0.00_-;_-* &quot;-&quot;_-;_-@_-"/>
    <numFmt numFmtId="178" formatCode="0_);[Red]\(0\)"/>
    <numFmt numFmtId="179" formatCode="_-* #,##0.000_-;\-* #,##0.000_-;_-* &quot;-&quot;_-;_-@_-"/>
    <numFmt numFmtId="180" formatCode="_ * #,##0_ ;_ * \-#,##0_ ;_ * &quot;-&quot;_ ;_ @_ "/>
    <numFmt numFmtId="181" formatCode="#,##0_);[Red]\(#,##0\)"/>
    <numFmt numFmtId="182" formatCode="#,##0.0_);[Red]\(#,##0.0\)"/>
    <numFmt numFmtId="183" formatCode="#,##0.00_);[Red]\(#,##0.00\)"/>
    <numFmt numFmtId="184" formatCode="#,##0.00_ "/>
    <numFmt numFmtId="185" formatCode="0.0000%"/>
    <numFmt numFmtId="186" formatCode="0.00_);[Red]\(0.00\)"/>
    <numFmt numFmtId="187" formatCode="mm&quot;월&quot;\ dd&quot;일&quot;"/>
    <numFmt numFmtId="188" formatCode="#,##0_ "/>
    <numFmt numFmtId="189" formatCode="0.000"/>
    <numFmt numFmtId="190" formatCode="#,##0.0"/>
    <numFmt numFmtId="191" formatCode="#,##0.0000"/>
    <numFmt numFmtId="192" formatCode="_ &quot;₩&quot;* #,##0_ ;_ &quot;₩&quot;* \-#,##0_ ;_ &quot;₩&quot;* &quot;-&quot;_ ;_ @_ "/>
    <numFmt numFmtId="193" formatCode="_ &quot;₩&quot;* #,##0.00_ ;_ &quot;₩&quot;* \-#,##0.00_ ;_ &quot;₩&quot;* &quot;-&quot;??_ ;_ @_ "/>
    <numFmt numFmtId="194" formatCode="_ * #,##0.00_ ;_ * \-#,##0.00_ ;_ * &quot;-&quot;??_ ;_ @_ "/>
    <numFmt numFmtId="195" formatCode="#,##0;[Red]\(#,##0\)"/>
    <numFmt numFmtId="196" formatCode="hh:mm:ss&quot;₩&quot;&quot;₩&quot;&quot;₩&quot;&quot;₩&quot;&quot;₩&quot;&quot;₩&quot;&quot;₩&quot;&quot;₩&quot;\ AM/PM_)"/>
    <numFmt numFmtId="197" formatCode="#,##0.00##;[Red]&quot;△&quot;#,##0.00##"/>
    <numFmt numFmtId="198" formatCode="#,##0.####;[Red]&quot;△&quot;#,##0.####"/>
    <numFmt numFmtId="199" formatCode="#,##0&quot; &quot;;[Red]&quot;△&quot;#,##0&quot; &quot;"/>
    <numFmt numFmtId="200" formatCode="* #,##0&quot; &quot;;[Red]* &quot;△&quot;#,##0&quot; &quot;;* @"/>
    <numFmt numFmtId="201" formatCode="&quot;₩&quot;#,##0.00;[Red]&quot;₩&quot;\-&quot;₩&quot;#,##0.00"/>
    <numFmt numFmtId="202" formatCode="&quot;  &quot;@"/>
    <numFmt numFmtId="203" formatCode="&quot;?#,##0;\-&quot;&quot;?&quot;#,##0"/>
    <numFmt numFmtId="204" formatCode="\$#.00"/>
    <numFmt numFmtId="205" formatCode="&quot;S&quot;\ #,##0;\-&quot;S&quot;\ #,##0"/>
    <numFmt numFmtId="206" formatCode="m\o\n\th\ d\,\ yyyy"/>
    <numFmt numFmtId="207" formatCode="&quot;S&quot;\ #,##0.00;\-&quot;S&quot;\ #,##0.00"/>
    <numFmt numFmtId="208" formatCode="#.00"/>
    <numFmt numFmtId="209" formatCode="#."/>
    <numFmt numFmtId="210" formatCode="#,##0.000\ &quot;㎏ &quot;"/>
    <numFmt numFmtId="211" formatCode="#,##0.000\ &quot;m  &quot;"/>
    <numFmt numFmtId="212" formatCode="#,##0.000\ &quot;㎡ &quot;"/>
    <numFmt numFmtId="213" formatCode="#,##0.000\ &quot;㎥ &quot;"/>
    <numFmt numFmtId="214" formatCode="%#.00"/>
    <numFmt numFmtId="215" formatCode="#,##0;&quot;-&quot;#,##0"/>
    <numFmt numFmtId="216" formatCode="_-* #,##0;\-* #,##0;_-* &quot;-&quot;;_-@"/>
    <numFmt numFmtId="217" formatCode="#,##0.00;[Red]#,##0.00;&quot; &quot;"/>
    <numFmt numFmtId="218" formatCode="#,##0.0;[Red]#,##0.0;&quot; &quot;"/>
    <numFmt numFmtId="219" formatCode="&quot;₩&quot;#,##0;[Red]&quot;₩&quot;&quot;₩&quot;\-#,##0"/>
    <numFmt numFmtId="220" formatCode="_ &quot;₩&quot;* #,##0.00_ ;_ &quot;₩&quot;* &quot;₩&quot;&quot;₩&quot;&quot;₩&quot;&quot;₩&quot;&quot;₩&quot;&quot;₩&quot;&quot;₩&quot;\-#,##0.00_ ;_ &quot;₩&quot;* &quot;-&quot;??_ ;_ @_ "/>
    <numFmt numFmtId="221" formatCode="_ * #,##0.00_ ;_ * &quot;₩&quot;&quot;₩&quot;&quot;₩&quot;&quot;₩&quot;&quot;₩&quot;&quot;₩&quot;&quot;₩&quot;\-#,##0.00_ ;_ * &quot;-&quot;??_ ;_ @_ "/>
    <numFmt numFmtId="222" formatCode="&quot;₩&quot;#,##0;&quot;₩&quot;&quot;₩&quot;&quot;₩&quot;&quot;₩&quot;&quot;₩&quot;&quot;₩&quot;&quot;₩&quot;&quot;₩&quot;&quot;₩&quot;\-#,##0"/>
    <numFmt numFmtId="223" formatCode="&quot;₩&quot;#,##0.00;&quot;₩&quot;&quot;₩&quot;&quot;₩&quot;&quot;₩&quot;&quot;₩&quot;&quot;₩&quot;&quot;₩&quot;&quot;₩&quot;&quot;₩&quot;\-#,##0.00"/>
    <numFmt numFmtId="224" formatCode="_ * #,##0.0_ ;_ * \-#,##0.0_ ;_ * &quot;-&quot;_ ;_ @_ "/>
    <numFmt numFmtId="225" formatCode="0.0000"/>
    <numFmt numFmtId="226" formatCode="_-* #,##0_-;&quot;₩&quot;\!\-* #,##0_-;_-* &quot;-&quot;_-;_-@_-"/>
    <numFmt numFmtId="227" formatCode="_-* #,##0.00_-;&quot;₩&quot;\!\-* #,##0.00_-;_-* &quot;-&quot;??_-;_-@_-"/>
    <numFmt numFmtId="228" formatCode="yy&quot;년&quot;&quot;₩&quot;&quot;₩&quot;\ mm&quot;월&quot;&quot;₩&quot;&quot;₩&quot;\ dd&quot;일&quot;"/>
    <numFmt numFmtId="229" formatCode="#,##0,"/>
    <numFmt numFmtId="230" formatCode="0.0"/>
    <numFmt numFmtId="231" formatCode="_-* #,##0_-;\-* #,##0_-;_-* &quot;-&quot;??_-;_-@_-"/>
    <numFmt numFmtId="232" formatCode="&quot;US$&quot;#,##0_);[Red]\(&quot;US$&quot;#,##0\)"/>
    <numFmt numFmtId="233" formatCode="0.0%"/>
    <numFmt numFmtId="234" formatCode="_-* #,##0.0_-;\-* #,##0.0_-;_-* &quot;-&quot;??_-;_-@_-"/>
    <numFmt numFmtId="235" formatCode="0_);\(0\)"/>
    <numFmt numFmtId="236" formatCode="_(&quot;RM&quot;* #,##0.00_);_(&quot;RM&quot;* \(#,##0.00\);_(&quot;RM&quot;* &quot;-&quot;??_);_(@_)"/>
    <numFmt numFmtId="237" formatCode="&quot;US$&quot;#,##0_);\(&quot;US$&quot;#,##0\)"/>
    <numFmt numFmtId="238" formatCode="#,##0.000\ &quot;EA &quot;"/>
    <numFmt numFmtId="239" formatCode="_ &quot;₩&quot;* #,##0.00_ ;_ &quot;₩&quot;* &quot;₩&quot;&quot;₩&quot;&quot;₩&quot;&quot;₩&quot;\-#,##0.00_ ;_ &quot;₩&quot;* &quot;-&quot;??_ ;_ @_ "/>
    <numFmt numFmtId="240" formatCode="#,##0\ ;\-#,##0\ ;"/>
    <numFmt numFmtId="241" formatCode="#,##0.0#####"/>
    <numFmt numFmtId="242" formatCode="&quot;제 &quot;####&quot; 호표&quot;"/>
    <numFmt numFmtId="243" formatCode="#,##0;\-#,##0;"/>
    <numFmt numFmtId="244" formatCode="0.0%;[Red]\(0.0%\)"/>
    <numFmt numFmtId="245" formatCode="&quot;$&quot;#,##0.00_);\(&quot;$&quot;#,##0.00\)"/>
    <numFmt numFmtId="246" formatCode="_-* #,##0.0;\-* #,##0.0;_-* &quot;-&quot;.0;_-@"/>
    <numFmt numFmtId="247" formatCode="#,##0&quot; 원&quot;"/>
    <numFmt numFmtId="248" formatCode="&quot;직&quot;&quot;원&quot;\ ##\ &quot;인&quot;"/>
    <numFmt numFmtId="249" formatCode="#,##0.00000"/>
    <numFmt numFmtId="250" formatCode=";;;"/>
    <numFmt numFmtId="251" formatCode="&quot;₩&quot;#,##0.00;[Red]&quot;₩&quot;&quot;₩&quot;\-#,##0.00"/>
    <numFmt numFmtId="252" formatCode="#,##0\ .0"/>
    <numFmt numFmtId="253" formatCode="0.000_);[Red]\(0.000\)"/>
    <numFmt numFmtId="254" formatCode="_ * #,##0.00_ ;_ * \-#,##0.00_ ;_ * &quot;-&quot;_ ;_ @_ "/>
    <numFmt numFmtId="255" formatCode="#,##0.0;\-#,##0.0"/>
    <numFmt numFmtId="256" formatCode="#,##0.0000;\-#,##0.0000"/>
    <numFmt numFmtId="257" formatCode="#,##0.000;\-#,##0.000"/>
    <numFmt numFmtId="258" formatCode="General;\-General\,&quot;&quot;;@"/>
  </numFmts>
  <fonts count="142">
    <font>
      <sz val="11"/>
      <color theme="1"/>
      <name val="맑은 고딕"/>
      <family val="2"/>
      <charset val="129"/>
      <scheme val="minor"/>
    </font>
    <font>
      <sz val="8"/>
      <name val="맑은 고딕"/>
      <family val="2"/>
      <charset val="129"/>
      <scheme val="minor"/>
    </font>
    <font>
      <b/>
      <sz val="14"/>
      <color theme="1"/>
      <name val="굴림체"/>
      <family val="3"/>
      <charset val="129"/>
    </font>
    <font>
      <b/>
      <sz val="9"/>
      <color theme="1"/>
      <name val="굴림체"/>
      <family val="3"/>
      <charset val="129"/>
    </font>
    <font>
      <sz val="8"/>
      <color theme="1"/>
      <name val="굴림체"/>
      <family val="3"/>
      <charset val="129"/>
    </font>
    <font>
      <b/>
      <sz val="35"/>
      <color theme="1"/>
      <name val="굴림체"/>
      <family val="3"/>
      <charset val="129"/>
    </font>
    <font>
      <b/>
      <sz val="10"/>
      <color theme="1"/>
      <name val="굴림체"/>
      <family val="3"/>
      <charset val="129"/>
    </font>
    <font>
      <sz val="9"/>
      <color theme="1"/>
      <name val="굴림체"/>
      <family val="3"/>
      <charset val="129"/>
    </font>
    <font>
      <sz val="9"/>
      <color theme="1"/>
      <name val="맑은 고딕"/>
      <family val="2"/>
      <charset val="129"/>
      <scheme val="minor"/>
    </font>
    <font>
      <sz val="11"/>
      <color theme="1"/>
      <name val="맑은 고딕"/>
      <family val="2"/>
      <charset val="129"/>
      <scheme val="minor"/>
    </font>
    <font>
      <b/>
      <sz val="8"/>
      <color theme="1"/>
      <name val="굴림체"/>
      <family val="3"/>
      <charset val="129"/>
    </font>
    <font>
      <sz val="8"/>
      <name val="돋움"/>
      <family val="3"/>
      <charset val="129"/>
    </font>
    <font>
      <sz val="11"/>
      <name val="돋움"/>
      <family val="3"/>
      <charset val="129"/>
    </font>
    <font>
      <sz val="12"/>
      <name val="바탕체"/>
      <family val="1"/>
      <charset val="129"/>
    </font>
    <font>
      <sz val="9"/>
      <name val="굴림체"/>
      <family val="3"/>
      <charset val="129"/>
    </font>
    <font>
      <sz val="11"/>
      <color theme="1"/>
      <name val="굴림체"/>
      <family val="3"/>
      <charset val="129"/>
    </font>
    <font>
      <sz val="9"/>
      <color indexed="8"/>
      <name val="굴림체"/>
      <family val="3"/>
      <charset val="129"/>
    </font>
    <font>
      <sz val="9"/>
      <color rgb="FFFF0000"/>
      <name val="굴림체"/>
      <family val="3"/>
      <charset val="129"/>
    </font>
    <font>
      <sz val="9"/>
      <color theme="1"/>
      <name val="맑은 고딕"/>
      <family val="3"/>
      <charset val="129"/>
    </font>
    <font>
      <b/>
      <sz val="14"/>
      <name val="맑은 고딕"/>
      <family val="3"/>
      <charset val="129"/>
      <scheme val="major"/>
    </font>
    <font>
      <sz val="8"/>
      <name val="바탕체"/>
      <family val="1"/>
      <charset val="129"/>
    </font>
    <font>
      <sz val="11"/>
      <color theme="1"/>
      <name val="가는각진제목체"/>
      <family val="1"/>
      <charset val="129"/>
    </font>
    <font>
      <b/>
      <sz val="12"/>
      <name val="가는각진제목체"/>
      <family val="1"/>
      <charset val="129"/>
    </font>
    <font>
      <sz val="12"/>
      <name val="가는각진제목체"/>
      <family val="1"/>
      <charset val="129"/>
    </font>
    <font>
      <sz val="11"/>
      <name val="가는각진제목체"/>
      <family val="1"/>
      <charset val="129"/>
    </font>
    <font>
      <sz val="11"/>
      <color rgb="FFFFFF00"/>
      <name val="맑은 고딕"/>
      <family val="2"/>
      <charset val="129"/>
      <scheme val="minor"/>
    </font>
    <font>
      <sz val="11"/>
      <color rgb="FFFFFF00"/>
      <name val="맑은 고딕"/>
      <family val="3"/>
      <charset val="129"/>
      <scheme val="minor"/>
    </font>
    <font>
      <b/>
      <sz val="11"/>
      <color rgb="FFFFFF00"/>
      <name val="맑은 고딕"/>
      <family val="3"/>
      <charset val="129"/>
      <scheme val="minor"/>
    </font>
    <font>
      <sz val="12"/>
      <name val="맑은 고딕"/>
      <family val="3"/>
      <charset val="129"/>
      <scheme val="major"/>
    </font>
    <font>
      <vertAlign val="superscript"/>
      <sz val="12"/>
      <name val="맑은 고딕"/>
      <family val="3"/>
      <charset val="129"/>
      <scheme val="major"/>
    </font>
    <font>
      <b/>
      <sz val="12"/>
      <name val="바탕"/>
      <family val="1"/>
      <charset val="129"/>
    </font>
    <font>
      <vertAlign val="subscript"/>
      <sz val="12"/>
      <name val="맑은 고딕"/>
      <family val="3"/>
      <charset val="129"/>
      <scheme val="major"/>
    </font>
    <font>
      <b/>
      <vertAlign val="subscript"/>
      <sz val="12"/>
      <name val="맑은 고딕"/>
      <family val="3"/>
      <charset val="129"/>
    </font>
    <font>
      <sz val="12"/>
      <color theme="1" tint="0.499984740745262"/>
      <name val="맑은 고딕"/>
      <family val="3"/>
      <charset val="129"/>
      <scheme val="major"/>
    </font>
    <font>
      <sz val="12"/>
      <name val="맑은 고딕"/>
      <family val="3"/>
      <charset val="129"/>
    </font>
    <font>
      <b/>
      <sz val="12"/>
      <name val="굴림"/>
      <family val="1"/>
      <charset val="129"/>
    </font>
    <font>
      <b/>
      <sz val="12"/>
      <name val="가는각진제목체"/>
      <family val="1"/>
    </font>
    <font>
      <b/>
      <vertAlign val="subscript"/>
      <sz val="12"/>
      <name val="가는각진제목체"/>
      <family val="1"/>
      <charset val="129"/>
    </font>
    <font>
      <b/>
      <vertAlign val="subscript"/>
      <sz val="12"/>
      <name val="가는각진제목체"/>
      <family val="3"/>
    </font>
    <font>
      <sz val="10"/>
      <color theme="1"/>
      <name val="맑은 고딕"/>
      <family val="3"/>
      <charset val="129"/>
      <scheme val="major"/>
    </font>
    <font>
      <sz val="12"/>
      <name val="돋움"/>
      <family val="3"/>
      <charset val="129"/>
    </font>
    <font>
      <sz val="11"/>
      <color indexed="8"/>
      <name val="돋움"/>
      <family val="3"/>
      <charset val="129"/>
    </font>
    <font>
      <sz val="10"/>
      <name val="돋움"/>
      <family val="3"/>
      <charset val="129"/>
    </font>
    <font>
      <b/>
      <sz val="11"/>
      <name val="돋움"/>
      <family val="3"/>
      <charset val="129"/>
    </font>
    <font>
      <sz val="11"/>
      <name val="굴림체"/>
      <family val="3"/>
      <charset val="129"/>
    </font>
    <font>
      <sz val="10"/>
      <name val="Arial"/>
      <family val="2"/>
    </font>
    <font>
      <sz val="10"/>
      <name val="돋움체"/>
      <family val="3"/>
      <charset val="129"/>
    </font>
    <font>
      <sz val="12"/>
      <name val="돋움체"/>
      <family val="3"/>
      <charset val="129"/>
    </font>
    <font>
      <sz val="10"/>
      <name val="굴림체"/>
      <family val="3"/>
      <charset val="129"/>
    </font>
    <font>
      <sz val="10"/>
      <color indexed="8"/>
      <name val="Arial"/>
      <family val="2"/>
    </font>
    <font>
      <sz val="12"/>
      <name val="Times New Roman"/>
      <family val="1"/>
    </font>
    <font>
      <sz val="11"/>
      <name val="바탕체"/>
      <family val="1"/>
      <charset val="129"/>
    </font>
    <font>
      <sz val="9"/>
      <name val="돋움체"/>
      <family val="3"/>
      <charset val="129"/>
    </font>
    <font>
      <sz val="10"/>
      <name val="Courier New"/>
      <family val="3"/>
    </font>
    <font>
      <sz val="12"/>
      <name val="견명조"/>
      <family val="1"/>
      <charset val="129"/>
    </font>
    <font>
      <sz val="10"/>
      <name val="옛체"/>
      <family val="1"/>
      <charset val="129"/>
    </font>
    <font>
      <sz val="11"/>
      <color indexed="9"/>
      <name val="돋움"/>
      <family val="3"/>
      <charset val="129"/>
    </font>
    <font>
      <sz val="10"/>
      <name val="바탕체"/>
      <family val="1"/>
      <charset val="129"/>
    </font>
    <font>
      <sz val="11"/>
      <color indexed="10"/>
      <name val="돋움"/>
      <family val="3"/>
      <charset val="129"/>
    </font>
    <font>
      <b/>
      <sz val="11"/>
      <color indexed="52"/>
      <name val="돋움"/>
      <family val="3"/>
      <charset val="129"/>
    </font>
    <font>
      <b/>
      <sz val="1"/>
      <color indexed="8"/>
      <name val="Courier"/>
      <family val="3"/>
    </font>
    <font>
      <sz val="12"/>
      <name val="명조"/>
      <family val="3"/>
      <charset val="129"/>
    </font>
    <font>
      <sz val="12"/>
      <name val="궁서체"/>
      <family val="1"/>
      <charset val="129"/>
    </font>
    <font>
      <sz val="12"/>
      <name val="굴림"/>
      <family val="3"/>
      <charset val="129"/>
    </font>
    <font>
      <sz val="11"/>
      <color indexed="20"/>
      <name val="돋움"/>
      <family val="3"/>
      <charset val="129"/>
    </font>
    <font>
      <sz val="1"/>
      <color indexed="8"/>
      <name val="Courier"/>
      <family val="3"/>
    </font>
    <font>
      <sz val="11"/>
      <name val="돋움체"/>
      <family val="3"/>
      <charset val="129"/>
    </font>
    <font>
      <sz val="10"/>
      <name val="MS Sans Serif"/>
      <family val="2"/>
    </font>
    <font>
      <u/>
      <sz val="12"/>
      <color indexed="36"/>
      <name val="바탕체"/>
      <family val="1"/>
      <charset val="129"/>
    </font>
    <font>
      <sz val="14"/>
      <name val="뼻뮝"/>
      <family val="3"/>
      <charset val="129"/>
    </font>
    <font>
      <sz val="1"/>
      <color indexed="0"/>
      <name val="Courier"/>
      <family val="3"/>
    </font>
    <font>
      <sz val="11"/>
      <color indexed="60"/>
      <name val="돋움"/>
      <family val="3"/>
      <charset val="129"/>
    </font>
    <font>
      <sz val="12"/>
      <name val="뼻뮝"/>
      <family val="1"/>
      <charset val="129"/>
    </font>
    <font>
      <sz val="10"/>
      <color indexed="10"/>
      <name val="돋움체"/>
      <family val="3"/>
      <charset val="129"/>
    </font>
    <font>
      <sz val="10"/>
      <name val="바탕"/>
      <family val="1"/>
      <charset val="129"/>
    </font>
    <font>
      <i/>
      <sz val="11"/>
      <color indexed="23"/>
      <name val="돋움"/>
      <family val="3"/>
      <charset val="129"/>
    </font>
    <font>
      <b/>
      <sz val="11"/>
      <color indexed="9"/>
      <name val="돋움"/>
      <family val="3"/>
      <charset val="129"/>
    </font>
    <font>
      <sz val="10"/>
      <name val="명조"/>
      <family val="3"/>
      <charset val="129"/>
    </font>
    <font>
      <sz val="11"/>
      <color indexed="52"/>
      <name val="돋움"/>
      <family val="3"/>
      <charset val="129"/>
    </font>
    <font>
      <b/>
      <sz val="11"/>
      <color indexed="8"/>
      <name val="돋움"/>
      <family val="3"/>
      <charset val="129"/>
    </font>
    <font>
      <sz val="10"/>
      <name val="궁서(English)"/>
      <family val="3"/>
      <charset val="129"/>
    </font>
    <font>
      <sz val="10"/>
      <color indexed="10"/>
      <name val="돋움"/>
      <family val="3"/>
      <charset val="129"/>
    </font>
    <font>
      <sz val="11"/>
      <color indexed="62"/>
      <name val="돋움"/>
      <family val="3"/>
      <charset val="129"/>
    </font>
    <font>
      <sz val="12"/>
      <color indexed="24"/>
      <name val="Helv"/>
      <family val="2"/>
    </font>
    <font>
      <b/>
      <sz val="18"/>
      <color indexed="56"/>
      <name val="맑은 고딕"/>
      <family val="3"/>
      <charset val="129"/>
    </font>
    <font>
      <b/>
      <sz val="15"/>
      <color indexed="56"/>
      <name val="돋움"/>
      <family val="3"/>
      <charset val="129"/>
    </font>
    <font>
      <sz val="18"/>
      <name val="돋움체"/>
      <family val="3"/>
      <charset val="129"/>
    </font>
    <font>
      <b/>
      <sz val="13"/>
      <color indexed="56"/>
      <name val="돋움"/>
      <family val="3"/>
      <charset val="129"/>
    </font>
    <font>
      <b/>
      <sz val="11"/>
      <color indexed="56"/>
      <name val="돋움"/>
      <family val="3"/>
      <charset val="129"/>
    </font>
    <font>
      <b/>
      <sz val="16"/>
      <name val="돋움체"/>
      <family val="3"/>
      <charset val="129"/>
    </font>
    <font>
      <sz val="17"/>
      <name val="바탕체"/>
      <family val="1"/>
      <charset val="129"/>
    </font>
    <font>
      <sz val="11"/>
      <color indexed="17"/>
      <name val="돋움"/>
      <family val="3"/>
      <charset val="129"/>
    </font>
    <font>
      <b/>
      <sz val="11"/>
      <color indexed="63"/>
      <name val="돋움"/>
      <family val="3"/>
      <charset val="129"/>
    </font>
    <font>
      <sz val="12"/>
      <name val="¹UAAA¼"/>
      <family val="3"/>
      <charset val="129"/>
    </font>
    <font>
      <sz val="12"/>
      <name val="¹ÙÅÁÃ¼"/>
      <family val="1"/>
      <charset val="129"/>
    </font>
    <font>
      <sz val="10"/>
      <name val="μ¸¿oA¼"/>
      <family val="3"/>
      <charset val="129"/>
    </font>
    <font>
      <sz val="12"/>
      <name val="System"/>
      <family val="2"/>
    </font>
    <font>
      <b/>
      <sz val="10"/>
      <name val="Helv"/>
      <family val="2"/>
    </font>
    <font>
      <sz val="10"/>
      <name val="MS Serif"/>
      <family val="1"/>
    </font>
    <font>
      <sz val="12"/>
      <name val="굴림체"/>
      <family val="3"/>
      <charset val="129"/>
    </font>
    <font>
      <sz val="10"/>
      <color indexed="16"/>
      <name val="MS Serif"/>
      <family val="1"/>
    </font>
    <font>
      <i/>
      <sz val="1"/>
      <color indexed="8"/>
      <name val="Courier"/>
      <family val="3"/>
    </font>
    <font>
      <u/>
      <sz val="8.5"/>
      <color indexed="36"/>
      <name val="바탕체"/>
      <family val="1"/>
      <charset val="129"/>
    </font>
    <font>
      <sz val="8"/>
      <name val="Arial"/>
      <family val="2"/>
    </font>
    <font>
      <b/>
      <sz val="12"/>
      <name val="Helv"/>
      <family val="2"/>
    </font>
    <font>
      <b/>
      <sz val="12"/>
      <name val="Arial"/>
      <family val="2"/>
    </font>
    <font>
      <u/>
      <sz val="8.5"/>
      <color indexed="12"/>
      <name val="바탕체"/>
      <family val="1"/>
      <charset val="129"/>
    </font>
    <font>
      <b/>
      <sz val="11"/>
      <name val="Helv"/>
      <family val="2"/>
    </font>
    <font>
      <sz val="7"/>
      <name val="Small Fonts"/>
      <family val="2"/>
    </font>
    <font>
      <sz val="8"/>
      <name val="Helv"/>
      <family val="2"/>
    </font>
    <font>
      <b/>
      <sz val="8"/>
      <name val="Times New Roman"/>
      <family val="1"/>
    </font>
    <font>
      <b/>
      <sz val="8"/>
      <color indexed="8"/>
      <name val="Helv"/>
      <family val="2"/>
    </font>
    <font>
      <b/>
      <i/>
      <sz val="18"/>
      <color indexed="39"/>
      <name val="돋움체"/>
      <family val="3"/>
      <charset val="129"/>
    </font>
    <font>
      <b/>
      <u/>
      <sz val="13"/>
      <name val="굴림체"/>
      <family val="3"/>
      <charset val="129"/>
    </font>
    <font>
      <sz val="11"/>
      <color indexed="0"/>
      <name val="돋움"/>
      <family val="3"/>
      <charset val="129"/>
    </font>
    <font>
      <sz val="11"/>
      <name val="맑은 고딕"/>
      <family val="3"/>
      <charset val="129"/>
    </font>
    <font>
      <sz val="11"/>
      <color indexed="8"/>
      <name val="맑은 고딕"/>
      <family val="3"/>
      <charset val="129"/>
    </font>
    <font>
      <sz val="11"/>
      <color theme="1"/>
      <name val="맑은 고딕"/>
      <family val="3"/>
      <charset val="129"/>
      <scheme val="minor"/>
    </font>
    <font>
      <sz val="11"/>
      <color theme="1"/>
      <name val="돋움"/>
      <family val="3"/>
      <charset val="129"/>
    </font>
    <font>
      <sz val="11"/>
      <color theme="1"/>
      <name val="맑은 고딕"/>
      <family val="3"/>
      <charset val="129"/>
    </font>
    <font>
      <sz val="11"/>
      <color rgb="FFFF0000"/>
      <name val="가는각진제목체"/>
      <family val="1"/>
      <charset val="129"/>
    </font>
    <font>
      <sz val="9"/>
      <name val="돋움"/>
      <family val="3"/>
      <charset val="129"/>
    </font>
    <font>
      <sz val="9"/>
      <name val="굴림"/>
      <family val="3"/>
      <charset val="129"/>
    </font>
    <font>
      <b/>
      <sz val="9"/>
      <name val="굴림체"/>
      <family val="3"/>
      <charset val="129"/>
    </font>
    <font>
      <sz val="11"/>
      <name val="맑은 고딕"/>
      <family val="2"/>
      <charset val="129"/>
      <scheme val="minor"/>
    </font>
    <font>
      <sz val="8"/>
      <name val="굴림체"/>
      <family val="3"/>
      <charset val="129"/>
    </font>
    <font>
      <sz val="9"/>
      <name val="맑은 고딕"/>
      <family val="3"/>
      <charset val="129"/>
    </font>
    <font>
      <b/>
      <sz val="10"/>
      <name val="굴림체"/>
      <family val="3"/>
      <charset val="129"/>
    </font>
    <font>
      <b/>
      <sz val="14"/>
      <name val="굴림체"/>
      <family val="3"/>
      <charset val="129"/>
    </font>
    <font>
      <b/>
      <u/>
      <sz val="14"/>
      <name val="굴림체"/>
      <family val="3"/>
      <charset val="129"/>
    </font>
    <font>
      <sz val="8"/>
      <name val="맑은 고딕"/>
      <family val="3"/>
      <charset val="129"/>
    </font>
    <font>
      <sz val="28"/>
      <name val="굴림체"/>
      <family val="3"/>
      <charset val="129"/>
    </font>
    <font>
      <sz val="7"/>
      <name val="굴림체"/>
      <family val="3"/>
      <charset val="129"/>
    </font>
    <font>
      <b/>
      <sz val="7"/>
      <color indexed="10"/>
      <name val="굴림체"/>
      <family val="3"/>
      <charset val="129"/>
    </font>
    <font>
      <sz val="7"/>
      <color indexed="10"/>
      <name val="굴림체"/>
      <family val="3"/>
      <charset val="129"/>
    </font>
    <font>
      <b/>
      <u/>
      <sz val="10"/>
      <name val="굴림체"/>
      <family val="3"/>
      <charset val="129"/>
    </font>
    <font>
      <b/>
      <u/>
      <sz val="8"/>
      <name val="굴림체"/>
      <family val="3"/>
      <charset val="129"/>
    </font>
    <font>
      <sz val="8"/>
      <color indexed="10"/>
      <name val="굴림체"/>
      <family val="3"/>
      <charset val="129"/>
    </font>
    <font>
      <sz val="9"/>
      <color indexed="10"/>
      <name val="굴림체"/>
      <family val="3"/>
      <charset val="129"/>
    </font>
    <font>
      <b/>
      <sz val="9"/>
      <color rgb="FFFF0000"/>
      <name val="굴림체"/>
      <family val="3"/>
      <charset val="129"/>
    </font>
    <font>
      <b/>
      <sz val="8"/>
      <color rgb="FFFF0000"/>
      <name val="굴림체"/>
      <family val="3"/>
      <charset val="129"/>
    </font>
    <font>
      <sz val="11"/>
      <color rgb="FFFF0000"/>
      <name val="맑은 고딕"/>
      <family val="2"/>
      <charset val="129"/>
      <scheme val="minor"/>
    </font>
  </fonts>
  <fills count="33">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theme="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13"/>
        <bgColor indexed="64"/>
      </patternFill>
    </fill>
    <fill>
      <patternFill patternType="solid">
        <fgColor indexed="43"/>
      </patternFill>
    </fill>
    <fill>
      <patternFill patternType="solid">
        <fgColor indexed="55"/>
      </patternFill>
    </fill>
  </fills>
  <borders count="141">
    <border>
      <left/>
      <right/>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medium">
        <color indexed="64"/>
      </top>
      <bottom/>
      <diagonal/>
    </border>
    <border>
      <left style="medium">
        <color indexed="64"/>
      </left>
      <right/>
      <top style="medium">
        <color indexed="64"/>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style="thin">
        <color indexed="64"/>
      </right>
      <top style="double">
        <color indexed="64"/>
      </top>
      <bottom style="thin">
        <color indexed="64"/>
      </bottom>
      <diagonal/>
    </border>
    <border>
      <left style="hair">
        <color indexed="64"/>
      </left>
      <right style="hair">
        <color indexed="64"/>
      </right>
      <top style="double">
        <color indexed="64"/>
      </top>
      <bottom style="double">
        <color indexed="64"/>
      </bottom>
      <diagonal/>
    </border>
    <border>
      <left/>
      <right style="medium">
        <color indexed="64"/>
      </right>
      <top style="medium">
        <color indexed="64"/>
      </top>
      <bottom/>
      <diagonal/>
    </border>
    <border>
      <left style="medium">
        <color indexed="64"/>
      </left>
      <right style="hair">
        <color indexed="64"/>
      </right>
      <top style="double">
        <color indexed="64"/>
      </top>
      <bottom style="double">
        <color indexed="64"/>
      </bottom>
      <diagonal/>
    </border>
    <border>
      <left/>
      <right style="medium">
        <color indexed="64"/>
      </right>
      <top style="double">
        <color indexed="64"/>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thin">
        <color indexed="64"/>
      </bottom>
      <diagonal/>
    </border>
    <border>
      <left style="thin">
        <color indexed="64"/>
      </left>
      <right style="thin">
        <color indexed="64"/>
      </right>
      <top style="thin">
        <color indexed="64"/>
      </top>
      <bottom style="double">
        <color indexed="64"/>
      </bottom>
      <diagonal/>
    </border>
    <border>
      <left style="medium">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medium">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double">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double">
        <color indexed="64"/>
      </bottom>
      <diagonal/>
    </border>
    <border>
      <left/>
      <right style="thin">
        <color indexed="64"/>
      </right>
      <top style="thin">
        <color indexed="64"/>
      </top>
      <bottom style="thin">
        <color indexed="64"/>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top/>
      <bottom style="double">
        <color indexed="64"/>
      </bottom>
      <diagonal/>
    </border>
    <border>
      <left style="thin">
        <color indexed="64"/>
      </left>
      <right/>
      <top/>
      <bottom style="double">
        <color indexed="64"/>
      </bottom>
      <diagonal/>
    </border>
    <border>
      <left style="thin">
        <color indexed="64"/>
      </left>
      <right style="medium">
        <color indexed="64"/>
      </right>
      <top/>
      <bottom style="double">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double">
        <color indexed="64"/>
      </bottom>
      <diagonal/>
    </border>
    <border>
      <left style="medium">
        <color indexed="64"/>
      </left>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double">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top style="thin">
        <color indexed="64"/>
      </top>
      <bottom style="thin">
        <color indexed="64"/>
      </bottom>
      <diagonal/>
    </border>
    <border>
      <left/>
      <right style="thin">
        <color indexed="64"/>
      </right>
      <top style="medium">
        <color indexed="64"/>
      </top>
      <bottom/>
      <diagonal/>
    </border>
    <border>
      <left/>
      <right style="thin">
        <color indexed="64"/>
      </right>
      <top/>
      <bottom style="thin">
        <color indexed="64"/>
      </bottom>
      <diagonal/>
    </border>
    <border>
      <left/>
      <right/>
      <top style="thick">
        <color indexed="64"/>
      </top>
      <bottom/>
      <diagonal/>
    </border>
    <border>
      <left style="thin">
        <color indexed="64"/>
      </left>
      <right/>
      <top style="thin">
        <color indexed="64"/>
      </top>
      <bottom style="medium">
        <color indexed="64"/>
      </bottom>
      <diagonal/>
    </border>
    <border>
      <left style="medium">
        <color indexed="64"/>
      </left>
      <right/>
      <top style="thin">
        <color indexed="64"/>
      </top>
      <bottom style="medium">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right/>
      <top/>
      <bottom style="double">
        <color indexed="64"/>
      </bottom>
      <diagonal/>
    </border>
    <border>
      <left/>
      <right style="thin">
        <color indexed="64"/>
      </right>
      <top/>
      <bottom style="double">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thin">
        <color indexed="64"/>
      </right>
      <top/>
      <bottom/>
      <diagonal/>
    </border>
    <border>
      <left style="hair">
        <color indexed="64"/>
      </left>
      <right style="hair">
        <color indexed="64"/>
      </right>
      <top style="hair">
        <color indexed="64"/>
      </top>
      <bottom/>
      <diagonal/>
    </border>
    <border>
      <left style="hair">
        <color indexed="64"/>
      </left>
      <right style="medium">
        <color indexed="64"/>
      </right>
      <top style="hair">
        <color indexed="64"/>
      </top>
      <bottom/>
      <diagonal/>
    </border>
    <border>
      <left style="thin">
        <color indexed="64"/>
      </left>
      <right style="hair">
        <color indexed="64"/>
      </right>
      <top style="medium">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right style="thin">
        <color indexed="64"/>
      </right>
      <top/>
      <bottom/>
      <diagonal/>
    </border>
    <border>
      <left/>
      <right style="hair">
        <color indexed="64"/>
      </right>
      <top/>
      <bottom style="hair">
        <color indexed="64"/>
      </bottom>
      <diagonal/>
    </border>
    <border>
      <left/>
      <right/>
      <top style="medium">
        <color indexed="64"/>
      </top>
      <bottom style="medium">
        <color indexed="64"/>
      </bottom>
      <diagonal/>
    </border>
    <border>
      <left/>
      <right/>
      <top style="thin">
        <color indexed="64"/>
      </top>
      <bottom style="double">
        <color indexed="64"/>
      </bottom>
      <diagonal/>
    </border>
    <border>
      <left style="thin">
        <color indexed="23"/>
      </left>
      <right style="thin">
        <color indexed="23"/>
      </right>
      <top style="thin">
        <color indexed="23"/>
      </top>
      <bottom style="thin">
        <color indexed="23"/>
      </bottom>
      <diagonal/>
    </border>
    <border>
      <left style="hair">
        <color indexed="64"/>
      </left>
      <right style="hair">
        <color indexed="64"/>
      </right>
      <top style="hair">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bottom/>
      <diagonal/>
    </border>
    <border>
      <left style="double">
        <color indexed="63"/>
      </left>
      <right style="double">
        <color indexed="63"/>
      </right>
      <top style="double">
        <color indexed="63"/>
      </top>
      <bottom style="double">
        <color indexed="63"/>
      </bottom>
      <diagonal/>
    </border>
    <border>
      <left/>
      <right/>
      <top/>
      <bottom style="hair">
        <color indexed="64"/>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right/>
      <top style="double">
        <color indexed="64"/>
      </top>
      <bottom/>
      <diagonal/>
    </border>
    <border>
      <left style="medium">
        <color indexed="64"/>
      </left>
      <right style="hair">
        <color indexed="64"/>
      </right>
      <top style="medium">
        <color indexed="64"/>
      </top>
      <bottom/>
      <diagonal/>
    </border>
    <border>
      <left style="hair">
        <color indexed="64"/>
      </left>
      <right style="hair">
        <color indexed="64"/>
      </right>
      <top style="medium">
        <color indexed="64"/>
      </top>
      <bottom/>
      <diagonal/>
    </border>
    <border>
      <left style="hair">
        <color indexed="64"/>
      </left>
      <right style="medium">
        <color indexed="64"/>
      </right>
      <top style="medium">
        <color indexed="64"/>
      </top>
      <bottom/>
      <diagonal/>
    </border>
    <border>
      <left style="medium">
        <color indexed="64"/>
      </left>
      <right style="hair">
        <color indexed="64"/>
      </right>
      <top/>
      <bottom style="double">
        <color indexed="64"/>
      </bottom>
      <diagonal/>
    </border>
    <border>
      <left style="hair">
        <color indexed="64"/>
      </left>
      <right style="hair">
        <color indexed="64"/>
      </right>
      <top/>
      <bottom style="double">
        <color indexed="64"/>
      </bottom>
      <diagonal/>
    </border>
    <border>
      <left style="hair">
        <color indexed="64"/>
      </left>
      <right style="medium">
        <color indexed="64"/>
      </right>
      <top/>
      <bottom style="double">
        <color indexed="64"/>
      </bottom>
      <diagonal/>
    </border>
    <border>
      <left style="medium">
        <color indexed="64"/>
      </left>
      <right style="hair">
        <color indexed="64"/>
      </right>
      <top style="medium">
        <color indexed="64"/>
      </top>
      <bottom style="hair">
        <color indexed="64"/>
      </bottom>
      <diagonal/>
    </border>
    <border>
      <left style="hair">
        <color indexed="64"/>
      </left>
      <right/>
      <top style="medium">
        <color indexed="64"/>
      </top>
      <bottom/>
      <diagonal/>
    </border>
    <border>
      <left/>
      <right style="hair">
        <color indexed="64"/>
      </right>
      <top style="medium">
        <color indexed="64"/>
      </top>
      <bottom/>
      <diagonal/>
    </border>
    <border>
      <left style="medium">
        <color indexed="64"/>
      </left>
      <right style="hair">
        <color indexed="64"/>
      </right>
      <top style="hair">
        <color indexed="64"/>
      </top>
      <bottom/>
      <diagonal/>
    </border>
    <border>
      <left style="hair">
        <color indexed="64"/>
      </left>
      <right/>
      <top style="hair">
        <color indexed="64"/>
      </top>
      <bottom style="double">
        <color indexed="64"/>
      </bottom>
      <diagonal/>
    </border>
    <border>
      <left/>
      <right style="hair">
        <color indexed="64"/>
      </right>
      <top style="hair">
        <color indexed="64"/>
      </top>
      <bottom style="double">
        <color indexed="64"/>
      </bottom>
      <diagonal/>
    </border>
    <border>
      <left style="hair">
        <color indexed="64"/>
      </left>
      <right/>
      <top/>
      <bottom style="double">
        <color indexed="64"/>
      </bottom>
      <diagonal/>
    </border>
    <border>
      <left/>
      <right style="hair">
        <color indexed="64"/>
      </right>
      <top/>
      <bottom style="double">
        <color indexed="64"/>
      </bottom>
      <diagonal/>
    </border>
    <border>
      <left style="hair">
        <color indexed="64"/>
      </left>
      <right style="medium">
        <color indexed="64"/>
      </right>
      <top style="hair">
        <color indexed="64"/>
      </top>
      <bottom style="double">
        <color indexed="64"/>
      </bottom>
      <diagonal/>
    </border>
    <border>
      <left/>
      <right style="medium">
        <color indexed="64"/>
      </right>
      <top style="double">
        <color indexed="64"/>
      </top>
      <bottom style="thin">
        <color indexed="64"/>
      </bottom>
      <diagonal/>
    </border>
    <border>
      <left/>
      <right style="medium">
        <color indexed="64"/>
      </right>
      <top style="thin">
        <color indexed="64"/>
      </top>
      <bottom style="thin">
        <color indexed="64"/>
      </bottom>
      <diagonal/>
    </border>
    <border>
      <left/>
      <right style="medium">
        <color indexed="64"/>
      </right>
      <top/>
      <bottom style="medium">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style="thick">
        <color indexed="64"/>
      </top>
      <bottom/>
      <diagonal/>
    </border>
    <border>
      <left/>
      <right style="medium">
        <color indexed="64"/>
      </right>
      <top style="thick">
        <color indexed="64"/>
      </top>
      <bottom/>
      <diagonal/>
    </border>
    <border>
      <left/>
      <right style="medium">
        <color indexed="64"/>
      </right>
      <top/>
      <bottom style="double">
        <color indexed="64"/>
      </bottom>
      <diagonal/>
    </border>
    <border>
      <left style="thin">
        <color indexed="64"/>
      </left>
      <right/>
      <top style="medium">
        <color indexed="64"/>
      </top>
      <bottom style="double">
        <color indexed="64"/>
      </bottom>
      <diagonal/>
    </border>
    <border>
      <left style="medium">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medium">
        <color indexed="64"/>
      </right>
      <top style="thin">
        <color indexed="64"/>
      </top>
      <bottom style="hair">
        <color indexed="64"/>
      </bottom>
      <diagonal/>
    </border>
    <border>
      <left style="medium">
        <color indexed="64"/>
      </left>
      <right style="hair">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thin">
        <color indexed="64"/>
      </left>
      <right/>
      <top style="thin">
        <color indexed="64"/>
      </top>
      <bottom/>
      <diagonal/>
    </border>
    <border>
      <left style="hair">
        <color indexed="64"/>
      </left>
      <right/>
      <top style="thin">
        <color indexed="64"/>
      </top>
      <bottom style="hair">
        <color indexed="64"/>
      </bottom>
      <diagonal/>
    </border>
    <border>
      <left style="hair">
        <color indexed="64"/>
      </left>
      <right/>
      <top style="hair">
        <color indexed="64"/>
      </top>
      <bottom style="hair">
        <color indexed="64"/>
      </bottom>
      <diagonal/>
    </border>
    <border>
      <left style="hair">
        <color indexed="64"/>
      </left>
      <right/>
      <top style="hair">
        <color indexed="64"/>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medium">
        <color indexed="64"/>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style="double">
        <color indexed="64"/>
      </top>
      <bottom style="double">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s>
  <cellStyleXfs count="2549">
    <xf numFmtId="0" fontId="0" fillId="0" borderId="0">
      <alignment vertical="center"/>
    </xf>
    <xf numFmtId="41" fontId="9" fillId="0" borderId="0" applyFont="0" applyFill="0" applyBorder="0" applyAlignment="0" applyProtection="0">
      <alignment vertical="center"/>
    </xf>
    <xf numFmtId="0" fontId="12" fillId="0" borderId="0">
      <alignment vertical="center"/>
    </xf>
    <xf numFmtId="0" fontId="13" fillId="0" borderId="0"/>
    <xf numFmtId="0" fontId="13" fillId="0" borderId="0"/>
    <xf numFmtId="0" fontId="12" fillId="0" borderId="0"/>
    <xf numFmtId="2" fontId="13" fillId="0" borderId="0" applyFont="0" applyBorder="0"/>
    <xf numFmtId="180" fontId="13" fillId="0" borderId="0" applyFont="0" applyFill="0" applyBorder="0" applyAlignment="0" applyProtection="0"/>
    <xf numFmtId="41" fontId="9" fillId="0" borderId="0" applyFont="0" applyFill="0" applyBorder="0" applyAlignment="0" applyProtection="0">
      <alignment vertical="center"/>
    </xf>
    <xf numFmtId="0" fontId="13" fillId="0" borderId="0"/>
    <xf numFmtId="41" fontId="12" fillId="0" borderId="0" applyFont="0" applyFill="0" applyBorder="0" applyAlignment="0" applyProtection="0"/>
    <xf numFmtId="0" fontId="9" fillId="0" borderId="0">
      <alignment vertical="center"/>
    </xf>
    <xf numFmtId="0" fontId="12" fillId="0" borderId="0">
      <alignment vertical="center"/>
    </xf>
    <xf numFmtId="41" fontId="114" fillId="0" borderId="0" applyNumberFormat="0" applyFont="0" applyFill="0" applyBorder="0" applyAlignment="0" applyProtection="0"/>
    <xf numFmtId="0" fontId="114" fillId="0" borderId="0" applyNumberFormat="0" applyFont="0" applyFill="0" applyBorder="0" applyAlignment="0" applyProtection="0"/>
    <xf numFmtId="3" fontId="47" fillId="0" borderId="3"/>
    <xf numFmtId="230" fontId="12" fillId="0" borderId="0" applyFont="0" applyFill="0" applyBorder="0" applyAlignment="0" applyProtection="0">
      <alignment vertical="center"/>
    </xf>
    <xf numFmtId="0" fontId="13" fillId="0" borderId="0"/>
    <xf numFmtId="0" fontId="13" fillId="0" borderId="0"/>
    <xf numFmtId="0" fontId="13" fillId="0" borderId="0"/>
    <xf numFmtId="0" fontId="45" fillId="0" borderId="0"/>
    <xf numFmtId="0" fontId="12" fillId="0" borderId="0"/>
    <xf numFmtId="0" fontId="12" fillId="0" borderId="0"/>
    <xf numFmtId="0" fontId="12" fillId="0" borderId="0"/>
    <xf numFmtId="0" fontId="12" fillId="0" borderId="0"/>
    <xf numFmtId="0" fontId="13" fillId="0" borderId="0"/>
    <xf numFmtId="0" fontId="48" fillId="0" borderId="0" applyFont="0" applyFill="0" applyBorder="0" applyAlignment="0" applyProtection="0"/>
    <xf numFmtId="0" fontId="45"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45" fillId="0" borderId="0"/>
    <xf numFmtId="0" fontId="12" fillId="0" borderId="0"/>
    <xf numFmtId="0" fontId="45" fillId="0" borderId="0"/>
    <xf numFmtId="0" fontId="45" fillId="0" borderId="0"/>
    <xf numFmtId="0" fontId="45" fillId="0" borderId="0"/>
    <xf numFmtId="0" fontId="45" fillId="0" borderId="0"/>
    <xf numFmtId="0" fontId="45" fillId="0" borderId="0"/>
    <xf numFmtId="0" fontId="48" fillId="0" borderId="0" applyFont="0" applyFill="0" applyBorder="0" applyAlignment="0" applyProtection="0"/>
    <xf numFmtId="0" fontId="13" fillId="0" borderId="0"/>
    <xf numFmtId="0" fontId="48" fillId="0" borderId="0" applyFont="0" applyFill="0" applyBorder="0" applyAlignment="0" applyProtection="0"/>
    <xf numFmtId="0" fontId="45" fillId="0" borderId="0"/>
    <xf numFmtId="0" fontId="45" fillId="0" borderId="0"/>
    <xf numFmtId="0" fontId="45" fillId="0" borderId="0"/>
    <xf numFmtId="0" fontId="45" fillId="0" borderId="0"/>
    <xf numFmtId="0" fontId="45"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45" fillId="0" borderId="0"/>
    <xf numFmtId="0" fontId="45" fillId="0" borderId="0"/>
    <xf numFmtId="0" fontId="12" fillId="0" borderId="0"/>
    <xf numFmtId="0" fontId="12" fillId="0" borderId="0"/>
    <xf numFmtId="0" fontId="12" fillId="0" borderId="0"/>
    <xf numFmtId="0" fontId="12" fillId="0" borderId="0"/>
    <xf numFmtId="0" fontId="12" fillId="0" borderId="0"/>
    <xf numFmtId="0" fontId="12" fillId="0" borderId="0"/>
    <xf numFmtId="0" fontId="45"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45"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48" fillId="0" borderId="0" applyFont="0" applyFill="0" applyBorder="0" applyAlignment="0" applyProtection="0"/>
    <xf numFmtId="0" fontId="45" fillId="0" borderId="0"/>
    <xf numFmtId="0" fontId="45" fillId="0" borderId="0"/>
    <xf numFmtId="0" fontId="45" fillId="0" borderId="0"/>
    <xf numFmtId="0" fontId="12" fillId="0" borderId="0"/>
    <xf numFmtId="0" fontId="12" fillId="0" borderId="0"/>
    <xf numFmtId="0" fontId="45" fillId="0" borderId="0"/>
    <xf numFmtId="0" fontId="12" fillId="0" borderId="0"/>
    <xf numFmtId="0" fontId="45" fillId="0" borderId="0"/>
    <xf numFmtId="0" fontId="45" fillId="0" borderId="0"/>
    <xf numFmtId="0" fontId="45" fillId="0" borderId="0"/>
    <xf numFmtId="0" fontId="12" fillId="0" borderId="0"/>
    <xf numFmtId="0" fontId="12" fillId="0" borderId="0"/>
    <xf numFmtId="0" fontId="12" fillId="0" borderId="0"/>
    <xf numFmtId="0" fontId="12" fillId="0" borderId="0"/>
    <xf numFmtId="0" fontId="12" fillId="0" borderId="0"/>
    <xf numFmtId="0" fontId="45" fillId="0" borderId="0"/>
    <xf numFmtId="0" fontId="45" fillId="0" borderId="0"/>
    <xf numFmtId="0" fontId="12" fillId="0" borderId="0"/>
    <xf numFmtId="0" fontId="45" fillId="0" borderId="0"/>
    <xf numFmtId="0" fontId="12" fillId="0" borderId="0"/>
    <xf numFmtId="0" fontId="12" fillId="0" borderId="0"/>
    <xf numFmtId="0" fontId="45" fillId="0" borderId="0"/>
    <xf numFmtId="0" fontId="45" fillId="0" borderId="0"/>
    <xf numFmtId="0" fontId="13" fillId="0" borderId="0"/>
    <xf numFmtId="0" fontId="13" fillId="0" borderId="0"/>
    <xf numFmtId="0" fontId="49" fillId="0" borderId="0"/>
    <xf numFmtId="0" fontId="45" fillId="0" borderId="0"/>
    <xf numFmtId="0" fontId="45" fillId="0" borderId="0"/>
    <xf numFmtId="0" fontId="45" fillId="0" borderId="0"/>
    <xf numFmtId="0" fontId="45"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45" fillId="0" borderId="0"/>
    <xf numFmtId="0" fontId="45" fillId="0" borderId="0"/>
    <xf numFmtId="0" fontId="48" fillId="0" borderId="0" applyFont="0" applyFill="0" applyBorder="0" applyAlignment="0" applyProtection="0"/>
    <xf numFmtId="0" fontId="45" fillId="0" borderId="0"/>
    <xf numFmtId="0" fontId="12" fillId="0" borderId="0"/>
    <xf numFmtId="0" fontId="12" fillId="0" borderId="0"/>
    <xf numFmtId="0" fontId="12" fillId="0" borderId="0"/>
    <xf numFmtId="0" fontId="45" fillId="0" borderId="0"/>
    <xf numFmtId="0" fontId="48"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50" fillId="0" borderId="0"/>
    <xf numFmtId="187" fontId="12" fillId="0" borderId="0" applyFont="0" applyFill="0" applyBorder="0" applyProtection="0">
      <alignment vertical="center"/>
    </xf>
    <xf numFmtId="234" fontId="12" fillId="0" borderId="0">
      <alignment vertical="center"/>
    </xf>
    <xf numFmtId="231" fontId="12" fillId="0" borderId="0" applyFont="0" applyFill="0" applyBorder="0" applyAlignment="0" applyProtection="0">
      <alignment vertical="center"/>
    </xf>
    <xf numFmtId="180" fontId="51" fillId="0" borderId="3">
      <alignment vertical="center"/>
    </xf>
    <xf numFmtId="3" fontId="47" fillId="0" borderId="3"/>
    <xf numFmtId="3" fontId="47" fillId="0" borderId="3"/>
    <xf numFmtId="180" fontId="51" fillId="0" borderId="3">
      <alignment vertical="center"/>
    </xf>
    <xf numFmtId="180" fontId="51" fillId="0" borderId="3">
      <alignment vertical="center"/>
    </xf>
    <xf numFmtId="215" fontId="13" fillId="0" borderId="0">
      <alignment vertical="center"/>
    </xf>
    <xf numFmtId="217" fontId="52" fillId="0" borderId="0">
      <alignment vertical="center"/>
    </xf>
    <xf numFmtId="218" fontId="40" fillId="0" borderId="0">
      <alignmen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0" fontId="12" fillId="0" borderId="0">
      <alignment vertical="center"/>
    </xf>
    <xf numFmtId="0"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85" fontId="12" fillId="0" borderId="0">
      <alignment vertical="center"/>
    </xf>
    <xf numFmtId="191"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4" fontId="12" fillId="0" borderId="0">
      <alignment vertical="center"/>
    </xf>
    <xf numFmtId="244" fontId="12" fillId="0" borderId="0">
      <alignment vertical="center"/>
    </xf>
    <xf numFmtId="244" fontId="12" fillId="0" borderId="0">
      <alignment vertical="center"/>
    </xf>
    <xf numFmtId="244" fontId="12" fillId="0" borderId="0">
      <alignment vertical="center"/>
    </xf>
    <xf numFmtId="247" fontId="12" fillId="0" borderId="0">
      <alignment vertical="center"/>
    </xf>
    <xf numFmtId="244" fontId="12" fillId="0" borderId="0">
      <alignment vertical="center"/>
    </xf>
    <xf numFmtId="244" fontId="12" fillId="0" borderId="0">
      <alignment vertical="center"/>
    </xf>
    <xf numFmtId="244" fontId="12" fillId="0" borderId="0">
      <alignment vertical="center"/>
    </xf>
    <xf numFmtId="244"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191" fontId="12" fillId="0" borderId="0">
      <alignment vertical="center"/>
    </xf>
    <xf numFmtId="191" fontId="12" fillId="0" borderId="0">
      <alignment vertical="center"/>
    </xf>
    <xf numFmtId="191" fontId="12" fillId="0" borderId="0">
      <alignment vertical="center"/>
    </xf>
    <xf numFmtId="191" fontId="12" fillId="0" borderId="0">
      <alignment vertical="center"/>
    </xf>
    <xf numFmtId="191" fontId="12" fillId="0" borderId="0">
      <alignment vertical="center"/>
    </xf>
    <xf numFmtId="191" fontId="12" fillId="0" borderId="0">
      <alignment vertical="center"/>
    </xf>
    <xf numFmtId="191" fontId="12" fillId="0" borderId="0">
      <alignment vertical="center"/>
    </xf>
    <xf numFmtId="191" fontId="12" fillId="0" borderId="0">
      <alignment vertical="center"/>
    </xf>
    <xf numFmtId="191" fontId="12" fillId="0" borderId="0">
      <alignment vertical="center"/>
    </xf>
    <xf numFmtId="191" fontId="12" fillId="0" borderId="0">
      <alignment vertical="center"/>
    </xf>
    <xf numFmtId="191" fontId="12" fillId="0" borderId="0">
      <alignment vertical="center"/>
    </xf>
    <xf numFmtId="191" fontId="12" fillId="0" borderId="0">
      <alignment vertical="center"/>
    </xf>
    <xf numFmtId="191"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4" fontId="12" fillId="0" borderId="0">
      <alignment vertical="center"/>
    </xf>
    <xf numFmtId="244" fontId="12" fillId="0" borderId="0">
      <alignment vertical="center"/>
    </xf>
    <xf numFmtId="244" fontId="12" fillId="0" borderId="0">
      <alignment vertical="center"/>
    </xf>
    <xf numFmtId="244" fontId="12" fillId="0" borderId="0">
      <alignment vertical="center"/>
    </xf>
    <xf numFmtId="244" fontId="12" fillId="0" borderId="0">
      <alignment vertical="center"/>
    </xf>
    <xf numFmtId="191" fontId="12" fillId="0" borderId="0">
      <alignment vertical="center"/>
    </xf>
    <xf numFmtId="191" fontId="12" fillId="0" borderId="0">
      <alignment vertical="center"/>
    </xf>
    <xf numFmtId="191" fontId="12" fillId="0" borderId="0">
      <alignment vertical="center"/>
    </xf>
    <xf numFmtId="191" fontId="12" fillId="0" borderId="0">
      <alignment vertical="center"/>
    </xf>
    <xf numFmtId="191" fontId="12" fillId="0" borderId="0">
      <alignment vertical="center"/>
    </xf>
    <xf numFmtId="191" fontId="12" fillId="0" borderId="0">
      <alignment vertical="center"/>
    </xf>
    <xf numFmtId="191" fontId="12" fillId="0" borderId="0">
      <alignment vertical="center"/>
    </xf>
    <xf numFmtId="191" fontId="12" fillId="0" borderId="0">
      <alignment vertical="center"/>
    </xf>
    <xf numFmtId="191" fontId="12" fillId="0" borderId="0">
      <alignment vertical="center"/>
    </xf>
    <xf numFmtId="191" fontId="12" fillId="0" borderId="0">
      <alignment vertical="center"/>
    </xf>
    <xf numFmtId="191" fontId="12" fillId="0" borderId="0">
      <alignment vertical="center"/>
    </xf>
    <xf numFmtId="191" fontId="12" fillId="0" borderId="0">
      <alignment vertical="center"/>
    </xf>
    <xf numFmtId="191" fontId="12" fillId="0" borderId="0">
      <alignment vertical="center"/>
    </xf>
    <xf numFmtId="191" fontId="12" fillId="0" borderId="0">
      <alignment vertical="center"/>
    </xf>
    <xf numFmtId="191" fontId="12" fillId="0" borderId="0">
      <alignment vertical="center"/>
    </xf>
    <xf numFmtId="191" fontId="12" fillId="0" borderId="0">
      <alignment vertical="center"/>
    </xf>
    <xf numFmtId="191" fontId="12" fillId="0" borderId="0">
      <alignment vertical="center"/>
    </xf>
    <xf numFmtId="191" fontId="12" fillId="0" borderId="0">
      <alignment vertical="center"/>
    </xf>
    <xf numFmtId="191" fontId="12" fillId="0" borderId="0">
      <alignment vertical="center"/>
    </xf>
    <xf numFmtId="191" fontId="12" fillId="0" borderId="0">
      <alignment vertical="center"/>
    </xf>
    <xf numFmtId="191" fontId="12" fillId="0" borderId="0">
      <alignment vertical="center"/>
    </xf>
    <xf numFmtId="191" fontId="12" fillId="0" borderId="0">
      <alignment vertical="center"/>
    </xf>
    <xf numFmtId="191" fontId="12" fillId="0" borderId="0">
      <alignment vertical="center"/>
    </xf>
    <xf numFmtId="191" fontId="12" fillId="0" borderId="0">
      <alignment vertical="center"/>
    </xf>
    <xf numFmtId="191" fontId="12" fillId="0" borderId="0">
      <alignment vertical="center"/>
    </xf>
    <xf numFmtId="191" fontId="12" fillId="0" borderId="0">
      <alignment vertical="center"/>
    </xf>
    <xf numFmtId="191" fontId="12" fillId="0" borderId="0">
      <alignment vertical="center"/>
    </xf>
    <xf numFmtId="191" fontId="12" fillId="0" borderId="0">
      <alignment vertical="center"/>
    </xf>
    <xf numFmtId="191"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4" fontId="12" fillId="0" borderId="0">
      <alignment vertical="center"/>
    </xf>
    <xf numFmtId="247" fontId="12" fillId="0" borderId="0">
      <alignment vertical="center"/>
    </xf>
    <xf numFmtId="247" fontId="12" fillId="0" borderId="0">
      <alignment vertical="center"/>
    </xf>
    <xf numFmtId="247" fontId="12" fillId="0" borderId="0">
      <alignment vertical="center"/>
    </xf>
    <xf numFmtId="244" fontId="12" fillId="0" borderId="0">
      <alignment vertical="center"/>
    </xf>
    <xf numFmtId="0" fontId="12" fillId="0" borderId="0">
      <alignment vertical="center"/>
    </xf>
    <xf numFmtId="0"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5" fontId="12" fillId="0" borderId="0">
      <alignment vertical="center"/>
    </xf>
    <xf numFmtId="245" fontId="12" fillId="0" borderId="0">
      <alignment vertical="center"/>
    </xf>
    <xf numFmtId="245" fontId="12" fillId="0" borderId="0">
      <alignment vertical="center"/>
    </xf>
    <xf numFmtId="245"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9" fontId="44" fillId="0" borderId="0">
      <alignment vertical="center"/>
    </xf>
    <xf numFmtId="191" fontId="12" fillId="0" borderId="0">
      <alignment vertical="center"/>
    </xf>
    <xf numFmtId="191" fontId="12" fillId="0" borderId="0">
      <alignment vertical="center"/>
    </xf>
    <xf numFmtId="191" fontId="12" fillId="0" borderId="0">
      <alignment vertical="center"/>
    </xf>
    <xf numFmtId="191" fontId="12" fillId="0" borderId="0">
      <alignment vertical="center"/>
    </xf>
    <xf numFmtId="191" fontId="12" fillId="0" borderId="0">
      <alignment vertical="center"/>
    </xf>
    <xf numFmtId="191" fontId="12" fillId="0" borderId="0">
      <alignment vertical="center"/>
    </xf>
    <xf numFmtId="191" fontId="12" fillId="0" borderId="0">
      <alignment vertical="center"/>
    </xf>
    <xf numFmtId="191" fontId="12" fillId="0" borderId="0">
      <alignment vertical="center"/>
    </xf>
    <xf numFmtId="191" fontId="12" fillId="0" borderId="0">
      <alignment vertical="center"/>
    </xf>
    <xf numFmtId="191" fontId="12" fillId="0" borderId="0">
      <alignment vertical="center"/>
    </xf>
    <xf numFmtId="191" fontId="12" fillId="0" borderId="0">
      <alignment vertical="center"/>
    </xf>
    <xf numFmtId="191" fontId="12" fillId="0" borderId="0">
      <alignment vertical="center"/>
    </xf>
    <xf numFmtId="191" fontId="12" fillId="0" borderId="0">
      <alignment vertical="center"/>
    </xf>
    <xf numFmtId="247" fontId="12" fillId="0" borderId="0">
      <alignment vertical="center"/>
    </xf>
    <xf numFmtId="247" fontId="12" fillId="0" borderId="0">
      <alignment vertical="center"/>
    </xf>
    <xf numFmtId="247" fontId="12" fillId="0" borderId="0">
      <alignment vertical="center"/>
    </xf>
    <xf numFmtId="249" fontId="44" fillId="0" borderId="0">
      <alignment vertical="center"/>
    </xf>
    <xf numFmtId="244"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0" fontId="12" fillId="0" borderId="0">
      <alignment vertical="center"/>
    </xf>
    <xf numFmtId="0"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8" fontId="12" fillId="0" borderId="0">
      <alignment vertical="center"/>
    </xf>
    <xf numFmtId="248" fontId="12" fillId="0" borderId="0">
      <alignment vertical="center"/>
    </xf>
    <xf numFmtId="248" fontId="12" fillId="0" borderId="0">
      <alignment vertical="center"/>
    </xf>
    <xf numFmtId="248" fontId="12" fillId="0" borderId="0">
      <alignment vertical="center"/>
    </xf>
    <xf numFmtId="248" fontId="12" fillId="0" borderId="0">
      <alignment vertical="center"/>
    </xf>
    <xf numFmtId="248" fontId="12" fillId="0" borderId="0">
      <alignment vertical="center"/>
    </xf>
    <xf numFmtId="248" fontId="12" fillId="0" borderId="0">
      <alignment vertical="center"/>
    </xf>
    <xf numFmtId="248" fontId="12" fillId="0" borderId="0">
      <alignment vertical="center"/>
    </xf>
    <xf numFmtId="0" fontId="12" fillId="0" borderId="0">
      <alignment vertical="center"/>
    </xf>
    <xf numFmtId="0" fontId="12" fillId="0" borderId="0">
      <alignment vertical="center"/>
    </xf>
    <xf numFmtId="248" fontId="12" fillId="0" borderId="0">
      <alignment vertical="center"/>
    </xf>
    <xf numFmtId="248" fontId="12" fillId="0" borderId="0">
      <alignment vertical="center"/>
    </xf>
    <xf numFmtId="248" fontId="12" fillId="0" borderId="0">
      <alignment vertical="center"/>
    </xf>
    <xf numFmtId="248" fontId="12" fillId="0" borderId="0">
      <alignment vertical="center"/>
    </xf>
    <xf numFmtId="248" fontId="12" fillId="0" borderId="0">
      <alignment vertical="center"/>
    </xf>
    <xf numFmtId="248" fontId="12" fillId="0" borderId="0">
      <alignment vertical="center"/>
    </xf>
    <xf numFmtId="248" fontId="12" fillId="0" borderId="0">
      <alignment vertical="center"/>
    </xf>
    <xf numFmtId="248" fontId="12" fillId="0" borderId="0">
      <alignment vertical="center"/>
    </xf>
    <xf numFmtId="248" fontId="12" fillId="0" borderId="0">
      <alignment vertical="center"/>
    </xf>
    <xf numFmtId="248" fontId="12" fillId="0" borderId="0">
      <alignment vertical="center"/>
    </xf>
    <xf numFmtId="248" fontId="12" fillId="0" borderId="0">
      <alignment vertical="center"/>
    </xf>
    <xf numFmtId="248" fontId="12" fillId="0" borderId="0">
      <alignment vertical="center"/>
    </xf>
    <xf numFmtId="248" fontId="12" fillId="0" borderId="0">
      <alignment vertical="center"/>
    </xf>
    <xf numFmtId="244" fontId="12" fillId="0" borderId="0">
      <alignment vertical="center"/>
    </xf>
    <xf numFmtId="244" fontId="12" fillId="0" borderId="0">
      <alignment vertical="center"/>
    </xf>
    <xf numFmtId="244" fontId="12" fillId="0" borderId="0">
      <alignment vertical="center"/>
    </xf>
    <xf numFmtId="244" fontId="12" fillId="0" borderId="0">
      <alignment vertical="center"/>
    </xf>
    <xf numFmtId="244" fontId="12" fillId="0" borderId="0">
      <alignment vertical="center"/>
    </xf>
    <xf numFmtId="248" fontId="12" fillId="0" borderId="0">
      <alignment vertical="center"/>
    </xf>
    <xf numFmtId="244" fontId="12" fillId="0" borderId="0">
      <alignment vertical="center"/>
    </xf>
    <xf numFmtId="244" fontId="12" fillId="0" borderId="0">
      <alignment vertical="center"/>
    </xf>
    <xf numFmtId="244" fontId="12" fillId="0" borderId="0">
      <alignment vertical="center"/>
    </xf>
    <xf numFmtId="244" fontId="12" fillId="0" borderId="0">
      <alignment vertical="center"/>
    </xf>
    <xf numFmtId="248" fontId="12" fillId="0" borderId="0">
      <alignment vertical="center"/>
    </xf>
    <xf numFmtId="249" fontId="44" fillId="0" borderId="0">
      <alignment vertical="center"/>
    </xf>
    <xf numFmtId="248" fontId="12" fillId="0" borderId="0">
      <alignment vertical="center"/>
    </xf>
    <xf numFmtId="248" fontId="12" fillId="0" borderId="0">
      <alignment vertical="center"/>
    </xf>
    <xf numFmtId="248" fontId="12" fillId="0" borderId="0">
      <alignment vertical="center"/>
    </xf>
    <xf numFmtId="248" fontId="12" fillId="0" borderId="0">
      <alignment vertical="center"/>
    </xf>
    <xf numFmtId="0" fontId="12" fillId="0" borderId="0">
      <alignment vertical="center"/>
    </xf>
    <xf numFmtId="0" fontId="12" fillId="0" borderId="0">
      <alignment vertical="center"/>
    </xf>
    <xf numFmtId="248" fontId="12" fillId="0" borderId="0">
      <alignment vertical="center"/>
    </xf>
    <xf numFmtId="248" fontId="12" fillId="0" borderId="0">
      <alignment vertical="center"/>
    </xf>
    <xf numFmtId="248" fontId="12" fillId="0" borderId="0">
      <alignment vertical="center"/>
    </xf>
    <xf numFmtId="248" fontId="12" fillId="0" borderId="0">
      <alignment vertical="center"/>
    </xf>
    <xf numFmtId="248" fontId="12" fillId="0" borderId="0">
      <alignment vertical="center"/>
    </xf>
    <xf numFmtId="248" fontId="12" fillId="0" borderId="0">
      <alignment vertical="center"/>
    </xf>
    <xf numFmtId="248" fontId="12" fillId="0" borderId="0">
      <alignment vertical="center"/>
    </xf>
    <xf numFmtId="248" fontId="12" fillId="0" borderId="0">
      <alignment vertical="center"/>
    </xf>
    <xf numFmtId="248" fontId="12" fillId="0" borderId="0">
      <alignment vertical="center"/>
    </xf>
    <xf numFmtId="248" fontId="12" fillId="0" borderId="0">
      <alignment vertical="center"/>
    </xf>
    <xf numFmtId="248" fontId="12" fillId="0" borderId="0">
      <alignment vertical="center"/>
    </xf>
    <xf numFmtId="248" fontId="12" fillId="0" borderId="0">
      <alignment vertical="center"/>
    </xf>
    <xf numFmtId="248" fontId="12" fillId="0" borderId="0">
      <alignment vertical="center"/>
    </xf>
    <xf numFmtId="249" fontId="44" fillId="0" borderId="0">
      <alignment vertical="center"/>
    </xf>
    <xf numFmtId="244"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0" fontId="12" fillId="0" borderId="0">
      <alignment vertical="center"/>
    </xf>
    <xf numFmtId="0"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191" fontId="12" fillId="0" borderId="0">
      <alignment vertical="center"/>
    </xf>
    <xf numFmtId="191"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47" fontId="12" fillId="0" borderId="0">
      <alignment vertical="center"/>
    </xf>
    <xf numFmtId="218" fontId="40" fillId="0" borderId="0">
      <alignment vertical="center"/>
    </xf>
    <xf numFmtId="0" fontId="44" fillId="0" borderId="0">
      <alignment horizontal="center" vertical="center"/>
    </xf>
    <xf numFmtId="0" fontId="44" fillId="0" borderId="0">
      <alignment horizontal="center"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218" fontId="40" fillId="0" borderId="0">
      <alignment vertical="center"/>
    </xf>
    <xf numFmtId="218" fontId="40" fillId="0" borderId="0">
      <alignment vertical="center"/>
    </xf>
    <xf numFmtId="41" fontId="13" fillId="0" borderId="0">
      <alignment horizontal="center" vertical="center"/>
    </xf>
    <xf numFmtId="225" fontId="13" fillId="0" borderId="0">
      <alignment horizontal="center" vertical="center"/>
    </xf>
    <xf numFmtId="229" fontId="12" fillId="0" borderId="0">
      <alignment horizontal="center" vertical="center"/>
    </xf>
    <xf numFmtId="229" fontId="12" fillId="0" borderId="0">
      <alignment horizontal="center" vertical="center"/>
    </xf>
    <xf numFmtId="41" fontId="13" fillId="0" borderId="0">
      <alignment horizontal="center" vertical="center"/>
    </xf>
    <xf numFmtId="229" fontId="12" fillId="0" borderId="0">
      <alignment horizontal="center" vertical="center"/>
    </xf>
    <xf numFmtId="225" fontId="13" fillId="0" borderId="0">
      <alignment horizontal="center" vertical="center"/>
    </xf>
    <xf numFmtId="41" fontId="13" fillId="0" borderId="0">
      <alignment horizontal="center" vertical="center"/>
    </xf>
    <xf numFmtId="41" fontId="13" fillId="0" borderId="0">
      <alignment horizontal="center" vertical="center"/>
    </xf>
    <xf numFmtId="41" fontId="13" fillId="0" borderId="0">
      <alignment horizontal="center" vertical="center"/>
    </xf>
    <xf numFmtId="41" fontId="13" fillId="0" borderId="0">
      <alignment horizontal="center" vertical="center"/>
    </xf>
    <xf numFmtId="41" fontId="13" fillId="0" borderId="0">
      <alignment horizontal="center" vertical="center"/>
    </xf>
    <xf numFmtId="41" fontId="13" fillId="0" borderId="0">
      <alignment horizontal="center" vertical="center"/>
    </xf>
    <xf numFmtId="41" fontId="13" fillId="0" borderId="0">
      <alignment horizontal="center" vertical="center"/>
    </xf>
    <xf numFmtId="229" fontId="12" fillId="0" borderId="0">
      <alignment horizontal="center" vertical="center"/>
    </xf>
    <xf numFmtId="229" fontId="12" fillId="0" borderId="0">
      <alignment horizontal="center" vertical="center"/>
    </xf>
    <xf numFmtId="41" fontId="13" fillId="0" borderId="0">
      <alignment horizontal="center" vertical="center"/>
    </xf>
    <xf numFmtId="41" fontId="13" fillId="0" borderId="0">
      <alignment horizontal="center" vertical="center"/>
    </xf>
    <xf numFmtId="41" fontId="13" fillId="0" borderId="0">
      <alignment horizontal="center" vertical="center"/>
    </xf>
    <xf numFmtId="41" fontId="13" fillId="0" borderId="0">
      <alignment horizontal="center" vertical="center"/>
    </xf>
    <xf numFmtId="41" fontId="13" fillId="0" borderId="0">
      <alignment horizontal="center" vertical="center"/>
    </xf>
    <xf numFmtId="229" fontId="12" fillId="0" borderId="0">
      <alignment horizontal="center" vertical="center"/>
    </xf>
    <xf numFmtId="229" fontId="12" fillId="0" borderId="0">
      <alignment horizontal="center" vertical="center"/>
    </xf>
    <xf numFmtId="41" fontId="13" fillId="0" borderId="0">
      <alignment horizontal="center" vertical="center"/>
    </xf>
    <xf numFmtId="189" fontId="54" fillId="0" borderId="0">
      <alignment horizontal="center" vertical="center"/>
    </xf>
    <xf numFmtId="41" fontId="13" fillId="0" borderId="0">
      <alignment horizontal="center" vertical="center"/>
    </xf>
    <xf numFmtId="189" fontId="54" fillId="0" borderId="0">
      <alignment horizontal="center" vertical="center"/>
    </xf>
    <xf numFmtId="229" fontId="12" fillId="0" borderId="0">
      <alignment horizontal="center" vertical="center"/>
    </xf>
    <xf numFmtId="229" fontId="12" fillId="0" borderId="0">
      <alignment horizontal="center" vertical="center"/>
    </xf>
    <xf numFmtId="218" fontId="40" fillId="0" borderId="0">
      <alignment vertical="center"/>
    </xf>
    <xf numFmtId="245" fontId="12" fillId="0" borderId="0">
      <alignment vertical="center"/>
    </xf>
    <xf numFmtId="245" fontId="12" fillId="0" borderId="0">
      <alignment vertical="center"/>
    </xf>
    <xf numFmtId="245" fontId="12" fillId="0" borderId="0">
      <alignment vertical="center"/>
    </xf>
    <xf numFmtId="245" fontId="12" fillId="0" borderId="0">
      <alignment vertical="center"/>
    </xf>
    <xf numFmtId="218" fontId="40" fillId="0" borderId="0">
      <alignment vertical="center"/>
    </xf>
    <xf numFmtId="218" fontId="40" fillId="0" borderId="0">
      <alignment vertical="center"/>
    </xf>
    <xf numFmtId="218" fontId="40" fillId="0" borderId="0">
      <alignment vertical="center"/>
    </xf>
    <xf numFmtId="0" fontId="44" fillId="0" borderId="0">
      <alignment horizontal="center" vertical="center"/>
    </xf>
    <xf numFmtId="246" fontId="12" fillId="0" borderId="0">
      <alignment vertical="center"/>
    </xf>
    <xf numFmtId="246" fontId="12" fillId="0" borderId="0">
      <alignment vertical="center"/>
    </xf>
    <xf numFmtId="246" fontId="12" fillId="0" borderId="0">
      <alignment vertical="center"/>
    </xf>
    <xf numFmtId="246" fontId="12" fillId="0" borderId="0">
      <alignment vertical="center"/>
    </xf>
    <xf numFmtId="246" fontId="12" fillId="0" borderId="0">
      <alignment vertical="center"/>
    </xf>
    <xf numFmtId="246" fontId="12" fillId="0" borderId="0">
      <alignment vertical="center"/>
    </xf>
    <xf numFmtId="246" fontId="12" fillId="0" borderId="0">
      <alignment vertical="center"/>
    </xf>
    <xf numFmtId="246" fontId="12" fillId="0" borderId="0">
      <alignment vertical="center"/>
    </xf>
    <xf numFmtId="0" fontId="12" fillId="0" borderId="0">
      <alignment vertical="center"/>
    </xf>
    <xf numFmtId="0" fontId="12" fillId="0" borderId="0">
      <alignment vertical="center"/>
    </xf>
    <xf numFmtId="246" fontId="12" fillId="0" borderId="0">
      <alignment vertical="center"/>
    </xf>
    <xf numFmtId="246" fontId="12" fillId="0" borderId="0">
      <alignment vertical="center"/>
    </xf>
    <xf numFmtId="246" fontId="12" fillId="0" borderId="0">
      <alignment vertical="center"/>
    </xf>
    <xf numFmtId="246" fontId="12" fillId="0" borderId="0">
      <alignment vertical="center"/>
    </xf>
    <xf numFmtId="246" fontId="12" fillId="0" borderId="0">
      <alignment vertical="center"/>
    </xf>
    <xf numFmtId="246" fontId="12" fillId="0" borderId="0">
      <alignment vertical="center"/>
    </xf>
    <xf numFmtId="246" fontId="12" fillId="0" borderId="0">
      <alignment vertical="center"/>
    </xf>
    <xf numFmtId="246" fontId="12" fillId="0" borderId="0">
      <alignment vertical="center"/>
    </xf>
    <xf numFmtId="246" fontId="12" fillId="0" borderId="0">
      <alignment vertical="center"/>
    </xf>
    <xf numFmtId="246" fontId="12" fillId="0" borderId="0">
      <alignment vertical="center"/>
    </xf>
    <xf numFmtId="246" fontId="12" fillId="0" borderId="0">
      <alignment vertical="center"/>
    </xf>
    <xf numFmtId="246" fontId="12" fillId="0" borderId="0">
      <alignment vertical="center"/>
    </xf>
    <xf numFmtId="246" fontId="12" fillId="0" borderId="0">
      <alignmen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3" fontId="53" fillId="0" borderId="81">
      <alignment horizontal="right" vertical="center"/>
    </xf>
    <xf numFmtId="0" fontId="55" fillId="0" borderId="0"/>
    <xf numFmtId="217" fontId="46" fillId="0" borderId="0">
      <alignment vertical="center"/>
    </xf>
    <xf numFmtId="0" fontId="12" fillId="0" borderId="0"/>
    <xf numFmtId="2" fontId="53" fillId="0" borderId="81">
      <alignment horizontal="right" vertical="center"/>
    </xf>
    <xf numFmtId="0" fontId="13" fillId="0" borderId="80">
      <alignment horizont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2" fontId="53" fillId="0" borderId="81">
      <alignment horizontal="right" vertical="center"/>
    </xf>
    <xf numFmtId="0" fontId="41" fillId="7" borderId="0" applyNumberFormat="0" applyBorder="0" applyAlignment="0" applyProtection="0">
      <alignment vertical="center"/>
    </xf>
    <xf numFmtId="0" fontId="41" fillId="8" borderId="0" applyNumberFormat="0" applyBorder="0" applyAlignment="0" applyProtection="0">
      <alignment vertical="center"/>
    </xf>
    <xf numFmtId="0" fontId="41" fillId="9" borderId="0" applyNumberFormat="0" applyBorder="0" applyAlignment="0" applyProtection="0">
      <alignment vertical="center"/>
    </xf>
    <xf numFmtId="0" fontId="41" fillId="10" borderId="0" applyNumberFormat="0" applyBorder="0" applyAlignment="0" applyProtection="0">
      <alignment vertical="center"/>
    </xf>
    <xf numFmtId="0" fontId="41" fillId="11" borderId="0" applyNumberFormat="0" applyBorder="0" applyAlignment="0" applyProtection="0">
      <alignment vertical="center"/>
    </xf>
    <xf numFmtId="0" fontId="41" fillId="12" borderId="0" applyNumberFormat="0" applyBorder="0" applyAlignment="0" applyProtection="0">
      <alignment vertical="center"/>
    </xf>
    <xf numFmtId="217" fontId="46" fillId="0" borderId="0">
      <alignment vertical="center"/>
    </xf>
    <xf numFmtId="217" fontId="46" fillId="0" borderId="82">
      <alignment vertical="center"/>
    </xf>
    <xf numFmtId="0" fontId="41" fillId="13" borderId="0" applyNumberFormat="0" applyBorder="0" applyAlignment="0" applyProtection="0">
      <alignment vertical="center"/>
    </xf>
    <xf numFmtId="0" fontId="41" fillId="14" borderId="0" applyNumberFormat="0" applyBorder="0" applyAlignment="0" applyProtection="0">
      <alignment vertical="center"/>
    </xf>
    <xf numFmtId="0" fontId="41" fillId="15" borderId="0" applyNumberFormat="0" applyBorder="0" applyAlignment="0" applyProtection="0">
      <alignment vertical="center"/>
    </xf>
    <xf numFmtId="0" fontId="41" fillId="10" borderId="0" applyNumberFormat="0" applyBorder="0" applyAlignment="0" applyProtection="0">
      <alignment vertical="center"/>
    </xf>
    <xf numFmtId="0" fontId="41" fillId="13" borderId="0" applyNumberFormat="0" applyBorder="0" applyAlignment="0" applyProtection="0">
      <alignment vertical="center"/>
    </xf>
    <xf numFmtId="0" fontId="41" fillId="16" borderId="0" applyNumberFormat="0" applyBorder="0" applyAlignment="0" applyProtection="0">
      <alignment vertical="center"/>
    </xf>
    <xf numFmtId="9" fontId="13" fillId="0" borderId="0">
      <protection locked="0"/>
    </xf>
    <xf numFmtId="0" fontId="56" fillId="17" borderId="0" applyNumberFormat="0" applyBorder="0" applyAlignment="0" applyProtection="0">
      <alignment vertical="center"/>
    </xf>
    <xf numFmtId="0" fontId="56" fillId="14" borderId="0" applyNumberFormat="0" applyBorder="0" applyAlignment="0" applyProtection="0">
      <alignment vertical="center"/>
    </xf>
    <xf numFmtId="0" fontId="56" fillId="15" borderId="0" applyNumberFormat="0" applyBorder="0" applyAlignment="0" applyProtection="0">
      <alignment vertical="center"/>
    </xf>
    <xf numFmtId="0" fontId="56" fillId="18" borderId="0" applyNumberFormat="0" applyBorder="0" applyAlignment="0" applyProtection="0">
      <alignment vertical="center"/>
    </xf>
    <xf numFmtId="0" fontId="56" fillId="19" borderId="0" applyNumberFormat="0" applyBorder="0" applyAlignment="0" applyProtection="0">
      <alignment vertical="center"/>
    </xf>
    <xf numFmtId="0" fontId="56" fillId="20" borderId="0" applyNumberFormat="0" applyBorder="0" applyAlignment="0" applyProtection="0">
      <alignment vertical="center"/>
    </xf>
    <xf numFmtId="217" fontId="52" fillId="0" borderId="82">
      <alignment vertical="center"/>
    </xf>
    <xf numFmtId="217" fontId="52" fillId="0" borderId="82">
      <alignment vertical="center"/>
    </xf>
    <xf numFmtId="217" fontId="52" fillId="0" borderId="82">
      <alignment vertical="center"/>
    </xf>
    <xf numFmtId="0" fontId="12" fillId="0" borderId="0">
      <protection locked="0"/>
    </xf>
    <xf numFmtId="0" fontId="93" fillId="0" borderId="0" applyFont="0" applyFill="0" applyBorder="0" applyAlignment="0" applyProtection="0"/>
    <xf numFmtId="192" fontId="94" fillId="0" borderId="0" applyFont="0" applyFill="0" applyBorder="0" applyAlignment="0" applyProtection="0"/>
    <xf numFmtId="0" fontId="93" fillId="0" borderId="0" applyFont="0" applyFill="0" applyBorder="0" applyAlignment="0" applyProtection="0"/>
    <xf numFmtId="0" fontId="12" fillId="0" borderId="0">
      <protection locked="0"/>
    </xf>
    <xf numFmtId="0" fontId="93" fillId="0" borderId="0" applyFont="0" applyFill="0" applyBorder="0" applyAlignment="0" applyProtection="0"/>
    <xf numFmtId="193" fontId="94" fillId="0" borderId="0" applyFont="0" applyFill="0" applyBorder="0" applyAlignment="0" applyProtection="0"/>
    <xf numFmtId="0" fontId="93" fillId="0" borderId="0" applyFont="0" applyFill="0" applyBorder="0" applyAlignment="0" applyProtection="0"/>
    <xf numFmtId="0" fontId="67" fillId="0" borderId="0"/>
    <xf numFmtId="0" fontId="95" fillId="0" borderId="0" applyFont="0" applyFill="0" applyBorder="0" applyAlignment="0" applyProtection="0"/>
    <xf numFmtId="180" fontId="94" fillId="0" borderId="0" applyFont="0" applyFill="0" applyBorder="0" applyAlignment="0" applyProtection="0"/>
    <xf numFmtId="0" fontId="12" fillId="0" borderId="0" applyFont="0" applyFill="0" applyBorder="0" applyAlignment="0" applyProtection="0"/>
    <xf numFmtId="0" fontId="93" fillId="0" borderId="0" applyFont="0" applyFill="0" applyBorder="0" applyAlignment="0" applyProtection="0"/>
    <xf numFmtId="194" fontId="94" fillId="0" borderId="0" applyFont="0" applyFill="0" applyBorder="0" applyAlignment="0" applyProtection="0"/>
    <xf numFmtId="0" fontId="12" fillId="0" borderId="0" applyFont="0" applyFill="0" applyBorder="0" applyAlignment="0" applyProtection="0"/>
    <xf numFmtId="0" fontId="93" fillId="0" borderId="0"/>
    <xf numFmtId="0" fontId="94" fillId="0" borderId="0"/>
    <xf numFmtId="37" fontId="93" fillId="0" borderId="0"/>
    <xf numFmtId="0" fontId="94" fillId="0" borderId="0"/>
    <xf numFmtId="0" fontId="96" fillId="0" borderId="0"/>
    <xf numFmtId="0" fontId="94" fillId="0" borderId="0"/>
    <xf numFmtId="0" fontId="45" fillId="0" borderId="0"/>
    <xf numFmtId="201" fontId="13" fillId="0" borderId="0" applyFill="0" applyBorder="0" applyAlignment="0"/>
    <xf numFmtId="0" fontId="97" fillId="0" borderId="0"/>
    <xf numFmtId="4" fontId="65" fillId="0" borderId="0">
      <protection locked="0"/>
    </xf>
    <xf numFmtId="0" fontId="67" fillId="0" borderId="0" applyFont="0" applyFill="0" applyBorder="0" applyAlignment="0" applyProtection="0"/>
    <xf numFmtId="203" fontId="12" fillId="0" borderId="0"/>
    <xf numFmtId="194" fontId="45" fillId="0" borderId="0" applyFont="0" applyFill="0" applyBorder="0" applyAlignment="0" applyProtection="0"/>
    <xf numFmtId="250" fontId="66" fillId="0" borderId="0">
      <protection locked="0"/>
    </xf>
    <xf numFmtId="0" fontId="98" fillId="0" borderId="0" applyNumberFormat="0" applyAlignment="0">
      <alignment horizontal="left"/>
    </xf>
    <xf numFmtId="0" fontId="48" fillId="0" borderId="0" applyFont="0" applyFill="0" applyBorder="0" applyAlignment="0" applyProtection="0"/>
    <xf numFmtId="204" fontId="65" fillId="0" borderId="0">
      <protection locked="0"/>
    </xf>
    <xf numFmtId="0" fontId="67" fillId="0" borderId="0" applyFont="0" applyFill="0" applyBorder="0" applyAlignment="0" applyProtection="0"/>
    <xf numFmtId="0" fontId="13" fillId="0" borderId="3" applyFill="0" applyBorder="0" applyAlignment="0"/>
    <xf numFmtId="239" fontId="12" fillId="0" borderId="0"/>
    <xf numFmtId="195" fontId="12" fillId="0" borderId="0" applyFont="0" applyFill="0" applyBorder="0" applyAlignment="0" applyProtection="0"/>
    <xf numFmtId="251" fontId="66" fillId="0" borderId="0">
      <protection locked="0"/>
    </xf>
    <xf numFmtId="205" fontId="12" fillId="0" borderId="0"/>
    <xf numFmtId="206" fontId="65" fillId="0" borderId="0">
      <protection locked="0"/>
    </xf>
    <xf numFmtId="0" fontId="99" fillId="0" borderId="0" applyFont="0" applyFill="0" applyBorder="0" applyAlignment="0" applyProtection="0"/>
    <xf numFmtId="224" fontId="99" fillId="0" borderId="0" applyFont="0" applyFill="0" applyBorder="0" applyAlignment="0" applyProtection="0"/>
    <xf numFmtId="207" fontId="12" fillId="0" borderId="0"/>
    <xf numFmtId="238" fontId="57" fillId="0" borderId="3">
      <alignment vertical="center"/>
    </xf>
    <xf numFmtId="0" fontId="100" fillId="0" borderId="0" applyNumberFormat="0" applyAlignment="0">
      <alignment horizontal="left"/>
    </xf>
    <xf numFmtId="0" fontId="65" fillId="0" borderId="0">
      <protection locked="0"/>
    </xf>
    <xf numFmtId="0" fontId="65" fillId="0" borderId="0">
      <protection locked="0"/>
    </xf>
    <xf numFmtId="0" fontId="101" fillId="0" borderId="0">
      <protection locked="0"/>
    </xf>
    <xf numFmtId="0" fontId="65" fillId="0" borderId="0">
      <protection locked="0"/>
    </xf>
    <xf numFmtId="0" fontId="65" fillId="0" borderId="0">
      <protection locked="0"/>
    </xf>
    <xf numFmtId="0" fontId="65" fillId="0" borderId="0">
      <protection locked="0"/>
    </xf>
    <xf numFmtId="0" fontId="101" fillId="0" borderId="0">
      <protection locked="0"/>
    </xf>
    <xf numFmtId="208" fontId="65" fillId="0" borderId="0">
      <protection locked="0"/>
    </xf>
    <xf numFmtId="0" fontId="102" fillId="0" borderId="0" applyNumberFormat="0" applyFill="0" applyBorder="0" applyAlignment="0" applyProtection="0">
      <alignment vertical="top"/>
      <protection locked="0"/>
    </xf>
    <xf numFmtId="38" fontId="103" fillId="21" borderId="0" applyNumberFormat="0" applyBorder="0" applyAlignment="0" applyProtection="0"/>
    <xf numFmtId="3" fontId="57" fillId="0" borderId="83">
      <alignment horizontal="right" vertical="center"/>
    </xf>
    <xf numFmtId="4" fontId="57" fillId="0" borderId="83">
      <alignment horizontal="right" vertical="center"/>
    </xf>
    <xf numFmtId="0" fontId="104" fillId="0" borderId="0">
      <alignment horizontal="left"/>
    </xf>
    <xf numFmtId="0" fontId="105" fillId="0" borderId="84" applyNumberFormat="0" applyAlignment="0" applyProtection="0">
      <alignment horizontal="left" vertical="center"/>
    </xf>
    <xf numFmtId="0" fontId="105" fillId="0" borderId="60">
      <alignment horizontal="left" vertical="center"/>
    </xf>
    <xf numFmtId="0" fontId="65" fillId="0" borderId="0">
      <protection locked="0"/>
    </xf>
    <xf numFmtId="0" fontId="65" fillId="0" borderId="0">
      <protection locked="0"/>
    </xf>
    <xf numFmtId="209" fontId="60" fillId="0" borderId="0">
      <protection locked="0"/>
    </xf>
    <xf numFmtId="209" fontId="60" fillId="0" borderId="0">
      <protection locked="0"/>
    </xf>
    <xf numFmtId="0" fontId="106" fillId="0" borderId="0" applyNumberFormat="0" applyFill="0" applyBorder="0" applyAlignment="0" applyProtection="0">
      <alignment vertical="top"/>
      <protection locked="0"/>
    </xf>
    <xf numFmtId="10" fontId="103" fillId="22" borderId="3" applyNumberFormat="0" applyBorder="0" applyAlignment="0" applyProtection="0"/>
    <xf numFmtId="210" fontId="57" fillId="0" borderId="3">
      <alignment vertical="center"/>
    </xf>
    <xf numFmtId="211" fontId="57" fillId="0" borderId="3">
      <alignment horizontal="right" vertical="center"/>
    </xf>
    <xf numFmtId="211" fontId="57" fillId="0" borderId="3">
      <alignment horizontal="right" vertical="center"/>
    </xf>
    <xf numFmtId="211" fontId="57" fillId="0" borderId="3">
      <alignment horizontal="right" vertical="center"/>
    </xf>
    <xf numFmtId="212" fontId="57" fillId="0" borderId="3">
      <alignment vertical="center"/>
    </xf>
    <xf numFmtId="213" fontId="57" fillId="0" borderId="3">
      <alignment vertical="center"/>
    </xf>
    <xf numFmtId="226" fontId="45" fillId="0" borderId="0" applyFont="0" applyFill="0" applyBorder="0" applyAlignment="0" applyProtection="0"/>
    <xf numFmtId="227" fontId="45" fillId="0" borderId="0" applyFont="0" applyFill="0" applyBorder="0" applyAlignment="0" applyProtection="0"/>
    <xf numFmtId="0" fontId="107" fillId="0" borderId="37"/>
    <xf numFmtId="0" fontId="45" fillId="0" borderId="0" applyFont="0" applyFill="0" applyBorder="0" applyAlignment="0" applyProtection="0"/>
    <xf numFmtId="0" fontId="45" fillId="0" borderId="0" applyFont="0" applyFill="0" applyBorder="0" applyAlignment="0" applyProtection="0"/>
    <xf numFmtId="37" fontId="108" fillId="0" borderId="0"/>
    <xf numFmtId="196" fontId="63" fillId="0" borderId="0"/>
    <xf numFmtId="0" fontId="13" fillId="0" borderId="0"/>
    <xf numFmtId="0" fontId="45" fillId="0" borderId="0"/>
    <xf numFmtId="0" fontId="45" fillId="0" borderId="0" applyFont="0" applyFill="0" applyBorder="0" applyAlignment="0" applyProtection="0"/>
    <xf numFmtId="0" fontId="45" fillId="0" borderId="0" applyFont="0" applyFill="0" applyBorder="0" applyAlignment="0" applyProtection="0"/>
    <xf numFmtId="0" fontId="45" fillId="0" borderId="0"/>
    <xf numFmtId="194" fontId="46" fillId="0" borderId="0">
      <alignment vertical="center"/>
    </xf>
    <xf numFmtId="214" fontId="65" fillId="0" borderId="0">
      <protection locked="0"/>
    </xf>
    <xf numFmtId="10" fontId="45" fillId="0" borderId="0" applyFont="0" applyFill="0" applyBorder="0" applyAlignment="0" applyProtection="0"/>
    <xf numFmtId="252" fontId="66" fillId="0" borderId="0">
      <protection locked="0"/>
    </xf>
    <xf numFmtId="30" fontId="109" fillId="0" borderId="0" applyNumberFormat="0" applyFill="0" applyBorder="0" applyAlignment="0" applyProtection="0">
      <alignment horizontal="left"/>
    </xf>
    <xf numFmtId="0" fontId="13" fillId="0" borderId="0"/>
    <xf numFmtId="186" fontId="46" fillId="0" borderId="0">
      <alignment vertical="center"/>
    </xf>
    <xf numFmtId="186" fontId="46" fillId="0" borderId="0">
      <alignment vertical="distributed"/>
    </xf>
    <xf numFmtId="0" fontId="67" fillId="0" borderId="0"/>
    <xf numFmtId="0" fontId="110" fillId="0" borderId="0">
      <alignment horizontal="center" vertical="center"/>
    </xf>
    <xf numFmtId="0" fontId="107" fillId="0" borderId="0"/>
    <xf numFmtId="40" fontId="111" fillId="0" borderId="0" applyBorder="0">
      <alignment horizontal="right"/>
    </xf>
    <xf numFmtId="49" fontId="112" fillId="0" borderId="0" applyFill="0" applyBorder="0" applyProtection="0">
      <alignment horizontal="centerContinuous" vertical="center"/>
    </xf>
    <xf numFmtId="0" fontId="113" fillId="0" borderId="0" applyFill="0" applyBorder="0" applyProtection="0">
      <alignment horizontal="centerContinuous" vertical="center"/>
    </xf>
    <xf numFmtId="0" fontId="99" fillId="23" borderId="0" applyFill="0" applyBorder="0" applyProtection="0">
      <alignment horizontal="center" vertical="center"/>
    </xf>
    <xf numFmtId="209" fontId="65" fillId="0" borderId="85">
      <protection locked="0"/>
    </xf>
    <xf numFmtId="0" fontId="20" fillId="0" borderId="80">
      <alignment horizontal="left"/>
    </xf>
    <xf numFmtId="228" fontId="99" fillId="0" borderId="0" applyFont="0" applyFill="0" applyBorder="0" applyAlignment="0" applyProtection="0"/>
    <xf numFmtId="0" fontId="45" fillId="0" borderId="0" applyFont="0" applyFill="0" applyBorder="0" applyAlignment="0" applyProtection="0"/>
    <xf numFmtId="0" fontId="13" fillId="0" borderId="0">
      <protection locked="0"/>
    </xf>
    <xf numFmtId="49" fontId="57" fillId="0" borderId="3">
      <alignment horizontal="center" vertical="center"/>
    </xf>
    <xf numFmtId="0" fontId="56" fillId="24" borderId="0" applyNumberFormat="0" applyBorder="0" applyAlignment="0" applyProtection="0">
      <alignment vertical="center"/>
    </xf>
    <xf numFmtId="0" fontId="56" fillId="25" borderId="0" applyNumberFormat="0" applyBorder="0" applyAlignment="0" applyProtection="0">
      <alignment vertical="center"/>
    </xf>
    <xf numFmtId="0" fontId="56" fillId="26" borderId="0" applyNumberFormat="0" applyBorder="0" applyAlignment="0" applyProtection="0">
      <alignment vertical="center"/>
    </xf>
    <xf numFmtId="0" fontId="56" fillId="18" borderId="0" applyNumberFormat="0" applyBorder="0" applyAlignment="0" applyProtection="0">
      <alignment vertical="center"/>
    </xf>
    <xf numFmtId="0" fontId="56" fillId="19" borderId="0" applyNumberFormat="0" applyBorder="0" applyAlignment="0" applyProtection="0">
      <alignment vertical="center"/>
    </xf>
    <xf numFmtId="0" fontId="56" fillId="27" borderId="0" applyNumberFormat="0" applyBorder="0" applyAlignment="0" applyProtection="0">
      <alignment vertical="center"/>
    </xf>
    <xf numFmtId="0" fontId="58" fillId="0" borderId="0" applyNumberFormat="0" applyFill="0" applyBorder="0" applyAlignment="0" applyProtection="0">
      <alignment vertical="center"/>
    </xf>
    <xf numFmtId="0" fontId="59" fillId="28" borderId="86" applyNumberFormat="0" applyAlignment="0" applyProtection="0">
      <alignment vertical="center"/>
    </xf>
    <xf numFmtId="222" fontId="12" fillId="0" borderId="0">
      <protection locked="0"/>
    </xf>
    <xf numFmtId="0" fontId="60" fillId="0" borderId="0">
      <protection locked="0"/>
    </xf>
    <xf numFmtId="0" fontId="60" fillId="0" borderId="0">
      <protection locked="0"/>
    </xf>
    <xf numFmtId="0" fontId="61" fillId="0" borderId="0"/>
    <xf numFmtId="0" fontId="46" fillId="0" borderId="0">
      <alignment vertical="center"/>
    </xf>
    <xf numFmtId="0" fontId="62" fillId="0" borderId="52">
      <alignment horizontal="center" vertical="center"/>
    </xf>
    <xf numFmtId="9" fontId="63" fillId="0" borderId="0" applyNumberFormat="0" applyFill="0" applyBorder="0" applyAlignment="0" applyProtection="0"/>
    <xf numFmtId="0" fontId="12" fillId="0" borderId="0"/>
    <xf numFmtId="0" fontId="64" fillId="8" borderId="0" applyNumberFormat="0" applyBorder="0" applyAlignment="0" applyProtection="0">
      <alignment vertical="center"/>
    </xf>
    <xf numFmtId="0" fontId="65" fillId="0" borderId="0">
      <protection locked="0"/>
    </xf>
    <xf numFmtId="240" fontId="66" fillId="0" borderId="52" applyFill="0" applyBorder="0" applyProtection="0">
      <alignment horizontal="center" vertical="center" shrinkToFit="1"/>
    </xf>
    <xf numFmtId="243" fontId="52" fillId="0" borderId="52" applyFill="0" applyAlignment="0" applyProtection="0">
      <alignment vertical="center"/>
    </xf>
    <xf numFmtId="3" fontId="67" fillId="0" borderId="87">
      <alignment horizontal="center"/>
    </xf>
    <xf numFmtId="241" fontId="52" fillId="0" borderId="52" applyFill="0" applyBorder="0" applyProtection="0">
      <alignment vertical="center" shrinkToFit="1"/>
    </xf>
    <xf numFmtId="0" fontId="43" fillId="0" borderId="18">
      <alignment vertical="center"/>
    </xf>
    <xf numFmtId="0" fontId="65" fillId="0" borderId="0">
      <protection locked="0"/>
    </xf>
    <xf numFmtId="0" fontId="68" fillId="0" borderId="0" applyNumberFormat="0" applyFill="0" applyBorder="0" applyAlignment="0" applyProtection="0">
      <alignment vertical="top"/>
      <protection locked="0"/>
    </xf>
    <xf numFmtId="40" fontId="69" fillId="0" borderId="0" applyFont="0" applyFill="0" applyBorder="0" applyAlignment="0" applyProtection="0"/>
    <xf numFmtId="38" fontId="69" fillId="0" borderId="0" applyFont="0" applyFill="0" applyBorder="0" applyAlignment="0" applyProtection="0"/>
    <xf numFmtId="180" fontId="48" fillId="0" borderId="83">
      <alignment vertical="center"/>
    </xf>
    <xf numFmtId="0" fontId="12" fillId="29" borderId="88" applyNumberFormat="0" applyFont="0" applyAlignment="0" applyProtection="0">
      <alignment vertical="center"/>
    </xf>
    <xf numFmtId="0" fontId="12" fillId="30" borderId="0" applyNumberFormat="0" applyFont="0" applyBorder="0" applyAlignment="0" applyProtection="0"/>
    <xf numFmtId="0" fontId="69" fillId="0" borderId="0" applyFont="0" applyFill="0" applyBorder="0" applyAlignment="0" applyProtection="0"/>
    <xf numFmtId="0" fontId="69" fillId="0" borderId="0" applyFont="0" applyFill="0" applyBorder="0" applyAlignment="0" applyProtection="0"/>
    <xf numFmtId="0" fontId="46" fillId="0" borderId="0" applyNumberFormat="0" applyFont="0" applyFill="0" applyBorder="0" applyProtection="0">
      <alignment horizontal="distributed" vertical="center" justifyLastLine="1"/>
    </xf>
    <xf numFmtId="10" fontId="52" fillId="0" borderId="0">
      <alignment vertical="center"/>
    </xf>
    <xf numFmtId="10" fontId="52" fillId="0" borderId="0">
      <alignment vertical="center"/>
    </xf>
    <xf numFmtId="0" fontId="70" fillId="0" borderId="0">
      <protection locked="0"/>
    </xf>
    <xf numFmtId="209" fontId="70" fillId="0" borderId="0">
      <protection locked="0"/>
    </xf>
    <xf numFmtId="0" fontId="70" fillId="0" borderId="0">
      <protection locked="0"/>
    </xf>
    <xf numFmtId="209" fontId="70" fillId="0" borderId="0">
      <protection locked="0"/>
    </xf>
    <xf numFmtId="10" fontId="52" fillId="0" borderId="0">
      <alignment vertical="center"/>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9" fontId="12" fillId="0" borderId="0" applyFont="0" applyFill="0" applyBorder="0" applyAlignment="0" applyProtection="0">
      <alignment vertical="center"/>
    </xf>
    <xf numFmtId="236" fontId="13" fillId="0" borderId="0" applyFont="0" applyFill="0" applyBorder="0" applyProtection="0">
      <alignment horizontal="center" vertical="center"/>
    </xf>
    <xf numFmtId="237" fontId="13" fillId="0" borderId="0" applyFont="0" applyFill="0" applyBorder="0" applyProtection="0">
      <alignment horizontal="center" vertical="center"/>
    </xf>
    <xf numFmtId="9" fontId="44" fillId="23" borderId="0" applyFill="0" applyBorder="0" applyProtection="0">
      <alignment horizontal="right"/>
    </xf>
    <xf numFmtId="10" fontId="44" fillId="0" borderId="0" applyFill="0" applyBorder="0" applyProtection="0">
      <alignment horizontal="right"/>
    </xf>
    <xf numFmtId="9" fontId="12" fillId="0" borderId="0" applyFont="0" applyFill="0" applyBorder="0" applyAlignment="0" applyProtection="0"/>
    <xf numFmtId="235" fontId="12" fillId="0" borderId="0" applyFont="0" applyFill="0" applyBorder="0" applyAlignment="0" applyProtection="0"/>
    <xf numFmtId="233" fontId="46" fillId="0" borderId="0" applyFont="0" applyFill="0" applyBorder="0" applyAlignment="0" applyProtection="0"/>
    <xf numFmtId="0" fontId="66" fillId="0" borderId="0" applyFont="0" applyFill="0" applyBorder="0" applyProtection="0">
      <alignment horizontal="center" vertical="center"/>
    </xf>
    <xf numFmtId="0" fontId="66" fillId="0" borderId="0" applyFont="0" applyFill="0" applyBorder="0" applyProtection="0">
      <alignment horizontal="center" vertical="center"/>
    </xf>
    <xf numFmtId="0" fontId="71" fillId="31" borderId="0" applyNumberFormat="0" applyBorder="0" applyAlignment="0" applyProtection="0">
      <alignment vertical="center"/>
    </xf>
    <xf numFmtId="0" fontId="72" fillId="0" borderId="0"/>
    <xf numFmtId="180" fontId="73" fillId="0" borderId="89">
      <alignment vertical="center"/>
    </xf>
    <xf numFmtId="0" fontId="46" fillId="0" borderId="0" applyNumberFormat="0" applyFont="0" applyFill="0" applyBorder="0" applyProtection="0">
      <alignment horizontal="centerContinuous" vertical="center"/>
    </xf>
    <xf numFmtId="188" fontId="74" fillId="0" borderId="52">
      <alignment vertical="center"/>
    </xf>
    <xf numFmtId="0" fontId="75" fillId="0" borderId="0" applyNumberFormat="0" applyFill="0" applyBorder="0" applyAlignment="0" applyProtection="0">
      <alignment vertical="center"/>
    </xf>
    <xf numFmtId="0" fontId="76" fillId="32" borderId="90" applyNumberFormat="0" applyAlignment="0" applyProtection="0">
      <alignment vertical="center"/>
    </xf>
    <xf numFmtId="216" fontId="52" fillId="0" borderId="0">
      <alignment vertical="center"/>
    </xf>
    <xf numFmtId="180" fontId="42" fillId="0" borderId="89">
      <alignment vertical="center"/>
    </xf>
    <xf numFmtId="219" fontId="45" fillId="0" borderId="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16" fillId="0" borderId="0" applyFont="0" applyFill="0" applyBorder="0" applyAlignment="0" applyProtection="0">
      <alignment vertical="center"/>
    </xf>
    <xf numFmtId="0" fontId="45" fillId="0" borderId="0"/>
    <xf numFmtId="0" fontId="77" fillId="0" borderId="91"/>
    <xf numFmtId="0" fontId="78" fillId="0" borderId="92" applyNumberFormat="0" applyFill="0" applyAlignment="0" applyProtection="0">
      <alignment vertical="center"/>
    </xf>
    <xf numFmtId="0" fontId="57" fillId="0" borderId="0"/>
    <xf numFmtId="202" fontId="57" fillId="0" borderId="3" applyBorder="0">
      <alignment vertical="center"/>
    </xf>
    <xf numFmtId="0" fontId="79" fillId="0" borderId="93" applyNumberFormat="0" applyFill="0" applyAlignment="0" applyProtection="0">
      <alignment vertical="center"/>
    </xf>
    <xf numFmtId="0" fontId="80" fillId="0" borderId="0" applyFont="0" applyFill="0" applyBorder="0" applyAlignment="0" applyProtection="0"/>
    <xf numFmtId="177" fontId="81" fillId="0" borderId="52" applyNumberFormat="0" applyFont="0" applyFill="0" applyAlignment="0" applyProtection="0">
      <alignment horizontal="center" vertical="center"/>
    </xf>
    <xf numFmtId="243" fontId="46" fillId="0" borderId="0" applyFill="0" applyBorder="0" applyProtection="0">
      <alignment vertical="center"/>
    </xf>
    <xf numFmtId="242" fontId="46" fillId="0" borderId="52" applyFont="0" applyFill="0" applyBorder="0" applyProtection="0">
      <alignment horizontal="center" vertical="center"/>
    </xf>
    <xf numFmtId="0" fontId="82" fillId="12" borderId="86" applyNumberFormat="0" applyAlignment="0" applyProtection="0">
      <alignment vertical="center"/>
    </xf>
    <xf numFmtId="4" fontId="65" fillId="0" borderId="0">
      <protection locked="0"/>
    </xf>
    <xf numFmtId="3" fontId="83" fillId="0" borderId="0" applyFont="0" applyFill="0" applyBorder="0" applyAlignment="0" applyProtection="0"/>
    <xf numFmtId="0" fontId="84" fillId="0" borderId="0" applyNumberFormat="0" applyFill="0" applyBorder="0" applyAlignment="0" applyProtection="0">
      <alignment vertical="center"/>
    </xf>
    <xf numFmtId="0" fontId="85" fillId="0" borderId="94" applyNumberFormat="0" applyFill="0" applyAlignment="0" applyProtection="0">
      <alignment vertical="center"/>
    </xf>
    <xf numFmtId="0" fontId="13" fillId="0" borderId="0">
      <alignment vertical="center"/>
    </xf>
    <xf numFmtId="0" fontId="86" fillId="0" borderId="0">
      <alignment horizontal="centerContinuous" vertical="center"/>
    </xf>
    <xf numFmtId="0" fontId="87" fillId="0" borderId="95" applyNumberFormat="0" applyFill="0" applyAlignment="0" applyProtection="0">
      <alignment vertical="center"/>
    </xf>
    <xf numFmtId="0" fontId="88" fillId="0" borderId="96" applyNumberFormat="0" applyFill="0" applyAlignment="0" applyProtection="0">
      <alignment vertical="center"/>
    </xf>
    <xf numFmtId="0" fontId="88" fillId="0" borderId="0" applyNumberFormat="0" applyFill="0" applyBorder="0" applyAlignment="0" applyProtection="0">
      <alignment vertical="center"/>
    </xf>
    <xf numFmtId="0" fontId="13" fillId="0" borderId="3">
      <alignment horizontal="distributed" vertical="center"/>
    </xf>
    <xf numFmtId="0" fontId="13" fillId="0" borderId="4">
      <alignment horizontal="distributed" vertical="top"/>
    </xf>
    <xf numFmtId="0" fontId="13" fillId="0" borderId="29">
      <alignment horizontal="distributed"/>
    </xf>
    <xf numFmtId="180" fontId="89" fillId="0" borderId="0">
      <alignment vertical="center"/>
    </xf>
    <xf numFmtId="0" fontId="90" fillId="0" borderId="0"/>
    <xf numFmtId="0" fontId="91" fillId="9" borderId="0" applyNumberFormat="0" applyBorder="0" applyAlignment="0" applyProtection="0">
      <alignment vertical="center"/>
    </xf>
    <xf numFmtId="0" fontId="13" fillId="0" borderId="0"/>
    <xf numFmtId="0" fontId="92" fillId="28" borderId="97" applyNumberFormat="0" applyAlignment="0" applyProtection="0">
      <alignment vertical="center"/>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0" fontId="70" fillId="0" borderId="0">
      <protection locked="0"/>
    </xf>
    <xf numFmtId="209" fontId="70" fillId="0" borderId="0">
      <protection locked="0"/>
    </xf>
    <xf numFmtId="0" fontId="70" fillId="0" borderId="0">
      <protection locked="0"/>
    </xf>
    <xf numFmtId="209" fontId="70" fillId="0" borderId="0">
      <protection locked="0"/>
    </xf>
    <xf numFmtId="232" fontId="13" fillId="0" borderId="0" applyFont="0" applyFill="0" applyBorder="0" applyProtection="0">
      <alignment vertical="center"/>
    </xf>
    <xf numFmtId="38" fontId="46" fillId="0" borderId="0" applyFont="0" applyFill="0" applyBorder="0" applyProtection="0">
      <alignment vertical="center"/>
    </xf>
    <xf numFmtId="209" fontId="70" fillId="0" borderId="0">
      <protection locked="0"/>
    </xf>
    <xf numFmtId="226" fontId="12" fillId="0" borderId="0" applyFont="0" applyFill="0" applyBorder="0" applyAlignment="0" applyProtection="0"/>
    <xf numFmtId="0" fontId="45" fillId="0" borderId="3"/>
    <xf numFmtId="190" fontId="13" fillId="23" borderId="0" applyFill="0" applyBorder="0" applyProtection="0">
      <alignment horizontal="right"/>
    </xf>
    <xf numFmtId="38" fontId="46" fillId="0" borderId="0" applyFont="0" applyFill="0" applyBorder="0" applyAlignment="0" applyProtection="0">
      <alignment vertical="center"/>
    </xf>
    <xf numFmtId="188" fontId="46" fillId="0" borderId="0" applyFont="0" applyFill="0" applyBorder="0" applyAlignment="0" applyProtection="0">
      <alignment vertical="center"/>
    </xf>
    <xf numFmtId="38" fontId="46" fillId="0" borderId="0" applyFill="0" applyBorder="0" applyAlignment="0" applyProtection="0">
      <alignment vertical="center"/>
    </xf>
    <xf numFmtId="216" fontId="66" fillId="0" borderId="0" applyFont="0" applyFill="0" applyBorder="0" applyAlignment="0" applyProtection="0"/>
    <xf numFmtId="199" fontId="67" fillId="0" borderId="0" applyFont="0" applyFill="0" applyBorder="0" applyAlignment="0" applyProtection="0"/>
    <xf numFmtId="200" fontId="67" fillId="0" borderId="0" applyFont="0" applyFill="0" applyBorder="0" applyAlignment="0" applyProtection="0"/>
    <xf numFmtId="198" fontId="67" fillId="0" borderId="0" applyFont="0" applyFill="0" applyBorder="0" applyAlignment="0" applyProtection="0"/>
    <xf numFmtId="197" fontId="67" fillId="0" borderId="0" applyFont="0" applyFill="0" applyBorder="0" applyAlignment="0" applyProtection="0"/>
    <xf numFmtId="0" fontId="13" fillId="0" borderId="0" applyFont="0" applyFill="0" applyBorder="0" applyAlignment="0" applyProtection="0"/>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0" fontId="70" fillId="0" borderId="0">
      <protection locked="0"/>
    </xf>
    <xf numFmtId="209" fontId="70" fillId="0" borderId="0">
      <protection locked="0"/>
    </xf>
    <xf numFmtId="0" fontId="70" fillId="0" borderId="0">
      <protection locked="0"/>
    </xf>
    <xf numFmtId="209" fontId="70" fillId="0" borderId="0">
      <protection locked="0"/>
    </xf>
    <xf numFmtId="42" fontId="12" fillId="0" borderId="0" applyFont="0" applyFill="0" applyBorder="0" applyAlignment="0" applyProtection="0"/>
    <xf numFmtId="0" fontId="13" fillId="0" borderId="0" applyFont="0" applyFill="0" applyBorder="0" applyAlignment="0" applyProtection="0"/>
    <xf numFmtId="221" fontId="12" fillId="0" borderId="0">
      <protection locked="0"/>
    </xf>
    <xf numFmtId="209" fontId="70" fillId="0" borderId="0">
      <protection locked="0"/>
    </xf>
    <xf numFmtId="0" fontId="42" fillId="0" borderId="52">
      <alignment horizontal="center" vertical="center"/>
    </xf>
    <xf numFmtId="0" fontId="42" fillId="0" borderId="52">
      <alignment horizontal="left" vertical="center"/>
    </xf>
    <xf numFmtId="0" fontId="42" fillId="0" borderId="52">
      <alignment vertical="center" textRotation="255"/>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209" fontId="70" fillId="0" borderId="0">
      <protection locked="0"/>
    </xf>
    <xf numFmtId="0" fontId="70" fillId="0" borderId="0">
      <protection locked="0"/>
    </xf>
    <xf numFmtId="209" fontId="70" fillId="0" borderId="0">
      <protection locked="0"/>
    </xf>
    <xf numFmtId="0" fontId="70" fillId="0" borderId="0">
      <protection locked="0"/>
    </xf>
    <xf numFmtId="0" fontId="47" fillId="0" borderId="29">
      <alignment horizontal="distributed"/>
    </xf>
    <xf numFmtId="0" fontId="47" fillId="0" borderId="32">
      <alignment horizontal="distributed" vertical="center"/>
    </xf>
    <xf numFmtId="0" fontId="47" fillId="0" borderId="39">
      <alignment horizontal="distributed" vertical="top"/>
    </xf>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alignment vertical="center"/>
    </xf>
    <xf numFmtId="0" fontId="45" fillId="0" borderId="0">
      <alignment vertical="center"/>
    </xf>
    <xf numFmtId="0" fontId="115" fillId="0" borderId="0">
      <alignment vertical="center"/>
    </xf>
    <xf numFmtId="0" fontId="13" fillId="0" borderId="0"/>
    <xf numFmtId="0" fontId="117" fillId="0" borderId="0">
      <alignment vertical="center"/>
    </xf>
    <xf numFmtId="0" fontId="12" fillId="0" borderId="0">
      <alignment vertical="center"/>
    </xf>
    <xf numFmtId="0" fontId="45" fillId="0" borderId="0"/>
    <xf numFmtId="0" fontId="12" fillId="0" borderId="0">
      <alignment vertical="center"/>
    </xf>
    <xf numFmtId="0" fontId="118" fillId="0" borderId="0">
      <alignment vertical="center"/>
    </xf>
    <xf numFmtId="0" fontId="45" fillId="0" borderId="0"/>
    <xf numFmtId="0" fontId="45" fillId="0" borderId="0"/>
    <xf numFmtId="0" fontId="12" fillId="0" borderId="0"/>
    <xf numFmtId="0" fontId="45" fillId="0" borderId="0"/>
    <xf numFmtId="0" fontId="12" fillId="0" borderId="0">
      <alignment vertical="center"/>
    </xf>
    <xf numFmtId="0" fontId="45" fillId="0" borderId="0"/>
    <xf numFmtId="0" fontId="45" fillId="0" borderId="0"/>
    <xf numFmtId="0" fontId="12" fillId="0" borderId="0">
      <alignment vertical="center"/>
    </xf>
    <xf numFmtId="0" fontId="12" fillId="0" borderId="0">
      <alignment vertical="center"/>
    </xf>
    <xf numFmtId="0" fontId="12"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45" fillId="0" borderId="0"/>
    <xf numFmtId="0" fontId="12" fillId="0" borderId="0"/>
    <xf numFmtId="0" fontId="48" fillId="0" borderId="0"/>
    <xf numFmtId="0" fontId="46" fillId="0" borderId="0">
      <alignment vertical="center"/>
    </xf>
    <xf numFmtId="0" fontId="12" fillId="0" borderId="3" applyNumberFormat="0" applyFill="0" applyProtection="0">
      <alignment vertical="center"/>
    </xf>
    <xf numFmtId="0" fontId="65" fillId="0" borderId="98">
      <protection locked="0"/>
    </xf>
    <xf numFmtId="220" fontId="12" fillId="0" borderId="0">
      <protection locked="0"/>
    </xf>
    <xf numFmtId="223" fontId="12" fillId="0" borderId="0">
      <protection locked="0"/>
    </xf>
    <xf numFmtId="178" fontId="13" fillId="0" borderId="0" applyFont="0" applyBorder="0"/>
    <xf numFmtId="0" fontId="13" fillId="0" borderId="0"/>
    <xf numFmtId="0" fontId="115" fillId="0" borderId="0">
      <alignment vertical="center"/>
    </xf>
  </cellStyleXfs>
  <cellXfs count="648">
    <xf numFmtId="0" fontId="0" fillId="0" borderId="0" xfId="0">
      <alignment vertical="center"/>
    </xf>
    <xf numFmtId="0" fontId="2" fillId="0" borderId="0" xfId="0" applyFont="1">
      <alignment vertical="center"/>
    </xf>
    <xf numFmtId="0" fontId="0" fillId="0" borderId="0" xfId="0" applyAlignment="1">
      <alignment horizontal="center" vertical="center"/>
    </xf>
    <xf numFmtId="0" fontId="7" fillId="0" borderId="5" xfId="0" applyFont="1" applyBorder="1">
      <alignment vertical="center"/>
    </xf>
    <xf numFmtId="0" fontId="7" fillId="0" borderId="4" xfId="0" applyFont="1" applyBorder="1">
      <alignment vertical="center"/>
    </xf>
    <xf numFmtId="0" fontId="7" fillId="0" borderId="6" xfId="0" applyFont="1" applyBorder="1">
      <alignment vertical="center"/>
    </xf>
    <xf numFmtId="0" fontId="7" fillId="0" borderId="7" xfId="0" applyFont="1" applyBorder="1">
      <alignment vertical="center"/>
    </xf>
    <xf numFmtId="0" fontId="7" fillId="0" borderId="3" xfId="0" applyFont="1" applyBorder="1">
      <alignment vertical="center"/>
    </xf>
    <xf numFmtId="0" fontId="7" fillId="0" borderId="8" xfId="0" applyFont="1" applyBorder="1">
      <alignment vertical="center"/>
    </xf>
    <xf numFmtId="0" fontId="8" fillId="0" borderId="0" xfId="0" applyFont="1">
      <alignment vertical="center"/>
    </xf>
    <xf numFmtId="0" fontId="7" fillId="0" borderId="4" xfId="0" applyFont="1" applyBorder="1" applyAlignment="1">
      <alignment horizontal="center" vertical="center"/>
    </xf>
    <xf numFmtId="0" fontId="7" fillId="0" borderId="10" xfId="0" applyFont="1" applyBorder="1" applyAlignment="1">
      <alignment horizontal="center" vertical="center"/>
    </xf>
    <xf numFmtId="0" fontId="8" fillId="0" borderId="0" xfId="0" applyFont="1" applyAlignment="1">
      <alignment horizontal="center" vertical="center"/>
    </xf>
    <xf numFmtId="0" fontId="3" fillId="0" borderId="8" xfId="0" applyFont="1" applyBorder="1">
      <alignment vertical="center"/>
    </xf>
    <xf numFmtId="0" fontId="7" fillId="0" borderId="0" xfId="0" applyFont="1">
      <alignment vertical="center"/>
    </xf>
    <xf numFmtId="0" fontId="7" fillId="0" borderId="9" xfId="0" applyFont="1" applyBorder="1" applyAlignment="1">
      <alignment horizontal="center" vertical="center"/>
    </xf>
    <xf numFmtId="0" fontId="3" fillId="0" borderId="11" xfId="0" applyFont="1" applyBorder="1">
      <alignment vertical="center"/>
    </xf>
    <xf numFmtId="176" fontId="7" fillId="0" borderId="4" xfId="1" applyNumberFormat="1" applyFont="1" applyBorder="1">
      <alignment vertical="center"/>
    </xf>
    <xf numFmtId="176" fontId="7" fillId="0" borderId="3" xfId="1" applyNumberFormat="1" applyFont="1" applyBorder="1">
      <alignment vertical="center"/>
    </xf>
    <xf numFmtId="0" fontId="3" fillId="0" borderId="21" xfId="0" applyFont="1" applyBorder="1" applyAlignment="1">
      <alignment horizontal="center" vertical="center"/>
    </xf>
    <xf numFmtId="0" fontId="7" fillId="0" borderId="18" xfId="0" applyFont="1" applyBorder="1">
      <alignment vertical="center"/>
    </xf>
    <xf numFmtId="0" fontId="3" fillId="0" borderId="14" xfId="0" applyFont="1" applyBorder="1" applyAlignment="1">
      <alignment horizontal="center" vertical="center"/>
    </xf>
    <xf numFmtId="0" fontId="3" fillId="0" borderId="23" xfId="0" applyFont="1" applyBorder="1" applyAlignment="1">
      <alignment horizontal="center" vertical="center"/>
    </xf>
    <xf numFmtId="0" fontId="3" fillId="0" borderId="24" xfId="0" applyFont="1" applyBorder="1" applyAlignment="1">
      <alignment horizontal="center" vertical="center"/>
    </xf>
    <xf numFmtId="0" fontId="7" fillId="0" borderId="1" xfId="0" applyFont="1" applyBorder="1">
      <alignment vertical="center"/>
    </xf>
    <xf numFmtId="0" fontId="7" fillId="0" borderId="2" xfId="0" applyFont="1" applyBorder="1">
      <alignment vertical="center"/>
    </xf>
    <xf numFmtId="0" fontId="7" fillId="0" borderId="17" xfId="0" applyFont="1" applyBorder="1">
      <alignment vertical="center"/>
    </xf>
    <xf numFmtId="0" fontId="7" fillId="0" borderId="19" xfId="0" applyFont="1" applyBorder="1">
      <alignment vertical="center"/>
    </xf>
    <xf numFmtId="0" fontId="7" fillId="0" borderId="3" xfId="0" applyFont="1" applyBorder="1" applyAlignment="1">
      <alignment horizontal="left" vertical="center"/>
    </xf>
    <xf numFmtId="0" fontId="7" fillId="0" borderId="10" xfId="0" applyFont="1" applyBorder="1" applyAlignment="1">
      <alignment horizontal="left" vertical="center"/>
    </xf>
    <xf numFmtId="177" fontId="7" fillId="0" borderId="4" xfId="1" applyNumberFormat="1" applyFont="1" applyBorder="1">
      <alignment vertical="center"/>
    </xf>
    <xf numFmtId="177" fontId="7" fillId="0" borderId="3" xfId="1" applyNumberFormat="1" applyFont="1" applyBorder="1">
      <alignment vertical="center"/>
    </xf>
    <xf numFmtId="177" fontId="7" fillId="0" borderId="10" xfId="1" applyNumberFormat="1" applyFont="1" applyBorder="1">
      <alignment vertical="center"/>
    </xf>
    <xf numFmtId="0" fontId="7" fillId="0" borderId="11" xfId="0" applyFont="1" applyBorder="1" applyAlignment="1">
      <alignment horizontal="center" vertical="center"/>
    </xf>
    <xf numFmtId="176" fontId="7" fillId="0" borderId="6" xfId="1" applyNumberFormat="1" applyFont="1" applyBorder="1">
      <alignment vertical="center"/>
    </xf>
    <xf numFmtId="176" fontId="7" fillId="0" borderId="8" xfId="1" applyNumberFormat="1" applyFont="1" applyBorder="1">
      <alignment vertical="center"/>
    </xf>
    <xf numFmtId="0" fontId="3" fillId="0" borderId="13" xfId="0" applyFont="1" applyBorder="1" applyAlignment="1">
      <alignment horizontal="center" vertical="center"/>
    </xf>
    <xf numFmtId="0" fontId="7" fillId="0" borderId="13" xfId="0" applyFont="1" applyBorder="1" applyAlignment="1">
      <alignment horizontal="center" vertical="center"/>
    </xf>
    <xf numFmtId="176" fontId="7" fillId="0" borderId="13" xfId="1" applyNumberFormat="1" applyFont="1" applyBorder="1" applyAlignment="1">
      <alignment horizontal="center" vertical="center"/>
    </xf>
    <xf numFmtId="0" fontId="3" fillId="0" borderId="22" xfId="0" applyFont="1" applyBorder="1" applyAlignment="1">
      <alignment horizontal="center" vertical="center"/>
    </xf>
    <xf numFmtId="0" fontId="15" fillId="0" borderId="0" xfId="0" applyFont="1">
      <alignment vertical="center"/>
    </xf>
    <xf numFmtId="0" fontId="7" fillId="0" borderId="0" xfId="0" applyFont="1" applyAlignment="1">
      <alignment horizontal="center" vertical="center"/>
    </xf>
    <xf numFmtId="176" fontId="3" fillId="0" borderId="11" xfId="1" applyNumberFormat="1" applyFont="1" applyBorder="1">
      <alignment vertical="center"/>
    </xf>
    <xf numFmtId="179" fontId="7" fillId="0" borderId="3" xfId="1" applyNumberFormat="1" applyFont="1" applyBorder="1">
      <alignment vertical="center"/>
    </xf>
    <xf numFmtId="176" fontId="7" fillId="0" borderId="20" xfId="1" applyNumberFormat="1" applyFont="1" applyBorder="1">
      <alignment vertical="center"/>
    </xf>
    <xf numFmtId="177" fontId="7" fillId="0" borderId="20" xfId="1" applyNumberFormat="1" applyFont="1" applyBorder="1">
      <alignment vertical="center"/>
    </xf>
    <xf numFmtId="177" fontId="7" fillId="0" borderId="8" xfId="1" applyNumberFormat="1" applyFont="1" applyBorder="1">
      <alignment vertical="center"/>
    </xf>
    <xf numFmtId="177" fontId="3" fillId="0" borderId="10" xfId="1" applyNumberFormat="1" applyFont="1" applyBorder="1">
      <alignment vertical="center"/>
    </xf>
    <xf numFmtId="0" fontId="3" fillId="0" borderId="13" xfId="0" applyFont="1" applyBorder="1" applyAlignment="1">
      <alignment horizontal="left" vertical="center"/>
    </xf>
    <xf numFmtId="0" fontId="0" fillId="0" borderId="0" xfId="0" applyAlignment="1">
      <alignment horizontal="left" vertical="center"/>
    </xf>
    <xf numFmtId="0" fontId="7" fillId="0" borderId="18" xfId="0" applyFont="1" applyBorder="1" applyAlignment="1">
      <alignment horizontal="center" vertical="center"/>
    </xf>
    <xf numFmtId="179" fontId="7" fillId="0" borderId="4" xfId="1" applyNumberFormat="1" applyFont="1" applyBorder="1">
      <alignment vertical="center"/>
    </xf>
    <xf numFmtId="0" fontId="6" fillId="2" borderId="32" xfId="0" applyFont="1" applyFill="1" applyBorder="1" applyAlignment="1">
      <alignment horizontal="center" vertical="center"/>
    </xf>
    <xf numFmtId="177" fontId="7" fillId="0" borderId="6" xfId="1" applyNumberFormat="1" applyFont="1" applyBorder="1">
      <alignment vertical="center"/>
    </xf>
    <xf numFmtId="176" fontId="3" fillId="0" borderId="10" xfId="1" applyNumberFormat="1" applyFont="1" applyBorder="1">
      <alignment vertical="center"/>
    </xf>
    <xf numFmtId="177" fontId="4" fillId="0" borderId="3" xfId="1" applyNumberFormat="1" applyFont="1" applyBorder="1">
      <alignment vertical="center"/>
    </xf>
    <xf numFmtId="177" fontId="4" fillId="0" borderId="8" xfId="1" applyNumberFormat="1" applyFont="1" applyBorder="1">
      <alignment vertical="center"/>
    </xf>
    <xf numFmtId="176" fontId="10" fillId="0" borderId="10" xfId="1" applyNumberFormat="1" applyFont="1" applyBorder="1">
      <alignment vertical="center"/>
    </xf>
    <xf numFmtId="177" fontId="10" fillId="0" borderId="10" xfId="1" applyNumberFormat="1" applyFont="1" applyBorder="1">
      <alignment vertical="center"/>
    </xf>
    <xf numFmtId="177" fontId="10" fillId="0" borderId="11" xfId="1" applyNumberFormat="1" applyFont="1" applyBorder="1">
      <alignment vertical="center"/>
    </xf>
    <xf numFmtId="0" fontId="7" fillId="0" borderId="35" xfId="0" applyFont="1" applyBorder="1">
      <alignment vertical="center"/>
    </xf>
    <xf numFmtId="0" fontId="7" fillId="0" borderId="20" xfId="0" applyFont="1" applyBorder="1">
      <alignment vertical="center"/>
    </xf>
    <xf numFmtId="0" fontId="7" fillId="0" borderId="20" xfId="0" applyFont="1" applyBorder="1" applyAlignment="1">
      <alignment horizontal="center" vertical="center"/>
    </xf>
    <xf numFmtId="0" fontId="3" fillId="0" borderId="10" xfId="0" applyFont="1" applyBorder="1">
      <alignment vertical="center"/>
    </xf>
    <xf numFmtId="0" fontId="7" fillId="0" borderId="36" xfId="0" applyFont="1" applyBorder="1">
      <alignment vertical="center"/>
    </xf>
    <xf numFmtId="0" fontId="7" fillId="0" borderId="8" xfId="0"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7" fillId="0" borderId="3" xfId="0" applyFont="1" applyBorder="1" applyAlignment="1">
      <alignment horizontal="center" vertical="center"/>
    </xf>
    <xf numFmtId="0" fontId="3" fillId="0" borderId="0" xfId="0" applyFont="1" applyAlignment="1">
      <alignment horizontal="center" vertical="center"/>
    </xf>
    <xf numFmtId="0" fontId="3" fillId="0" borderId="0" xfId="0" applyFont="1">
      <alignment vertical="center"/>
    </xf>
    <xf numFmtId="176" fontId="3" fillId="0" borderId="0" xfId="1" applyNumberFormat="1" applyFont="1" applyBorder="1">
      <alignment vertical="center"/>
    </xf>
    <xf numFmtId="0" fontId="7" fillId="0" borderId="7" xfId="0" applyFont="1" applyBorder="1" applyAlignment="1">
      <alignment horizontal="center" vertical="center"/>
    </xf>
    <xf numFmtId="0" fontId="7" fillId="0" borderId="20" xfId="0" applyFont="1" applyBorder="1" applyAlignment="1">
      <alignment horizontal="right" vertical="center" indent="1"/>
    </xf>
    <xf numFmtId="0" fontId="7" fillId="0" borderId="3" xfId="0" applyFont="1" applyBorder="1" applyAlignment="1">
      <alignment horizontal="right" vertical="center" indent="1"/>
    </xf>
    <xf numFmtId="41" fontId="7" fillId="0" borderId="3" xfId="1" applyFont="1" applyBorder="1">
      <alignment vertical="center"/>
    </xf>
    <xf numFmtId="0" fontId="14" fillId="0" borderId="12" xfId="3" applyFont="1" applyBorder="1" applyAlignment="1">
      <alignment horizontal="left" vertical="center"/>
    </xf>
    <xf numFmtId="0" fontId="14" fillId="0" borderId="3" xfId="4" applyFont="1" applyBorder="1" applyAlignment="1">
      <alignment horizontal="center" vertical="center"/>
    </xf>
    <xf numFmtId="41" fontId="7" fillId="0" borderId="4" xfId="1" applyFont="1" applyBorder="1">
      <alignment vertical="center"/>
    </xf>
    <xf numFmtId="41" fontId="7" fillId="0" borderId="3" xfId="0" applyNumberFormat="1" applyFont="1" applyBorder="1" applyAlignment="1">
      <alignment horizontal="center" vertical="center"/>
    </xf>
    <xf numFmtId="41" fontId="7" fillId="0" borderId="3" xfId="1" applyFont="1" applyFill="1" applyBorder="1">
      <alignment vertical="center"/>
    </xf>
    <xf numFmtId="0" fontId="16" fillId="0" borderId="3" xfId="0" applyFont="1" applyBorder="1" applyAlignment="1">
      <alignment horizontal="center" vertical="center"/>
    </xf>
    <xf numFmtId="0" fontId="7" fillId="0" borderId="9" xfId="0" applyFont="1" applyBorder="1">
      <alignment vertical="center"/>
    </xf>
    <xf numFmtId="0" fontId="16" fillId="0" borderId="10" xfId="0" applyFont="1" applyBorder="1" applyAlignment="1">
      <alignment horizontal="center" vertical="center"/>
    </xf>
    <xf numFmtId="176" fontId="7" fillId="0" borderId="10" xfId="1" applyNumberFormat="1" applyFont="1" applyBorder="1">
      <alignment vertical="center"/>
    </xf>
    <xf numFmtId="0" fontId="6" fillId="2" borderId="50" xfId="0" applyFont="1" applyFill="1" applyBorder="1" applyAlignment="1">
      <alignment horizontal="center" vertical="center"/>
    </xf>
    <xf numFmtId="176" fontId="7" fillId="0" borderId="3" xfId="1" applyNumberFormat="1" applyFont="1" applyBorder="1" applyAlignment="1">
      <alignment horizontal="center" vertical="center"/>
    </xf>
    <xf numFmtId="43" fontId="7" fillId="0" borderId="3" xfId="0" applyNumberFormat="1" applyFont="1" applyBorder="1">
      <alignment vertical="center"/>
    </xf>
    <xf numFmtId="2" fontId="7" fillId="0" borderId="3" xfId="0" applyNumberFormat="1" applyFont="1" applyBorder="1">
      <alignment vertical="center"/>
    </xf>
    <xf numFmtId="0" fontId="3" fillId="0" borderId="13" xfId="0" applyFont="1" applyBorder="1">
      <alignment vertical="center"/>
    </xf>
    <xf numFmtId="0" fontId="3" fillId="0" borderId="21" xfId="0" applyFont="1" applyBorder="1">
      <alignment vertical="center"/>
    </xf>
    <xf numFmtId="0" fontId="7" fillId="0" borderId="10" xfId="0" applyFont="1" applyBorder="1">
      <alignment vertical="center"/>
    </xf>
    <xf numFmtId="41" fontId="7" fillId="0" borderId="3" xfId="1" applyFont="1" applyBorder="1" applyAlignment="1">
      <alignment horizontal="center" vertical="center"/>
    </xf>
    <xf numFmtId="0" fontId="14" fillId="0" borderId="3" xfId="0" applyFont="1" applyBorder="1" applyAlignment="1">
      <alignment horizontal="center" vertical="center"/>
    </xf>
    <xf numFmtId="0" fontId="7" fillId="0" borderId="5" xfId="0" applyFont="1" applyBorder="1" applyAlignment="1">
      <alignment horizontal="center" vertical="center"/>
    </xf>
    <xf numFmtId="0" fontId="7" fillId="0" borderId="4" xfId="0" applyFont="1" applyBorder="1" applyAlignment="1">
      <alignment horizontal="left" vertical="center"/>
    </xf>
    <xf numFmtId="0" fontId="7" fillId="0" borderId="6" xfId="0" applyFont="1" applyBorder="1" applyAlignment="1">
      <alignment horizontal="center" vertical="center"/>
    </xf>
    <xf numFmtId="0" fontId="3" fillId="0" borderId="21" xfId="0" applyFont="1" applyBorder="1" applyAlignment="1">
      <alignment horizontal="left" vertical="center"/>
    </xf>
    <xf numFmtId="0" fontId="7" fillId="0" borderId="0" xfId="0" applyFont="1" applyAlignment="1">
      <alignment horizontal="left" vertical="center"/>
    </xf>
    <xf numFmtId="0" fontId="7" fillId="0" borderId="18" xfId="0" applyFont="1" applyBorder="1" applyAlignment="1">
      <alignment horizontal="left" vertical="center"/>
    </xf>
    <xf numFmtId="0" fontId="3" fillId="0" borderId="13" xfId="0" applyFont="1" applyBorder="1" applyAlignment="1">
      <alignment horizontal="left" vertical="center" shrinkToFit="1"/>
    </xf>
    <xf numFmtId="176" fontId="7" fillId="4" borderId="8" xfId="1" applyNumberFormat="1" applyFont="1" applyFill="1" applyBorder="1">
      <alignment vertical="center"/>
    </xf>
    <xf numFmtId="177" fontId="7" fillId="0" borderId="3" xfId="1" applyNumberFormat="1" applyFont="1" applyBorder="1" applyAlignment="1">
      <alignment horizontal="center" vertical="center"/>
    </xf>
    <xf numFmtId="0" fontId="18" fillId="0" borderId="7" xfId="0" applyFont="1" applyBorder="1" applyAlignment="1">
      <alignment horizontal="center" vertical="center"/>
    </xf>
    <xf numFmtId="41" fontId="7" fillId="4" borderId="3" xfId="1" applyFont="1" applyFill="1" applyBorder="1">
      <alignment vertical="center"/>
    </xf>
    <xf numFmtId="176" fontId="7" fillId="4" borderId="3" xfId="1" applyNumberFormat="1" applyFont="1" applyFill="1" applyBorder="1">
      <alignment vertical="center"/>
    </xf>
    <xf numFmtId="177" fontId="7" fillId="0" borderId="3" xfId="1" applyNumberFormat="1" applyFont="1" applyFill="1" applyBorder="1">
      <alignment vertical="center"/>
    </xf>
    <xf numFmtId="0" fontId="14" fillId="0" borderId="3" xfId="0" applyFont="1" applyBorder="1" applyAlignment="1">
      <alignment horizontal="left" vertical="center"/>
    </xf>
    <xf numFmtId="177" fontId="17" fillId="0" borderId="3" xfId="1" applyNumberFormat="1" applyFont="1" applyBorder="1">
      <alignment vertical="center"/>
    </xf>
    <xf numFmtId="177" fontId="14" fillId="0" borderId="3" xfId="1" applyNumberFormat="1" applyFont="1" applyBorder="1">
      <alignment vertical="center"/>
    </xf>
    <xf numFmtId="177" fontId="14" fillId="0" borderId="3" xfId="1" applyNumberFormat="1" applyFont="1" applyFill="1" applyBorder="1">
      <alignment vertical="center"/>
    </xf>
    <xf numFmtId="179" fontId="14" fillId="0" borderId="3" xfId="1" applyNumberFormat="1" applyFont="1" applyBorder="1">
      <alignment vertical="center"/>
    </xf>
    <xf numFmtId="177" fontId="0" fillId="0" borderId="0" xfId="0" applyNumberFormat="1">
      <alignment vertical="center"/>
    </xf>
    <xf numFmtId="43" fontId="0" fillId="0" borderId="0" xfId="0" applyNumberFormat="1">
      <alignment vertical="center"/>
    </xf>
    <xf numFmtId="0" fontId="7" fillId="0" borderId="51" xfId="0" applyFont="1" applyBorder="1" applyAlignment="1">
      <alignment horizontal="center" vertical="center"/>
    </xf>
    <xf numFmtId="0" fontId="7" fillId="0" borderId="60" xfId="0" applyFont="1" applyBorder="1" applyAlignment="1">
      <alignment horizontal="center" vertical="center"/>
    </xf>
    <xf numFmtId="177" fontId="7" fillId="0" borderId="36" xfId="1" applyNumberFormat="1" applyFont="1" applyBorder="1">
      <alignment vertical="center"/>
    </xf>
    <xf numFmtId="176" fontId="10" fillId="0" borderId="3" xfId="1" applyNumberFormat="1" applyFont="1" applyBorder="1">
      <alignment vertical="center"/>
    </xf>
    <xf numFmtId="177" fontId="10" fillId="0" borderId="3" xfId="1" applyNumberFormat="1" applyFont="1" applyBorder="1">
      <alignment vertical="center"/>
    </xf>
    <xf numFmtId="177" fontId="10" fillId="0" borderId="8" xfId="1" applyNumberFormat="1" applyFont="1" applyBorder="1">
      <alignment vertical="center"/>
    </xf>
    <xf numFmtId="0" fontId="7" fillId="0" borderId="70" xfId="0" applyFont="1" applyBorder="1" applyAlignment="1">
      <alignment horizontal="center" vertical="center"/>
    </xf>
    <xf numFmtId="0" fontId="7" fillId="0" borderId="71" xfId="0" applyFont="1" applyBorder="1" applyAlignment="1">
      <alignment horizontal="center" vertical="center"/>
    </xf>
    <xf numFmtId="0" fontId="6" fillId="2" borderId="31" xfId="0" applyFont="1" applyFill="1" applyBorder="1" applyAlignment="1">
      <alignment horizontal="center" vertical="center"/>
    </xf>
    <xf numFmtId="184" fontId="7" fillId="0" borderId="72" xfId="0" applyNumberFormat="1" applyFont="1" applyBorder="1" applyAlignment="1">
      <alignment horizontal="center" vertical="center"/>
    </xf>
    <xf numFmtId="184" fontId="7" fillId="0" borderId="42" xfId="0" applyNumberFormat="1" applyFont="1" applyBorder="1" applyAlignment="1">
      <alignment horizontal="center" vertical="center"/>
    </xf>
    <xf numFmtId="183" fontId="7" fillId="0" borderId="3" xfId="1" applyNumberFormat="1" applyFont="1" applyBorder="1">
      <alignment vertical="center"/>
    </xf>
    <xf numFmtId="0" fontId="6" fillId="2" borderId="46" xfId="0" applyFont="1" applyFill="1" applyBorder="1" applyAlignment="1">
      <alignment horizontal="center" vertical="center"/>
    </xf>
    <xf numFmtId="177" fontId="7" fillId="5" borderId="3" xfId="1" applyNumberFormat="1" applyFont="1" applyFill="1" applyBorder="1">
      <alignment vertical="center"/>
    </xf>
    <xf numFmtId="177" fontId="7" fillId="5" borderId="8" xfId="1" applyNumberFormat="1" applyFont="1" applyFill="1" applyBorder="1">
      <alignment vertical="center"/>
    </xf>
    <xf numFmtId="177" fontId="7" fillId="0" borderId="73" xfId="1" applyNumberFormat="1" applyFont="1" applyBorder="1">
      <alignment vertical="center"/>
    </xf>
    <xf numFmtId="177" fontId="7" fillId="0" borderId="12" xfId="1" applyNumberFormat="1" applyFont="1" applyBorder="1">
      <alignment vertical="center"/>
    </xf>
    <xf numFmtId="177" fontId="10" fillId="0" borderId="12" xfId="1" applyNumberFormat="1" applyFont="1" applyBorder="1" applyAlignment="1">
      <alignment horizontal="center" vertical="center"/>
    </xf>
    <xf numFmtId="183" fontId="10" fillId="5" borderId="12" xfId="1" applyNumberFormat="1" applyFont="1" applyFill="1" applyBorder="1" applyAlignment="1">
      <alignment horizontal="center" vertical="center"/>
    </xf>
    <xf numFmtId="3" fontId="19" fillId="0" borderId="37" xfId="9" applyNumberFormat="1" applyFont="1" applyBorder="1" applyAlignment="1">
      <alignment vertical="center"/>
    </xf>
    <xf numFmtId="177" fontId="21" fillId="0" borderId="0" xfId="10" applyNumberFormat="1" applyFont="1" applyAlignment="1">
      <alignment vertical="center"/>
    </xf>
    <xf numFmtId="179" fontId="21" fillId="0" borderId="0" xfId="10" applyNumberFormat="1" applyFont="1" applyAlignment="1">
      <alignment vertical="center"/>
    </xf>
    <xf numFmtId="0" fontId="21" fillId="0" borderId="0" xfId="11" applyFont="1">
      <alignment vertical="center"/>
    </xf>
    <xf numFmtId="0" fontId="9" fillId="0" borderId="0" xfId="11">
      <alignment vertical="center"/>
    </xf>
    <xf numFmtId="177" fontId="21" fillId="0" borderId="74" xfId="10" applyNumberFormat="1" applyFont="1" applyFill="1" applyBorder="1" applyAlignment="1">
      <alignment vertical="center"/>
    </xf>
    <xf numFmtId="177" fontId="24" fillId="0" borderId="74" xfId="10" applyNumberFormat="1" applyFont="1" applyFill="1" applyBorder="1" applyAlignment="1">
      <alignment vertical="center"/>
    </xf>
    <xf numFmtId="177" fontId="24" fillId="5" borderId="74" xfId="10" applyNumberFormat="1" applyFont="1" applyFill="1" applyBorder="1" applyAlignment="1">
      <alignment vertical="center"/>
    </xf>
    <xf numFmtId="176" fontId="21" fillId="5" borderId="74" xfId="10" applyNumberFormat="1" applyFont="1" applyFill="1" applyBorder="1" applyAlignment="1">
      <alignment vertical="center"/>
    </xf>
    <xf numFmtId="179" fontId="24" fillId="0" borderId="74" xfId="10" applyNumberFormat="1" applyFont="1" applyFill="1" applyBorder="1" applyAlignment="1">
      <alignment vertical="center"/>
    </xf>
    <xf numFmtId="179" fontId="22" fillId="0" borderId="74" xfId="10" applyNumberFormat="1" applyFont="1" applyFill="1" applyBorder="1" applyAlignment="1">
      <alignment vertical="center"/>
    </xf>
    <xf numFmtId="0" fontId="21" fillId="0" borderId="75" xfId="11" applyFont="1" applyBorder="1">
      <alignment vertical="center"/>
    </xf>
    <xf numFmtId="177" fontId="21" fillId="0" borderId="56" xfId="10" applyNumberFormat="1" applyFont="1" applyFill="1" applyBorder="1" applyAlignment="1">
      <alignment vertical="center"/>
    </xf>
    <xf numFmtId="177" fontId="24" fillId="0" borderId="56" xfId="10" applyNumberFormat="1" applyFont="1" applyFill="1" applyBorder="1" applyAlignment="1">
      <alignment vertical="center"/>
    </xf>
    <xf numFmtId="177" fontId="24" fillId="5" borderId="56" xfId="10" applyNumberFormat="1" applyFont="1" applyFill="1" applyBorder="1" applyAlignment="1">
      <alignment vertical="center"/>
    </xf>
    <xf numFmtId="176" fontId="21" fillId="5" borderId="56" xfId="10" applyNumberFormat="1" applyFont="1" applyFill="1" applyBorder="1" applyAlignment="1">
      <alignment vertical="center"/>
    </xf>
    <xf numFmtId="179" fontId="24" fillId="0" borderId="56" xfId="10" applyNumberFormat="1" applyFont="1" applyFill="1" applyBorder="1" applyAlignment="1">
      <alignment vertical="center"/>
    </xf>
    <xf numFmtId="179" fontId="22" fillId="0" borderId="56" xfId="10" applyNumberFormat="1" applyFont="1" applyFill="1" applyBorder="1" applyAlignment="1">
      <alignment vertical="center"/>
    </xf>
    <xf numFmtId="0" fontId="21" fillId="0" borderId="57" xfId="11" applyFont="1" applyBorder="1">
      <alignment vertical="center"/>
    </xf>
    <xf numFmtId="177" fontId="21" fillId="0" borderId="77" xfId="10" applyNumberFormat="1" applyFont="1" applyFill="1" applyBorder="1" applyAlignment="1">
      <alignment vertical="center"/>
    </xf>
    <xf numFmtId="177" fontId="24" fillId="0" borderId="77" xfId="10" applyNumberFormat="1" applyFont="1" applyFill="1" applyBorder="1" applyAlignment="1">
      <alignment vertical="center"/>
    </xf>
    <xf numFmtId="177" fontId="24" fillId="5" borderId="77" xfId="10" applyNumberFormat="1" applyFont="1" applyFill="1" applyBorder="1" applyAlignment="1">
      <alignment vertical="center"/>
    </xf>
    <xf numFmtId="176" fontId="21" fillId="5" borderId="77" xfId="10" applyNumberFormat="1" applyFont="1" applyFill="1" applyBorder="1" applyAlignment="1">
      <alignment vertical="center"/>
    </xf>
    <xf numFmtId="179" fontId="24" fillId="0" borderId="77" xfId="10" applyNumberFormat="1" applyFont="1" applyFill="1" applyBorder="1" applyAlignment="1">
      <alignment vertical="center"/>
    </xf>
    <xf numFmtId="179" fontId="22" fillId="0" borderId="77" xfId="10" applyNumberFormat="1" applyFont="1" applyFill="1" applyBorder="1" applyAlignment="1">
      <alignment vertical="center"/>
    </xf>
    <xf numFmtId="0" fontId="21" fillId="0" borderId="78" xfId="11" applyFont="1" applyBorder="1">
      <alignment vertical="center"/>
    </xf>
    <xf numFmtId="43" fontId="9" fillId="0" borderId="0" xfId="11" applyNumberFormat="1">
      <alignment vertical="center"/>
    </xf>
    <xf numFmtId="176" fontId="24" fillId="0" borderId="74" xfId="10" applyNumberFormat="1" applyFont="1" applyFill="1" applyBorder="1" applyAlignment="1">
      <alignment vertical="center"/>
    </xf>
    <xf numFmtId="41" fontId="24" fillId="0" borderId="74" xfId="10" applyFont="1" applyFill="1" applyBorder="1" applyAlignment="1">
      <alignment vertical="center"/>
    </xf>
    <xf numFmtId="41" fontId="24" fillId="5" borderId="74" xfId="10" applyFont="1" applyFill="1" applyBorder="1" applyAlignment="1">
      <alignment vertical="center"/>
    </xf>
    <xf numFmtId="0" fontId="0" fillId="0" borderId="0" xfId="11" applyFont="1" applyAlignment="1">
      <alignment horizontal="center" vertical="center" wrapText="1"/>
    </xf>
    <xf numFmtId="0" fontId="27" fillId="0" borderId="0" xfId="11" applyFont="1" applyAlignment="1">
      <alignment horizontal="center" vertical="center"/>
    </xf>
    <xf numFmtId="0" fontId="27" fillId="0" borderId="0" xfId="11" applyFont="1">
      <alignment vertical="center"/>
    </xf>
    <xf numFmtId="0" fontId="25" fillId="0" borderId="0" xfId="11" applyFont="1" applyAlignment="1">
      <alignment horizontal="center" vertical="center"/>
    </xf>
    <xf numFmtId="0" fontId="26" fillId="0" borderId="0" xfId="11" applyFont="1" applyAlignment="1">
      <alignment horizontal="center" vertical="center" wrapText="1"/>
    </xf>
    <xf numFmtId="0" fontId="26" fillId="0" borderId="0" xfId="11" applyFont="1" applyAlignment="1">
      <alignment vertical="center" wrapText="1"/>
    </xf>
    <xf numFmtId="3" fontId="19" fillId="0" borderId="0" xfId="9" applyNumberFormat="1" applyFont="1" applyAlignment="1">
      <alignment vertical="center"/>
    </xf>
    <xf numFmtId="3" fontId="28" fillId="0" borderId="37" xfId="9" applyNumberFormat="1" applyFont="1" applyBorder="1" applyAlignment="1">
      <alignment vertical="center"/>
    </xf>
    <xf numFmtId="3" fontId="28" fillId="0" borderId="0" xfId="9" applyNumberFormat="1" applyFont="1" applyAlignment="1">
      <alignment vertical="center"/>
    </xf>
    <xf numFmtId="0" fontId="22" fillId="6" borderId="26" xfId="10" applyNumberFormat="1" applyFont="1" applyFill="1" applyBorder="1" applyAlignment="1">
      <alignment horizontal="center" vertical="center"/>
    </xf>
    <xf numFmtId="176" fontId="21" fillId="0" borderId="74" xfId="10" applyNumberFormat="1" applyFont="1" applyFill="1" applyBorder="1" applyAlignment="1">
      <alignment vertical="center"/>
    </xf>
    <xf numFmtId="176" fontId="22" fillId="0" borderId="74" xfId="10" applyNumberFormat="1" applyFont="1" applyFill="1" applyBorder="1" applyAlignment="1">
      <alignment vertical="center"/>
    </xf>
    <xf numFmtId="0" fontId="36" fillId="6" borderId="26" xfId="10" applyNumberFormat="1" applyFont="1" applyFill="1" applyBorder="1" applyAlignment="1">
      <alignment horizontal="center" vertical="center"/>
    </xf>
    <xf numFmtId="0" fontId="22" fillId="6" borderId="10" xfId="10" applyNumberFormat="1" applyFont="1" applyFill="1" applyBorder="1" applyAlignment="1">
      <alignment horizontal="center" vertical="center"/>
    </xf>
    <xf numFmtId="0" fontId="22" fillId="6" borderId="10" xfId="10" applyNumberFormat="1" applyFont="1" applyFill="1" applyBorder="1" applyAlignment="1">
      <alignment horizontal="center" vertical="center" wrapText="1"/>
    </xf>
    <xf numFmtId="177" fontId="39" fillId="0" borderId="0" xfId="10" applyNumberFormat="1" applyFont="1" applyAlignment="1">
      <alignment vertical="center"/>
    </xf>
    <xf numFmtId="0" fontId="39" fillId="0" borderId="0" xfId="11" applyFont="1" applyAlignment="1">
      <alignment horizontal="right" vertical="center" indent="1"/>
    </xf>
    <xf numFmtId="42" fontId="23" fillId="0" borderId="79" xfId="11" applyNumberFormat="1" applyFont="1" applyBorder="1" applyAlignment="1">
      <alignment horizontal="center" vertical="center" wrapText="1"/>
    </xf>
    <xf numFmtId="42" fontId="23" fillId="0" borderId="80" xfId="11" applyNumberFormat="1" applyFont="1" applyBorder="1" applyAlignment="1">
      <alignment horizontal="center" vertical="center" wrapText="1"/>
    </xf>
    <xf numFmtId="177" fontId="21" fillId="0" borderId="52" xfId="10" applyNumberFormat="1" applyFont="1" applyFill="1" applyBorder="1" applyAlignment="1">
      <alignment vertical="center"/>
    </xf>
    <xf numFmtId="41" fontId="24" fillId="0" borderId="52" xfId="10" applyFont="1" applyFill="1" applyBorder="1" applyAlignment="1">
      <alignment vertical="center"/>
    </xf>
    <xf numFmtId="176" fontId="21" fillId="0" borderId="52" xfId="10" applyNumberFormat="1" applyFont="1" applyFill="1" applyBorder="1" applyAlignment="1">
      <alignment vertical="center"/>
    </xf>
    <xf numFmtId="176" fontId="24" fillId="0" borderId="52" xfId="10" applyNumberFormat="1" applyFont="1" applyFill="1" applyBorder="1" applyAlignment="1">
      <alignment vertical="center"/>
    </xf>
    <xf numFmtId="176" fontId="22" fillId="0" borderId="52" xfId="10" applyNumberFormat="1" applyFont="1" applyFill="1" applyBorder="1" applyAlignment="1">
      <alignment vertical="center"/>
    </xf>
    <xf numFmtId="0" fontId="21" fillId="0" borderId="53" xfId="11" applyFont="1" applyBorder="1" applyAlignment="1">
      <alignment horizontal="center" vertical="center"/>
    </xf>
    <xf numFmtId="0" fontId="0" fillId="3" borderId="0" xfId="0" applyFill="1">
      <alignment vertical="center"/>
    </xf>
    <xf numFmtId="0" fontId="14" fillId="0" borderId="10" xfId="0" applyFont="1" applyBorder="1" applyAlignment="1">
      <alignment horizontal="left" vertical="center"/>
    </xf>
    <xf numFmtId="2" fontId="7" fillId="0" borderId="3" xfId="0" applyNumberFormat="1" applyFont="1" applyBorder="1" applyAlignment="1">
      <alignment horizontal="right" vertical="center"/>
    </xf>
    <xf numFmtId="0" fontId="6" fillId="2" borderId="27" xfId="0" applyFont="1" applyFill="1" applyBorder="1" applyAlignment="1">
      <alignment horizontal="center" vertical="center"/>
    </xf>
    <xf numFmtId="0" fontId="6" fillId="2" borderId="34" xfId="0" applyFont="1" applyFill="1" applyBorder="1" applyAlignment="1">
      <alignment horizontal="center" vertical="center"/>
    </xf>
    <xf numFmtId="0" fontId="7" fillId="0" borderId="28" xfId="0" applyFont="1" applyBorder="1">
      <alignment vertical="center"/>
    </xf>
    <xf numFmtId="0" fontId="7" fillId="0" borderId="29" xfId="0" applyFont="1" applyBorder="1" applyAlignment="1">
      <alignment horizontal="center" vertical="center"/>
    </xf>
    <xf numFmtId="41" fontId="7" fillId="0" borderId="29" xfId="1" applyFont="1" applyBorder="1">
      <alignment vertical="center"/>
    </xf>
    <xf numFmtId="177" fontId="7" fillId="0" borderId="29" xfId="1" applyNumberFormat="1" applyFont="1" applyBorder="1">
      <alignment vertical="center"/>
    </xf>
    <xf numFmtId="177" fontId="7" fillId="0" borderId="30" xfId="1" applyNumberFormat="1" applyFont="1" applyBorder="1">
      <alignment vertical="center"/>
    </xf>
    <xf numFmtId="0" fontId="7" fillId="0" borderId="76" xfId="0" applyFont="1" applyBorder="1">
      <alignment vertical="center"/>
    </xf>
    <xf numFmtId="0" fontId="7" fillId="0" borderId="89" xfId="0" applyFont="1" applyBorder="1">
      <alignment vertical="center"/>
    </xf>
    <xf numFmtId="0" fontId="7" fillId="0" borderId="89" xfId="0" applyFont="1" applyBorder="1" applyAlignment="1">
      <alignment horizontal="center" vertical="center"/>
    </xf>
    <xf numFmtId="41" fontId="7" fillId="0" borderId="89" xfId="1" applyFont="1" applyBorder="1">
      <alignment vertical="center"/>
    </xf>
    <xf numFmtId="179" fontId="7" fillId="0" borderId="29" xfId="1" applyNumberFormat="1" applyFont="1" applyBorder="1">
      <alignment vertical="center"/>
    </xf>
    <xf numFmtId="176" fontId="7" fillId="0" borderId="29" xfId="1" applyNumberFormat="1" applyFont="1" applyBorder="1">
      <alignment vertical="center"/>
    </xf>
    <xf numFmtId="0" fontId="7" fillId="0" borderId="30" xfId="0" applyFont="1" applyBorder="1">
      <alignment vertical="center"/>
    </xf>
    <xf numFmtId="0" fontId="3" fillId="2" borderId="32" xfId="0" applyFont="1" applyFill="1" applyBorder="1" applyAlignment="1">
      <alignment horizontal="center" vertical="center"/>
    </xf>
    <xf numFmtId="176" fontId="120" fillId="5" borderId="74" xfId="10" applyNumberFormat="1" applyFont="1" applyFill="1" applyBorder="1" applyAlignment="1">
      <alignment vertical="center"/>
    </xf>
    <xf numFmtId="176" fontId="120" fillId="5" borderId="52" xfId="10" applyNumberFormat="1" applyFont="1" applyFill="1" applyBorder="1" applyAlignment="1">
      <alignment vertical="center"/>
    </xf>
    <xf numFmtId="176" fontId="17" fillId="0" borderId="3" xfId="1" applyNumberFormat="1" applyFont="1" applyBorder="1">
      <alignment vertical="center"/>
    </xf>
    <xf numFmtId="0" fontId="14" fillId="0" borderId="29" xfId="0" applyFont="1" applyBorder="1" applyAlignment="1">
      <alignment horizontal="left" vertical="center"/>
    </xf>
    <xf numFmtId="0" fontId="7" fillId="0" borderId="70" xfId="0" applyFont="1" applyBorder="1">
      <alignment vertical="center"/>
    </xf>
    <xf numFmtId="0" fontId="7" fillId="0" borderId="73" xfId="0" applyFont="1" applyBorder="1">
      <alignment vertical="center"/>
    </xf>
    <xf numFmtId="0" fontId="7" fillId="0" borderId="73" xfId="0" applyFont="1" applyBorder="1" applyAlignment="1">
      <alignment horizontal="center" vertical="center"/>
    </xf>
    <xf numFmtId="177" fontId="7" fillId="0" borderId="114" xfId="1" applyNumberFormat="1" applyFont="1" applyBorder="1">
      <alignment vertical="center"/>
    </xf>
    <xf numFmtId="0" fontId="7" fillId="0" borderId="51" xfId="0" applyFont="1" applyBorder="1">
      <alignment vertical="center"/>
    </xf>
    <xf numFmtId="0" fontId="7" fillId="0" borderId="12" xfId="0" applyFont="1" applyBorder="1">
      <alignment vertical="center"/>
    </xf>
    <xf numFmtId="0" fontId="7" fillId="0" borderId="12" xfId="0" applyFont="1" applyBorder="1" applyAlignment="1">
      <alignment horizontal="center" vertical="center"/>
    </xf>
    <xf numFmtId="177" fontId="7" fillId="0" borderId="54" xfId="1" applyNumberFormat="1" applyFont="1" applyBorder="1">
      <alignment vertical="center"/>
    </xf>
    <xf numFmtId="177" fontId="7" fillId="0" borderId="115" xfId="1" applyNumberFormat="1" applyFont="1" applyBorder="1">
      <alignment vertical="center"/>
    </xf>
    <xf numFmtId="177" fontId="7" fillId="0" borderId="19" xfId="1" applyNumberFormat="1" applyFont="1" applyBorder="1">
      <alignment vertical="center"/>
    </xf>
    <xf numFmtId="177" fontId="4" fillId="0" borderId="54" xfId="1" applyNumberFormat="1" applyFont="1" applyBorder="1">
      <alignment vertical="center"/>
    </xf>
    <xf numFmtId="177" fontId="4" fillId="0" borderId="4" xfId="1" applyNumberFormat="1" applyFont="1" applyBorder="1">
      <alignment vertical="center"/>
    </xf>
    <xf numFmtId="177" fontId="4" fillId="0" borderId="19" xfId="1" applyNumberFormat="1" applyFont="1" applyBorder="1">
      <alignment vertical="center"/>
    </xf>
    <xf numFmtId="176" fontId="10" fillId="0" borderId="59" xfId="1" applyNumberFormat="1" applyFont="1" applyBorder="1">
      <alignment vertical="center"/>
    </xf>
    <xf numFmtId="177" fontId="10" fillId="0" borderId="59" xfId="1" applyNumberFormat="1" applyFont="1" applyBorder="1">
      <alignment vertical="center"/>
    </xf>
    <xf numFmtId="177" fontId="10" fillId="0" borderId="116" xfId="1" applyNumberFormat="1" applyFont="1" applyBorder="1">
      <alignment vertical="center"/>
    </xf>
    <xf numFmtId="49" fontId="122" fillId="0" borderId="3" xfId="0" applyNumberFormat="1" applyFont="1" applyBorder="1">
      <alignment vertical="center"/>
    </xf>
    <xf numFmtId="49" fontId="122" fillId="0" borderId="3" xfId="0" applyNumberFormat="1" applyFont="1" applyBorder="1" applyAlignment="1">
      <alignment horizontal="center" vertical="center"/>
    </xf>
    <xf numFmtId="180" fontId="122" fillId="0" borderId="3" xfId="7" applyFont="1" applyBorder="1" applyAlignment="1">
      <alignment vertical="center"/>
    </xf>
    <xf numFmtId="180" fontId="122" fillId="0" borderId="3" xfId="7" applyFont="1" applyFill="1" applyBorder="1" applyAlignment="1">
      <alignment vertical="center"/>
    </xf>
    <xf numFmtId="254" fontId="122" fillId="0" borderId="3" xfId="7" applyNumberFormat="1" applyFont="1" applyBorder="1" applyAlignment="1">
      <alignment vertical="center"/>
    </xf>
    <xf numFmtId="41" fontId="14" fillId="0" borderId="3" xfId="1" applyFont="1" applyBorder="1">
      <alignment vertical="center"/>
    </xf>
    <xf numFmtId="0" fontId="14" fillId="0" borderId="8" xfId="0" applyFont="1" applyBorder="1" applyAlignment="1">
      <alignment horizontal="center" vertical="center"/>
    </xf>
    <xf numFmtId="0" fontId="123" fillId="0" borderId="13" xfId="0" applyFont="1" applyBorder="1" applyAlignment="1">
      <alignment horizontal="left" vertical="center"/>
    </xf>
    <xf numFmtId="0" fontId="14" fillId="0" borderId="4" xfId="0" applyFont="1" applyBorder="1" applyAlignment="1">
      <alignment horizontal="center" vertical="center"/>
    </xf>
    <xf numFmtId="0" fontId="14" fillId="0" borderId="3" xfId="0" quotePrefix="1" applyFont="1" applyBorder="1" applyAlignment="1">
      <alignment horizontal="left" vertical="center"/>
    </xf>
    <xf numFmtId="0" fontId="14" fillId="0" borderId="10" xfId="0" applyFont="1" applyBorder="1" applyAlignment="1">
      <alignment horizontal="center" vertical="center"/>
    </xf>
    <xf numFmtId="179" fontId="14" fillId="0" borderId="10" xfId="1" applyNumberFormat="1" applyFont="1" applyBorder="1">
      <alignment vertical="center"/>
    </xf>
    <xf numFmtId="0" fontId="14" fillId="0" borderId="11" xfId="0" applyFont="1" applyBorder="1" applyAlignment="1">
      <alignment horizontal="center" vertical="center"/>
    </xf>
    <xf numFmtId="179" fontId="14" fillId="0" borderId="3" xfId="1" applyNumberFormat="1" applyFont="1" applyFill="1" applyBorder="1">
      <alignment vertical="center"/>
    </xf>
    <xf numFmtId="177" fontId="3" fillId="0" borderId="8" xfId="1" applyNumberFormat="1" applyFont="1" applyBorder="1" applyAlignment="1">
      <alignment horizontal="center" vertical="center"/>
    </xf>
    <xf numFmtId="177" fontId="3" fillId="0" borderId="11" xfId="1" applyNumberFormat="1" applyFont="1" applyBorder="1" applyAlignment="1">
      <alignment horizontal="center" vertical="center"/>
    </xf>
    <xf numFmtId="41" fontId="14" fillId="0" borderId="3" xfId="1" applyFont="1" applyFill="1" applyBorder="1">
      <alignment vertical="center"/>
    </xf>
    <xf numFmtId="0" fontId="44" fillId="0" borderId="0" xfId="0" applyFont="1">
      <alignment vertical="center"/>
    </xf>
    <xf numFmtId="0" fontId="124" fillId="0" borderId="0" xfId="0" applyFont="1">
      <alignment vertical="center"/>
    </xf>
    <xf numFmtId="0" fontId="123" fillId="0" borderId="21" xfId="0" applyFont="1" applyBorder="1" applyAlignment="1">
      <alignment horizontal="left" vertical="center"/>
    </xf>
    <xf numFmtId="0" fontId="123" fillId="0" borderId="21" xfId="0" applyFont="1" applyBorder="1" applyAlignment="1">
      <alignment horizontal="center" vertical="center"/>
    </xf>
    <xf numFmtId="0" fontId="14" fillId="0" borderId="0" xfId="0" applyFont="1" applyAlignment="1">
      <alignment horizontal="left" vertical="center"/>
    </xf>
    <xf numFmtId="0" fontId="14" fillId="0" borderId="0" xfId="0" applyFont="1" applyAlignment="1">
      <alignment horizontal="center" vertical="center"/>
    </xf>
    <xf numFmtId="0" fontId="14" fillId="0" borderId="0" xfId="0" applyFont="1">
      <alignment vertical="center"/>
    </xf>
    <xf numFmtId="0" fontId="14" fillId="0" borderId="3" xfId="0" applyFont="1" applyBorder="1" applyAlignment="1">
      <alignment horizontal="left" vertical="center" shrinkToFit="1"/>
    </xf>
    <xf numFmtId="0" fontId="44" fillId="0" borderId="0" xfId="0" applyFont="1" applyAlignment="1">
      <alignment horizontal="center" vertical="center"/>
    </xf>
    <xf numFmtId="0" fontId="14" fillId="0" borderId="3" xfId="0" applyFont="1" applyBorder="1" applyAlignment="1">
      <alignment horizontal="right" vertical="center"/>
    </xf>
    <xf numFmtId="177" fontId="44" fillId="0" borderId="0" xfId="0" applyNumberFormat="1" applyFont="1">
      <alignment vertical="center"/>
    </xf>
    <xf numFmtId="0" fontId="123" fillId="0" borderId="13" xfId="0" applyFont="1" applyBorder="1" applyAlignment="1">
      <alignment horizontal="center" vertical="center"/>
    </xf>
    <xf numFmtId="0" fontId="14" fillId="0" borderId="13" xfId="0" applyFont="1" applyBorder="1" applyAlignment="1">
      <alignment horizontal="center" vertical="center"/>
    </xf>
    <xf numFmtId="176" fontId="14" fillId="0" borderId="13" xfId="1" applyNumberFormat="1" applyFont="1" applyBorder="1" applyAlignment="1">
      <alignment horizontal="center" vertical="center"/>
    </xf>
    <xf numFmtId="0" fontId="125" fillId="0" borderId="3" xfId="0" applyFont="1" applyBorder="1" applyAlignment="1">
      <alignment horizontal="left" vertical="center"/>
    </xf>
    <xf numFmtId="0" fontId="14" fillId="0" borderId="1" xfId="0" applyFont="1" applyBorder="1">
      <alignment vertical="center"/>
    </xf>
    <xf numFmtId="0" fontId="14" fillId="0" borderId="0" xfId="0" applyFont="1" applyAlignment="1">
      <alignment horizontal="right" vertical="center"/>
    </xf>
    <xf numFmtId="0" fontId="14" fillId="0" borderId="2" xfId="0" applyFont="1" applyBorder="1">
      <alignment vertical="center"/>
    </xf>
    <xf numFmtId="0" fontId="14" fillId="0" borderId="17" xfId="0" applyFont="1" applyBorder="1">
      <alignment vertical="center"/>
    </xf>
    <xf numFmtId="0" fontId="14" fillId="0" borderId="18" xfId="0" applyFont="1" applyBorder="1" applyAlignment="1">
      <alignment horizontal="left" vertical="center"/>
    </xf>
    <xf numFmtId="0" fontId="14" fillId="0" borderId="18" xfId="0" applyFont="1" applyBorder="1" applyAlignment="1">
      <alignment horizontal="center" vertical="center"/>
    </xf>
    <xf numFmtId="0" fontId="14" fillId="0" borderId="18" xfId="0" applyFont="1" applyBorder="1">
      <alignment vertical="center"/>
    </xf>
    <xf numFmtId="0" fontId="14" fillId="0" borderId="18" xfId="0" applyFont="1" applyBorder="1" applyAlignment="1">
      <alignment horizontal="right" vertical="center"/>
    </xf>
    <xf numFmtId="0" fontId="14" fillId="0" borderId="19" xfId="0" applyFont="1" applyBorder="1">
      <alignment vertical="center"/>
    </xf>
    <xf numFmtId="0" fontId="14" fillId="0" borderId="5" xfId="0" applyFont="1" applyBorder="1" applyAlignment="1">
      <alignment horizontal="center" vertical="center"/>
    </xf>
    <xf numFmtId="0" fontId="14" fillId="0" borderId="4" xfId="0" applyFont="1" applyBorder="1" applyAlignment="1">
      <alignment horizontal="left" vertical="center"/>
    </xf>
    <xf numFmtId="2" fontId="14" fillId="0" borderId="4" xfId="0" applyNumberFormat="1" applyFont="1" applyBorder="1" applyAlignment="1">
      <alignment horizontal="right" vertical="center"/>
    </xf>
    <xf numFmtId="0" fontId="14" fillId="0" borderId="6" xfId="0" applyFont="1" applyBorder="1" applyAlignment="1">
      <alignment horizontal="center" vertical="center"/>
    </xf>
    <xf numFmtId="0" fontId="14" fillId="0" borderId="7" xfId="0" applyFont="1" applyBorder="1" applyAlignment="1">
      <alignment horizontal="center" vertical="center"/>
    </xf>
    <xf numFmtId="2" fontId="14" fillId="0" borderId="3" xfId="1" applyNumberFormat="1" applyFont="1" applyBorder="1" applyAlignment="1">
      <alignment horizontal="right" vertical="center"/>
    </xf>
    <xf numFmtId="2" fontId="14" fillId="0" borderId="3" xfId="0" applyNumberFormat="1" applyFont="1" applyBorder="1" applyAlignment="1">
      <alignment horizontal="right" vertical="center"/>
    </xf>
    <xf numFmtId="189" fontId="14" fillId="0" borderId="3" xfId="0" applyNumberFormat="1" applyFont="1" applyBorder="1" applyAlignment="1">
      <alignment horizontal="right" vertical="center"/>
    </xf>
    <xf numFmtId="189" fontId="14" fillId="0" borderId="3" xfId="1" applyNumberFormat="1" applyFont="1" applyBorder="1" applyAlignment="1">
      <alignment horizontal="right" vertical="center"/>
    </xf>
    <xf numFmtId="0" fontId="123" fillId="0" borderId="63" xfId="0" applyFont="1" applyBorder="1" applyAlignment="1">
      <alignment horizontal="left" vertical="center"/>
    </xf>
    <xf numFmtId="0" fontId="123" fillId="0" borderId="63" xfId="0" applyFont="1" applyBorder="1" applyAlignment="1">
      <alignment horizontal="center" vertical="center"/>
    </xf>
    <xf numFmtId="0" fontId="14" fillId="0" borderId="63" xfId="0" applyFont="1" applyBorder="1" applyAlignment="1">
      <alignment horizontal="center" vertical="center"/>
    </xf>
    <xf numFmtId="176" fontId="14" fillId="0" borderId="63" xfId="1" applyNumberFormat="1" applyFont="1" applyFill="1" applyBorder="1" applyAlignment="1">
      <alignment horizontal="center" vertical="center"/>
    </xf>
    <xf numFmtId="177" fontId="14" fillId="0" borderId="4" xfId="0" applyNumberFormat="1" applyFont="1" applyBorder="1" applyAlignment="1">
      <alignment horizontal="right" vertical="center"/>
    </xf>
    <xf numFmtId="177" fontId="14" fillId="0" borderId="3" xfId="0" applyNumberFormat="1" applyFont="1" applyBorder="1" applyAlignment="1">
      <alignment horizontal="right" vertical="center"/>
    </xf>
    <xf numFmtId="177" fontId="14" fillId="0" borderId="3" xfId="1" applyNumberFormat="1" applyFont="1" applyBorder="1" applyAlignment="1">
      <alignment horizontal="right" vertical="center"/>
    </xf>
    <xf numFmtId="0" fontId="14" fillId="0" borderId="12" xfId="0" applyFont="1" applyBorder="1" applyAlignment="1">
      <alignment horizontal="left" vertical="center"/>
    </xf>
    <xf numFmtId="179" fontId="14" fillId="0" borderId="3" xfId="1" applyNumberFormat="1" applyFont="1" applyBorder="1" applyAlignment="1">
      <alignment horizontal="right" vertical="center"/>
    </xf>
    <xf numFmtId="177" fontId="14" fillId="0" borderId="3" xfId="1" applyNumberFormat="1" applyFont="1" applyFill="1" applyBorder="1" applyAlignment="1">
      <alignment horizontal="right" vertical="center"/>
    </xf>
    <xf numFmtId="0" fontId="126" fillId="0" borderId="3" xfId="0" applyFont="1" applyBorder="1" applyAlignment="1">
      <alignment horizontal="center" vertical="center"/>
    </xf>
    <xf numFmtId="0" fontId="123" fillId="0" borderId="14" xfId="0" applyFont="1" applyBorder="1" applyAlignment="1">
      <alignment horizontal="center" vertical="center"/>
    </xf>
    <xf numFmtId="0" fontId="123" fillId="0" borderId="22" xfId="0" applyFont="1" applyBorder="1" applyAlignment="1">
      <alignment horizontal="center" vertical="center"/>
    </xf>
    <xf numFmtId="0" fontId="123" fillId="0" borderId="23" xfId="0" applyFont="1" applyBorder="1" applyAlignment="1">
      <alignment horizontal="center" vertical="center"/>
    </xf>
    <xf numFmtId="0" fontId="123" fillId="0" borderId="24" xfId="0" applyFont="1" applyBorder="1" applyAlignment="1">
      <alignment horizontal="center" vertical="center"/>
    </xf>
    <xf numFmtId="0" fontId="14" fillId="0" borderId="9" xfId="0" applyFont="1" applyBorder="1" applyAlignment="1">
      <alignment horizontal="center" vertical="center"/>
    </xf>
    <xf numFmtId="0" fontId="124" fillId="0" borderId="0" xfId="0" applyFont="1" applyAlignment="1">
      <alignment horizontal="left" vertical="center"/>
    </xf>
    <xf numFmtId="0" fontId="124" fillId="0" borderId="0" xfId="0" applyFont="1" applyAlignment="1">
      <alignment horizontal="center" vertical="center"/>
    </xf>
    <xf numFmtId="0" fontId="128" fillId="0" borderId="0" xfId="0" applyFont="1">
      <alignment vertical="center"/>
    </xf>
    <xf numFmtId="178" fontId="14" fillId="0" borderId="51" xfId="2" applyNumberFormat="1" applyFont="1" applyBorder="1" applyAlignment="1" applyProtection="1">
      <alignment horizontal="center" vertical="center"/>
      <protection locked="0"/>
    </xf>
    <xf numFmtId="0" fontId="123" fillId="0" borderId="119" xfId="0" applyFont="1" applyBorder="1" applyAlignment="1">
      <alignment horizontal="center" vertical="center"/>
    </xf>
    <xf numFmtId="0" fontId="123" fillId="0" borderId="120" xfId="0" applyFont="1" applyBorder="1" applyAlignment="1">
      <alignment horizontal="center" vertical="center"/>
    </xf>
    <xf numFmtId="0" fontId="123" fillId="0" borderId="45" xfId="0" applyFont="1" applyBorder="1" applyAlignment="1">
      <alignment horizontal="center" vertical="center"/>
    </xf>
    <xf numFmtId="0" fontId="123" fillId="0" borderId="68" xfId="0" applyFont="1" applyBorder="1" applyAlignment="1">
      <alignment horizontal="left" vertical="center"/>
    </xf>
    <xf numFmtId="0" fontId="123" fillId="0" borderId="68" xfId="0" applyFont="1" applyBorder="1" applyAlignment="1">
      <alignment horizontal="center" vertical="center"/>
    </xf>
    <xf numFmtId="0" fontId="14" fillId="0" borderId="68" xfId="0" applyFont="1" applyBorder="1" applyAlignment="1">
      <alignment horizontal="center" vertical="center"/>
    </xf>
    <xf numFmtId="176" fontId="14" fillId="0" borderId="68" xfId="1" applyNumberFormat="1" applyFont="1" applyBorder="1" applyAlignment="1">
      <alignment horizontal="center" vertical="center"/>
    </xf>
    <xf numFmtId="0" fontId="123" fillId="0" borderId="121" xfId="0" applyFont="1" applyBorder="1" applyAlignment="1">
      <alignment horizontal="center" vertical="center"/>
    </xf>
    <xf numFmtId="0" fontId="123" fillId="0" borderId="1" xfId="0" applyFont="1" applyBorder="1" applyAlignment="1">
      <alignment horizontal="center" vertical="center"/>
    </xf>
    <xf numFmtId="0" fontId="123" fillId="0" borderId="0" xfId="0" applyFont="1" applyAlignment="1">
      <alignment horizontal="left" vertical="center"/>
    </xf>
    <xf numFmtId="0" fontId="123" fillId="0" borderId="0" xfId="0" applyFont="1" applyAlignment="1">
      <alignment horizontal="center" vertical="center"/>
    </xf>
    <xf numFmtId="176" fontId="14" fillId="0" borderId="0" xfId="1" applyNumberFormat="1" applyFont="1" applyBorder="1" applyAlignment="1">
      <alignment horizontal="center" vertical="center"/>
    </xf>
    <xf numFmtId="0" fontId="123" fillId="0" borderId="2" xfId="0" applyFont="1" applyBorder="1" applyAlignment="1">
      <alignment horizontal="center" vertical="center"/>
    </xf>
    <xf numFmtId="178" fontId="121" fillId="0" borderId="7" xfId="2546" applyFont="1" applyBorder="1" applyAlignment="1">
      <alignment horizontal="center" vertical="center"/>
    </xf>
    <xf numFmtId="178" fontId="121" fillId="0" borderId="9" xfId="2546" applyFont="1" applyBorder="1" applyAlignment="1">
      <alignment horizontal="center" vertical="center"/>
    </xf>
    <xf numFmtId="49" fontId="121" fillId="0" borderId="10" xfId="6" applyNumberFormat="1" applyFont="1" applyBorder="1" applyAlignment="1">
      <alignment vertical="center"/>
    </xf>
    <xf numFmtId="49" fontId="121" fillId="0" borderId="10" xfId="6" applyNumberFormat="1" applyFont="1" applyBorder="1" applyAlignment="1">
      <alignment horizontal="center" vertical="center"/>
    </xf>
    <xf numFmtId="180" fontId="121" fillId="0" borderId="10" xfId="7" applyFont="1" applyBorder="1" applyAlignment="1">
      <alignment vertical="center"/>
    </xf>
    <xf numFmtId="0" fontId="3" fillId="0" borderId="55" xfId="0" applyFont="1" applyBorder="1" applyAlignment="1">
      <alignment horizontal="center" vertical="center"/>
    </xf>
    <xf numFmtId="0" fontId="3" fillId="0" borderId="66" xfId="0" applyFont="1" applyBorder="1" applyAlignment="1">
      <alignment horizontal="left" vertical="center"/>
    </xf>
    <xf numFmtId="0" fontId="3" fillId="0" borderId="66" xfId="0" applyFont="1" applyBorder="1" applyAlignment="1">
      <alignment horizontal="center" vertical="center"/>
    </xf>
    <xf numFmtId="0" fontId="3" fillId="0" borderId="67" xfId="0" applyFont="1" applyBorder="1" applyAlignment="1">
      <alignment horizontal="center" vertical="center"/>
    </xf>
    <xf numFmtId="178" fontId="121" fillId="0" borderId="5" xfId="2546" applyFont="1" applyBorder="1" applyAlignment="1">
      <alignment horizontal="center" vertical="center"/>
    </xf>
    <xf numFmtId="49" fontId="122" fillId="0" borderId="4" xfId="0" applyNumberFormat="1" applyFont="1" applyBorder="1">
      <alignment vertical="center"/>
    </xf>
    <xf numFmtId="49" fontId="122" fillId="0" borderId="4" xfId="0" applyNumberFormat="1" applyFont="1" applyBorder="1" applyAlignment="1">
      <alignment horizontal="center" vertical="center"/>
    </xf>
    <xf numFmtId="180" fontId="122" fillId="0" borderId="4" xfId="7" applyFont="1" applyBorder="1" applyAlignment="1">
      <alignment vertical="center"/>
    </xf>
    <xf numFmtId="49" fontId="122" fillId="0" borderId="10" xfId="0" applyNumberFormat="1" applyFont="1" applyBorder="1">
      <alignment vertical="center"/>
    </xf>
    <xf numFmtId="49" fontId="122" fillId="0" borderId="10" xfId="0" applyNumberFormat="1" applyFont="1" applyBorder="1" applyAlignment="1">
      <alignment horizontal="center" vertical="center"/>
    </xf>
    <xf numFmtId="180" fontId="122" fillId="0" borderId="10" xfId="7" applyFont="1" applyBorder="1" applyAlignment="1">
      <alignment vertical="center"/>
    </xf>
    <xf numFmtId="0" fontId="127" fillId="21" borderId="55" xfId="2547" applyFont="1" applyFill="1" applyBorder="1" applyAlignment="1">
      <alignment horizontal="center" vertical="center" shrinkToFit="1"/>
    </xf>
    <xf numFmtId="0" fontId="48" fillId="21" borderId="25" xfId="2547" applyFont="1" applyFill="1" applyBorder="1" applyAlignment="1">
      <alignment horizontal="center" vertical="center" shrinkToFit="1"/>
    </xf>
    <xf numFmtId="0" fontId="48" fillId="21" borderId="26" xfId="2547" applyFont="1" applyFill="1" applyBorder="1" applyAlignment="1">
      <alignment horizontal="center" vertical="center" shrinkToFit="1"/>
    </xf>
    <xf numFmtId="0" fontId="48" fillId="21" borderId="27" xfId="2547" applyFont="1" applyFill="1" applyBorder="1" applyAlignment="1">
      <alignment horizontal="center" vertical="center" shrinkToFit="1"/>
    </xf>
    <xf numFmtId="0" fontId="127" fillId="21" borderId="7" xfId="2547" applyFont="1" applyFill="1" applyBorder="1" applyAlignment="1">
      <alignment horizontal="center" vertical="center" shrinkToFit="1"/>
    </xf>
    <xf numFmtId="1" fontId="127" fillId="21" borderId="3" xfId="2547" applyNumberFormat="1" applyFont="1" applyFill="1" applyBorder="1" applyAlignment="1">
      <alignment horizontal="center" vertical="center" shrinkToFit="1"/>
    </xf>
    <xf numFmtId="1" fontId="127" fillId="21" borderId="8" xfId="2547" applyNumberFormat="1" applyFont="1" applyFill="1" applyBorder="1" applyAlignment="1">
      <alignment horizontal="center" vertical="center" shrinkToFit="1"/>
    </xf>
    <xf numFmtId="0" fontId="48" fillId="21" borderId="28" xfId="2547" applyFont="1" applyFill="1" applyBorder="1" applyAlignment="1">
      <alignment horizontal="center" vertical="center" shrinkToFit="1"/>
    </xf>
    <xf numFmtId="0" fontId="48" fillId="21" borderId="29" xfId="2547" applyFont="1" applyFill="1" applyBorder="1" applyAlignment="1">
      <alignment horizontal="center" vertical="center" shrinkToFit="1"/>
    </xf>
    <xf numFmtId="0" fontId="48" fillId="21" borderId="30" xfId="2547" applyFont="1" applyFill="1" applyBorder="1" applyAlignment="1">
      <alignment horizontal="center" vertical="center" shrinkToFit="1"/>
    </xf>
    <xf numFmtId="0" fontId="48" fillId="0" borderId="123" xfId="2547" applyFont="1" applyBorder="1" applyAlignment="1">
      <alignment horizontal="center" vertical="center" shrinkToFit="1"/>
    </xf>
    <xf numFmtId="0" fontId="14" fillId="0" borderId="124" xfId="2547" applyFont="1" applyBorder="1" applyAlignment="1">
      <alignment horizontal="center" vertical="center" shrinkToFit="1"/>
    </xf>
    <xf numFmtId="0" fontId="14" fillId="0" borderId="125" xfId="2547" applyFont="1" applyBorder="1" applyAlignment="1">
      <alignment horizontal="center" vertical="center" shrinkToFit="1"/>
    </xf>
    <xf numFmtId="0" fontId="48" fillId="0" borderId="126" xfId="2547" applyFont="1" applyBorder="1" applyAlignment="1">
      <alignment horizontal="center" vertical="center" shrinkToFit="1"/>
    </xf>
    <xf numFmtId="2" fontId="14" fillId="0" borderId="52" xfId="2547" applyNumberFormat="1" applyFont="1" applyBorder="1" applyAlignment="1">
      <alignment horizontal="center" vertical="center" shrinkToFit="1"/>
    </xf>
    <xf numFmtId="2" fontId="14" fillId="0" borderId="53" xfId="2547" applyNumberFormat="1" applyFont="1" applyBorder="1" applyAlignment="1">
      <alignment horizontal="center" vertical="center" shrinkToFit="1"/>
    </xf>
    <xf numFmtId="37" fontId="14" fillId="0" borderId="52" xfId="2547" applyNumberFormat="1" applyFont="1" applyBorder="1" applyAlignment="1">
      <alignment horizontal="center" vertical="center" shrinkToFit="1"/>
    </xf>
    <xf numFmtId="37" fontId="14" fillId="0" borderId="53" xfId="2547" applyNumberFormat="1" applyFont="1" applyBorder="1" applyAlignment="1">
      <alignment horizontal="center" vertical="center" shrinkToFit="1"/>
    </xf>
    <xf numFmtId="0" fontId="14" fillId="0" borderId="52" xfId="2547" applyFont="1" applyBorder="1" applyAlignment="1">
      <alignment horizontal="center" vertical="center" shrinkToFit="1"/>
    </xf>
    <xf numFmtId="0" fontId="14" fillId="0" borderId="53" xfId="2547" applyFont="1" applyBorder="1" applyAlignment="1">
      <alignment horizontal="center" vertical="center" shrinkToFit="1"/>
    </xf>
    <xf numFmtId="0" fontId="127" fillId="0" borderId="126" xfId="2547" applyFont="1" applyBorder="1" applyAlignment="1">
      <alignment horizontal="center" vertical="center" shrinkToFit="1"/>
    </xf>
    <xf numFmtId="255" fontId="123" fillId="0" borderId="52" xfId="2547" applyNumberFormat="1" applyFont="1" applyBorder="1" applyAlignment="1">
      <alignment horizontal="center" vertical="center" shrinkToFit="1"/>
    </xf>
    <xf numFmtId="255" fontId="123" fillId="0" borderId="53" xfId="2547" applyNumberFormat="1" applyFont="1" applyBorder="1" applyAlignment="1">
      <alignment horizontal="center" vertical="center" shrinkToFit="1"/>
    </xf>
    <xf numFmtId="256" fontId="14" fillId="0" borderId="52" xfId="2547" applyNumberFormat="1" applyFont="1" applyBorder="1" applyAlignment="1">
      <alignment horizontal="center" vertical="center" shrinkToFit="1"/>
    </xf>
    <xf numFmtId="256" fontId="14" fillId="0" borderId="53" xfId="2547" applyNumberFormat="1" applyFont="1" applyBorder="1" applyAlignment="1">
      <alignment horizontal="center" vertical="center" shrinkToFit="1"/>
    </xf>
    <xf numFmtId="255" fontId="14" fillId="0" borderId="52" xfId="2547" applyNumberFormat="1" applyFont="1" applyBorder="1" applyAlignment="1">
      <alignment horizontal="center" vertical="center" shrinkToFit="1"/>
    </xf>
    <xf numFmtId="255" fontId="14" fillId="0" borderId="53" xfId="2547" applyNumberFormat="1" applyFont="1" applyBorder="1" applyAlignment="1">
      <alignment horizontal="center" vertical="center" shrinkToFit="1"/>
    </xf>
    <xf numFmtId="225" fontId="14" fillId="0" borderId="52" xfId="2547" applyNumberFormat="1" applyFont="1" applyBorder="1" applyAlignment="1">
      <alignment horizontal="center" vertical="center" shrinkToFit="1"/>
    </xf>
    <xf numFmtId="225" fontId="14" fillId="0" borderId="53" xfId="2547" applyNumberFormat="1" applyFont="1" applyBorder="1" applyAlignment="1">
      <alignment horizontal="center" vertical="center" shrinkToFit="1"/>
    </xf>
    <xf numFmtId="230" fontId="14" fillId="0" borderId="52" xfId="2547" applyNumberFormat="1" applyFont="1" applyBorder="1" applyAlignment="1">
      <alignment horizontal="center" vertical="center" shrinkToFit="1"/>
    </xf>
    <xf numFmtId="230" fontId="14" fillId="0" borderId="53" xfId="2547" applyNumberFormat="1" applyFont="1" applyBorder="1" applyAlignment="1">
      <alignment horizontal="center" vertical="center" shrinkToFit="1"/>
    </xf>
    <xf numFmtId="0" fontId="123" fillId="0" borderId="53" xfId="2548" applyFont="1" applyBorder="1" applyAlignment="1">
      <alignment horizontal="center" vertical="center"/>
    </xf>
    <xf numFmtId="257" fontId="14" fillId="0" borderId="52" xfId="2547" applyNumberFormat="1" applyFont="1" applyBorder="1" applyAlignment="1">
      <alignment horizontal="center" vertical="center" shrinkToFit="1"/>
    </xf>
    <xf numFmtId="257" fontId="14" fillId="0" borderId="53" xfId="2547" applyNumberFormat="1" applyFont="1" applyBorder="1" applyAlignment="1">
      <alignment horizontal="center" vertical="center" shrinkToFit="1"/>
    </xf>
    <xf numFmtId="257" fontId="123" fillId="0" borderId="52" xfId="2547" applyNumberFormat="1" applyFont="1" applyBorder="1" applyAlignment="1">
      <alignment horizontal="center" vertical="center" shrinkToFit="1"/>
    </xf>
    <xf numFmtId="257" fontId="123" fillId="0" borderId="53" xfId="2547" applyNumberFormat="1" applyFont="1" applyBorder="1" applyAlignment="1">
      <alignment horizontal="center" vertical="center" shrinkToFit="1"/>
    </xf>
    <xf numFmtId="0" fontId="127" fillId="0" borderId="126" xfId="2547" applyFont="1" applyBorder="1" applyAlignment="1">
      <alignment horizontal="center" vertical="center" wrapText="1" shrinkToFit="1"/>
    </xf>
    <xf numFmtId="0" fontId="123" fillId="0" borderId="52" xfId="2548" applyFont="1" applyBorder="1" applyAlignment="1">
      <alignment horizontal="center" vertical="center"/>
    </xf>
    <xf numFmtId="0" fontId="127" fillId="0" borderId="127" xfId="2547" applyFont="1" applyBorder="1" applyAlignment="1">
      <alignment horizontal="center" vertical="center" shrinkToFit="1"/>
    </xf>
    <xf numFmtId="0" fontId="123" fillId="0" borderId="56" xfId="2548" applyFont="1" applyBorder="1" applyAlignment="1">
      <alignment horizontal="center" vertical="center"/>
    </xf>
    <xf numFmtId="0" fontId="123" fillId="0" borderId="57" xfId="2548" applyFont="1" applyBorder="1" applyAlignment="1">
      <alignment horizontal="center" vertical="center"/>
    </xf>
    <xf numFmtId="0" fontId="48" fillId="21" borderId="31" xfId="2547" applyFont="1" applyFill="1" applyBorder="1" applyAlignment="1">
      <alignment horizontal="center" vertical="center" shrinkToFit="1"/>
    </xf>
    <xf numFmtId="1" fontId="127" fillId="21" borderId="12" xfId="2547" applyNumberFormat="1" applyFont="1" applyFill="1" applyBorder="1" applyAlignment="1">
      <alignment horizontal="center" vertical="center" shrinkToFit="1"/>
    </xf>
    <xf numFmtId="0" fontId="48" fillId="21" borderId="128" xfId="2547" applyFont="1" applyFill="1" applyBorder="1" applyAlignment="1">
      <alignment horizontal="center" vertical="center" shrinkToFit="1"/>
    </xf>
    <xf numFmtId="0" fontId="14" fillId="0" borderId="129" xfId="2547" applyFont="1" applyBorder="1" applyAlignment="1">
      <alignment horizontal="center" vertical="center" shrinkToFit="1"/>
    </xf>
    <xf numFmtId="2" fontId="14" fillId="0" borderId="130" xfId="2547" applyNumberFormat="1" applyFont="1" applyBorder="1" applyAlignment="1">
      <alignment horizontal="center" vertical="center" shrinkToFit="1"/>
    </xf>
    <xf numFmtId="37" fontId="14" fillId="0" borderId="130" xfId="2547" applyNumberFormat="1" applyFont="1" applyBorder="1" applyAlignment="1">
      <alignment horizontal="center" vertical="center" shrinkToFit="1"/>
    </xf>
    <xf numFmtId="0" fontId="14" fillId="0" borderId="130" xfId="2547" applyFont="1" applyBorder="1" applyAlignment="1">
      <alignment horizontal="center" vertical="center" shrinkToFit="1"/>
    </xf>
    <xf numFmtId="255" fontId="123" fillId="0" borderId="130" xfId="2547" applyNumberFormat="1" applyFont="1" applyBorder="1" applyAlignment="1">
      <alignment horizontal="center" vertical="center" shrinkToFit="1"/>
    </xf>
    <xf numFmtId="256" fontId="14" fillId="0" borderId="130" xfId="2547" applyNumberFormat="1" applyFont="1" applyBorder="1" applyAlignment="1">
      <alignment horizontal="center" vertical="center" shrinkToFit="1"/>
    </xf>
    <xf numFmtId="255" fontId="14" fillId="0" borderId="130" xfId="2547" applyNumberFormat="1" applyFont="1" applyBorder="1" applyAlignment="1">
      <alignment horizontal="center" vertical="center" shrinkToFit="1"/>
    </xf>
    <xf numFmtId="225" fontId="14" fillId="0" borderId="130" xfId="2547" applyNumberFormat="1" applyFont="1" applyBorder="1" applyAlignment="1">
      <alignment horizontal="center" vertical="center" shrinkToFit="1"/>
    </xf>
    <xf numFmtId="230" fontId="14" fillId="0" borderId="130" xfId="2547" applyNumberFormat="1" applyFont="1" applyBorder="1" applyAlignment="1">
      <alignment horizontal="center" vertical="center" shrinkToFit="1"/>
    </xf>
    <xf numFmtId="0" fontId="123" fillId="0" borderId="130" xfId="2548" applyFont="1" applyBorder="1" applyAlignment="1">
      <alignment horizontal="center" vertical="center"/>
    </xf>
    <xf numFmtId="257" fontId="14" fillId="0" borderId="130" xfId="2547" applyNumberFormat="1" applyFont="1" applyBorder="1" applyAlignment="1">
      <alignment horizontal="center" vertical="center" shrinkToFit="1"/>
    </xf>
    <xf numFmtId="257" fontId="123" fillId="0" borderId="130" xfId="2547" applyNumberFormat="1" applyFont="1" applyBorder="1" applyAlignment="1">
      <alignment horizontal="center" vertical="center" shrinkToFit="1"/>
    </xf>
    <xf numFmtId="0" fontId="123" fillId="0" borderId="131" xfId="2548" applyFont="1" applyBorder="1" applyAlignment="1">
      <alignment horizontal="center" vertical="center"/>
    </xf>
    <xf numFmtId="0" fontId="132" fillId="21" borderId="14" xfId="2547" applyFont="1" applyFill="1" applyBorder="1" applyAlignment="1">
      <alignment horizontal="center" vertical="center"/>
    </xf>
    <xf numFmtId="0" fontId="132" fillId="21" borderId="13" xfId="2547" applyFont="1" applyFill="1" applyBorder="1" applyAlignment="1">
      <alignment vertical="center"/>
    </xf>
    <xf numFmtId="0" fontId="132" fillId="21" borderId="22" xfId="2547" applyFont="1" applyFill="1" applyBorder="1" applyAlignment="1">
      <alignment vertical="center"/>
    </xf>
    <xf numFmtId="0" fontId="132" fillId="21" borderId="1" xfId="2547" applyFont="1" applyFill="1" applyBorder="1" applyAlignment="1">
      <alignment horizontal="center" vertical="center"/>
    </xf>
    <xf numFmtId="0" fontId="132" fillId="21" borderId="0" xfId="2547" applyFont="1" applyFill="1" applyAlignment="1">
      <alignment vertical="center"/>
    </xf>
    <xf numFmtId="0" fontId="132" fillId="21" borderId="2" xfId="2547" applyFont="1" applyFill="1" applyBorder="1" applyAlignment="1">
      <alignment vertical="center"/>
    </xf>
    <xf numFmtId="0" fontId="132" fillId="21" borderId="0" xfId="2548" applyFont="1" applyFill="1">
      <alignment vertical="center"/>
    </xf>
    <xf numFmtId="0" fontId="132" fillId="21" borderId="2" xfId="2548" applyFont="1" applyFill="1" applyBorder="1">
      <alignment vertical="center"/>
    </xf>
    <xf numFmtId="0" fontId="133" fillId="21" borderId="0" xfId="2547" applyFont="1" applyFill="1" applyAlignment="1">
      <alignment vertical="center"/>
    </xf>
    <xf numFmtId="0" fontId="132" fillId="21" borderId="128" xfId="5" applyFont="1" applyFill="1" applyBorder="1"/>
    <xf numFmtId="0" fontId="132" fillId="21" borderId="132" xfId="5" applyFont="1" applyFill="1" applyBorder="1"/>
    <xf numFmtId="0" fontId="132" fillId="21" borderId="133" xfId="5" applyFont="1" applyFill="1" applyBorder="1"/>
    <xf numFmtId="0" fontId="132" fillId="21" borderId="0" xfId="5" applyFont="1" applyFill="1"/>
    <xf numFmtId="0" fontId="134" fillId="21" borderId="0" xfId="2547" applyFont="1" applyFill="1" applyAlignment="1">
      <alignment vertical="center"/>
    </xf>
    <xf numFmtId="0" fontId="132" fillId="21" borderId="134" xfId="5" applyFont="1" applyFill="1" applyBorder="1"/>
    <xf numFmtId="0" fontId="132" fillId="21" borderId="82" xfId="5" applyFont="1" applyFill="1" applyBorder="1"/>
    <xf numFmtId="0" fontId="132" fillId="21" borderId="135" xfId="2547" applyFont="1" applyFill="1" applyBorder="1" applyAlignment="1">
      <alignment horizontal="center" vertical="center"/>
    </xf>
    <xf numFmtId="0" fontId="132" fillId="21" borderId="136" xfId="5" applyFont="1" applyFill="1" applyBorder="1"/>
    <xf numFmtId="0" fontId="132" fillId="21" borderId="37" xfId="5" applyFont="1" applyFill="1" applyBorder="1"/>
    <xf numFmtId="0" fontId="132" fillId="21" borderId="137" xfId="5" applyFont="1" applyFill="1" applyBorder="1"/>
    <xf numFmtId="0" fontId="132" fillId="21" borderId="37" xfId="2547" applyFont="1" applyFill="1" applyBorder="1" applyAlignment="1">
      <alignment vertical="center"/>
    </xf>
    <xf numFmtId="0" fontId="132" fillId="21" borderId="116" xfId="2547" applyFont="1" applyFill="1" applyBorder="1" applyAlignment="1">
      <alignment vertical="center"/>
    </xf>
    <xf numFmtId="0" fontId="128" fillId="23" borderId="0" xfId="2547" applyFont="1" applyFill="1" applyAlignment="1">
      <alignment vertical="center"/>
    </xf>
    <xf numFmtId="0" fontId="135" fillId="23" borderId="0" xfId="2547" applyFont="1" applyFill="1" applyAlignment="1">
      <alignment vertical="center"/>
    </xf>
    <xf numFmtId="0" fontId="136" fillId="23" borderId="0" xfId="2547" applyFont="1" applyFill="1" applyAlignment="1">
      <alignment vertical="center"/>
    </xf>
    <xf numFmtId="0" fontId="127" fillId="21" borderId="25" xfId="2547" applyFont="1" applyFill="1" applyBorder="1" applyAlignment="1">
      <alignment horizontal="center" vertical="center" shrinkToFit="1"/>
    </xf>
    <xf numFmtId="0" fontId="48" fillId="21" borderId="3" xfId="2547" applyFont="1" applyFill="1" applyBorder="1" applyAlignment="1">
      <alignment horizontal="center" vertical="center" shrinkToFit="1"/>
    </xf>
    <xf numFmtId="0" fontId="48" fillId="21" borderId="8" xfId="2547" applyFont="1" applyFill="1" applyBorder="1" applyAlignment="1">
      <alignment horizontal="center" vertical="center" shrinkToFit="1"/>
    </xf>
    <xf numFmtId="1" fontId="48" fillId="21" borderId="3" xfId="2547" applyNumberFormat="1" applyFont="1" applyFill="1" applyBorder="1" applyAlignment="1">
      <alignment horizontal="center" vertical="center" shrinkToFit="1"/>
    </xf>
    <xf numFmtId="1" fontId="48" fillId="21" borderId="8" xfId="2547" applyNumberFormat="1" applyFont="1" applyFill="1" applyBorder="1" applyAlignment="1">
      <alignment horizontal="center" vertical="center" shrinkToFit="1"/>
    </xf>
    <xf numFmtId="0" fontId="127" fillId="21" borderId="9" xfId="2547" applyFont="1" applyFill="1" applyBorder="1" applyAlignment="1">
      <alignment horizontal="center" vertical="center" shrinkToFit="1"/>
    </xf>
    <xf numFmtId="0" fontId="48" fillId="21" borderId="10" xfId="2547" applyFont="1" applyFill="1" applyBorder="1" applyAlignment="1">
      <alignment horizontal="center" vertical="center" shrinkToFit="1"/>
    </xf>
    <xf numFmtId="0" fontId="48" fillId="21" borderId="11" xfId="2547" applyFont="1" applyFill="1" applyBorder="1" applyAlignment="1">
      <alignment horizontal="center" vertical="center" shrinkToFit="1"/>
    </xf>
    <xf numFmtId="0" fontId="123" fillId="0" borderId="7" xfId="2547" applyFont="1" applyBorder="1" applyAlignment="1">
      <alignment horizontal="center" vertical="center" shrinkToFit="1"/>
    </xf>
    <xf numFmtId="176" fontId="14" fillId="0" borderId="3" xfId="1" applyNumberFormat="1" applyFont="1" applyFill="1" applyBorder="1" applyAlignment="1" applyProtection="1">
      <alignment horizontal="center" vertical="center" shrinkToFit="1"/>
    </xf>
    <xf numFmtId="176" fontId="14" fillId="0" borderId="8" xfId="1" applyNumberFormat="1" applyFont="1" applyFill="1" applyBorder="1" applyAlignment="1" applyProtection="1">
      <alignment horizontal="center" vertical="center" shrinkToFit="1"/>
    </xf>
    <xf numFmtId="179" fontId="14" fillId="0" borderId="3" xfId="1" applyNumberFormat="1" applyFont="1" applyFill="1" applyBorder="1" applyAlignment="1" applyProtection="1">
      <alignment horizontal="center" vertical="center" shrinkToFit="1"/>
    </xf>
    <xf numFmtId="179" fontId="14" fillId="0" borderId="8" xfId="1" applyNumberFormat="1" applyFont="1" applyFill="1" applyBorder="1" applyAlignment="1" applyProtection="1">
      <alignment horizontal="center" vertical="center" shrinkToFit="1"/>
    </xf>
    <xf numFmtId="0" fontId="123" fillId="0" borderId="28" xfId="2547" applyFont="1" applyBorder="1" applyAlignment="1">
      <alignment horizontal="center" vertical="center" shrinkToFit="1"/>
    </xf>
    <xf numFmtId="179" fontId="14" fillId="0" borderId="29" xfId="1" applyNumberFormat="1" applyFont="1" applyFill="1" applyBorder="1" applyAlignment="1" applyProtection="1">
      <alignment horizontal="center" vertical="center" shrinkToFit="1"/>
    </xf>
    <xf numFmtId="179" fontId="14" fillId="0" borderId="30" xfId="1" applyNumberFormat="1" applyFont="1" applyFill="1" applyBorder="1" applyAlignment="1" applyProtection="1">
      <alignment horizontal="center" vertical="center" shrinkToFit="1"/>
    </xf>
    <xf numFmtId="0" fontId="123" fillId="0" borderId="9" xfId="2547" applyFont="1" applyBorder="1" applyAlignment="1">
      <alignment horizontal="center" vertical="center" shrinkToFit="1"/>
    </xf>
    <xf numFmtId="179" fontId="14" fillId="0" borderId="10" xfId="1" applyNumberFormat="1" applyFont="1" applyFill="1" applyBorder="1" applyAlignment="1" applyProtection="1">
      <alignment horizontal="center" vertical="center" shrinkToFit="1"/>
    </xf>
    <xf numFmtId="179" fontId="14" fillId="0" borderId="11" xfId="1" applyNumberFormat="1" applyFont="1" applyFill="1" applyBorder="1" applyAlignment="1" applyProtection="1">
      <alignment horizontal="center" vertical="center" shrinkToFit="1"/>
    </xf>
    <xf numFmtId="0" fontId="137" fillId="0" borderId="1" xfId="0" applyFont="1" applyBorder="1">
      <alignment vertical="center"/>
    </xf>
    <xf numFmtId="0" fontId="137" fillId="0" borderId="0" xfId="0" applyFont="1">
      <alignment vertical="center"/>
    </xf>
    <xf numFmtId="0" fontId="138" fillId="0" borderId="0" xfId="0" applyFont="1">
      <alignment vertical="center"/>
    </xf>
    <xf numFmtId="0" fontId="99" fillId="23" borderId="0" xfId="2547" applyFont="1" applyFill="1" applyAlignment="1">
      <alignment vertical="center"/>
    </xf>
    <xf numFmtId="0" fontId="99" fillId="23" borderId="2" xfId="2547" applyFont="1" applyFill="1" applyBorder="1" applyAlignment="1">
      <alignment vertical="center"/>
    </xf>
    <xf numFmtId="0" fontId="137" fillId="0" borderId="1" xfId="0" applyFont="1" applyBorder="1" applyAlignment="1">
      <alignment horizontal="center" vertical="center"/>
    </xf>
    <xf numFmtId="0" fontId="137" fillId="0" borderId="0" xfId="0" applyFont="1" applyAlignment="1">
      <alignment horizontal="center" vertical="center"/>
    </xf>
    <xf numFmtId="9" fontId="137" fillId="0" borderId="0" xfId="0" applyNumberFormat="1" applyFont="1" applyAlignment="1">
      <alignment horizontal="center" vertical="center"/>
    </xf>
    <xf numFmtId="0" fontId="137" fillId="0" borderId="0" xfId="0" applyFont="1" applyAlignment="1">
      <alignment horizontal="left" vertical="center"/>
    </xf>
    <xf numFmtId="0" fontId="137" fillId="0" borderId="135" xfId="0" applyFont="1" applyBorder="1" applyAlignment="1">
      <alignment horizontal="left" vertical="center"/>
    </xf>
    <xf numFmtId="0" fontId="137" fillId="0" borderId="37" xfId="0" applyFont="1" applyBorder="1" applyAlignment="1">
      <alignment horizontal="center" vertical="center"/>
    </xf>
    <xf numFmtId="9" fontId="137" fillId="0" borderId="37" xfId="0" applyNumberFormat="1" applyFont="1" applyBorder="1" applyAlignment="1">
      <alignment horizontal="center" vertical="center"/>
    </xf>
    <xf numFmtId="0" fontId="137" fillId="0" borderId="37" xfId="0" applyFont="1" applyBorder="1" applyAlignment="1">
      <alignment horizontal="left" vertical="center"/>
    </xf>
    <xf numFmtId="0" fontId="99" fillId="23" borderId="37" xfId="2547" applyFont="1" applyFill="1" applyBorder="1" applyAlignment="1">
      <alignment vertical="center"/>
    </xf>
    <xf numFmtId="0" fontId="99" fillId="23" borderId="116" xfId="2547" applyFont="1" applyFill="1" applyBorder="1" applyAlignment="1">
      <alignment vertical="center"/>
    </xf>
    <xf numFmtId="0" fontId="3" fillId="0" borderId="3" xfId="0" applyFont="1" applyBorder="1">
      <alignment vertical="center"/>
    </xf>
    <xf numFmtId="0" fontId="139" fillId="0" borderId="5" xfId="2547" applyFont="1" applyBorder="1" applyAlignment="1">
      <alignment horizontal="center" vertical="center" shrinkToFit="1"/>
    </xf>
    <xf numFmtId="176" fontId="17" fillId="0" borderId="4" xfId="1" applyNumberFormat="1" applyFont="1" applyFill="1" applyBorder="1" applyAlignment="1" applyProtection="1">
      <alignment horizontal="center" vertical="center" shrinkToFit="1"/>
    </xf>
    <xf numFmtId="176" fontId="17" fillId="0" borderId="6" xfId="1" applyNumberFormat="1" applyFont="1" applyFill="1" applyBorder="1" applyAlignment="1" applyProtection="1">
      <alignment horizontal="center" vertical="center" shrinkToFit="1"/>
    </xf>
    <xf numFmtId="179" fontId="17" fillId="0" borderId="4" xfId="1" applyNumberFormat="1" applyFont="1" applyFill="1" applyBorder="1" applyAlignment="1" applyProtection="1">
      <alignment horizontal="center" vertical="center" shrinkToFit="1"/>
    </xf>
    <xf numFmtId="179" fontId="17" fillId="0" borderId="6" xfId="1" applyNumberFormat="1" applyFont="1" applyFill="1" applyBorder="1" applyAlignment="1" applyProtection="1">
      <alignment horizontal="center" vertical="center" shrinkToFit="1"/>
    </xf>
    <xf numFmtId="0" fontId="139" fillId="0" borderId="25" xfId="2547" applyFont="1" applyBorder="1" applyAlignment="1">
      <alignment horizontal="center" vertical="center" shrinkToFit="1"/>
    </xf>
    <xf numFmtId="176" fontId="17" fillId="0" borderId="26" xfId="1" applyNumberFormat="1" applyFont="1" applyFill="1" applyBorder="1" applyAlignment="1" applyProtection="1">
      <alignment horizontal="center" vertical="center" shrinkToFit="1"/>
    </xf>
    <xf numFmtId="176" fontId="17" fillId="0" borderId="27" xfId="1" applyNumberFormat="1" applyFont="1" applyFill="1" applyBorder="1" applyAlignment="1" applyProtection="1">
      <alignment horizontal="center" vertical="center" shrinkToFit="1"/>
    </xf>
    <xf numFmtId="0" fontId="139" fillId="0" borderId="7" xfId="2547" applyFont="1" applyBorder="1" applyAlignment="1">
      <alignment horizontal="center" vertical="center" shrinkToFit="1"/>
    </xf>
    <xf numFmtId="179" fontId="17" fillId="0" borderId="3" xfId="1" applyNumberFormat="1" applyFont="1" applyFill="1" applyBorder="1" applyAlignment="1" applyProtection="1">
      <alignment horizontal="center" vertical="center" shrinkToFit="1"/>
    </xf>
    <xf numFmtId="179" fontId="17" fillId="0" borderId="8" xfId="1" applyNumberFormat="1" applyFont="1" applyFill="1" applyBorder="1" applyAlignment="1" applyProtection="1">
      <alignment horizontal="center" vertical="center" shrinkToFit="1"/>
    </xf>
    <xf numFmtId="258" fontId="7" fillId="0" borderId="3" xfId="0" applyNumberFormat="1" applyFont="1" applyBorder="1">
      <alignment vertical="center"/>
    </xf>
    <xf numFmtId="258" fontId="3" fillId="0" borderId="3" xfId="0" applyNumberFormat="1" applyFont="1" applyBorder="1">
      <alignment vertical="center"/>
    </xf>
    <xf numFmtId="181" fontId="7" fillId="0" borderId="3" xfId="0" applyNumberFormat="1" applyFont="1" applyBorder="1" applyAlignment="1">
      <alignment horizontal="right" vertical="center" indent="1"/>
    </xf>
    <xf numFmtId="183" fontId="7" fillId="0" borderId="3" xfId="0" applyNumberFormat="1" applyFont="1" applyBorder="1" applyAlignment="1">
      <alignment horizontal="right" vertical="center" indent="1"/>
    </xf>
    <xf numFmtId="182" fontId="7" fillId="0" borderId="3" xfId="0" applyNumberFormat="1" applyFont="1" applyBorder="1" applyAlignment="1">
      <alignment horizontal="right" vertical="center" indent="1"/>
    </xf>
    <xf numFmtId="0" fontId="6" fillId="0" borderId="3" xfId="0" applyFont="1" applyBorder="1" applyAlignment="1">
      <alignment horizontal="center" vertical="center"/>
    </xf>
    <xf numFmtId="258" fontId="3" fillId="0" borderId="20" xfId="0" applyNumberFormat="1" applyFont="1" applyBorder="1">
      <alignment vertical="center"/>
    </xf>
    <xf numFmtId="258" fontId="7" fillId="0" borderId="20" xfId="0" applyNumberFormat="1" applyFont="1" applyBorder="1">
      <alignment vertical="center"/>
    </xf>
    <xf numFmtId="181" fontId="7" fillId="0" borderId="20" xfId="0" applyNumberFormat="1" applyFont="1" applyBorder="1" applyAlignment="1">
      <alignment horizontal="right" vertical="center" indent="1"/>
    </xf>
    <xf numFmtId="182" fontId="7" fillId="0" borderId="20" xfId="0" applyNumberFormat="1" applyFont="1" applyBorder="1" applyAlignment="1">
      <alignment horizontal="right" vertical="center" indent="1"/>
    </xf>
    <xf numFmtId="0" fontId="6" fillId="0" borderId="20" xfId="0" applyFont="1" applyBorder="1" applyAlignment="1">
      <alignment horizontal="center" vertical="center"/>
    </xf>
    <xf numFmtId="41" fontId="7" fillId="0" borderId="3" xfId="0" applyNumberFormat="1" applyFont="1" applyBorder="1">
      <alignment vertical="center"/>
    </xf>
    <xf numFmtId="0" fontId="18" fillId="0" borderId="13" xfId="0" applyFont="1" applyBorder="1" applyAlignment="1">
      <alignment horizontal="center" vertical="center"/>
    </xf>
    <xf numFmtId="0" fontId="17" fillId="0" borderId="7" xfId="0" applyFont="1" applyBorder="1" applyAlignment="1">
      <alignment horizontal="center" vertical="center"/>
    </xf>
    <xf numFmtId="0" fontId="14" fillId="0" borderId="28" xfId="0" applyFont="1" applyBorder="1" applyAlignment="1">
      <alignment horizontal="center" vertical="center"/>
    </xf>
    <xf numFmtId="0" fontId="14" fillId="0" borderId="29" xfId="4" applyFont="1" applyBorder="1" applyAlignment="1">
      <alignment horizontal="center" vertical="center"/>
    </xf>
    <xf numFmtId="0" fontId="14" fillId="0" borderId="29" xfId="0" applyFont="1" applyBorder="1" applyAlignment="1">
      <alignment horizontal="center" vertical="center"/>
    </xf>
    <xf numFmtId="177" fontId="14" fillId="0" borderId="29" xfId="1" applyNumberFormat="1" applyFont="1" applyBorder="1">
      <alignment vertical="center"/>
    </xf>
    <xf numFmtId="0" fontId="14" fillId="0" borderId="30" xfId="0" applyFont="1" applyBorder="1" applyAlignment="1">
      <alignment horizontal="center" vertical="center"/>
    </xf>
    <xf numFmtId="0" fontId="14" fillId="0" borderId="3" xfId="0" applyFont="1" applyBorder="1">
      <alignment vertical="center"/>
    </xf>
    <xf numFmtId="0" fontId="14" fillId="0" borderId="10" xfId="0" applyFont="1" applyBorder="1">
      <alignment vertical="center"/>
    </xf>
    <xf numFmtId="1" fontId="14" fillId="0" borderId="3" xfId="0" applyNumberFormat="1" applyFont="1" applyBorder="1" applyAlignment="1">
      <alignment horizontal="right" vertical="center"/>
    </xf>
    <xf numFmtId="1" fontId="14" fillId="0" borderId="3" xfId="1" applyNumberFormat="1" applyFont="1" applyBorder="1" applyAlignment="1">
      <alignment horizontal="right" vertical="center"/>
    </xf>
    <xf numFmtId="41" fontId="7" fillId="0" borderId="20" xfId="0" applyNumberFormat="1" applyFont="1" applyBorder="1" applyAlignment="1">
      <alignment horizontal="right" vertical="center" indent="1"/>
    </xf>
    <xf numFmtId="41" fontId="7" fillId="0" borderId="3" xfId="0" applyNumberFormat="1" applyFont="1" applyBorder="1" applyAlignment="1">
      <alignment horizontal="right" vertical="center" indent="1"/>
    </xf>
    <xf numFmtId="0" fontId="16" fillId="0" borderId="4" xfId="0" applyFont="1" applyBorder="1" applyAlignment="1">
      <alignment horizontal="center" vertical="center"/>
    </xf>
    <xf numFmtId="41" fontId="7" fillId="0" borderId="10" xfId="1" applyFont="1" applyBorder="1">
      <alignment vertical="center"/>
    </xf>
    <xf numFmtId="0" fontId="14" fillId="0" borderId="3" xfId="0" applyFont="1" applyBorder="1" applyAlignment="1">
      <alignment horizontal="left" vertical="center" indent="1"/>
    </xf>
    <xf numFmtId="0" fontId="124" fillId="0" borderId="3" xfId="0" applyFont="1" applyBorder="1">
      <alignment vertical="center"/>
    </xf>
    <xf numFmtId="0" fontId="124" fillId="0" borderId="3" xfId="0" applyFont="1" applyBorder="1" applyAlignment="1">
      <alignment horizontal="center" vertical="center"/>
    </xf>
    <xf numFmtId="0" fontId="14" fillId="0" borderId="4" xfId="0" applyFont="1" applyBorder="1" applyAlignment="1">
      <alignment horizontal="left" vertical="center" indent="1"/>
    </xf>
    <xf numFmtId="189" fontId="14" fillId="0" borderId="10" xfId="1" applyNumberFormat="1" applyFont="1" applyBorder="1" applyAlignment="1">
      <alignment horizontal="right" vertical="center"/>
    </xf>
    <xf numFmtId="179" fontId="3" fillId="0" borderId="10" xfId="1" applyNumberFormat="1" applyFont="1" applyBorder="1">
      <alignment vertical="center"/>
    </xf>
    <xf numFmtId="0" fontId="17" fillId="0" borderId="8" xfId="0" applyFont="1" applyBorder="1" applyAlignment="1">
      <alignment horizontal="center" vertical="center"/>
    </xf>
    <xf numFmtId="0" fontId="141" fillId="0" borderId="0" xfId="0" applyFont="1">
      <alignment vertical="center"/>
    </xf>
    <xf numFmtId="43" fontId="141" fillId="0" borderId="0" xfId="0" applyNumberFormat="1" applyFont="1">
      <alignment vertical="center"/>
    </xf>
    <xf numFmtId="41" fontId="0" fillId="0" borderId="0" xfId="0" applyNumberFormat="1">
      <alignment vertical="center"/>
    </xf>
    <xf numFmtId="2" fontId="0" fillId="0" borderId="0" xfId="0" applyNumberFormat="1">
      <alignment vertical="center"/>
    </xf>
    <xf numFmtId="41" fontId="14" fillId="0" borderId="4" xfId="1" applyFont="1" applyBorder="1">
      <alignment vertical="center"/>
    </xf>
    <xf numFmtId="41" fontId="3" fillId="0" borderId="10" xfId="1" applyFont="1" applyBorder="1">
      <alignment vertical="center"/>
    </xf>
    <xf numFmtId="177" fontId="3" fillId="0" borderId="3" xfId="1" applyNumberFormat="1" applyFont="1" applyBorder="1" applyAlignment="1">
      <alignment horizontal="center" vertical="center"/>
    </xf>
    <xf numFmtId="41" fontId="3" fillId="0" borderId="3" xfId="1" applyFont="1" applyBorder="1" applyAlignment="1">
      <alignment horizontal="center" vertical="center"/>
    </xf>
    <xf numFmtId="0" fontId="3" fillId="2" borderId="3" xfId="0" applyFont="1" applyFill="1" applyBorder="1" applyAlignment="1">
      <alignment horizontal="center" vertical="center"/>
    </xf>
    <xf numFmtId="181" fontId="14" fillId="0" borderId="3" xfId="0" applyNumberFormat="1" applyFont="1" applyBorder="1" applyAlignment="1">
      <alignment horizontal="right" vertical="center" indent="1"/>
    </xf>
    <xf numFmtId="0" fontId="14" fillId="0" borderId="7" xfId="0" applyFont="1" applyBorder="1">
      <alignment vertical="center"/>
    </xf>
    <xf numFmtId="176" fontId="14" fillId="0" borderId="3" xfId="1" applyNumberFormat="1" applyFont="1" applyBorder="1">
      <alignment vertical="center"/>
    </xf>
    <xf numFmtId="0" fontId="14" fillId="0" borderId="9" xfId="0" applyFont="1" applyBorder="1">
      <alignment vertical="center"/>
    </xf>
    <xf numFmtId="176" fontId="14" fillId="0" borderId="10" xfId="1" applyNumberFormat="1" applyFont="1" applyBorder="1">
      <alignment vertical="center"/>
    </xf>
    <xf numFmtId="0" fontId="6" fillId="2" borderId="25"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33" xfId="0" applyFont="1" applyFill="1" applyBorder="1" applyAlignment="1">
      <alignment horizontal="center" vertical="center"/>
    </xf>
    <xf numFmtId="0" fontId="6" fillId="2" borderId="26" xfId="0" applyFont="1" applyFill="1" applyBorder="1" applyAlignment="1">
      <alignment horizontal="center" vertical="center"/>
    </xf>
    <xf numFmtId="0" fontId="6" fillId="2" borderId="3" xfId="0" applyFont="1" applyFill="1" applyBorder="1" applyAlignment="1">
      <alignment horizontal="center" vertical="center"/>
    </xf>
    <xf numFmtId="0" fontId="6" fillId="2" borderId="32" xfId="0" applyFont="1" applyFill="1" applyBorder="1" applyAlignment="1">
      <alignment horizontal="center" vertical="center"/>
    </xf>
    <xf numFmtId="0" fontId="6" fillId="2" borderId="26" xfId="0" applyFont="1" applyFill="1" applyBorder="1" applyAlignment="1">
      <alignment horizontal="center" vertical="center" shrinkToFit="1"/>
    </xf>
    <xf numFmtId="0" fontId="6" fillId="2" borderId="27" xfId="0" applyFont="1" applyFill="1" applyBorder="1" applyAlignment="1">
      <alignment horizontal="center" vertical="center"/>
    </xf>
    <xf numFmtId="0" fontId="6" fillId="2" borderId="8" xfId="0" applyFont="1" applyFill="1" applyBorder="1" applyAlignment="1">
      <alignment horizontal="center" vertical="center"/>
    </xf>
    <xf numFmtId="0" fontId="6" fillId="2" borderId="34" xfId="0" applyFont="1" applyFill="1" applyBorder="1" applyAlignment="1">
      <alignment horizontal="center" vertical="center"/>
    </xf>
    <xf numFmtId="0" fontId="6" fillId="2" borderId="3" xfId="0" applyFont="1" applyFill="1" applyBorder="1" applyAlignment="1">
      <alignment horizontal="center" vertical="center" shrinkToFit="1"/>
    </xf>
    <xf numFmtId="0" fontId="6" fillId="2" borderId="12" xfId="0" applyFont="1" applyFill="1" applyBorder="1" applyAlignment="1">
      <alignment horizontal="center" vertical="center" shrinkToFit="1"/>
    </xf>
    <xf numFmtId="0" fontId="6" fillId="2" borderId="42" xfId="0" applyFont="1" applyFill="1" applyBorder="1" applyAlignment="1">
      <alignment horizontal="center" vertical="center" shrinkToFit="1"/>
    </xf>
    <xf numFmtId="0" fontId="6" fillId="2" borderId="31" xfId="0" applyFont="1" applyFill="1" applyBorder="1" applyAlignment="1">
      <alignment horizontal="center" vertical="center" shrinkToFit="1"/>
    </xf>
    <xf numFmtId="0" fontId="6" fillId="2" borderId="49" xfId="0" applyFont="1" applyFill="1" applyBorder="1" applyAlignment="1">
      <alignment horizontal="center" vertical="center" shrinkToFit="1"/>
    </xf>
    <xf numFmtId="0" fontId="6" fillId="2" borderId="12" xfId="0" applyFont="1" applyFill="1" applyBorder="1" applyAlignment="1">
      <alignment horizontal="center" vertical="center"/>
    </xf>
    <xf numFmtId="0" fontId="6" fillId="2" borderId="42" xfId="0" applyFont="1" applyFill="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176" fontId="3" fillId="0" borderId="10" xfId="1" applyNumberFormat="1" applyFont="1" applyBorder="1" applyAlignment="1">
      <alignment horizontal="center" vertical="center"/>
    </xf>
    <xf numFmtId="176" fontId="139" fillId="0" borderId="139" xfId="1" applyNumberFormat="1" applyFont="1" applyBorder="1" applyAlignment="1">
      <alignment horizontal="center" vertical="center"/>
    </xf>
    <xf numFmtId="176" fontId="139" fillId="0" borderId="84" xfId="1" applyNumberFormat="1" applyFont="1" applyBorder="1" applyAlignment="1">
      <alignment horizontal="center" vertical="center"/>
    </xf>
    <xf numFmtId="176" fontId="139" fillId="0" borderId="140" xfId="1" applyNumberFormat="1" applyFont="1" applyBorder="1" applyAlignment="1">
      <alignment horizontal="center" vertical="center"/>
    </xf>
    <xf numFmtId="0" fontId="6" fillId="2" borderId="48" xfId="0" applyFont="1" applyFill="1" applyBorder="1" applyAlignment="1">
      <alignment horizontal="center" vertical="center"/>
    </xf>
    <xf numFmtId="0" fontId="6" fillId="2" borderId="49" xfId="0" applyFont="1" applyFill="1" applyBorder="1" applyAlignment="1">
      <alignment horizontal="center" vertical="center"/>
    </xf>
    <xf numFmtId="177" fontId="3" fillId="0" borderId="64" xfId="1" applyNumberFormat="1" applyFont="1" applyBorder="1" applyAlignment="1">
      <alignment horizontal="center" vertical="center"/>
    </xf>
    <xf numFmtId="177" fontId="3" fillId="0" borderId="16" xfId="1" applyNumberFormat="1" applyFont="1" applyBorder="1" applyAlignment="1">
      <alignment horizontal="center" vertical="center"/>
    </xf>
    <xf numFmtId="0" fontId="6" fillId="2" borderId="43" xfId="0" applyFont="1" applyFill="1" applyBorder="1" applyAlignment="1">
      <alignment horizontal="center" vertical="center"/>
    </xf>
    <xf numFmtId="0" fontId="6" fillId="2" borderId="61" xfId="0" applyFont="1" applyFill="1" applyBorder="1" applyAlignment="1">
      <alignment horizontal="center" vertical="center"/>
    </xf>
    <xf numFmtId="0" fontId="6" fillId="2" borderId="54" xfId="0" applyFont="1" applyFill="1" applyBorder="1" applyAlignment="1">
      <alignment horizontal="center" vertical="center"/>
    </xf>
    <xf numFmtId="0" fontId="6" fillId="2" borderId="62" xfId="0" applyFont="1" applyFill="1" applyBorder="1" applyAlignment="1">
      <alignment horizontal="center" vertical="center"/>
    </xf>
    <xf numFmtId="0" fontId="3" fillId="0" borderId="65" xfId="0" applyFont="1" applyBorder="1" applyAlignment="1">
      <alignment horizontal="center" vertical="center"/>
    </xf>
    <xf numFmtId="0" fontId="3" fillId="0" borderId="15" xfId="0" applyFont="1" applyBorder="1" applyAlignment="1">
      <alignment horizontal="center" vertical="center"/>
    </xf>
    <xf numFmtId="0" fontId="3" fillId="0" borderId="16" xfId="0" applyFont="1" applyBorder="1" applyAlignment="1">
      <alignment horizontal="center" vertical="center"/>
    </xf>
    <xf numFmtId="0" fontId="140" fillId="0" borderId="9" xfId="0" applyFont="1" applyBorder="1" applyAlignment="1">
      <alignment horizontal="center" vertical="center"/>
    </xf>
    <xf numFmtId="0" fontId="140" fillId="0" borderId="10" xfId="0" applyFont="1" applyBorder="1" applyAlignment="1">
      <alignment horizontal="center" vertical="center"/>
    </xf>
    <xf numFmtId="177" fontId="140" fillId="0" borderId="64" xfId="1" applyNumberFormat="1" applyFont="1" applyBorder="1" applyAlignment="1">
      <alignment horizontal="center" vertical="center"/>
    </xf>
    <xf numFmtId="177" fontId="140" fillId="0" borderId="15" xfId="1" applyNumberFormat="1" applyFont="1" applyBorder="1" applyAlignment="1">
      <alignment horizontal="center" vertical="center"/>
    </xf>
    <xf numFmtId="0" fontId="10" fillId="0" borderId="51" xfId="0" applyFont="1" applyBorder="1" applyAlignment="1">
      <alignment horizontal="center" vertical="center"/>
    </xf>
    <xf numFmtId="0" fontId="10" fillId="0" borderId="60" xfId="0" applyFont="1" applyBorder="1" applyAlignment="1">
      <alignment horizontal="center" vertical="center"/>
    </xf>
    <xf numFmtId="0" fontId="10" fillId="0" borderId="42" xfId="0" applyFont="1" applyBorder="1" applyAlignment="1">
      <alignment horizontal="center" vertical="center"/>
    </xf>
    <xf numFmtId="177" fontId="10" fillId="0" borderId="3" xfId="1" applyNumberFormat="1" applyFont="1" applyBorder="1" applyAlignment="1">
      <alignment horizontal="center" vertical="center"/>
    </xf>
    <xf numFmtId="0" fontId="5" fillId="0" borderId="0" xfId="0" applyFont="1" applyAlignment="1">
      <alignment horizontal="center" vertical="center"/>
    </xf>
    <xf numFmtId="0" fontId="7" fillId="5" borderId="51" xfId="0" applyFont="1" applyFill="1" applyBorder="1" applyAlignment="1">
      <alignment horizontal="center" vertical="center"/>
    </xf>
    <xf numFmtId="0" fontId="7" fillId="5" borderId="60" xfId="0" applyFont="1" applyFill="1" applyBorder="1" applyAlignment="1">
      <alignment horizontal="center" vertical="center"/>
    </xf>
    <xf numFmtId="0" fontId="7" fillId="5" borderId="42" xfId="0" applyFont="1" applyFill="1" applyBorder="1" applyAlignment="1">
      <alignment horizontal="center" vertical="center"/>
    </xf>
    <xf numFmtId="177" fontId="10" fillId="5" borderId="3" xfId="1" applyNumberFormat="1" applyFont="1" applyFill="1" applyBorder="1" applyAlignment="1">
      <alignment horizontal="center" vertical="center"/>
    </xf>
    <xf numFmtId="183" fontId="10" fillId="0" borderId="64" xfId="1" applyNumberFormat="1" applyFont="1" applyBorder="1" applyAlignment="1">
      <alignment horizontal="right" vertical="center"/>
    </xf>
    <xf numFmtId="183" fontId="10" fillId="0" borderId="15" xfId="1" applyNumberFormat="1" applyFont="1" applyBorder="1" applyAlignment="1">
      <alignment horizontal="right" vertical="center"/>
    </xf>
    <xf numFmtId="183" fontId="10" fillId="0" borderId="16" xfId="1" applyNumberFormat="1" applyFont="1" applyBorder="1" applyAlignment="1">
      <alignment horizontal="right" vertical="center"/>
    </xf>
    <xf numFmtId="0" fontId="10" fillId="0" borderId="9" xfId="0" applyFont="1" applyBorder="1" applyAlignment="1">
      <alignment horizontal="center" vertical="center"/>
    </xf>
    <xf numFmtId="0" fontId="10" fillId="0" borderId="10" xfId="0" applyFont="1" applyBorder="1" applyAlignment="1">
      <alignment horizontal="center" vertical="center"/>
    </xf>
    <xf numFmtId="0" fontId="10" fillId="0" borderId="7" xfId="0" applyFont="1" applyBorder="1" applyAlignment="1">
      <alignment horizontal="center" vertical="center"/>
    </xf>
    <xf numFmtId="0" fontId="10" fillId="0" borderId="3" xfId="0" applyFont="1" applyBorder="1" applyAlignment="1">
      <alignment horizontal="center" vertical="center"/>
    </xf>
    <xf numFmtId="0" fontId="6" fillId="2" borderId="14" xfId="0" applyFont="1" applyFill="1" applyBorder="1" applyAlignment="1">
      <alignment horizontal="center" vertical="center"/>
    </xf>
    <xf numFmtId="0" fontId="6" fillId="2" borderId="13" xfId="0" applyFont="1" applyFill="1" applyBorder="1" applyAlignment="1">
      <alignment horizontal="center" vertical="center"/>
    </xf>
    <xf numFmtId="0" fontId="6" fillId="2" borderId="45" xfId="0" applyFont="1" applyFill="1" applyBorder="1" applyAlignment="1">
      <alignment horizontal="center" vertical="center"/>
    </xf>
    <xf numFmtId="0" fontId="6" fillId="2" borderId="68" xfId="0" applyFont="1" applyFill="1" applyBorder="1" applyAlignment="1">
      <alignment horizontal="center" vertical="center"/>
    </xf>
    <xf numFmtId="0" fontId="6" fillId="2" borderId="69" xfId="0" applyFont="1" applyFill="1" applyBorder="1" applyAlignment="1">
      <alignment horizontal="center" vertical="center"/>
    </xf>
    <xf numFmtId="0" fontId="6" fillId="2" borderId="46" xfId="0" applyFont="1" applyFill="1" applyBorder="1" applyAlignment="1">
      <alignment horizontal="center" vertical="center"/>
    </xf>
    <xf numFmtId="0" fontId="6" fillId="2" borderId="38" xfId="0" applyFont="1" applyFill="1" applyBorder="1" applyAlignment="1">
      <alignment horizontal="center" vertical="center"/>
    </xf>
    <xf numFmtId="0" fontId="6" fillId="2" borderId="39" xfId="0" applyFont="1" applyFill="1" applyBorder="1" applyAlignment="1">
      <alignment horizontal="center" vertical="center"/>
    </xf>
    <xf numFmtId="0" fontId="6" fillId="2" borderId="44" xfId="0" applyFont="1" applyFill="1" applyBorder="1" applyAlignment="1">
      <alignment horizontal="center" vertical="center"/>
    </xf>
    <xf numFmtId="0" fontId="6" fillId="2" borderId="47" xfId="0" applyFont="1" applyFill="1" applyBorder="1" applyAlignment="1">
      <alignment horizontal="center" vertical="center"/>
    </xf>
    <xf numFmtId="0" fontId="6" fillId="2" borderId="31" xfId="0" applyFont="1" applyFill="1" applyBorder="1" applyAlignment="1">
      <alignment horizontal="center" vertical="center"/>
    </xf>
    <xf numFmtId="177" fontId="3" fillId="0" borderId="10" xfId="1" applyNumberFormat="1" applyFont="1" applyBorder="1" applyAlignment="1">
      <alignment horizontal="center" vertical="center"/>
    </xf>
    <xf numFmtId="0" fontId="3" fillId="2" borderId="3" xfId="0" applyFont="1" applyFill="1" applyBorder="1" applyAlignment="1">
      <alignment horizontal="center" vertical="center"/>
    </xf>
    <xf numFmtId="0" fontId="3" fillId="0" borderId="3" xfId="0" applyFont="1" applyBorder="1" applyAlignment="1">
      <alignment horizontal="center" vertical="center"/>
    </xf>
    <xf numFmtId="177" fontId="3" fillId="0" borderId="3" xfId="1" applyNumberFormat="1" applyFont="1" applyBorder="1" applyAlignment="1">
      <alignment horizontal="center" vertical="center"/>
    </xf>
    <xf numFmtId="0" fontId="21" fillId="0" borderId="40" xfId="11" applyFont="1" applyBorder="1" applyAlignment="1">
      <alignment horizontal="center" vertical="center" wrapText="1"/>
    </xf>
    <xf numFmtId="0" fontId="21" fillId="0" borderId="58" xfId="11" applyFont="1" applyBorder="1" applyAlignment="1">
      <alignment horizontal="center" vertical="center" wrapText="1"/>
    </xf>
    <xf numFmtId="0" fontId="27" fillId="0" borderId="0" xfId="11" applyFont="1" applyAlignment="1">
      <alignment horizontal="center" vertical="center" wrapText="1"/>
    </xf>
    <xf numFmtId="42" fontId="23" fillId="0" borderId="38" xfId="11" applyNumberFormat="1" applyFont="1" applyBorder="1" applyAlignment="1">
      <alignment horizontal="center" vertical="center" wrapText="1"/>
    </xf>
    <xf numFmtId="42" fontId="23" fillId="0" borderId="59" xfId="11" applyNumberFormat="1" applyFont="1" applyBorder="1" applyAlignment="1">
      <alignment horizontal="center" vertical="center" wrapText="1"/>
    </xf>
    <xf numFmtId="0" fontId="21" fillId="0" borderId="76" xfId="11" applyFont="1" applyBorder="1" applyAlignment="1">
      <alignment horizontal="center" vertical="center" wrapText="1"/>
    </xf>
    <xf numFmtId="42" fontId="23" fillId="0" borderId="38" xfId="11" applyNumberFormat="1" applyFont="1" applyBorder="1" applyAlignment="1">
      <alignment horizontal="center" vertical="center" shrinkToFit="1"/>
    </xf>
    <xf numFmtId="42" fontId="23" fillId="0" borderId="4" xfId="11" applyNumberFormat="1" applyFont="1" applyBorder="1" applyAlignment="1">
      <alignment horizontal="center" vertical="center" shrinkToFit="1"/>
    </xf>
    <xf numFmtId="0" fontId="22" fillId="6" borderId="25" xfId="11" applyFont="1" applyFill="1" applyBorder="1" applyAlignment="1">
      <alignment horizontal="center" vertical="center"/>
    </xf>
    <xf numFmtId="0" fontId="22" fillId="6" borderId="26" xfId="11" applyFont="1" applyFill="1" applyBorder="1" applyAlignment="1">
      <alignment horizontal="center" vertical="center"/>
    </xf>
    <xf numFmtId="0" fontId="22" fillId="6" borderId="9" xfId="11" applyFont="1" applyFill="1" applyBorder="1" applyAlignment="1">
      <alignment horizontal="center" vertical="center"/>
    </xf>
    <xf numFmtId="0" fontId="22" fillId="6" borderId="10" xfId="11" applyFont="1" applyFill="1" applyBorder="1" applyAlignment="1">
      <alignment horizontal="center" vertical="center"/>
    </xf>
    <xf numFmtId="0" fontId="22" fillId="6" borderId="26" xfId="10" applyNumberFormat="1" applyFont="1" applyFill="1" applyBorder="1" applyAlignment="1">
      <alignment horizontal="center" vertical="center"/>
    </xf>
    <xf numFmtId="0" fontId="22" fillId="6" borderId="27" xfId="11" applyFont="1" applyFill="1" applyBorder="1" applyAlignment="1">
      <alignment horizontal="center" vertical="center"/>
    </xf>
    <xf numFmtId="0" fontId="22" fillId="6" borderId="11" xfId="11" applyFont="1" applyFill="1" applyBorder="1" applyAlignment="1">
      <alignment horizontal="center" vertical="center"/>
    </xf>
    <xf numFmtId="0" fontId="127" fillId="21" borderId="26" xfId="2547" applyFont="1" applyFill="1" applyBorder="1" applyAlignment="1">
      <alignment horizontal="center" vertical="center" shrinkToFit="1"/>
    </xf>
    <xf numFmtId="0" fontId="127" fillId="21" borderId="27" xfId="2547" applyFont="1" applyFill="1" applyBorder="1" applyAlignment="1">
      <alignment horizontal="center" vertical="center" shrinkToFit="1"/>
    </xf>
    <xf numFmtId="0" fontId="129" fillId="23" borderId="0" xfId="2547" applyFont="1" applyFill="1" applyAlignment="1">
      <alignment horizontal="center" vertical="center"/>
    </xf>
    <xf numFmtId="0" fontId="127" fillId="21" borderId="122" xfId="2547" applyFont="1" applyFill="1" applyBorder="1" applyAlignment="1">
      <alignment horizontal="center" vertical="center" shrinkToFit="1"/>
    </xf>
    <xf numFmtId="0" fontId="127" fillId="21" borderId="117" xfId="2547" applyFont="1" applyFill="1" applyBorder="1" applyAlignment="1">
      <alignment horizontal="center" vertical="center" shrinkToFit="1"/>
    </xf>
    <xf numFmtId="0" fontId="127" fillId="21" borderId="118" xfId="2547" applyFont="1" applyFill="1" applyBorder="1" applyAlignment="1">
      <alignment horizontal="center" vertical="center" shrinkToFit="1"/>
    </xf>
    <xf numFmtId="41" fontId="3" fillId="0" borderId="3" xfId="0" applyNumberFormat="1" applyFont="1" applyBorder="1" applyAlignment="1">
      <alignment horizontal="center" vertical="center"/>
    </xf>
    <xf numFmtId="41" fontId="3" fillId="0" borderId="3" xfId="1" applyFont="1" applyBorder="1" applyAlignment="1">
      <alignment horizontal="center" vertical="center"/>
    </xf>
    <xf numFmtId="0" fontId="6" fillId="2" borderId="26" xfId="0" applyFont="1" applyFill="1" applyBorder="1" applyAlignment="1">
      <alignment horizontal="center" vertical="center" wrapText="1"/>
    </xf>
    <xf numFmtId="0" fontId="6" fillId="2" borderId="43" xfId="0" applyFont="1" applyFill="1" applyBorder="1" applyAlignment="1">
      <alignment horizontal="center" vertical="center" wrapText="1"/>
    </xf>
    <xf numFmtId="0" fontId="6" fillId="2" borderId="61" xfId="0" applyFont="1" applyFill="1" applyBorder="1" applyAlignment="1">
      <alignment horizontal="center" vertical="center" wrapText="1"/>
    </xf>
    <xf numFmtId="0" fontId="6" fillId="2" borderId="54" xfId="0" applyFont="1" applyFill="1" applyBorder="1" applyAlignment="1">
      <alignment horizontal="center" vertical="center" wrapText="1"/>
    </xf>
    <xf numFmtId="0" fontId="6" fillId="2" borderId="62" xfId="0" applyFont="1" applyFill="1" applyBorder="1" applyAlignment="1">
      <alignment horizontal="center" vertical="center" wrapText="1"/>
    </xf>
    <xf numFmtId="0" fontId="127" fillId="2" borderId="32" xfId="0" applyFont="1" applyFill="1" applyBorder="1" applyAlignment="1">
      <alignment horizontal="center" vertical="center"/>
    </xf>
    <xf numFmtId="0" fontId="127" fillId="2" borderId="138" xfId="0" applyFont="1" applyFill="1" applyBorder="1" applyAlignment="1">
      <alignment horizontal="center" vertical="center"/>
    </xf>
    <xf numFmtId="0" fontId="3" fillId="0" borderId="7" xfId="0" applyFont="1" applyBorder="1" applyAlignment="1">
      <alignment horizontal="center" vertical="center"/>
    </xf>
    <xf numFmtId="41" fontId="3" fillId="0" borderId="10" xfId="1" applyFont="1" applyBorder="1" applyAlignment="1">
      <alignment horizontal="center" vertical="center"/>
    </xf>
    <xf numFmtId="176" fontId="7" fillId="0" borderId="12" xfId="1" applyNumberFormat="1" applyFont="1" applyBorder="1" applyAlignment="1">
      <alignment horizontal="center" vertical="center"/>
    </xf>
    <xf numFmtId="176" fontId="7" fillId="0" borderId="42" xfId="1" applyNumberFormat="1" applyFont="1" applyBorder="1" applyAlignment="1">
      <alignment horizontal="center" vertical="center"/>
    </xf>
    <xf numFmtId="0" fontId="7" fillId="0" borderId="51" xfId="0" applyFont="1" applyBorder="1" applyAlignment="1">
      <alignment horizontal="center" vertical="center"/>
    </xf>
    <xf numFmtId="0" fontId="7" fillId="0" borderId="60" xfId="0" applyFont="1" applyBorder="1" applyAlignment="1">
      <alignment horizontal="center" vertical="center"/>
    </xf>
    <xf numFmtId="0" fontId="7" fillId="0" borderId="42" xfId="0" applyFont="1" applyBorder="1" applyAlignment="1">
      <alignment horizontal="center" vertical="center"/>
    </xf>
    <xf numFmtId="41" fontId="7" fillId="0" borderId="12" xfId="1" applyFont="1" applyBorder="1" applyAlignment="1">
      <alignment horizontal="center" vertical="center"/>
    </xf>
    <xf numFmtId="41" fontId="7" fillId="0" borderId="42" xfId="1" applyFont="1" applyBorder="1" applyAlignment="1">
      <alignment horizontal="center" vertical="center"/>
    </xf>
    <xf numFmtId="0" fontId="7" fillId="4" borderId="51" xfId="0" applyFont="1" applyFill="1" applyBorder="1" applyAlignment="1">
      <alignment horizontal="center" vertical="center"/>
    </xf>
    <xf numFmtId="0" fontId="7" fillId="4" borderId="60" xfId="0" applyFont="1" applyFill="1" applyBorder="1" applyAlignment="1">
      <alignment horizontal="center" vertical="center"/>
    </xf>
    <xf numFmtId="0" fontId="7" fillId="4" borderId="42" xfId="0" applyFont="1" applyFill="1" applyBorder="1" applyAlignment="1">
      <alignment horizontal="center" vertical="center"/>
    </xf>
    <xf numFmtId="0" fontId="6" fillId="2" borderId="40" xfId="0" applyFont="1" applyFill="1" applyBorder="1" applyAlignment="1">
      <alignment horizontal="center" vertical="center"/>
    </xf>
    <xf numFmtId="0" fontId="6" fillId="2" borderId="41" xfId="0" applyFont="1" applyFill="1" applyBorder="1" applyAlignment="1">
      <alignment horizontal="center" vertical="center"/>
    </xf>
    <xf numFmtId="177" fontId="10" fillId="0" borderId="10" xfId="1" applyNumberFormat="1" applyFont="1" applyBorder="1" applyAlignment="1">
      <alignment horizontal="center" vertical="center"/>
    </xf>
    <xf numFmtId="0" fontId="6" fillId="2" borderId="99" xfId="0" applyFont="1" applyFill="1" applyBorder="1" applyAlignment="1">
      <alignment horizontal="center" vertical="center"/>
    </xf>
    <xf numFmtId="0" fontId="6" fillId="2" borderId="102" xfId="0" applyFont="1" applyFill="1" applyBorder="1" applyAlignment="1">
      <alignment horizontal="center" vertical="center"/>
    </xf>
    <xf numFmtId="0" fontId="6" fillId="2" borderId="100" xfId="0" applyFont="1" applyFill="1" applyBorder="1" applyAlignment="1">
      <alignment horizontal="center" vertical="center"/>
    </xf>
    <xf numFmtId="0" fontId="6" fillId="2" borderId="103" xfId="0" applyFont="1" applyFill="1" applyBorder="1" applyAlignment="1">
      <alignment horizontal="center" vertical="center"/>
    </xf>
    <xf numFmtId="0" fontId="6" fillId="2" borderId="101" xfId="0" applyFont="1" applyFill="1" applyBorder="1" applyAlignment="1">
      <alignment horizontal="center" vertical="center"/>
    </xf>
    <xf numFmtId="0" fontId="6" fillId="2" borderId="104" xfId="0" applyFont="1" applyFill="1" applyBorder="1" applyAlignment="1">
      <alignment horizontal="center" vertical="center"/>
    </xf>
    <xf numFmtId="0" fontId="6" fillId="2" borderId="105" xfId="0" applyFont="1" applyFill="1" applyBorder="1" applyAlignment="1">
      <alignment horizontal="center" vertical="center"/>
    </xf>
    <xf numFmtId="0" fontId="6" fillId="2" borderId="108" xfId="0" applyFont="1" applyFill="1" applyBorder="1" applyAlignment="1">
      <alignment horizontal="center" vertical="center"/>
    </xf>
    <xf numFmtId="0" fontId="6" fillId="2" borderId="74" xfId="0" applyFont="1" applyFill="1" applyBorder="1" applyAlignment="1">
      <alignment horizontal="center" vertical="center"/>
    </xf>
    <xf numFmtId="0" fontId="6" fillId="2" borderId="77" xfId="0" applyFont="1" applyFill="1" applyBorder="1" applyAlignment="1">
      <alignment horizontal="center" vertical="center"/>
    </xf>
    <xf numFmtId="0" fontId="6" fillId="2" borderId="106" xfId="0" applyFont="1" applyFill="1" applyBorder="1" applyAlignment="1">
      <alignment horizontal="center" vertical="center"/>
    </xf>
    <xf numFmtId="0" fontId="6" fillId="2" borderId="107" xfId="0" applyFont="1" applyFill="1" applyBorder="1" applyAlignment="1">
      <alignment horizontal="center" vertical="center"/>
    </xf>
    <xf numFmtId="0" fontId="6" fillId="2" borderId="111" xfId="0" applyFont="1" applyFill="1" applyBorder="1" applyAlignment="1">
      <alignment horizontal="center" vertical="center"/>
    </xf>
    <xf numFmtId="0" fontId="6" fillId="2" borderId="112" xfId="0" applyFont="1" applyFill="1" applyBorder="1" applyAlignment="1">
      <alignment horizontal="center" vertical="center"/>
    </xf>
    <xf numFmtId="0" fontId="6" fillId="2" borderId="75" xfId="0" applyFont="1" applyFill="1" applyBorder="1" applyAlignment="1">
      <alignment horizontal="center" vertical="center"/>
    </xf>
    <xf numFmtId="0" fontId="6" fillId="2" borderId="113" xfId="0" applyFont="1" applyFill="1" applyBorder="1" applyAlignment="1">
      <alignment horizontal="center" vertical="center"/>
    </xf>
    <xf numFmtId="0" fontId="6" fillId="2" borderId="109" xfId="0" applyFont="1" applyFill="1" applyBorder="1" applyAlignment="1">
      <alignment horizontal="center" vertical="center"/>
    </xf>
    <xf numFmtId="0" fontId="6" fillId="2" borderId="110" xfId="0" applyFont="1" applyFill="1" applyBorder="1" applyAlignment="1">
      <alignment horizontal="center" vertical="center"/>
    </xf>
    <xf numFmtId="177" fontId="10" fillId="0" borderId="64" xfId="1" applyNumberFormat="1" applyFont="1" applyBorder="1" applyAlignment="1">
      <alignment horizontal="center" vertical="center"/>
    </xf>
    <xf numFmtId="177" fontId="10" fillId="0" borderId="16" xfId="1" applyNumberFormat="1" applyFont="1" applyBorder="1" applyAlignment="1">
      <alignment horizontal="center" vertical="center"/>
    </xf>
    <xf numFmtId="0" fontId="10" fillId="0" borderId="65" xfId="0" applyFont="1" applyBorder="1" applyAlignment="1">
      <alignment horizontal="center" vertical="center"/>
    </xf>
    <xf numFmtId="0" fontId="10" fillId="0" borderId="15" xfId="0" applyFont="1" applyBorder="1" applyAlignment="1">
      <alignment horizontal="center" vertical="center"/>
    </xf>
    <xf numFmtId="0" fontId="10" fillId="0" borderId="16" xfId="0" applyFont="1" applyBorder="1" applyAlignment="1">
      <alignment horizontal="center" vertical="center"/>
    </xf>
    <xf numFmtId="178" fontId="122" fillId="0" borderId="3" xfId="2546" applyFont="1" applyBorder="1" applyAlignment="1">
      <alignment horizontal="left" vertical="center" indent="1"/>
    </xf>
    <xf numFmtId="0" fontId="3" fillId="0" borderId="66" xfId="0" applyFont="1" applyBorder="1" applyAlignment="1">
      <alignment horizontal="center" vertical="center"/>
    </xf>
    <xf numFmtId="0" fontId="7" fillId="0" borderId="4" xfId="0" applyFont="1" applyBorder="1" applyAlignment="1">
      <alignment horizontal="center" vertical="center"/>
    </xf>
    <xf numFmtId="186" fontId="122" fillId="0" borderId="3" xfId="2546" applyNumberFormat="1" applyFont="1" applyBorder="1" applyAlignment="1">
      <alignment horizontal="left" vertical="center" indent="1"/>
    </xf>
    <xf numFmtId="178" fontId="122" fillId="0" borderId="10" xfId="2546" applyFont="1" applyBorder="1" applyAlignment="1">
      <alignment horizontal="left" vertical="center" indent="1"/>
    </xf>
    <xf numFmtId="178" fontId="122" fillId="0" borderId="4" xfId="2546" applyFont="1" applyBorder="1" applyAlignment="1">
      <alignment horizontal="left" vertical="center" indent="1"/>
    </xf>
    <xf numFmtId="49" fontId="121" fillId="0" borderId="64" xfId="6" applyNumberFormat="1" applyFont="1" applyBorder="1" applyAlignment="1">
      <alignment horizontal="center" vertical="center"/>
    </xf>
    <xf numFmtId="49" fontId="121" fillId="0" borderId="15" xfId="6" applyNumberFormat="1" applyFont="1" applyBorder="1" applyAlignment="1">
      <alignment horizontal="center" vertical="center"/>
    </xf>
    <xf numFmtId="49" fontId="121" fillId="0" borderId="16" xfId="6" applyNumberFormat="1" applyFont="1" applyBorder="1" applyAlignment="1">
      <alignment horizontal="center" vertical="center"/>
    </xf>
    <xf numFmtId="253" fontId="122" fillId="0" borderId="3" xfId="2546" applyNumberFormat="1" applyFont="1" applyBorder="1" applyAlignment="1">
      <alignment horizontal="left" vertical="center" indent="1"/>
    </xf>
  </cellXfs>
  <cellStyles count="2549">
    <cellStyle name="_x000d_$" xfId="13" xr:uid="{00000000-0005-0000-0000-000000000000}"/>
    <cellStyle name="_x000d_;&amp;?;" xfId="14" xr:uid="{00000000-0005-0000-0000-000001000000}"/>
    <cellStyle name="#,##0" xfId="15" xr:uid="{00000000-0005-0000-0000-000002000000}"/>
    <cellStyle name="(##.00)" xfId="16" xr:uid="{00000000-0005-0000-0000-000003000000}"/>
    <cellStyle name="??&amp;O?&amp;H?_x0008__x000f__x0007_?_x0007__x0001__x0001_" xfId="17" xr:uid="{00000000-0005-0000-0000-000004000000}"/>
    <cellStyle name="??&amp;O?&amp;H?_x0008_??_x0007__x0001__x0001_" xfId="18" xr:uid="{00000000-0005-0000-0000-000005000000}"/>
    <cellStyle name="??&amp;O?&amp;H?_x0008__x000f__x0007_?_x0007__x0001__x0001__덕동산 설계서 0309" xfId="19" xr:uid="{00000000-0005-0000-0000-000006000000}"/>
    <cellStyle name="?W?_laroux" xfId="20" xr:uid="{00000000-0005-0000-0000-000007000000}"/>
    <cellStyle name="_01토공" xfId="21" xr:uid="{00000000-0005-0000-0000-000008000000}"/>
    <cellStyle name="_01토공_라멘교 토공" xfId="22" xr:uid="{00000000-0005-0000-0000-000009000000}"/>
    <cellStyle name="_01토공_철거" xfId="23" xr:uid="{00000000-0005-0000-0000-00000A000000}"/>
    <cellStyle name="_01토공_철거_라멘교 토공" xfId="24" xr:uid="{00000000-0005-0000-0000-00000B000000}"/>
    <cellStyle name="_RE" xfId="25" xr:uid="{00000000-0005-0000-0000-00000C000000}"/>
    <cellStyle name="_RESULTS" xfId="26" xr:uid="{00000000-0005-0000-0000-00000D000000}"/>
    <cellStyle name="_갑지(0127)" xfId="27" xr:uid="{00000000-0005-0000-0000-00000E000000}"/>
    <cellStyle name="_강산-지압보도-1020" xfId="28" xr:uid="{00000000-0005-0000-0000-00000F000000}"/>
    <cellStyle name="_강산-지압보도-1020_등산로보수-0309" xfId="29" xr:uid="{00000000-0005-0000-0000-000010000000}"/>
    <cellStyle name="_강산-지압보도-1020_등산로보수-0309_등산로정비-0901" xfId="30" xr:uid="{00000000-0005-0000-0000-000011000000}"/>
    <cellStyle name="_강산-지압보도-1020_등산로보수-0309_등산로정비-협의용" xfId="31" xr:uid="{00000000-0005-0000-0000-000012000000}"/>
    <cellStyle name="_강산-지압보도-1020_등산로보수-0309_매봉-1018-검토" xfId="32" xr:uid="{00000000-0005-0000-0000-000013000000}"/>
    <cellStyle name="_강산-지압보도-1020_등산로보수-0309_석성산-설계서-0517" xfId="33" xr:uid="{00000000-0005-0000-0000-000014000000}"/>
    <cellStyle name="_강산-지압보도-1020_상현동-내역" xfId="34" xr:uid="{00000000-0005-0000-0000-000015000000}"/>
    <cellStyle name="_강산-지압보도-1020_신우어린이공원-내역-0224" xfId="35" xr:uid="{00000000-0005-0000-0000-000016000000}"/>
    <cellStyle name="_강산-지압보도-1020_신우어린이공원-내역-0224_등산로정비-0901" xfId="36" xr:uid="{00000000-0005-0000-0000-000017000000}"/>
    <cellStyle name="_강산-지압보도-1020_신우어린이공원-내역-0224_등산로정비-협의용" xfId="37" xr:uid="{00000000-0005-0000-0000-000018000000}"/>
    <cellStyle name="_강산-지압보도-1020_신우어린이공원-내역-0224_매봉-1018-검토" xfId="38" xr:uid="{00000000-0005-0000-0000-000019000000}"/>
    <cellStyle name="_강산-지압보도-1020_신우어린이공원-내역-0224_석성산-설계서-0517" xfId="39" xr:uid="{00000000-0005-0000-0000-00001A000000}"/>
    <cellStyle name="_강산-지압보도-1020_폐기물내역-전지" xfId="40" xr:uid="{00000000-0005-0000-0000-00001B000000}"/>
    <cellStyle name="_강산-지압보도-1023" xfId="41" xr:uid="{00000000-0005-0000-0000-00001C000000}"/>
    <cellStyle name="_강산-지압보도-1023_등산로보수-0309" xfId="42" xr:uid="{00000000-0005-0000-0000-00001D000000}"/>
    <cellStyle name="_강산-지압보도-1023_등산로보수-0309_등산로정비-0901" xfId="43" xr:uid="{00000000-0005-0000-0000-00001E000000}"/>
    <cellStyle name="_강산-지압보도-1023_등산로보수-0309_등산로정비-협의용" xfId="44" xr:uid="{00000000-0005-0000-0000-00001F000000}"/>
    <cellStyle name="_강산-지압보도-1023_등산로보수-0309_매봉-1018-검토" xfId="45" xr:uid="{00000000-0005-0000-0000-000020000000}"/>
    <cellStyle name="_강산-지압보도-1023_등산로보수-0309_석성산-설계서-0517" xfId="46" xr:uid="{00000000-0005-0000-0000-000021000000}"/>
    <cellStyle name="_강산-지압보도-1023_상현동-내역" xfId="47" xr:uid="{00000000-0005-0000-0000-000022000000}"/>
    <cellStyle name="_강산-지압보도-1023_신우어린이공원-내역-0224" xfId="48" xr:uid="{00000000-0005-0000-0000-000023000000}"/>
    <cellStyle name="_강산-지압보도-1023_신우어린이공원-내역-0224_등산로정비-0901" xfId="49" xr:uid="{00000000-0005-0000-0000-000024000000}"/>
    <cellStyle name="_강산-지압보도-1023_신우어린이공원-내역-0224_등산로정비-협의용" xfId="50" xr:uid="{00000000-0005-0000-0000-000025000000}"/>
    <cellStyle name="_강산-지압보도-1023_신우어린이공원-내역-0224_매봉-1018-검토" xfId="51" xr:uid="{00000000-0005-0000-0000-000026000000}"/>
    <cellStyle name="_강산-지압보도-1023_신우어린이공원-내역-0224_석성산-설계서-0517" xfId="52" xr:uid="{00000000-0005-0000-0000-000027000000}"/>
    <cellStyle name="_강산-지압보도-1023_폐기물내역-전지" xfId="53" xr:uid="{00000000-0005-0000-0000-000028000000}"/>
    <cellStyle name="_개미공원" xfId="54" xr:uid="{00000000-0005-0000-0000-000029000000}"/>
    <cellStyle name="_견적-동력제어반" xfId="55" xr:uid="{00000000-0005-0000-0000-00002A000000}"/>
    <cellStyle name="_계룡네거리원설계" xfId="56" xr:uid="{00000000-0005-0000-0000-00002B000000}"/>
    <cellStyle name="_공문 " xfId="57" xr:uid="{00000000-0005-0000-0000-00002C000000}"/>
    <cellStyle name="_공문 _내역서" xfId="58" xr:uid="{00000000-0005-0000-0000-00002D000000}"/>
    <cellStyle name="_공문양식" xfId="59" xr:uid="{00000000-0005-0000-0000-00002E000000}"/>
    <cellStyle name="_공양식(레인보우스케이프)" xfId="60" xr:uid="{00000000-0005-0000-0000-00002F000000}"/>
    <cellStyle name="_공원시설정비공사" xfId="61" xr:uid="{00000000-0005-0000-0000-000030000000}"/>
    <cellStyle name="_관급-(수배전반)" xfId="62" xr:uid="{00000000-0005-0000-0000-000031000000}"/>
    <cellStyle name="_구즉내역서" xfId="63" xr:uid="{00000000-0005-0000-0000-000032000000}"/>
    <cellStyle name="_기성검사원" xfId="64" xr:uid="{00000000-0005-0000-0000-000033000000}"/>
    <cellStyle name="_기성검사원_내역서" xfId="65" xr:uid="{00000000-0005-0000-0000-000034000000}"/>
    <cellStyle name="_까치어린이공원-조경내역서1227" xfId="66" xr:uid="{00000000-0005-0000-0000-000035000000}"/>
    <cellStyle name="_까치어린이공원-폐기물예산서1227" xfId="67" xr:uid="{00000000-0005-0000-0000-000036000000}"/>
    <cellStyle name="_내역서(2004)" xfId="68" xr:uid="{00000000-0005-0000-0000-000037000000}"/>
    <cellStyle name="_노고봉-내역" xfId="69" xr:uid="{00000000-0005-0000-0000-000038000000}"/>
    <cellStyle name="_노고봉-내역_등산로보수-0309" xfId="70" xr:uid="{00000000-0005-0000-0000-000039000000}"/>
    <cellStyle name="_노고봉-내역_등산로보수-0309_등산로정비-0901" xfId="71" xr:uid="{00000000-0005-0000-0000-00003A000000}"/>
    <cellStyle name="_노고봉-내역_등산로보수-0309_등산로정비-협의용" xfId="72" xr:uid="{00000000-0005-0000-0000-00003B000000}"/>
    <cellStyle name="_노고봉-내역_등산로보수-0309_매봉-1018-검토" xfId="73" xr:uid="{00000000-0005-0000-0000-00003C000000}"/>
    <cellStyle name="_노고봉-내역_등산로보수-0309_석성산-설계서-0517" xfId="74" xr:uid="{00000000-0005-0000-0000-00003D000000}"/>
    <cellStyle name="_노고봉-내역_상현동-내역" xfId="75" xr:uid="{00000000-0005-0000-0000-00003E000000}"/>
    <cellStyle name="_노고봉-내역_신우어린이공원-내역-0224" xfId="76" xr:uid="{00000000-0005-0000-0000-00003F000000}"/>
    <cellStyle name="_노고봉-내역_신우어린이공원-내역-0224_등산로정비-0901" xfId="77" xr:uid="{00000000-0005-0000-0000-000040000000}"/>
    <cellStyle name="_노고봉-내역_신우어린이공원-내역-0224_등산로정비-협의용" xfId="78" xr:uid="{00000000-0005-0000-0000-000041000000}"/>
    <cellStyle name="_노고봉-내역_신우어린이공원-내역-0224_매봉-1018-검토" xfId="79" xr:uid="{00000000-0005-0000-0000-000042000000}"/>
    <cellStyle name="_노고봉-내역_신우어린이공원-내역-0224_석성산-설계서-0517" xfId="80" xr:uid="{00000000-0005-0000-0000-000043000000}"/>
    <cellStyle name="_노고봉-내역_폐기물내역-전지" xfId="81" xr:uid="{00000000-0005-0000-0000-000044000000}"/>
    <cellStyle name="_능말폐기물내역(2단계-총괄)" xfId="82" xr:uid="{00000000-0005-0000-0000-000045000000}"/>
    <cellStyle name="_동원꽃농원" xfId="83" xr:uid="{00000000-0005-0000-0000-000046000000}"/>
    <cellStyle name="_등산로보수-0309" xfId="84" xr:uid="{00000000-0005-0000-0000-000047000000}"/>
    <cellStyle name="_등산로보수-0309_등산로정비-0901" xfId="85" xr:uid="{00000000-0005-0000-0000-000048000000}"/>
    <cellStyle name="_등산로보수-0309_등산로정비-협의용" xfId="86" xr:uid="{00000000-0005-0000-0000-000049000000}"/>
    <cellStyle name="_등산로보수-0309_매봉-1018-검토" xfId="87" xr:uid="{00000000-0005-0000-0000-00004A000000}"/>
    <cellStyle name="_등산로보수-0309_석성산-설계서-0517" xfId="88" xr:uid="{00000000-0005-0000-0000-00004B000000}"/>
    <cellStyle name="_라멘교 토공" xfId="89" xr:uid="{00000000-0005-0000-0000-00004C000000}"/>
    <cellStyle name="_망향휴게소조경시설물설치공사" xfId="90" xr:uid="{00000000-0005-0000-0000-00004D000000}"/>
    <cellStyle name="_방동" xfId="91" xr:uid="{00000000-0005-0000-0000-00004E000000}"/>
    <cellStyle name="_방동_03구조~1" xfId="92" xr:uid="{00000000-0005-0000-0000-00004F000000}"/>
    <cellStyle name="_방동_03구조~1_라멘교 토공" xfId="93" xr:uid="{00000000-0005-0000-0000-000050000000}"/>
    <cellStyle name="_방동_03구조~1_포장" xfId="94" xr:uid="{00000000-0005-0000-0000-000051000000}"/>
    <cellStyle name="_방동_03구조~1_포장_라멘교 토공" xfId="95" xr:uid="{00000000-0005-0000-0000-000052000000}"/>
    <cellStyle name="_방동_03구조물공" xfId="96" xr:uid="{00000000-0005-0000-0000-000053000000}"/>
    <cellStyle name="_방동_03구조물공_라멘교 토공" xfId="97" xr:uid="{00000000-0005-0000-0000-000054000000}"/>
    <cellStyle name="_방동_03구조물공_포장" xfId="98" xr:uid="{00000000-0005-0000-0000-000055000000}"/>
    <cellStyle name="_방동_03구조물공_포장_라멘교 토공" xfId="99" xr:uid="{00000000-0005-0000-0000-000056000000}"/>
    <cellStyle name="_방동_동막리소교량" xfId="100" xr:uid="{00000000-0005-0000-0000-000057000000}"/>
    <cellStyle name="_방동_동막리소교량_라멘교 토공" xfId="101" xr:uid="{00000000-0005-0000-0000-000058000000}"/>
    <cellStyle name="_방동_동막리소교량_포장" xfId="102" xr:uid="{00000000-0005-0000-0000-000059000000}"/>
    <cellStyle name="_방동_동막리소교량_포장_라멘교 토공" xfId="103" xr:uid="{00000000-0005-0000-0000-00005A000000}"/>
    <cellStyle name="_방동_등산로보수-0309" xfId="104" xr:uid="{00000000-0005-0000-0000-00005B000000}"/>
    <cellStyle name="_방동_등산로보수-0309_등산로정비-0901" xfId="105" xr:uid="{00000000-0005-0000-0000-00005C000000}"/>
    <cellStyle name="_방동_등산로보수-0309_등산로정비-협의용" xfId="106" xr:uid="{00000000-0005-0000-0000-00005D000000}"/>
    <cellStyle name="_방동_등산로보수-0309_매봉-1018-검토" xfId="107" xr:uid="{00000000-0005-0000-0000-00005E000000}"/>
    <cellStyle name="_방동_등산로보수-0309_석성산-설계서-0517" xfId="108" xr:uid="{00000000-0005-0000-0000-00005F000000}"/>
    <cellStyle name="_방동_라멘교 토공" xfId="109" xr:uid="{00000000-0005-0000-0000-000060000000}"/>
    <cellStyle name="_방동_마현12~1" xfId="110" xr:uid="{00000000-0005-0000-0000-000061000000}"/>
    <cellStyle name="_방동_마현12~1_라멘교 토공" xfId="111" xr:uid="{00000000-0005-0000-0000-000062000000}"/>
    <cellStyle name="_방동_마현12~1_포장" xfId="112" xr:uid="{00000000-0005-0000-0000-000063000000}"/>
    <cellStyle name="_방동_마현12~1_포장_라멘교 토공" xfId="113" xr:uid="{00000000-0005-0000-0000-000064000000}"/>
    <cellStyle name="_방동_문혜3리" xfId="114" xr:uid="{00000000-0005-0000-0000-000065000000}"/>
    <cellStyle name="_방동_문혜3리_라멘교 토공" xfId="115" xr:uid="{00000000-0005-0000-0000-000066000000}"/>
    <cellStyle name="_방동_문혜3리_포장" xfId="116" xr:uid="{00000000-0005-0000-0000-000067000000}"/>
    <cellStyle name="_방동_문혜3리_포장_라멘교 토공" xfId="117" xr:uid="{00000000-0005-0000-0000-000068000000}"/>
    <cellStyle name="_방동_방동" xfId="118" xr:uid="{00000000-0005-0000-0000-000069000000}"/>
    <cellStyle name="_방동_방동_등산로보수-0309" xfId="119" xr:uid="{00000000-0005-0000-0000-00006A000000}"/>
    <cellStyle name="_방동_방동_등산로보수-0309_등산로정비-0901" xfId="120" xr:uid="{00000000-0005-0000-0000-00006B000000}"/>
    <cellStyle name="_방동_방동_등산로보수-0309_등산로정비-협의용" xfId="121" xr:uid="{00000000-0005-0000-0000-00006C000000}"/>
    <cellStyle name="_방동_방동_등산로보수-0309_매봉-1018-검토" xfId="122" xr:uid="{00000000-0005-0000-0000-00006D000000}"/>
    <cellStyle name="_방동_방동_등산로보수-0309_석성산-설계서-0517" xfId="123" xr:uid="{00000000-0005-0000-0000-00006E000000}"/>
    <cellStyle name="_방동_방동_라멘교 토공" xfId="124" xr:uid="{00000000-0005-0000-0000-00006F000000}"/>
    <cellStyle name="_방동_방동_상현동-내역" xfId="125" xr:uid="{00000000-0005-0000-0000-000070000000}"/>
    <cellStyle name="_방동_방동_설계서" xfId="126" xr:uid="{00000000-0005-0000-0000-000071000000}"/>
    <cellStyle name="_방동_방동_성남보행자도로 설계서" xfId="127" xr:uid="{00000000-0005-0000-0000-000072000000}"/>
    <cellStyle name="_방동_방동_신우어린이공원-내역-0224" xfId="128" xr:uid="{00000000-0005-0000-0000-000073000000}"/>
    <cellStyle name="_방동_방동_신우어린이공원-내역-0224_등산로정비-0901" xfId="129" xr:uid="{00000000-0005-0000-0000-000074000000}"/>
    <cellStyle name="_방동_방동_신우어린이공원-내역-0224_등산로정비-협의용" xfId="130" xr:uid="{00000000-0005-0000-0000-000075000000}"/>
    <cellStyle name="_방동_방동_신우어린이공원-내역-0224_매봉-1018-검토" xfId="131" xr:uid="{00000000-0005-0000-0000-000076000000}"/>
    <cellStyle name="_방동_방동_신우어린이공원-내역-0224_석성산-설계서-0517" xfId="132" xr:uid="{00000000-0005-0000-0000-000077000000}"/>
    <cellStyle name="_방동_방동_폐기물내역-전지" xfId="133" xr:uid="{00000000-0005-0000-0000-000078000000}"/>
    <cellStyle name="_방동_방동_포장" xfId="134" xr:uid="{00000000-0005-0000-0000-000079000000}"/>
    <cellStyle name="_방동_방동_포장_라멘교 토공" xfId="135" xr:uid="{00000000-0005-0000-0000-00007A000000}"/>
    <cellStyle name="_방동_산양2리지구" xfId="136" xr:uid="{00000000-0005-0000-0000-00007B000000}"/>
    <cellStyle name="_방동_산양2리지구_라멘교 토공" xfId="137" xr:uid="{00000000-0005-0000-0000-00007C000000}"/>
    <cellStyle name="_방동_산양2리지구_포장" xfId="138" xr:uid="{00000000-0005-0000-0000-00007D000000}"/>
    <cellStyle name="_방동_산양2리지구_포장_라멘교 토공" xfId="139" xr:uid="{00000000-0005-0000-0000-00007E000000}"/>
    <cellStyle name="_방동_산양리지구" xfId="140" xr:uid="{00000000-0005-0000-0000-00007F000000}"/>
    <cellStyle name="_방동_산양리지구_등산로보수-0309" xfId="141" xr:uid="{00000000-0005-0000-0000-000080000000}"/>
    <cellStyle name="_방동_산양리지구_등산로보수-0309_등산로정비-0901" xfId="142" xr:uid="{00000000-0005-0000-0000-000081000000}"/>
    <cellStyle name="_방동_산양리지구_등산로보수-0309_등산로정비-협의용" xfId="143" xr:uid="{00000000-0005-0000-0000-000082000000}"/>
    <cellStyle name="_방동_산양리지구_등산로보수-0309_매봉-1018-검토" xfId="144" xr:uid="{00000000-0005-0000-0000-000083000000}"/>
    <cellStyle name="_방동_산양리지구_등산로보수-0309_석성산-설계서-0517" xfId="145" xr:uid="{00000000-0005-0000-0000-000084000000}"/>
    <cellStyle name="_방동_산양리지구_라멘교 토공" xfId="146" xr:uid="{00000000-0005-0000-0000-000085000000}"/>
    <cellStyle name="_방동_산양리지구_상현동-내역" xfId="147" xr:uid="{00000000-0005-0000-0000-000086000000}"/>
    <cellStyle name="_방동_산양리지구_설계서" xfId="148" xr:uid="{00000000-0005-0000-0000-000087000000}"/>
    <cellStyle name="_방동_산양리지구_성남보행자도로 설계서" xfId="149" xr:uid="{00000000-0005-0000-0000-000088000000}"/>
    <cellStyle name="_방동_산양리지구_신우어린이공원-내역-0224" xfId="150" xr:uid="{00000000-0005-0000-0000-000089000000}"/>
    <cellStyle name="_방동_산양리지구_신우어린이공원-내역-0224_등산로정비-0901" xfId="151" xr:uid="{00000000-0005-0000-0000-00008A000000}"/>
    <cellStyle name="_방동_산양리지구_신우어린이공원-내역-0224_등산로정비-협의용" xfId="152" xr:uid="{00000000-0005-0000-0000-00008B000000}"/>
    <cellStyle name="_방동_산양리지구_신우어린이공원-내역-0224_매봉-1018-검토" xfId="153" xr:uid="{00000000-0005-0000-0000-00008C000000}"/>
    <cellStyle name="_방동_산양리지구_신우어린이공원-내역-0224_석성산-설계서-0517" xfId="154" xr:uid="{00000000-0005-0000-0000-00008D000000}"/>
    <cellStyle name="_방동_산양리지구_폐기물내역-전지" xfId="155" xr:uid="{00000000-0005-0000-0000-00008E000000}"/>
    <cellStyle name="_방동_산양리지구_포장" xfId="156" xr:uid="{00000000-0005-0000-0000-00008F000000}"/>
    <cellStyle name="_방동_산양리지구_포장_라멘교 토공" xfId="157" xr:uid="{00000000-0005-0000-0000-000090000000}"/>
    <cellStyle name="_방동_상현동-내역" xfId="158" xr:uid="{00000000-0005-0000-0000-000091000000}"/>
    <cellStyle name="_방동_서상2리" xfId="159" xr:uid="{00000000-0005-0000-0000-000092000000}"/>
    <cellStyle name="_방동_서상2리_등산로보수-0309" xfId="160" xr:uid="{00000000-0005-0000-0000-000093000000}"/>
    <cellStyle name="_방동_서상2리_등산로보수-0309_등산로정비-0901" xfId="161" xr:uid="{00000000-0005-0000-0000-000094000000}"/>
    <cellStyle name="_방동_서상2리_등산로보수-0309_등산로정비-협의용" xfId="162" xr:uid="{00000000-0005-0000-0000-000095000000}"/>
    <cellStyle name="_방동_서상2리_등산로보수-0309_매봉-1018-검토" xfId="163" xr:uid="{00000000-0005-0000-0000-000096000000}"/>
    <cellStyle name="_방동_서상2리_등산로보수-0309_석성산-설계서-0517" xfId="164" xr:uid="{00000000-0005-0000-0000-000097000000}"/>
    <cellStyle name="_방동_서상2리_라멘교 토공" xfId="165" xr:uid="{00000000-0005-0000-0000-000098000000}"/>
    <cellStyle name="_방동_서상2리_상현동-내역" xfId="166" xr:uid="{00000000-0005-0000-0000-000099000000}"/>
    <cellStyle name="_방동_서상2리_설계서" xfId="167" xr:uid="{00000000-0005-0000-0000-00009A000000}"/>
    <cellStyle name="_방동_서상2리_성남보행자도로 설계서" xfId="168" xr:uid="{00000000-0005-0000-0000-00009B000000}"/>
    <cellStyle name="_방동_서상2리_신우어린이공원-내역-0224" xfId="169" xr:uid="{00000000-0005-0000-0000-00009C000000}"/>
    <cellStyle name="_방동_서상2리_신우어린이공원-내역-0224_등산로정비-0901" xfId="170" xr:uid="{00000000-0005-0000-0000-00009D000000}"/>
    <cellStyle name="_방동_서상2리_신우어린이공원-내역-0224_등산로정비-협의용" xfId="171" xr:uid="{00000000-0005-0000-0000-00009E000000}"/>
    <cellStyle name="_방동_서상2리_신우어린이공원-내역-0224_매봉-1018-검토" xfId="172" xr:uid="{00000000-0005-0000-0000-00009F000000}"/>
    <cellStyle name="_방동_서상2리_신우어린이공원-내역-0224_석성산-설계서-0517" xfId="173" xr:uid="{00000000-0005-0000-0000-0000A0000000}"/>
    <cellStyle name="_방동_서상2리_폐기물내역-전지" xfId="174" xr:uid="{00000000-0005-0000-0000-0000A1000000}"/>
    <cellStyle name="_방동_서상2리_포장" xfId="175" xr:uid="{00000000-0005-0000-0000-0000A2000000}"/>
    <cellStyle name="_방동_서상2리_포장_라멘교 토공" xfId="176" xr:uid="{00000000-0005-0000-0000-0000A3000000}"/>
    <cellStyle name="_방동_설계서" xfId="177" xr:uid="{00000000-0005-0000-0000-0000A4000000}"/>
    <cellStyle name="_방동_성남보행자도로 설계서" xfId="178" xr:uid="{00000000-0005-0000-0000-0000A5000000}"/>
    <cellStyle name="_방동_신우어린이공원-내역-0224" xfId="179" xr:uid="{00000000-0005-0000-0000-0000A6000000}"/>
    <cellStyle name="_방동_신우어린이공원-내역-0224_등산로정비-0901" xfId="180" xr:uid="{00000000-0005-0000-0000-0000A7000000}"/>
    <cellStyle name="_방동_신우어린이공원-내역-0224_등산로정비-협의용" xfId="181" xr:uid="{00000000-0005-0000-0000-0000A8000000}"/>
    <cellStyle name="_방동_신우어린이공원-내역-0224_매봉-1018-검토" xfId="182" xr:uid="{00000000-0005-0000-0000-0000A9000000}"/>
    <cellStyle name="_방동_신우어린이공원-내역-0224_석성산-설계서-0517" xfId="183" xr:uid="{00000000-0005-0000-0000-0000AA000000}"/>
    <cellStyle name="_방동_오항" xfId="184" xr:uid="{00000000-0005-0000-0000-0000AB000000}"/>
    <cellStyle name="_방동_오항_라멘교 토공" xfId="185" xr:uid="{00000000-0005-0000-0000-0000AC000000}"/>
    <cellStyle name="_방동_오항_포장" xfId="186" xr:uid="{00000000-0005-0000-0000-0000AD000000}"/>
    <cellStyle name="_방동_오항_포장_라멘교 토공" xfId="187" xr:uid="{00000000-0005-0000-0000-0000AE000000}"/>
    <cellStyle name="_방동_원평" xfId="188" xr:uid="{00000000-0005-0000-0000-0000AF000000}"/>
    <cellStyle name="_방동_원평_등산로보수-0309" xfId="189" xr:uid="{00000000-0005-0000-0000-0000B0000000}"/>
    <cellStyle name="_방동_원평_등산로보수-0309_등산로정비-0901" xfId="190" xr:uid="{00000000-0005-0000-0000-0000B1000000}"/>
    <cellStyle name="_방동_원평_등산로보수-0309_등산로정비-협의용" xfId="191" xr:uid="{00000000-0005-0000-0000-0000B2000000}"/>
    <cellStyle name="_방동_원평_등산로보수-0309_매봉-1018-검토" xfId="192" xr:uid="{00000000-0005-0000-0000-0000B3000000}"/>
    <cellStyle name="_방동_원평_등산로보수-0309_석성산-설계서-0517" xfId="193" xr:uid="{00000000-0005-0000-0000-0000B4000000}"/>
    <cellStyle name="_방동_원평_라멘교 토공" xfId="194" xr:uid="{00000000-0005-0000-0000-0000B5000000}"/>
    <cellStyle name="_방동_원평_상현동-내역" xfId="195" xr:uid="{00000000-0005-0000-0000-0000B6000000}"/>
    <cellStyle name="_방동_원평_설계서" xfId="196" xr:uid="{00000000-0005-0000-0000-0000B7000000}"/>
    <cellStyle name="_방동_원평_성남보행자도로 설계서" xfId="197" xr:uid="{00000000-0005-0000-0000-0000B8000000}"/>
    <cellStyle name="_방동_원평_신우어린이공원-내역-0224" xfId="198" xr:uid="{00000000-0005-0000-0000-0000B9000000}"/>
    <cellStyle name="_방동_원평_신우어린이공원-내역-0224_등산로정비-0901" xfId="199" xr:uid="{00000000-0005-0000-0000-0000BA000000}"/>
    <cellStyle name="_방동_원평_신우어린이공원-내역-0224_등산로정비-협의용" xfId="200" xr:uid="{00000000-0005-0000-0000-0000BB000000}"/>
    <cellStyle name="_방동_원평_신우어린이공원-내역-0224_매봉-1018-검토" xfId="201" xr:uid="{00000000-0005-0000-0000-0000BC000000}"/>
    <cellStyle name="_방동_원평_신우어린이공원-내역-0224_석성산-설계서-0517" xfId="202" xr:uid="{00000000-0005-0000-0000-0000BD000000}"/>
    <cellStyle name="_방동_원평_폐기물내역-전지" xfId="203" xr:uid="{00000000-0005-0000-0000-0000BE000000}"/>
    <cellStyle name="_방동_원평_포장" xfId="204" xr:uid="{00000000-0005-0000-0000-0000BF000000}"/>
    <cellStyle name="_방동_원평_포장_라멘교 토공" xfId="205" xr:uid="{00000000-0005-0000-0000-0000C0000000}"/>
    <cellStyle name="_방동_추곡" xfId="206" xr:uid="{00000000-0005-0000-0000-0000C1000000}"/>
    <cellStyle name="_방동_추곡_등산로보수-0309" xfId="207" xr:uid="{00000000-0005-0000-0000-0000C2000000}"/>
    <cellStyle name="_방동_추곡_등산로보수-0309_등산로정비-0901" xfId="208" xr:uid="{00000000-0005-0000-0000-0000C3000000}"/>
    <cellStyle name="_방동_추곡_등산로보수-0309_등산로정비-협의용" xfId="209" xr:uid="{00000000-0005-0000-0000-0000C4000000}"/>
    <cellStyle name="_방동_추곡_등산로보수-0309_매봉-1018-검토" xfId="210" xr:uid="{00000000-0005-0000-0000-0000C5000000}"/>
    <cellStyle name="_방동_추곡_등산로보수-0309_석성산-설계서-0517" xfId="211" xr:uid="{00000000-0005-0000-0000-0000C6000000}"/>
    <cellStyle name="_방동_추곡_라멘교 토공" xfId="212" xr:uid="{00000000-0005-0000-0000-0000C7000000}"/>
    <cellStyle name="_방동_추곡_상현동-내역" xfId="213" xr:uid="{00000000-0005-0000-0000-0000C8000000}"/>
    <cellStyle name="_방동_추곡_설계서" xfId="214" xr:uid="{00000000-0005-0000-0000-0000C9000000}"/>
    <cellStyle name="_방동_추곡_성남보행자도로 설계서" xfId="215" xr:uid="{00000000-0005-0000-0000-0000CA000000}"/>
    <cellStyle name="_방동_추곡_신우어린이공원-내역-0224" xfId="216" xr:uid="{00000000-0005-0000-0000-0000CB000000}"/>
    <cellStyle name="_방동_추곡_신우어린이공원-내역-0224_등산로정비-0901" xfId="217" xr:uid="{00000000-0005-0000-0000-0000CC000000}"/>
    <cellStyle name="_방동_추곡_신우어린이공원-내역-0224_등산로정비-협의용" xfId="218" xr:uid="{00000000-0005-0000-0000-0000CD000000}"/>
    <cellStyle name="_방동_추곡_신우어린이공원-내역-0224_매봉-1018-검토" xfId="219" xr:uid="{00000000-0005-0000-0000-0000CE000000}"/>
    <cellStyle name="_방동_추곡_신우어린이공원-내역-0224_석성산-설계서-0517" xfId="220" xr:uid="{00000000-0005-0000-0000-0000CF000000}"/>
    <cellStyle name="_방동_추곡_폐기물내역-전지" xfId="221" xr:uid="{00000000-0005-0000-0000-0000D0000000}"/>
    <cellStyle name="_방동_추곡_포장" xfId="222" xr:uid="{00000000-0005-0000-0000-0000D1000000}"/>
    <cellStyle name="_방동_추곡_포장_라멘교 토공" xfId="223" xr:uid="{00000000-0005-0000-0000-0000D2000000}"/>
    <cellStyle name="_방동_폐기물내역-전지" xfId="224" xr:uid="{00000000-0005-0000-0000-0000D3000000}"/>
    <cellStyle name="_방동_포장" xfId="225" xr:uid="{00000000-0005-0000-0000-0000D4000000}"/>
    <cellStyle name="_방동_포장_라멘교 토공" xfId="226" xr:uid="{00000000-0005-0000-0000-0000D5000000}"/>
    <cellStyle name="_백운초통신내역(최종)" xfId="227" xr:uid="{00000000-0005-0000-0000-0000D6000000}"/>
    <cellStyle name="_분당구-지압보도-1024" xfId="228" xr:uid="{00000000-0005-0000-0000-0000D7000000}"/>
    <cellStyle name="_분당구-지압보도-1024_등산로보수-0309" xfId="229" xr:uid="{00000000-0005-0000-0000-0000D8000000}"/>
    <cellStyle name="_분당구-지압보도-1024_등산로보수-0309_등산로정비-0901" xfId="230" xr:uid="{00000000-0005-0000-0000-0000D9000000}"/>
    <cellStyle name="_분당구-지압보도-1024_등산로보수-0309_등산로정비-협의용" xfId="231" xr:uid="{00000000-0005-0000-0000-0000DA000000}"/>
    <cellStyle name="_분당구-지압보도-1024_등산로보수-0309_매봉-1018-검토" xfId="232" xr:uid="{00000000-0005-0000-0000-0000DB000000}"/>
    <cellStyle name="_분당구-지압보도-1024_등산로보수-0309_석성산-설계서-0517" xfId="233" xr:uid="{00000000-0005-0000-0000-0000DC000000}"/>
    <cellStyle name="_분당구-지압보도-1024_상현동-내역" xfId="234" xr:uid="{00000000-0005-0000-0000-0000DD000000}"/>
    <cellStyle name="_분당구-지압보도-1024_신우어린이공원-내역-0224" xfId="235" xr:uid="{00000000-0005-0000-0000-0000DE000000}"/>
    <cellStyle name="_분당구-지압보도-1024_신우어린이공원-내역-0224_등산로정비-0901" xfId="236" xr:uid="{00000000-0005-0000-0000-0000DF000000}"/>
    <cellStyle name="_분당구-지압보도-1024_신우어린이공원-내역-0224_등산로정비-협의용" xfId="237" xr:uid="{00000000-0005-0000-0000-0000E0000000}"/>
    <cellStyle name="_분당구-지압보도-1024_신우어린이공원-내역-0224_매봉-1018-검토" xfId="238" xr:uid="{00000000-0005-0000-0000-0000E1000000}"/>
    <cellStyle name="_분당구-지압보도-1024_신우어린이공원-내역-0224_석성산-설계서-0517" xfId="239" xr:uid="{00000000-0005-0000-0000-0000E2000000}"/>
    <cellStyle name="_분당구-지압보도-1024_폐기물내역-전지" xfId="240" xr:uid="{00000000-0005-0000-0000-0000E3000000}"/>
    <cellStyle name="_사각파고라" xfId="241" xr:uid="{00000000-0005-0000-0000-0000E4000000}"/>
    <cellStyle name="_사유서" xfId="242" xr:uid="{00000000-0005-0000-0000-0000E5000000}"/>
    <cellStyle name="_사유서_내역서" xfId="243" xr:uid="{00000000-0005-0000-0000-0000E6000000}"/>
    <cellStyle name="_삼성-실정보고내역-5월-감리수정" xfId="244" xr:uid="{00000000-0005-0000-0000-0000E7000000}"/>
    <cellStyle name="_상현동-내역" xfId="245" xr:uid="{00000000-0005-0000-0000-0000E8000000}"/>
    <cellStyle name="_설계서" xfId="246" xr:uid="{00000000-0005-0000-0000-0000E9000000}"/>
    <cellStyle name="_설계서-신정공원" xfId="247" xr:uid="{00000000-0005-0000-0000-0000EA000000}"/>
    <cellStyle name="_성남보행자도로 설계서" xfId="248" xr:uid="{00000000-0005-0000-0000-0000EB000000}"/>
    <cellStyle name="_수량산출서-용인중" xfId="249" xr:uid="{00000000-0005-0000-0000-0000EC000000}"/>
    <cellStyle name="_수량제목" xfId="250" xr:uid="{00000000-0005-0000-0000-0000ED000000}"/>
    <cellStyle name="_수량제목_내역서" xfId="251" xr:uid="{00000000-0005-0000-0000-0000EE000000}"/>
    <cellStyle name="_신우어린이공원-내역-0224" xfId="252" xr:uid="{00000000-0005-0000-0000-0000EF000000}"/>
    <cellStyle name="_신우어린이공원-내역-0224_등산로정비-0901" xfId="253" xr:uid="{00000000-0005-0000-0000-0000F0000000}"/>
    <cellStyle name="_신우어린이공원-내역-0224_등산로정비-협의용" xfId="254" xr:uid="{00000000-0005-0000-0000-0000F1000000}"/>
    <cellStyle name="_신우어린이공원-내역-0224_매봉-1018-검토" xfId="255" xr:uid="{00000000-0005-0000-0000-0000F2000000}"/>
    <cellStyle name="_신우어린이공원-내역-0224_석성산-설계서-0517" xfId="256" xr:uid="{00000000-0005-0000-0000-0000F3000000}"/>
    <cellStyle name="_신탄진선(태림)" xfId="257" xr:uid="{00000000-0005-0000-0000-0000F4000000}"/>
    <cellStyle name="_양묘장설계서" xfId="258" xr:uid="{00000000-0005-0000-0000-0000F5000000}"/>
    <cellStyle name="_양묘장수량산출서" xfId="259" xr:uid="{00000000-0005-0000-0000-0000F6000000}"/>
    <cellStyle name="_연안권내역서(토목부문내역서)" xfId="260" xr:uid="{00000000-0005-0000-0000-0000F7000000}"/>
    <cellStyle name="_연안권역특화거리조성을위한음악분수대설치" xfId="261" xr:uid="{00000000-0005-0000-0000-0000F8000000}"/>
    <cellStyle name="_연안권역특화거리조성을위한음악분수대설치R6(제출EBS)-설비,전기,관리실" xfId="262" xr:uid="{00000000-0005-0000-0000-0000F9000000}"/>
    <cellStyle name="_왕가봉정비공사" xfId="263" xr:uid="{00000000-0005-0000-0000-0000FA000000}"/>
    <cellStyle name="_은평공원테니스장정비공사" xfId="264" xr:uid="{00000000-0005-0000-0000-0000FB000000}"/>
    <cellStyle name="_응급ES" xfId="265" xr:uid="{00000000-0005-0000-0000-0000FC000000}"/>
    <cellStyle name="_응급RE" xfId="266" xr:uid="{00000000-0005-0000-0000-0000FD000000}"/>
    <cellStyle name="_입구부-0805-최종" xfId="267" xr:uid="{00000000-0005-0000-0000-0000FE000000}"/>
    <cellStyle name="_정보학교(수정)" xfId="268" xr:uid="{00000000-0005-0000-0000-0000FF000000}"/>
    <cellStyle name="_제3회설계변경-동욱형" xfId="269" xr:uid="{00000000-0005-0000-0000-000000010000}"/>
    <cellStyle name="_제목" xfId="270" xr:uid="{00000000-0005-0000-0000-000001010000}"/>
    <cellStyle name="_제목_내역서" xfId="271" xr:uid="{00000000-0005-0000-0000-000002010000}"/>
    <cellStyle name="_추곡" xfId="272" xr:uid="{00000000-0005-0000-0000-000003010000}"/>
    <cellStyle name="_추곡_등산로보수-0309" xfId="273" xr:uid="{00000000-0005-0000-0000-000004010000}"/>
    <cellStyle name="_추곡_등산로보수-0309_등산로정비-0901" xfId="274" xr:uid="{00000000-0005-0000-0000-000005010000}"/>
    <cellStyle name="_추곡_등산로보수-0309_등산로정비-협의용" xfId="275" xr:uid="{00000000-0005-0000-0000-000006010000}"/>
    <cellStyle name="_추곡_등산로보수-0309_매봉-1018-검토" xfId="276" xr:uid="{00000000-0005-0000-0000-000007010000}"/>
    <cellStyle name="_추곡_등산로보수-0309_석성산-설계서-0517" xfId="277" xr:uid="{00000000-0005-0000-0000-000008010000}"/>
    <cellStyle name="_추곡_라멘교 토공" xfId="278" xr:uid="{00000000-0005-0000-0000-000009010000}"/>
    <cellStyle name="_추곡_상현동-내역" xfId="279" xr:uid="{00000000-0005-0000-0000-00000A010000}"/>
    <cellStyle name="_추곡_설계서" xfId="280" xr:uid="{00000000-0005-0000-0000-00000B010000}"/>
    <cellStyle name="_추곡_성남보행자도로 설계서" xfId="281" xr:uid="{00000000-0005-0000-0000-00000C010000}"/>
    <cellStyle name="_추곡_신우어린이공원-내역-0224" xfId="282" xr:uid="{00000000-0005-0000-0000-00000D010000}"/>
    <cellStyle name="_추곡_신우어린이공원-내역-0224_등산로정비-0901" xfId="283" xr:uid="{00000000-0005-0000-0000-00000E010000}"/>
    <cellStyle name="_추곡_신우어린이공원-내역-0224_등산로정비-협의용" xfId="284" xr:uid="{00000000-0005-0000-0000-00000F010000}"/>
    <cellStyle name="_추곡_신우어린이공원-내역-0224_매봉-1018-검토" xfId="285" xr:uid="{00000000-0005-0000-0000-000010010000}"/>
    <cellStyle name="_추곡_신우어린이공원-내역-0224_석성산-설계서-0517" xfId="286" xr:uid="{00000000-0005-0000-0000-000011010000}"/>
    <cellStyle name="_추곡_추곡" xfId="287" xr:uid="{00000000-0005-0000-0000-000012010000}"/>
    <cellStyle name="_추곡_추곡_등산로보수-0309" xfId="288" xr:uid="{00000000-0005-0000-0000-000013010000}"/>
    <cellStyle name="_추곡_추곡_등산로보수-0309_등산로정비-0901" xfId="289" xr:uid="{00000000-0005-0000-0000-000014010000}"/>
    <cellStyle name="_추곡_추곡_등산로보수-0309_등산로정비-협의용" xfId="290" xr:uid="{00000000-0005-0000-0000-000015010000}"/>
    <cellStyle name="_추곡_추곡_등산로보수-0309_매봉-1018-검토" xfId="291" xr:uid="{00000000-0005-0000-0000-000016010000}"/>
    <cellStyle name="_추곡_추곡_등산로보수-0309_석성산-설계서-0517" xfId="292" xr:uid="{00000000-0005-0000-0000-000017010000}"/>
    <cellStyle name="_추곡_추곡_라멘교 토공" xfId="293" xr:uid="{00000000-0005-0000-0000-000018010000}"/>
    <cellStyle name="_추곡_추곡_상현동-내역" xfId="294" xr:uid="{00000000-0005-0000-0000-000019010000}"/>
    <cellStyle name="_추곡_추곡_설계서" xfId="295" xr:uid="{00000000-0005-0000-0000-00001A010000}"/>
    <cellStyle name="_추곡_추곡_성남보행자도로 설계서" xfId="296" xr:uid="{00000000-0005-0000-0000-00001B010000}"/>
    <cellStyle name="_추곡_추곡_신우어린이공원-내역-0224" xfId="297" xr:uid="{00000000-0005-0000-0000-00001C010000}"/>
    <cellStyle name="_추곡_추곡_신우어린이공원-내역-0224_등산로정비-0901" xfId="298" xr:uid="{00000000-0005-0000-0000-00001D010000}"/>
    <cellStyle name="_추곡_추곡_신우어린이공원-내역-0224_등산로정비-협의용" xfId="299" xr:uid="{00000000-0005-0000-0000-00001E010000}"/>
    <cellStyle name="_추곡_추곡_신우어린이공원-내역-0224_매봉-1018-검토" xfId="300" xr:uid="{00000000-0005-0000-0000-00001F010000}"/>
    <cellStyle name="_추곡_추곡_신우어린이공원-내역-0224_석성산-설계서-0517" xfId="301" xr:uid="{00000000-0005-0000-0000-000020010000}"/>
    <cellStyle name="_추곡_추곡_폐기물내역-전지" xfId="302" xr:uid="{00000000-0005-0000-0000-000021010000}"/>
    <cellStyle name="_추곡_추곡_포장" xfId="303" xr:uid="{00000000-0005-0000-0000-000022010000}"/>
    <cellStyle name="_추곡_추곡_포장_라멘교 토공" xfId="304" xr:uid="{00000000-0005-0000-0000-000023010000}"/>
    <cellStyle name="_추곡_폐기물내역-전지" xfId="305" xr:uid="{00000000-0005-0000-0000-000024010000}"/>
    <cellStyle name="_추곡_포장" xfId="306" xr:uid="{00000000-0005-0000-0000-000025010000}"/>
    <cellStyle name="_추곡_포장_라멘교 토공" xfId="307" xr:uid="{00000000-0005-0000-0000-000026010000}"/>
    <cellStyle name="_축구센타-내역" xfId="308" xr:uid="{00000000-0005-0000-0000-000027010000}"/>
    <cellStyle name="_테니스장내역" xfId="309" xr:uid="{00000000-0005-0000-0000-000028010000}"/>
    <cellStyle name="_판암근린공원황톳길조성공사" xfId="310" xr:uid="{00000000-0005-0000-0000-000029010000}"/>
    <cellStyle name="_평상" xfId="311" xr:uid="{00000000-0005-0000-0000-00002A010000}"/>
    <cellStyle name="_폐기물내역-전지" xfId="312" xr:uid="{00000000-0005-0000-0000-00002B010000}"/>
    <cellStyle name="_포장" xfId="313" xr:uid="{00000000-0005-0000-0000-00002C010000}"/>
    <cellStyle name="_포장_라멘교 토공" xfId="314" xr:uid="{00000000-0005-0000-0000-00002D010000}"/>
    <cellStyle name="_한국원자력안전기술원" xfId="315" xr:uid="{00000000-0005-0000-0000-00002E010000}"/>
    <cellStyle name="_한전연구견적" xfId="316" xr:uid="{00000000-0005-0000-0000-00002F010000}"/>
    <cellStyle name="’E‰Y [0.00]_laroux" xfId="317" xr:uid="{00000000-0005-0000-0000-000030010000}"/>
    <cellStyle name="’E‰Y_laroux" xfId="318" xr:uid="{00000000-0005-0000-0000-000031010000}"/>
    <cellStyle name="¤@?e_TEST-1 " xfId="319" xr:uid="{00000000-0005-0000-0000-000032010000}"/>
    <cellStyle name="+,-,0" xfId="320" xr:uid="{00000000-0005-0000-0000-000033010000}"/>
    <cellStyle name="△ []" xfId="321" xr:uid="{00000000-0005-0000-0000-000034010000}"/>
    <cellStyle name="△ [0]" xfId="322" xr:uid="{00000000-0005-0000-0000-000035010000}"/>
    <cellStyle name="0" xfId="323" xr:uid="{00000000-0005-0000-0000-000036010000}"/>
    <cellStyle name="0.0" xfId="324" xr:uid="{00000000-0005-0000-0000-000037010000}"/>
    <cellStyle name="0.00" xfId="325" xr:uid="{00000000-0005-0000-0000-000038010000}"/>
    <cellStyle name="0_수량산출서" xfId="326" xr:uid="{00000000-0005-0000-0000-000039010000}"/>
    <cellStyle name="0_태광중학교조성공사설계서-1022" xfId="327" xr:uid="{00000000-0005-0000-0000-00003A010000}"/>
    <cellStyle name="00" xfId="328" xr:uid="{00000000-0005-0000-0000-00003B010000}"/>
    <cellStyle name="000" xfId="329" xr:uid="{00000000-0005-0000-0000-00003C010000}"/>
    <cellStyle name="1" xfId="330" xr:uid="{00000000-0005-0000-0000-00003D010000}"/>
    <cellStyle name="1_laroux" xfId="331" xr:uid="{00000000-0005-0000-0000-00003E010000}"/>
    <cellStyle name="1_laroux_ATC-YOON1" xfId="332" xr:uid="{00000000-0005-0000-0000-00003F010000}"/>
    <cellStyle name="1_laroux_ATC-YOON1_수량산출서" xfId="333" xr:uid="{00000000-0005-0000-0000-000040010000}"/>
    <cellStyle name="1_laroux_ATC-YOON1_태광중학교조성공사설계서-1022" xfId="334" xr:uid="{00000000-0005-0000-0000-000041010000}"/>
    <cellStyle name="1_laroux_수량산출서" xfId="335" xr:uid="{00000000-0005-0000-0000-000042010000}"/>
    <cellStyle name="1_laroux_태광중학교조성공사설계서-1022" xfId="336" xr:uid="{00000000-0005-0000-0000-000043010000}"/>
    <cellStyle name="1_total" xfId="337" xr:uid="{00000000-0005-0000-0000-000044010000}"/>
    <cellStyle name="1_total_10.24종합" xfId="338" xr:uid="{00000000-0005-0000-0000-000045010000}"/>
    <cellStyle name="1_total_10.24종합_단위수량" xfId="339" xr:uid="{00000000-0005-0000-0000-000046010000}"/>
    <cellStyle name="1_total_10.24종합_단위수량1" xfId="340" xr:uid="{00000000-0005-0000-0000-000047010000}"/>
    <cellStyle name="1_total_10.24종합_단위수량산출" xfId="341" xr:uid="{00000000-0005-0000-0000-000048010000}"/>
    <cellStyle name="1_total_10.24종합_도곡단위수량" xfId="342" xr:uid="{00000000-0005-0000-0000-000049010000}"/>
    <cellStyle name="1_total_10.24종합_수량산출서-11.25" xfId="343" xr:uid="{00000000-0005-0000-0000-00004A010000}"/>
    <cellStyle name="1_total_10.24종합_수량산출서-11.25_단위수량" xfId="344" xr:uid="{00000000-0005-0000-0000-00004B010000}"/>
    <cellStyle name="1_total_10.24종합_수량산출서-11.25_단위수량1" xfId="345" xr:uid="{00000000-0005-0000-0000-00004C010000}"/>
    <cellStyle name="1_total_10.24종합_수량산출서-11.25_단위수량산출" xfId="346" xr:uid="{00000000-0005-0000-0000-00004D010000}"/>
    <cellStyle name="1_total_10.24종합_수량산출서-11.25_도곡단위수량" xfId="347" xr:uid="{00000000-0005-0000-0000-00004E010000}"/>
    <cellStyle name="1_total_10.24종합_수량산출서-11.25_철거단위수량" xfId="348" xr:uid="{00000000-0005-0000-0000-00004F010000}"/>
    <cellStyle name="1_total_10.24종합_수량산출서-11.25_한수단위수량" xfId="349" xr:uid="{00000000-0005-0000-0000-000050010000}"/>
    <cellStyle name="1_total_10.24종합_수량산출서-1201" xfId="350" xr:uid="{00000000-0005-0000-0000-000051010000}"/>
    <cellStyle name="1_total_10.24종합_수량산출서-1201_단위수량" xfId="351" xr:uid="{00000000-0005-0000-0000-000052010000}"/>
    <cellStyle name="1_total_10.24종합_수량산출서-1201_단위수량1" xfId="352" xr:uid="{00000000-0005-0000-0000-000053010000}"/>
    <cellStyle name="1_total_10.24종합_수량산출서-1201_단위수량산출" xfId="353" xr:uid="{00000000-0005-0000-0000-000054010000}"/>
    <cellStyle name="1_total_10.24종합_수량산출서-1201_도곡단위수량" xfId="354" xr:uid="{00000000-0005-0000-0000-000055010000}"/>
    <cellStyle name="1_total_10.24종합_수량산출서-1201_철거단위수량" xfId="355" xr:uid="{00000000-0005-0000-0000-000056010000}"/>
    <cellStyle name="1_total_10.24종합_수량산출서-1201_한수단위수량" xfId="356" xr:uid="{00000000-0005-0000-0000-000057010000}"/>
    <cellStyle name="1_total_10.24종합_시설물단위수량" xfId="357" xr:uid="{00000000-0005-0000-0000-000058010000}"/>
    <cellStyle name="1_total_10.24종합_시설물단위수량1" xfId="358" xr:uid="{00000000-0005-0000-0000-000059010000}"/>
    <cellStyle name="1_total_10.24종합_시설물단위수량1_시설물단위수량" xfId="359" xr:uid="{00000000-0005-0000-0000-00005A010000}"/>
    <cellStyle name="1_total_10.24종합_오창수량산출서" xfId="360" xr:uid="{00000000-0005-0000-0000-00005B010000}"/>
    <cellStyle name="1_total_10.24종합_오창수량산출서_단위수량" xfId="361" xr:uid="{00000000-0005-0000-0000-00005C010000}"/>
    <cellStyle name="1_total_10.24종합_오창수량산출서_단위수량1" xfId="362" xr:uid="{00000000-0005-0000-0000-00005D010000}"/>
    <cellStyle name="1_total_10.24종합_오창수량산출서_단위수량산출" xfId="363" xr:uid="{00000000-0005-0000-0000-00005E010000}"/>
    <cellStyle name="1_total_10.24종합_오창수량산출서_도곡단위수량" xfId="364" xr:uid="{00000000-0005-0000-0000-00005F010000}"/>
    <cellStyle name="1_total_10.24종합_오창수량산출서_수량산출서-11.25" xfId="365" xr:uid="{00000000-0005-0000-0000-000060010000}"/>
    <cellStyle name="1_total_10.24종합_오창수량산출서_수량산출서-11.25_단위수량" xfId="366" xr:uid="{00000000-0005-0000-0000-000061010000}"/>
    <cellStyle name="1_total_10.24종합_오창수량산출서_수량산출서-11.25_단위수량1" xfId="367" xr:uid="{00000000-0005-0000-0000-000062010000}"/>
    <cellStyle name="1_total_10.24종합_오창수량산출서_수량산출서-11.25_단위수량산출" xfId="368" xr:uid="{00000000-0005-0000-0000-000063010000}"/>
    <cellStyle name="1_total_10.24종합_오창수량산출서_수량산출서-11.25_도곡단위수량" xfId="369" xr:uid="{00000000-0005-0000-0000-000064010000}"/>
    <cellStyle name="1_total_10.24종합_오창수량산출서_수량산출서-11.25_철거단위수량" xfId="370" xr:uid="{00000000-0005-0000-0000-000065010000}"/>
    <cellStyle name="1_total_10.24종합_오창수량산출서_수량산출서-11.25_한수단위수량" xfId="371" xr:uid="{00000000-0005-0000-0000-000066010000}"/>
    <cellStyle name="1_total_10.24종합_오창수량산출서_수량산출서-1201" xfId="372" xr:uid="{00000000-0005-0000-0000-000067010000}"/>
    <cellStyle name="1_total_10.24종합_오창수량산출서_수량산출서-1201_단위수량" xfId="373" xr:uid="{00000000-0005-0000-0000-000068010000}"/>
    <cellStyle name="1_total_10.24종합_오창수량산출서_수량산출서-1201_단위수량1" xfId="374" xr:uid="{00000000-0005-0000-0000-000069010000}"/>
    <cellStyle name="1_total_10.24종합_오창수량산출서_수량산출서-1201_단위수량산출" xfId="375" xr:uid="{00000000-0005-0000-0000-00006A010000}"/>
    <cellStyle name="1_total_10.24종합_오창수량산출서_수량산출서-1201_도곡단위수량" xfId="376" xr:uid="{00000000-0005-0000-0000-00006B010000}"/>
    <cellStyle name="1_total_10.24종합_오창수량산출서_수량산출서-1201_철거단위수량" xfId="377" xr:uid="{00000000-0005-0000-0000-00006C010000}"/>
    <cellStyle name="1_total_10.24종합_오창수량산출서_수량산출서-1201_한수단위수량" xfId="378" xr:uid="{00000000-0005-0000-0000-00006D010000}"/>
    <cellStyle name="1_total_10.24종합_오창수량산출서_시설물단위수량" xfId="379" xr:uid="{00000000-0005-0000-0000-00006E010000}"/>
    <cellStyle name="1_total_10.24종합_오창수량산출서_시설물단위수량1" xfId="380" xr:uid="{00000000-0005-0000-0000-00006F010000}"/>
    <cellStyle name="1_total_10.24종합_오창수량산출서_시설물단위수량1_시설물단위수량" xfId="381" xr:uid="{00000000-0005-0000-0000-000070010000}"/>
    <cellStyle name="1_total_10.24종합_오창수량산출서_철거단위수량" xfId="382" xr:uid="{00000000-0005-0000-0000-000071010000}"/>
    <cellStyle name="1_total_10.24종합_오창수량산출서_한수단위수량" xfId="383" xr:uid="{00000000-0005-0000-0000-000072010000}"/>
    <cellStyle name="1_total_10.24종합_철거단위수량" xfId="384" xr:uid="{00000000-0005-0000-0000-000073010000}"/>
    <cellStyle name="1_total_10.24종합_한수단위수량" xfId="385" xr:uid="{00000000-0005-0000-0000-000074010000}"/>
    <cellStyle name="1_total_NEW단위수량" xfId="386" xr:uid="{00000000-0005-0000-0000-000075010000}"/>
    <cellStyle name="1_total_NEW단위수량-백석" xfId="387" xr:uid="{00000000-0005-0000-0000-000076010000}"/>
    <cellStyle name="1_total_NEW단위수량-수원" xfId="388" xr:uid="{00000000-0005-0000-0000-000077010000}"/>
    <cellStyle name="1_total_NEW단위수량-영동" xfId="389" xr:uid="{00000000-0005-0000-0000-000078010000}"/>
    <cellStyle name="1_total_NEW단위수량-전남" xfId="390" xr:uid="{00000000-0005-0000-0000-000079010000}"/>
    <cellStyle name="1_total_NEW단위수량-주산" xfId="391" xr:uid="{00000000-0005-0000-0000-00007A010000}"/>
    <cellStyle name="1_total_NEW단위수량-진안" xfId="392" xr:uid="{00000000-0005-0000-0000-00007B010000}"/>
    <cellStyle name="1_total_NEW단위수량-행당" xfId="393" xr:uid="{00000000-0005-0000-0000-00007C010000}"/>
    <cellStyle name="1_total_Sheet1" xfId="394" xr:uid="{00000000-0005-0000-0000-00007D010000}"/>
    <cellStyle name="1_total_Sheet1_과천놀이터설계서" xfId="395" xr:uid="{00000000-0005-0000-0000-00007E010000}"/>
    <cellStyle name="1_total_Sheet1_총괄갑지" xfId="396" xr:uid="{00000000-0005-0000-0000-00007F010000}"/>
    <cellStyle name="1_total_Sheet1_총괄내역서" xfId="397" xr:uid="{00000000-0005-0000-0000-000080010000}"/>
    <cellStyle name="1_total_갈산1구역최종집계" xfId="398" xr:uid="{00000000-0005-0000-0000-000081010000}"/>
    <cellStyle name="1_total_갑지0601" xfId="399" xr:uid="{00000000-0005-0000-0000-000082010000}"/>
    <cellStyle name="1_total_갑지0601_과천놀이터설계서" xfId="400" xr:uid="{00000000-0005-0000-0000-000083010000}"/>
    <cellStyle name="1_total_갑지0601_총괄갑지" xfId="401" xr:uid="{00000000-0005-0000-0000-000084010000}"/>
    <cellStyle name="1_total_갑지0601_총괄내역서" xfId="402" xr:uid="{00000000-0005-0000-0000-000085010000}"/>
    <cellStyle name="1_total_관로시설물" xfId="403" xr:uid="{00000000-0005-0000-0000-000086010000}"/>
    <cellStyle name="1_total_관로시설물_단위수량" xfId="404" xr:uid="{00000000-0005-0000-0000-000087010000}"/>
    <cellStyle name="1_total_관로시설물_단위수량1" xfId="405" xr:uid="{00000000-0005-0000-0000-000088010000}"/>
    <cellStyle name="1_total_관로시설물_단위수량산출" xfId="406" xr:uid="{00000000-0005-0000-0000-000089010000}"/>
    <cellStyle name="1_total_관로시설물_도곡단위수량" xfId="407" xr:uid="{00000000-0005-0000-0000-00008A010000}"/>
    <cellStyle name="1_total_관로시설물_수량산출서-11.25" xfId="408" xr:uid="{00000000-0005-0000-0000-00008B010000}"/>
    <cellStyle name="1_total_관로시설물_수량산출서-11.25_단위수량" xfId="409" xr:uid="{00000000-0005-0000-0000-00008C010000}"/>
    <cellStyle name="1_total_관로시설물_수량산출서-11.25_단위수량1" xfId="410" xr:uid="{00000000-0005-0000-0000-00008D010000}"/>
    <cellStyle name="1_total_관로시설물_수량산출서-11.25_단위수량산출" xfId="411" xr:uid="{00000000-0005-0000-0000-00008E010000}"/>
    <cellStyle name="1_total_관로시설물_수량산출서-11.25_도곡단위수량" xfId="412" xr:uid="{00000000-0005-0000-0000-00008F010000}"/>
    <cellStyle name="1_total_관로시설물_수량산출서-11.25_철거단위수량" xfId="413" xr:uid="{00000000-0005-0000-0000-000090010000}"/>
    <cellStyle name="1_total_관로시설물_수량산출서-11.25_한수단위수량" xfId="414" xr:uid="{00000000-0005-0000-0000-000091010000}"/>
    <cellStyle name="1_total_관로시설물_수량산출서-1201" xfId="415" xr:uid="{00000000-0005-0000-0000-000092010000}"/>
    <cellStyle name="1_total_관로시설물_수량산출서-1201_단위수량" xfId="416" xr:uid="{00000000-0005-0000-0000-000093010000}"/>
    <cellStyle name="1_total_관로시설물_수량산출서-1201_단위수량1" xfId="417" xr:uid="{00000000-0005-0000-0000-000094010000}"/>
    <cellStyle name="1_total_관로시설물_수량산출서-1201_단위수량산출" xfId="418" xr:uid="{00000000-0005-0000-0000-000095010000}"/>
    <cellStyle name="1_total_관로시설물_수량산출서-1201_도곡단위수량" xfId="419" xr:uid="{00000000-0005-0000-0000-000096010000}"/>
    <cellStyle name="1_total_관로시설물_수량산출서-1201_철거단위수량" xfId="420" xr:uid="{00000000-0005-0000-0000-000097010000}"/>
    <cellStyle name="1_total_관로시설물_수량산출서-1201_한수단위수량" xfId="421" xr:uid="{00000000-0005-0000-0000-000098010000}"/>
    <cellStyle name="1_total_관로시설물_시설물단위수량" xfId="422" xr:uid="{00000000-0005-0000-0000-000099010000}"/>
    <cellStyle name="1_total_관로시설물_시설물단위수량1" xfId="423" xr:uid="{00000000-0005-0000-0000-00009A010000}"/>
    <cellStyle name="1_total_관로시설물_시설물단위수량1_시설물단위수량" xfId="424" xr:uid="{00000000-0005-0000-0000-00009B010000}"/>
    <cellStyle name="1_total_관로시설물_오창수량산출서" xfId="425" xr:uid="{00000000-0005-0000-0000-00009C010000}"/>
    <cellStyle name="1_total_관로시설물_오창수량산출서_단위수량" xfId="426" xr:uid="{00000000-0005-0000-0000-00009D010000}"/>
    <cellStyle name="1_total_관로시설물_오창수량산출서_단위수량1" xfId="427" xr:uid="{00000000-0005-0000-0000-00009E010000}"/>
    <cellStyle name="1_total_관로시설물_오창수량산출서_단위수량산출" xfId="428" xr:uid="{00000000-0005-0000-0000-00009F010000}"/>
    <cellStyle name="1_total_관로시설물_오창수량산출서_도곡단위수량" xfId="429" xr:uid="{00000000-0005-0000-0000-0000A0010000}"/>
    <cellStyle name="1_total_관로시설물_오창수량산출서_수량산출서-11.25" xfId="430" xr:uid="{00000000-0005-0000-0000-0000A1010000}"/>
    <cellStyle name="1_total_관로시설물_오창수량산출서_수량산출서-11.25_단위수량" xfId="431" xr:uid="{00000000-0005-0000-0000-0000A2010000}"/>
    <cellStyle name="1_total_관로시설물_오창수량산출서_수량산출서-11.25_단위수량1" xfId="432" xr:uid="{00000000-0005-0000-0000-0000A3010000}"/>
    <cellStyle name="1_total_관로시설물_오창수량산출서_수량산출서-11.25_단위수량산출" xfId="433" xr:uid="{00000000-0005-0000-0000-0000A4010000}"/>
    <cellStyle name="1_total_관로시설물_오창수량산출서_수량산출서-11.25_도곡단위수량" xfId="434" xr:uid="{00000000-0005-0000-0000-0000A5010000}"/>
    <cellStyle name="1_total_관로시설물_오창수량산출서_수량산출서-11.25_철거단위수량" xfId="435" xr:uid="{00000000-0005-0000-0000-0000A6010000}"/>
    <cellStyle name="1_total_관로시설물_오창수량산출서_수량산출서-11.25_한수단위수량" xfId="436" xr:uid="{00000000-0005-0000-0000-0000A7010000}"/>
    <cellStyle name="1_total_관로시설물_오창수량산출서_수량산출서-1201" xfId="437" xr:uid="{00000000-0005-0000-0000-0000A8010000}"/>
    <cellStyle name="1_total_관로시설물_오창수량산출서_수량산출서-1201_단위수량" xfId="438" xr:uid="{00000000-0005-0000-0000-0000A9010000}"/>
    <cellStyle name="1_total_관로시설물_오창수량산출서_수량산출서-1201_단위수량1" xfId="439" xr:uid="{00000000-0005-0000-0000-0000AA010000}"/>
    <cellStyle name="1_total_관로시설물_오창수량산출서_수량산출서-1201_단위수량산출" xfId="440" xr:uid="{00000000-0005-0000-0000-0000AB010000}"/>
    <cellStyle name="1_total_관로시설물_오창수량산출서_수량산출서-1201_도곡단위수량" xfId="441" xr:uid="{00000000-0005-0000-0000-0000AC010000}"/>
    <cellStyle name="1_total_관로시설물_오창수량산출서_수량산출서-1201_철거단위수량" xfId="442" xr:uid="{00000000-0005-0000-0000-0000AD010000}"/>
    <cellStyle name="1_total_관로시설물_오창수량산출서_수량산출서-1201_한수단위수량" xfId="443" xr:uid="{00000000-0005-0000-0000-0000AE010000}"/>
    <cellStyle name="1_total_관로시설물_오창수량산출서_시설물단위수량" xfId="444" xr:uid="{00000000-0005-0000-0000-0000AF010000}"/>
    <cellStyle name="1_total_관로시설물_오창수량산출서_시설물단위수량1" xfId="445" xr:uid="{00000000-0005-0000-0000-0000B0010000}"/>
    <cellStyle name="1_total_관로시설물_오창수량산출서_시설물단위수량1_시설물단위수량" xfId="446" xr:uid="{00000000-0005-0000-0000-0000B1010000}"/>
    <cellStyle name="1_total_관로시설물_오창수량산출서_철거단위수량" xfId="447" xr:uid="{00000000-0005-0000-0000-0000B2010000}"/>
    <cellStyle name="1_total_관로시설물_오창수량산출서_한수단위수량" xfId="448" xr:uid="{00000000-0005-0000-0000-0000B3010000}"/>
    <cellStyle name="1_total_관로시설물_철거단위수량" xfId="449" xr:uid="{00000000-0005-0000-0000-0000B4010000}"/>
    <cellStyle name="1_total_관로시설물_한수단위수량" xfId="450" xr:uid="{00000000-0005-0000-0000-0000B5010000}"/>
    <cellStyle name="1_total_구로리총괄내역" xfId="451" xr:uid="{00000000-0005-0000-0000-0000B6010000}"/>
    <cellStyle name="1_total_구로리총괄내역_구로리설계예산서1029" xfId="452" xr:uid="{00000000-0005-0000-0000-0000B7010000}"/>
    <cellStyle name="1_total_구로리총괄내역_구로리설계예산서1118준공" xfId="453" xr:uid="{00000000-0005-0000-0000-0000B8010000}"/>
    <cellStyle name="1_total_구로리총괄내역_구로리설계예산서조경" xfId="454" xr:uid="{00000000-0005-0000-0000-0000B9010000}"/>
    <cellStyle name="1_total_구로리총괄내역_구로리어린이공원예산서(조경)1125" xfId="455" xr:uid="{00000000-0005-0000-0000-0000BA010000}"/>
    <cellStyle name="1_total_구로리총괄내역_내역서" xfId="456" xr:uid="{00000000-0005-0000-0000-0000BB010000}"/>
    <cellStyle name="1_total_구로리총괄내역_노임단가표" xfId="457" xr:uid="{00000000-0005-0000-0000-0000BC010000}"/>
    <cellStyle name="1_total_구로리총괄내역_수도권매립지" xfId="458" xr:uid="{00000000-0005-0000-0000-0000BD010000}"/>
    <cellStyle name="1_total_구로리총괄내역_수도권매립지1004(발주용)" xfId="459" xr:uid="{00000000-0005-0000-0000-0000BE010000}"/>
    <cellStyle name="1_total_구로리총괄내역_일신건영설계예산서(0211)" xfId="460" xr:uid="{00000000-0005-0000-0000-0000BF010000}"/>
    <cellStyle name="1_total_구로리총괄내역_일위대가" xfId="461" xr:uid="{00000000-0005-0000-0000-0000C0010000}"/>
    <cellStyle name="1_total_구로리총괄내역_자재단가표" xfId="462" xr:uid="{00000000-0005-0000-0000-0000C1010000}"/>
    <cellStyle name="1_total_구로리총괄내역_장안초등학교내역0814" xfId="463" xr:uid="{00000000-0005-0000-0000-0000C2010000}"/>
    <cellStyle name="1_total_구조물,조형물,수목보호" xfId="464" xr:uid="{00000000-0005-0000-0000-0000C3010000}"/>
    <cellStyle name="1_total_구조물,조형물,수목보호_단위수량" xfId="465" xr:uid="{00000000-0005-0000-0000-0000C4010000}"/>
    <cellStyle name="1_total_구조물,조형물,수목보호_단위수량1" xfId="466" xr:uid="{00000000-0005-0000-0000-0000C5010000}"/>
    <cellStyle name="1_total_구조물,조형물,수목보호_단위수량산출" xfId="467" xr:uid="{00000000-0005-0000-0000-0000C6010000}"/>
    <cellStyle name="1_total_구조물,조형물,수목보호_도곡단위수량" xfId="468" xr:uid="{00000000-0005-0000-0000-0000C7010000}"/>
    <cellStyle name="1_total_구조물,조형물,수목보호_수량산출서-11.25" xfId="469" xr:uid="{00000000-0005-0000-0000-0000C8010000}"/>
    <cellStyle name="1_total_구조물,조형물,수목보호_수량산출서-11.25_단위수량" xfId="470" xr:uid="{00000000-0005-0000-0000-0000C9010000}"/>
    <cellStyle name="1_total_구조물,조형물,수목보호_수량산출서-11.25_단위수량1" xfId="471" xr:uid="{00000000-0005-0000-0000-0000CA010000}"/>
    <cellStyle name="1_total_구조물,조형물,수목보호_수량산출서-11.25_단위수량산출" xfId="472" xr:uid="{00000000-0005-0000-0000-0000CB010000}"/>
    <cellStyle name="1_total_구조물,조형물,수목보호_수량산출서-11.25_도곡단위수량" xfId="473" xr:uid="{00000000-0005-0000-0000-0000CC010000}"/>
    <cellStyle name="1_total_구조물,조형물,수목보호_수량산출서-11.25_철거단위수량" xfId="474" xr:uid="{00000000-0005-0000-0000-0000CD010000}"/>
    <cellStyle name="1_total_구조물,조형물,수목보호_수량산출서-11.25_한수단위수량" xfId="475" xr:uid="{00000000-0005-0000-0000-0000CE010000}"/>
    <cellStyle name="1_total_구조물,조형물,수목보호_수량산출서-1201" xfId="476" xr:uid="{00000000-0005-0000-0000-0000CF010000}"/>
    <cellStyle name="1_total_구조물,조형물,수목보호_수량산출서-1201_단위수량" xfId="477" xr:uid="{00000000-0005-0000-0000-0000D0010000}"/>
    <cellStyle name="1_total_구조물,조형물,수목보호_수량산출서-1201_단위수량1" xfId="478" xr:uid="{00000000-0005-0000-0000-0000D1010000}"/>
    <cellStyle name="1_total_구조물,조형물,수목보호_수량산출서-1201_단위수량산출" xfId="479" xr:uid="{00000000-0005-0000-0000-0000D2010000}"/>
    <cellStyle name="1_total_구조물,조형물,수목보호_수량산출서-1201_도곡단위수량" xfId="480" xr:uid="{00000000-0005-0000-0000-0000D3010000}"/>
    <cellStyle name="1_total_구조물,조형물,수목보호_수량산출서-1201_철거단위수량" xfId="481" xr:uid="{00000000-0005-0000-0000-0000D4010000}"/>
    <cellStyle name="1_total_구조물,조형물,수목보호_수량산출서-1201_한수단위수량" xfId="482" xr:uid="{00000000-0005-0000-0000-0000D5010000}"/>
    <cellStyle name="1_total_구조물,조형물,수목보호_시설물단위수량" xfId="483" xr:uid="{00000000-0005-0000-0000-0000D6010000}"/>
    <cellStyle name="1_total_구조물,조형물,수목보호_시설물단위수량1" xfId="484" xr:uid="{00000000-0005-0000-0000-0000D7010000}"/>
    <cellStyle name="1_total_구조물,조형물,수목보호_시설물단위수량1_시설물단위수량" xfId="485" xr:uid="{00000000-0005-0000-0000-0000D8010000}"/>
    <cellStyle name="1_total_구조물,조형물,수목보호_오창수량산출서" xfId="486" xr:uid="{00000000-0005-0000-0000-0000D9010000}"/>
    <cellStyle name="1_total_구조물,조형물,수목보호_오창수량산출서_단위수량" xfId="487" xr:uid="{00000000-0005-0000-0000-0000DA010000}"/>
    <cellStyle name="1_total_구조물,조형물,수목보호_오창수량산출서_단위수량1" xfId="488" xr:uid="{00000000-0005-0000-0000-0000DB010000}"/>
    <cellStyle name="1_total_구조물,조형물,수목보호_오창수량산출서_단위수량산출" xfId="489" xr:uid="{00000000-0005-0000-0000-0000DC010000}"/>
    <cellStyle name="1_total_구조물,조형물,수목보호_오창수량산출서_도곡단위수량" xfId="490" xr:uid="{00000000-0005-0000-0000-0000DD010000}"/>
    <cellStyle name="1_total_구조물,조형물,수목보호_오창수량산출서_수량산출서-11.25" xfId="491" xr:uid="{00000000-0005-0000-0000-0000DE010000}"/>
    <cellStyle name="1_total_구조물,조형물,수목보호_오창수량산출서_수량산출서-11.25_단위수량" xfId="492" xr:uid="{00000000-0005-0000-0000-0000DF010000}"/>
    <cellStyle name="1_total_구조물,조형물,수목보호_오창수량산출서_수량산출서-11.25_단위수량1" xfId="493" xr:uid="{00000000-0005-0000-0000-0000E0010000}"/>
    <cellStyle name="1_total_구조물,조형물,수목보호_오창수량산출서_수량산출서-11.25_단위수량산출" xfId="494" xr:uid="{00000000-0005-0000-0000-0000E1010000}"/>
    <cellStyle name="1_total_구조물,조형물,수목보호_오창수량산출서_수량산출서-11.25_도곡단위수량" xfId="495" xr:uid="{00000000-0005-0000-0000-0000E2010000}"/>
    <cellStyle name="1_total_구조물,조형물,수목보호_오창수량산출서_수량산출서-11.25_철거단위수량" xfId="496" xr:uid="{00000000-0005-0000-0000-0000E3010000}"/>
    <cellStyle name="1_total_구조물,조형물,수목보호_오창수량산출서_수량산출서-11.25_한수단위수량" xfId="497" xr:uid="{00000000-0005-0000-0000-0000E4010000}"/>
    <cellStyle name="1_total_구조물,조형물,수목보호_오창수량산출서_수량산출서-1201" xfId="498" xr:uid="{00000000-0005-0000-0000-0000E5010000}"/>
    <cellStyle name="1_total_구조물,조형물,수목보호_오창수량산출서_수량산출서-1201_단위수량" xfId="499" xr:uid="{00000000-0005-0000-0000-0000E6010000}"/>
    <cellStyle name="1_total_구조물,조형물,수목보호_오창수량산출서_수량산출서-1201_단위수량1" xfId="500" xr:uid="{00000000-0005-0000-0000-0000E7010000}"/>
    <cellStyle name="1_total_구조물,조형물,수목보호_오창수량산출서_수량산출서-1201_단위수량산출" xfId="501" xr:uid="{00000000-0005-0000-0000-0000E8010000}"/>
    <cellStyle name="1_total_구조물,조형물,수목보호_오창수량산출서_수량산출서-1201_도곡단위수량" xfId="502" xr:uid="{00000000-0005-0000-0000-0000E9010000}"/>
    <cellStyle name="1_total_구조물,조형물,수목보호_오창수량산출서_수량산출서-1201_철거단위수량" xfId="503" xr:uid="{00000000-0005-0000-0000-0000EA010000}"/>
    <cellStyle name="1_total_구조물,조형물,수목보호_오창수량산출서_수량산출서-1201_한수단위수량" xfId="504" xr:uid="{00000000-0005-0000-0000-0000EB010000}"/>
    <cellStyle name="1_total_구조물,조형물,수목보호_오창수량산출서_시설물단위수량" xfId="505" xr:uid="{00000000-0005-0000-0000-0000EC010000}"/>
    <cellStyle name="1_total_구조물,조형물,수목보호_오창수량산출서_시설물단위수량1" xfId="506" xr:uid="{00000000-0005-0000-0000-0000ED010000}"/>
    <cellStyle name="1_total_구조물,조형물,수목보호_오창수량산출서_시설물단위수량1_시설물단위수량" xfId="507" xr:uid="{00000000-0005-0000-0000-0000EE010000}"/>
    <cellStyle name="1_total_구조물,조형물,수목보호_오창수량산출서_철거단위수량" xfId="508" xr:uid="{00000000-0005-0000-0000-0000EF010000}"/>
    <cellStyle name="1_total_구조물,조형물,수목보호_오창수량산출서_한수단위수량" xfId="509" xr:uid="{00000000-0005-0000-0000-0000F0010000}"/>
    <cellStyle name="1_total_구조물,조형물,수목보호_철거단위수량" xfId="510" xr:uid="{00000000-0005-0000-0000-0000F1010000}"/>
    <cellStyle name="1_total_구조물,조형물,수목보호_한수단위수량" xfId="511" xr:uid="{00000000-0005-0000-0000-0000F2010000}"/>
    <cellStyle name="1_total_단산" xfId="512" xr:uid="{00000000-0005-0000-0000-0000F3010000}"/>
    <cellStyle name="1_total_단위1" xfId="513" xr:uid="{00000000-0005-0000-0000-0000F4010000}"/>
    <cellStyle name="1_total_단위수량" xfId="514" xr:uid="{00000000-0005-0000-0000-0000F5010000}"/>
    <cellStyle name="1_total_단위수량1" xfId="515" xr:uid="{00000000-0005-0000-0000-0000F6010000}"/>
    <cellStyle name="1_total_단위수량산출" xfId="516" xr:uid="{00000000-0005-0000-0000-0000F7010000}"/>
    <cellStyle name="1_total_단위수량산출_1" xfId="517" xr:uid="{00000000-0005-0000-0000-0000F8010000}"/>
    <cellStyle name="1_total_단위수량산출_단위수량" xfId="518" xr:uid="{00000000-0005-0000-0000-0000F9010000}"/>
    <cellStyle name="1_total_단위수량산출_단위수량1" xfId="519" xr:uid="{00000000-0005-0000-0000-0000FA010000}"/>
    <cellStyle name="1_total_단위수량산출_단위수량산출" xfId="520" xr:uid="{00000000-0005-0000-0000-0000FB010000}"/>
    <cellStyle name="1_total_단위수량산출_도곡단위수량" xfId="521" xr:uid="{00000000-0005-0000-0000-0000FC010000}"/>
    <cellStyle name="1_total_단위수량산출_수량산출서-11.25" xfId="522" xr:uid="{00000000-0005-0000-0000-0000FD010000}"/>
    <cellStyle name="1_total_단위수량산출_수량산출서-11.25_단위수량" xfId="523" xr:uid="{00000000-0005-0000-0000-0000FE010000}"/>
    <cellStyle name="1_total_단위수량산출_수량산출서-11.25_단위수량1" xfId="524" xr:uid="{00000000-0005-0000-0000-0000FF010000}"/>
    <cellStyle name="1_total_단위수량산출_수량산출서-11.25_단위수량산출" xfId="525" xr:uid="{00000000-0005-0000-0000-000000020000}"/>
    <cellStyle name="1_total_단위수량산출_수량산출서-11.25_도곡단위수량" xfId="526" xr:uid="{00000000-0005-0000-0000-000001020000}"/>
    <cellStyle name="1_total_단위수량산출_수량산출서-11.25_철거단위수량" xfId="527" xr:uid="{00000000-0005-0000-0000-000002020000}"/>
    <cellStyle name="1_total_단위수량산출_수량산출서-11.25_한수단위수량" xfId="528" xr:uid="{00000000-0005-0000-0000-000003020000}"/>
    <cellStyle name="1_total_단위수량산출_수량산출서-1201" xfId="529" xr:uid="{00000000-0005-0000-0000-000004020000}"/>
    <cellStyle name="1_total_단위수량산출_수량산출서-1201_단위수량" xfId="530" xr:uid="{00000000-0005-0000-0000-000005020000}"/>
    <cellStyle name="1_total_단위수량산출_수량산출서-1201_단위수량1" xfId="531" xr:uid="{00000000-0005-0000-0000-000006020000}"/>
    <cellStyle name="1_total_단위수량산출_수량산출서-1201_단위수량산출" xfId="532" xr:uid="{00000000-0005-0000-0000-000007020000}"/>
    <cellStyle name="1_total_단위수량산출_수량산출서-1201_도곡단위수량" xfId="533" xr:uid="{00000000-0005-0000-0000-000008020000}"/>
    <cellStyle name="1_total_단위수량산출_수량산출서-1201_철거단위수량" xfId="534" xr:uid="{00000000-0005-0000-0000-000009020000}"/>
    <cellStyle name="1_total_단위수량산출_수량산출서-1201_한수단위수량" xfId="535" xr:uid="{00000000-0005-0000-0000-00000A020000}"/>
    <cellStyle name="1_total_단위수량산출_시설물단위수량" xfId="536" xr:uid="{00000000-0005-0000-0000-00000B020000}"/>
    <cellStyle name="1_total_단위수량산출_시설물단위수량1" xfId="537" xr:uid="{00000000-0005-0000-0000-00000C020000}"/>
    <cellStyle name="1_total_단위수량산출_시설물단위수량1_시설물단위수량" xfId="538" xr:uid="{00000000-0005-0000-0000-00000D020000}"/>
    <cellStyle name="1_total_단위수량산출_오창수량산출서" xfId="539" xr:uid="{00000000-0005-0000-0000-00000E020000}"/>
    <cellStyle name="1_total_단위수량산출_오창수량산출서_단위수량" xfId="540" xr:uid="{00000000-0005-0000-0000-00000F020000}"/>
    <cellStyle name="1_total_단위수량산출_오창수량산출서_단위수량1" xfId="541" xr:uid="{00000000-0005-0000-0000-000010020000}"/>
    <cellStyle name="1_total_단위수량산출_오창수량산출서_단위수량산출" xfId="542" xr:uid="{00000000-0005-0000-0000-000011020000}"/>
    <cellStyle name="1_total_단위수량산출_오창수량산출서_도곡단위수량" xfId="543" xr:uid="{00000000-0005-0000-0000-000012020000}"/>
    <cellStyle name="1_total_단위수량산출_오창수량산출서_수량산출서-11.25" xfId="544" xr:uid="{00000000-0005-0000-0000-000013020000}"/>
    <cellStyle name="1_total_단위수량산출_오창수량산출서_수량산출서-11.25_단위수량" xfId="545" xr:uid="{00000000-0005-0000-0000-000014020000}"/>
    <cellStyle name="1_total_단위수량산출_오창수량산출서_수량산출서-11.25_단위수량1" xfId="546" xr:uid="{00000000-0005-0000-0000-000015020000}"/>
    <cellStyle name="1_total_단위수량산출_오창수량산출서_수량산출서-11.25_단위수량산출" xfId="547" xr:uid="{00000000-0005-0000-0000-000016020000}"/>
    <cellStyle name="1_total_단위수량산출_오창수량산출서_수량산출서-11.25_도곡단위수량" xfId="548" xr:uid="{00000000-0005-0000-0000-000017020000}"/>
    <cellStyle name="1_total_단위수량산출_오창수량산출서_수량산출서-11.25_철거단위수량" xfId="549" xr:uid="{00000000-0005-0000-0000-000018020000}"/>
    <cellStyle name="1_total_단위수량산출_오창수량산출서_수량산출서-11.25_한수단위수량" xfId="550" xr:uid="{00000000-0005-0000-0000-000019020000}"/>
    <cellStyle name="1_total_단위수량산출_오창수량산출서_수량산출서-1201" xfId="551" xr:uid="{00000000-0005-0000-0000-00001A020000}"/>
    <cellStyle name="1_total_단위수량산출_오창수량산출서_수량산출서-1201_단위수량" xfId="552" xr:uid="{00000000-0005-0000-0000-00001B020000}"/>
    <cellStyle name="1_total_단위수량산출_오창수량산출서_수량산출서-1201_단위수량1" xfId="553" xr:uid="{00000000-0005-0000-0000-00001C020000}"/>
    <cellStyle name="1_total_단위수량산출_오창수량산출서_수량산출서-1201_단위수량산출" xfId="554" xr:uid="{00000000-0005-0000-0000-00001D020000}"/>
    <cellStyle name="1_total_단위수량산출_오창수량산출서_수량산출서-1201_도곡단위수량" xfId="555" xr:uid="{00000000-0005-0000-0000-00001E020000}"/>
    <cellStyle name="1_total_단위수량산출_오창수량산출서_수량산출서-1201_철거단위수량" xfId="556" xr:uid="{00000000-0005-0000-0000-00001F020000}"/>
    <cellStyle name="1_total_단위수량산출_오창수량산출서_수량산출서-1201_한수단위수량" xfId="557" xr:uid="{00000000-0005-0000-0000-000020020000}"/>
    <cellStyle name="1_total_단위수량산출_오창수량산출서_시설물단위수량" xfId="558" xr:uid="{00000000-0005-0000-0000-000021020000}"/>
    <cellStyle name="1_total_단위수량산출_오창수량산출서_시설물단위수량1" xfId="559" xr:uid="{00000000-0005-0000-0000-000022020000}"/>
    <cellStyle name="1_total_단위수량산출_오창수량산출서_시설물단위수량1_시설물단위수량" xfId="560" xr:uid="{00000000-0005-0000-0000-000023020000}"/>
    <cellStyle name="1_total_단위수량산출_오창수량산출서_철거단위수량" xfId="561" xr:uid="{00000000-0005-0000-0000-000024020000}"/>
    <cellStyle name="1_total_단위수량산출_오창수량산출서_한수단위수량" xfId="562" xr:uid="{00000000-0005-0000-0000-000025020000}"/>
    <cellStyle name="1_total_단위수량산출_철거단위수량" xfId="563" xr:uid="{00000000-0005-0000-0000-000026020000}"/>
    <cellStyle name="1_total_단위수량산출_한수단위수량" xfId="564" xr:uid="{00000000-0005-0000-0000-000027020000}"/>
    <cellStyle name="1_total_단위수량산출1" xfId="565" xr:uid="{00000000-0005-0000-0000-000028020000}"/>
    <cellStyle name="1_total_단위수량산출-1" xfId="566" xr:uid="{00000000-0005-0000-0000-000029020000}"/>
    <cellStyle name="1_total_단위수량산출1_단위수량" xfId="567" xr:uid="{00000000-0005-0000-0000-00002A020000}"/>
    <cellStyle name="1_total_단위수량산출-1_단위수량" xfId="568" xr:uid="{00000000-0005-0000-0000-00002B020000}"/>
    <cellStyle name="1_total_단위수량산출1_단위수량1" xfId="569" xr:uid="{00000000-0005-0000-0000-00002C020000}"/>
    <cellStyle name="1_total_단위수량산출-1_단위수량1" xfId="570" xr:uid="{00000000-0005-0000-0000-00002D020000}"/>
    <cellStyle name="1_total_단위수량산출1_단위수량산출" xfId="571" xr:uid="{00000000-0005-0000-0000-00002E020000}"/>
    <cellStyle name="1_total_단위수량산출-1_단위수량산출" xfId="572" xr:uid="{00000000-0005-0000-0000-00002F020000}"/>
    <cellStyle name="1_total_단위수량산출1_도곡단위수량" xfId="573" xr:uid="{00000000-0005-0000-0000-000030020000}"/>
    <cellStyle name="1_total_단위수량산출-1_도곡단위수량" xfId="574" xr:uid="{00000000-0005-0000-0000-000031020000}"/>
    <cellStyle name="1_total_단위수량산출1_수량산출서-11.25" xfId="575" xr:uid="{00000000-0005-0000-0000-000032020000}"/>
    <cellStyle name="1_total_단위수량산출-1_수량산출서-11.25" xfId="576" xr:uid="{00000000-0005-0000-0000-000033020000}"/>
    <cellStyle name="1_total_단위수량산출1_수량산출서-11.25_단위수량" xfId="577" xr:uid="{00000000-0005-0000-0000-000034020000}"/>
    <cellStyle name="1_total_단위수량산출-1_수량산출서-11.25_단위수량" xfId="578" xr:uid="{00000000-0005-0000-0000-000035020000}"/>
    <cellStyle name="1_total_단위수량산출1_수량산출서-11.25_단위수량1" xfId="579" xr:uid="{00000000-0005-0000-0000-000036020000}"/>
    <cellStyle name="1_total_단위수량산출-1_수량산출서-11.25_단위수량1" xfId="580" xr:uid="{00000000-0005-0000-0000-000037020000}"/>
    <cellStyle name="1_total_단위수량산출1_수량산출서-11.25_단위수량산출" xfId="581" xr:uid="{00000000-0005-0000-0000-000038020000}"/>
    <cellStyle name="1_total_단위수량산출-1_수량산출서-11.25_단위수량산출" xfId="582" xr:uid="{00000000-0005-0000-0000-000039020000}"/>
    <cellStyle name="1_total_단위수량산출1_수량산출서-11.25_도곡단위수량" xfId="583" xr:uid="{00000000-0005-0000-0000-00003A020000}"/>
    <cellStyle name="1_total_단위수량산출-1_수량산출서-11.25_도곡단위수량" xfId="584" xr:uid="{00000000-0005-0000-0000-00003B020000}"/>
    <cellStyle name="1_total_단위수량산출1_수량산출서-11.25_철거단위수량" xfId="585" xr:uid="{00000000-0005-0000-0000-00003C020000}"/>
    <cellStyle name="1_total_단위수량산출-1_수량산출서-11.25_철거단위수량" xfId="586" xr:uid="{00000000-0005-0000-0000-00003D020000}"/>
    <cellStyle name="1_total_단위수량산출1_수량산출서-11.25_한수단위수량" xfId="587" xr:uid="{00000000-0005-0000-0000-00003E020000}"/>
    <cellStyle name="1_total_단위수량산출-1_수량산출서-11.25_한수단위수량" xfId="588" xr:uid="{00000000-0005-0000-0000-00003F020000}"/>
    <cellStyle name="1_total_단위수량산출1_수량산출서-1201" xfId="589" xr:uid="{00000000-0005-0000-0000-000040020000}"/>
    <cellStyle name="1_total_단위수량산출-1_수량산출서-1201" xfId="590" xr:uid="{00000000-0005-0000-0000-000041020000}"/>
    <cellStyle name="1_total_단위수량산출1_수량산출서-1201_단위수량" xfId="591" xr:uid="{00000000-0005-0000-0000-000042020000}"/>
    <cellStyle name="1_total_단위수량산출-1_수량산출서-1201_단위수량" xfId="592" xr:uid="{00000000-0005-0000-0000-000043020000}"/>
    <cellStyle name="1_total_단위수량산출1_수량산출서-1201_단위수량1" xfId="593" xr:uid="{00000000-0005-0000-0000-000044020000}"/>
    <cellStyle name="1_total_단위수량산출-1_수량산출서-1201_단위수량1" xfId="594" xr:uid="{00000000-0005-0000-0000-000045020000}"/>
    <cellStyle name="1_total_단위수량산출1_수량산출서-1201_단위수량산출" xfId="595" xr:uid="{00000000-0005-0000-0000-000046020000}"/>
    <cellStyle name="1_total_단위수량산출-1_수량산출서-1201_단위수량산출" xfId="596" xr:uid="{00000000-0005-0000-0000-000047020000}"/>
    <cellStyle name="1_total_단위수량산출1_수량산출서-1201_도곡단위수량" xfId="597" xr:uid="{00000000-0005-0000-0000-000048020000}"/>
    <cellStyle name="1_total_단위수량산출-1_수량산출서-1201_도곡단위수량" xfId="598" xr:uid="{00000000-0005-0000-0000-000049020000}"/>
    <cellStyle name="1_total_단위수량산출1_수량산출서-1201_철거단위수량" xfId="599" xr:uid="{00000000-0005-0000-0000-00004A020000}"/>
    <cellStyle name="1_total_단위수량산출-1_수량산출서-1201_철거단위수량" xfId="600" xr:uid="{00000000-0005-0000-0000-00004B020000}"/>
    <cellStyle name="1_total_단위수량산출1_수량산출서-1201_한수단위수량" xfId="601" xr:uid="{00000000-0005-0000-0000-00004C020000}"/>
    <cellStyle name="1_total_단위수량산출-1_수량산출서-1201_한수단위수량" xfId="602" xr:uid="{00000000-0005-0000-0000-00004D020000}"/>
    <cellStyle name="1_total_단위수량산출1_시설물단위수량" xfId="603" xr:uid="{00000000-0005-0000-0000-00004E020000}"/>
    <cellStyle name="1_total_단위수량산출-1_시설물단위수량" xfId="604" xr:uid="{00000000-0005-0000-0000-00004F020000}"/>
    <cellStyle name="1_total_단위수량산출1_시설물단위수량1" xfId="605" xr:uid="{00000000-0005-0000-0000-000050020000}"/>
    <cellStyle name="1_total_단위수량산출-1_시설물단위수량1" xfId="606" xr:uid="{00000000-0005-0000-0000-000051020000}"/>
    <cellStyle name="1_total_단위수량산출1_시설물단위수량1_시설물단위수량" xfId="607" xr:uid="{00000000-0005-0000-0000-000052020000}"/>
    <cellStyle name="1_total_단위수량산출-1_시설물단위수량1_시설물단위수량" xfId="608" xr:uid="{00000000-0005-0000-0000-000053020000}"/>
    <cellStyle name="1_total_단위수량산출1_오창수량산출서" xfId="609" xr:uid="{00000000-0005-0000-0000-000054020000}"/>
    <cellStyle name="1_total_단위수량산출-1_오창수량산출서" xfId="610" xr:uid="{00000000-0005-0000-0000-000055020000}"/>
    <cellStyle name="1_total_단위수량산출1_오창수량산출서_단위수량" xfId="611" xr:uid="{00000000-0005-0000-0000-000056020000}"/>
    <cellStyle name="1_total_단위수량산출-1_오창수량산출서_단위수량" xfId="612" xr:uid="{00000000-0005-0000-0000-000057020000}"/>
    <cellStyle name="1_total_단위수량산출1_오창수량산출서_단위수량1" xfId="613" xr:uid="{00000000-0005-0000-0000-000058020000}"/>
    <cellStyle name="1_total_단위수량산출-1_오창수량산출서_단위수량1" xfId="614" xr:uid="{00000000-0005-0000-0000-000059020000}"/>
    <cellStyle name="1_total_단위수량산출1_오창수량산출서_단위수량산출" xfId="615" xr:uid="{00000000-0005-0000-0000-00005A020000}"/>
    <cellStyle name="1_total_단위수량산출-1_오창수량산출서_단위수량산출" xfId="616" xr:uid="{00000000-0005-0000-0000-00005B020000}"/>
    <cellStyle name="1_total_단위수량산출1_오창수량산출서_도곡단위수량" xfId="617" xr:uid="{00000000-0005-0000-0000-00005C020000}"/>
    <cellStyle name="1_total_단위수량산출-1_오창수량산출서_도곡단위수량" xfId="618" xr:uid="{00000000-0005-0000-0000-00005D020000}"/>
    <cellStyle name="1_total_단위수량산출1_오창수량산출서_수량산출서-11.25" xfId="619" xr:uid="{00000000-0005-0000-0000-00005E020000}"/>
    <cellStyle name="1_total_단위수량산출-1_오창수량산출서_수량산출서-11.25" xfId="620" xr:uid="{00000000-0005-0000-0000-00005F020000}"/>
    <cellStyle name="1_total_단위수량산출1_오창수량산출서_수량산출서-11.25_단위수량" xfId="621" xr:uid="{00000000-0005-0000-0000-000060020000}"/>
    <cellStyle name="1_total_단위수량산출-1_오창수량산출서_수량산출서-11.25_단위수량" xfId="622" xr:uid="{00000000-0005-0000-0000-000061020000}"/>
    <cellStyle name="1_total_단위수량산출1_오창수량산출서_수량산출서-11.25_단위수량1" xfId="623" xr:uid="{00000000-0005-0000-0000-000062020000}"/>
    <cellStyle name="1_total_단위수량산출-1_오창수량산출서_수량산출서-11.25_단위수량1" xfId="624" xr:uid="{00000000-0005-0000-0000-000063020000}"/>
    <cellStyle name="1_total_단위수량산출1_오창수량산출서_수량산출서-11.25_단위수량산출" xfId="625" xr:uid="{00000000-0005-0000-0000-000064020000}"/>
    <cellStyle name="1_total_단위수량산출-1_오창수량산출서_수량산출서-11.25_단위수량산출" xfId="626" xr:uid="{00000000-0005-0000-0000-000065020000}"/>
    <cellStyle name="1_total_단위수량산출1_오창수량산출서_수량산출서-11.25_도곡단위수량" xfId="627" xr:uid="{00000000-0005-0000-0000-000066020000}"/>
    <cellStyle name="1_total_단위수량산출-1_오창수량산출서_수량산출서-11.25_도곡단위수량" xfId="628" xr:uid="{00000000-0005-0000-0000-000067020000}"/>
    <cellStyle name="1_total_단위수량산출1_오창수량산출서_수량산출서-11.25_철거단위수량" xfId="629" xr:uid="{00000000-0005-0000-0000-000068020000}"/>
    <cellStyle name="1_total_단위수량산출-1_오창수량산출서_수량산출서-11.25_철거단위수량" xfId="630" xr:uid="{00000000-0005-0000-0000-000069020000}"/>
    <cellStyle name="1_total_단위수량산출1_오창수량산출서_수량산출서-11.25_한수단위수량" xfId="631" xr:uid="{00000000-0005-0000-0000-00006A020000}"/>
    <cellStyle name="1_total_단위수량산출-1_오창수량산출서_수량산출서-11.25_한수단위수량" xfId="632" xr:uid="{00000000-0005-0000-0000-00006B020000}"/>
    <cellStyle name="1_total_단위수량산출1_오창수량산출서_수량산출서-1201" xfId="633" xr:uid="{00000000-0005-0000-0000-00006C020000}"/>
    <cellStyle name="1_total_단위수량산출-1_오창수량산출서_수량산출서-1201" xfId="634" xr:uid="{00000000-0005-0000-0000-00006D020000}"/>
    <cellStyle name="1_total_단위수량산출1_오창수량산출서_수량산출서-1201_단위수량" xfId="635" xr:uid="{00000000-0005-0000-0000-00006E020000}"/>
    <cellStyle name="1_total_단위수량산출-1_오창수량산출서_수량산출서-1201_단위수량" xfId="636" xr:uid="{00000000-0005-0000-0000-00006F020000}"/>
    <cellStyle name="1_total_단위수량산출1_오창수량산출서_수량산출서-1201_단위수량1" xfId="637" xr:uid="{00000000-0005-0000-0000-000070020000}"/>
    <cellStyle name="1_total_단위수량산출-1_오창수량산출서_수량산출서-1201_단위수량1" xfId="638" xr:uid="{00000000-0005-0000-0000-000071020000}"/>
    <cellStyle name="1_total_단위수량산출1_오창수량산출서_수량산출서-1201_단위수량산출" xfId="639" xr:uid="{00000000-0005-0000-0000-000072020000}"/>
    <cellStyle name="1_total_단위수량산출-1_오창수량산출서_수량산출서-1201_단위수량산출" xfId="640" xr:uid="{00000000-0005-0000-0000-000073020000}"/>
    <cellStyle name="1_total_단위수량산출1_오창수량산출서_수량산출서-1201_도곡단위수량" xfId="641" xr:uid="{00000000-0005-0000-0000-000074020000}"/>
    <cellStyle name="1_total_단위수량산출-1_오창수량산출서_수량산출서-1201_도곡단위수량" xfId="642" xr:uid="{00000000-0005-0000-0000-000075020000}"/>
    <cellStyle name="1_total_단위수량산출1_오창수량산출서_수량산출서-1201_철거단위수량" xfId="643" xr:uid="{00000000-0005-0000-0000-000076020000}"/>
    <cellStyle name="1_total_단위수량산출-1_오창수량산출서_수량산출서-1201_철거단위수량" xfId="644" xr:uid="{00000000-0005-0000-0000-000077020000}"/>
    <cellStyle name="1_total_단위수량산출1_오창수량산출서_수량산출서-1201_한수단위수량" xfId="645" xr:uid="{00000000-0005-0000-0000-000078020000}"/>
    <cellStyle name="1_total_단위수량산출-1_오창수량산출서_수량산출서-1201_한수단위수량" xfId="646" xr:uid="{00000000-0005-0000-0000-000079020000}"/>
    <cellStyle name="1_total_단위수량산출1_오창수량산출서_시설물단위수량" xfId="647" xr:uid="{00000000-0005-0000-0000-00007A020000}"/>
    <cellStyle name="1_total_단위수량산출-1_오창수량산출서_시설물단위수량" xfId="648" xr:uid="{00000000-0005-0000-0000-00007B020000}"/>
    <cellStyle name="1_total_단위수량산출1_오창수량산출서_시설물단위수량1" xfId="649" xr:uid="{00000000-0005-0000-0000-00007C020000}"/>
    <cellStyle name="1_total_단위수량산출-1_오창수량산출서_시설물단위수량1" xfId="650" xr:uid="{00000000-0005-0000-0000-00007D020000}"/>
    <cellStyle name="1_total_단위수량산출1_오창수량산출서_시설물단위수량1_시설물단위수량" xfId="651" xr:uid="{00000000-0005-0000-0000-00007E020000}"/>
    <cellStyle name="1_total_단위수량산출-1_오창수량산출서_시설물단위수량1_시설물단위수량" xfId="652" xr:uid="{00000000-0005-0000-0000-00007F020000}"/>
    <cellStyle name="1_total_단위수량산출1_오창수량산출서_철거단위수량" xfId="653" xr:uid="{00000000-0005-0000-0000-000080020000}"/>
    <cellStyle name="1_total_단위수량산출-1_오창수량산출서_철거단위수량" xfId="654" xr:uid="{00000000-0005-0000-0000-000081020000}"/>
    <cellStyle name="1_total_단위수량산출1_오창수량산출서_한수단위수량" xfId="655" xr:uid="{00000000-0005-0000-0000-000082020000}"/>
    <cellStyle name="1_total_단위수량산출-1_오창수량산출서_한수단위수량" xfId="656" xr:uid="{00000000-0005-0000-0000-000083020000}"/>
    <cellStyle name="1_total_단위수량산출1_철거단위수량" xfId="657" xr:uid="{00000000-0005-0000-0000-000084020000}"/>
    <cellStyle name="1_total_단위수량산출-1_철거단위수량" xfId="658" xr:uid="{00000000-0005-0000-0000-000085020000}"/>
    <cellStyle name="1_total_단위수량산출1_한수단위수량" xfId="659" xr:uid="{00000000-0005-0000-0000-000086020000}"/>
    <cellStyle name="1_total_단위수량산출-1_한수단위수량" xfId="660" xr:uid="{00000000-0005-0000-0000-000087020000}"/>
    <cellStyle name="1_total_단위수량산출2" xfId="661" xr:uid="{00000000-0005-0000-0000-000088020000}"/>
    <cellStyle name="1_total_단위수량산출2_단위수량" xfId="662" xr:uid="{00000000-0005-0000-0000-000089020000}"/>
    <cellStyle name="1_total_단위수량산출2_단위수량1" xfId="663" xr:uid="{00000000-0005-0000-0000-00008A020000}"/>
    <cellStyle name="1_total_단위수량산출2_단위수량산출" xfId="664" xr:uid="{00000000-0005-0000-0000-00008B020000}"/>
    <cellStyle name="1_total_단위수량산출2_도곡단위수량" xfId="665" xr:uid="{00000000-0005-0000-0000-00008C020000}"/>
    <cellStyle name="1_total_단위수량산출2_수량산출서-11.25" xfId="666" xr:uid="{00000000-0005-0000-0000-00008D020000}"/>
    <cellStyle name="1_total_단위수량산출2_수량산출서-11.25_단위수량" xfId="667" xr:uid="{00000000-0005-0000-0000-00008E020000}"/>
    <cellStyle name="1_total_단위수량산출2_수량산출서-11.25_단위수량1" xfId="668" xr:uid="{00000000-0005-0000-0000-00008F020000}"/>
    <cellStyle name="1_total_단위수량산출2_수량산출서-11.25_단위수량산출" xfId="669" xr:uid="{00000000-0005-0000-0000-000090020000}"/>
    <cellStyle name="1_total_단위수량산출2_수량산출서-11.25_도곡단위수량" xfId="670" xr:uid="{00000000-0005-0000-0000-000091020000}"/>
    <cellStyle name="1_total_단위수량산출2_수량산출서-11.25_철거단위수량" xfId="671" xr:uid="{00000000-0005-0000-0000-000092020000}"/>
    <cellStyle name="1_total_단위수량산출2_수량산출서-11.25_한수단위수량" xfId="672" xr:uid="{00000000-0005-0000-0000-000093020000}"/>
    <cellStyle name="1_total_단위수량산출2_수량산출서-1201" xfId="673" xr:uid="{00000000-0005-0000-0000-000094020000}"/>
    <cellStyle name="1_total_단위수량산출2_수량산출서-1201_단위수량" xfId="674" xr:uid="{00000000-0005-0000-0000-000095020000}"/>
    <cellStyle name="1_total_단위수량산출2_수량산출서-1201_단위수량1" xfId="675" xr:uid="{00000000-0005-0000-0000-000096020000}"/>
    <cellStyle name="1_total_단위수량산출2_수량산출서-1201_단위수량산출" xfId="676" xr:uid="{00000000-0005-0000-0000-000097020000}"/>
    <cellStyle name="1_total_단위수량산출2_수량산출서-1201_도곡단위수량" xfId="677" xr:uid="{00000000-0005-0000-0000-000098020000}"/>
    <cellStyle name="1_total_단위수량산출2_수량산출서-1201_철거단위수량" xfId="678" xr:uid="{00000000-0005-0000-0000-000099020000}"/>
    <cellStyle name="1_total_단위수량산출2_수량산출서-1201_한수단위수량" xfId="679" xr:uid="{00000000-0005-0000-0000-00009A020000}"/>
    <cellStyle name="1_total_단위수량산출2_시설물단위수량" xfId="680" xr:uid="{00000000-0005-0000-0000-00009B020000}"/>
    <cellStyle name="1_total_단위수량산출2_시설물단위수량1" xfId="681" xr:uid="{00000000-0005-0000-0000-00009C020000}"/>
    <cellStyle name="1_total_단위수량산출2_시설물단위수량1_시설물단위수량" xfId="682" xr:uid="{00000000-0005-0000-0000-00009D020000}"/>
    <cellStyle name="1_total_단위수량산출2_오창수량산출서" xfId="683" xr:uid="{00000000-0005-0000-0000-00009E020000}"/>
    <cellStyle name="1_total_단위수량산출2_오창수량산출서_단위수량" xfId="684" xr:uid="{00000000-0005-0000-0000-00009F020000}"/>
    <cellStyle name="1_total_단위수량산출2_오창수량산출서_단위수량1" xfId="685" xr:uid="{00000000-0005-0000-0000-0000A0020000}"/>
    <cellStyle name="1_total_단위수량산출2_오창수량산출서_단위수량산출" xfId="686" xr:uid="{00000000-0005-0000-0000-0000A1020000}"/>
    <cellStyle name="1_total_단위수량산출2_오창수량산출서_도곡단위수량" xfId="687" xr:uid="{00000000-0005-0000-0000-0000A2020000}"/>
    <cellStyle name="1_total_단위수량산출2_오창수량산출서_수량산출서-11.25" xfId="688" xr:uid="{00000000-0005-0000-0000-0000A3020000}"/>
    <cellStyle name="1_total_단위수량산출2_오창수량산출서_수량산출서-11.25_단위수량" xfId="689" xr:uid="{00000000-0005-0000-0000-0000A4020000}"/>
    <cellStyle name="1_total_단위수량산출2_오창수량산출서_수량산출서-11.25_단위수량1" xfId="690" xr:uid="{00000000-0005-0000-0000-0000A5020000}"/>
    <cellStyle name="1_total_단위수량산출2_오창수량산출서_수량산출서-11.25_단위수량산출" xfId="691" xr:uid="{00000000-0005-0000-0000-0000A6020000}"/>
    <cellStyle name="1_total_단위수량산출2_오창수량산출서_수량산출서-11.25_도곡단위수량" xfId="692" xr:uid="{00000000-0005-0000-0000-0000A7020000}"/>
    <cellStyle name="1_total_단위수량산출2_오창수량산출서_수량산출서-11.25_철거단위수량" xfId="693" xr:uid="{00000000-0005-0000-0000-0000A8020000}"/>
    <cellStyle name="1_total_단위수량산출2_오창수량산출서_수량산출서-11.25_한수단위수량" xfId="694" xr:uid="{00000000-0005-0000-0000-0000A9020000}"/>
    <cellStyle name="1_total_단위수량산출2_오창수량산출서_수량산출서-1201" xfId="695" xr:uid="{00000000-0005-0000-0000-0000AA020000}"/>
    <cellStyle name="1_total_단위수량산출2_오창수량산출서_수량산출서-1201_단위수량" xfId="696" xr:uid="{00000000-0005-0000-0000-0000AB020000}"/>
    <cellStyle name="1_total_단위수량산출2_오창수량산출서_수량산출서-1201_단위수량1" xfId="697" xr:uid="{00000000-0005-0000-0000-0000AC020000}"/>
    <cellStyle name="1_total_단위수량산출2_오창수량산출서_수량산출서-1201_단위수량산출" xfId="698" xr:uid="{00000000-0005-0000-0000-0000AD020000}"/>
    <cellStyle name="1_total_단위수량산출2_오창수량산출서_수량산출서-1201_도곡단위수량" xfId="699" xr:uid="{00000000-0005-0000-0000-0000AE020000}"/>
    <cellStyle name="1_total_단위수량산출2_오창수량산출서_수량산출서-1201_철거단위수량" xfId="700" xr:uid="{00000000-0005-0000-0000-0000AF020000}"/>
    <cellStyle name="1_total_단위수량산출2_오창수량산출서_수량산출서-1201_한수단위수량" xfId="701" xr:uid="{00000000-0005-0000-0000-0000B0020000}"/>
    <cellStyle name="1_total_단위수량산출2_오창수량산출서_시설물단위수량" xfId="702" xr:uid="{00000000-0005-0000-0000-0000B1020000}"/>
    <cellStyle name="1_total_단위수량산출2_오창수량산출서_시설물단위수량1" xfId="703" xr:uid="{00000000-0005-0000-0000-0000B2020000}"/>
    <cellStyle name="1_total_단위수량산출2_오창수량산출서_시설물단위수량1_시설물단위수량" xfId="704" xr:uid="{00000000-0005-0000-0000-0000B3020000}"/>
    <cellStyle name="1_total_단위수량산출2_오창수량산출서_철거단위수량" xfId="705" xr:uid="{00000000-0005-0000-0000-0000B4020000}"/>
    <cellStyle name="1_total_단위수량산출2_오창수량산출서_한수단위수량" xfId="706" xr:uid="{00000000-0005-0000-0000-0000B5020000}"/>
    <cellStyle name="1_total_단위수량산출2_철거단위수량" xfId="707" xr:uid="{00000000-0005-0000-0000-0000B6020000}"/>
    <cellStyle name="1_total_단위수량산출2_한수단위수량" xfId="708" xr:uid="{00000000-0005-0000-0000-0000B7020000}"/>
    <cellStyle name="1_total_단위수량산출-개군" xfId="709" xr:uid="{00000000-0005-0000-0000-0000B8020000}"/>
    <cellStyle name="1_total_단위수량산출-경북기계" xfId="710" xr:uid="{00000000-0005-0000-0000-0000B9020000}"/>
    <cellStyle name="1_total_단위수량산출-구로중" xfId="711" xr:uid="{00000000-0005-0000-0000-0000BA020000}"/>
    <cellStyle name="1_total_단위수량산출-달북초" xfId="712" xr:uid="{00000000-0005-0000-0000-0000BB020000}"/>
    <cellStyle name="1_total_단위수량산출-동북" xfId="713" xr:uid="{00000000-0005-0000-0000-0000BC020000}"/>
    <cellStyle name="1_total_단위수량산출-모전초등" xfId="714" xr:uid="{00000000-0005-0000-0000-0000BD020000}"/>
    <cellStyle name="1_total_단위수량산출-문화" xfId="715" xr:uid="{00000000-0005-0000-0000-0000BE020000}"/>
    <cellStyle name="1_total_단위수량산출-반여" xfId="716" xr:uid="{00000000-0005-0000-0000-0000BF020000}"/>
    <cellStyle name="1_total_단위수량산출서-1공구" xfId="717" xr:uid="{00000000-0005-0000-0000-0000C0020000}"/>
    <cellStyle name="1_total_단위수량산출-서현" xfId="718" xr:uid="{00000000-0005-0000-0000-0000C1020000}"/>
    <cellStyle name="1_total_단위수량산출-송파중" xfId="719" xr:uid="{00000000-0005-0000-0000-0000C2020000}"/>
    <cellStyle name="1_total_단위수량산출-울산여고" xfId="720" xr:uid="{00000000-0005-0000-0000-0000C3020000}"/>
    <cellStyle name="1_total_단위수량산출-율면초등" xfId="721" xr:uid="{00000000-0005-0000-0000-0000C4020000}"/>
    <cellStyle name="1_total_단위수량산출-전주공업고" xfId="722" xr:uid="{00000000-0005-0000-0000-0000C5020000}"/>
    <cellStyle name="1_total_단위수량산출-충남여고" xfId="723" xr:uid="{00000000-0005-0000-0000-0000C6020000}"/>
    <cellStyle name="1_total_도곡단위수량" xfId="724" xr:uid="{00000000-0005-0000-0000-0000C7020000}"/>
    <cellStyle name="1_total_도곡집계표" xfId="725" xr:uid="{00000000-0005-0000-0000-0000C8020000}"/>
    <cellStyle name="1_total_롯데반여단위수량(석2)" xfId="726" xr:uid="{00000000-0005-0000-0000-0000C9020000}"/>
    <cellStyle name="1_total_수량산출서-11.25" xfId="727" xr:uid="{00000000-0005-0000-0000-0000CA020000}"/>
    <cellStyle name="1_total_수량산출서-11.25_단위수량" xfId="728" xr:uid="{00000000-0005-0000-0000-0000CB020000}"/>
    <cellStyle name="1_total_수량산출서-11.25_단위수량1" xfId="729" xr:uid="{00000000-0005-0000-0000-0000CC020000}"/>
    <cellStyle name="1_total_수량산출서-11.25_단위수량산출" xfId="730" xr:uid="{00000000-0005-0000-0000-0000CD020000}"/>
    <cellStyle name="1_total_수량산출서-11.25_도곡단위수량" xfId="731" xr:uid="{00000000-0005-0000-0000-0000CE020000}"/>
    <cellStyle name="1_total_수량산출서-11.25_철거단위수량" xfId="732" xr:uid="{00000000-0005-0000-0000-0000CF020000}"/>
    <cellStyle name="1_total_수량산출서-11.25_한수단위수량" xfId="733" xr:uid="{00000000-0005-0000-0000-0000D0020000}"/>
    <cellStyle name="1_total_수량산출서-1201" xfId="734" xr:uid="{00000000-0005-0000-0000-0000D1020000}"/>
    <cellStyle name="1_total_수량산출서-1201_단위수량" xfId="735" xr:uid="{00000000-0005-0000-0000-0000D2020000}"/>
    <cellStyle name="1_total_수량산출서-1201_단위수량1" xfId="736" xr:uid="{00000000-0005-0000-0000-0000D3020000}"/>
    <cellStyle name="1_total_수량산출서-1201_단위수량산출" xfId="737" xr:uid="{00000000-0005-0000-0000-0000D4020000}"/>
    <cellStyle name="1_total_수량산출서-1201_도곡단위수량" xfId="738" xr:uid="{00000000-0005-0000-0000-0000D5020000}"/>
    <cellStyle name="1_total_수량산출서-1201_철거단위수량" xfId="739" xr:uid="{00000000-0005-0000-0000-0000D6020000}"/>
    <cellStyle name="1_total_수량산출서-1201_한수단위수량" xfId="740" xr:uid="{00000000-0005-0000-0000-0000D7020000}"/>
    <cellStyle name="1_total_수량산출서-최종" xfId="741" xr:uid="{00000000-0005-0000-0000-0000D8020000}"/>
    <cellStyle name="1_total_수량집계(금회분)" xfId="742" xr:uid="{00000000-0005-0000-0000-0000D9020000}"/>
    <cellStyle name="1_total_수량집계-2002춘천" xfId="743" xr:uid="{00000000-0005-0000-0000-0000DA020000}"/>
    <cellStyle name="1_total_수량집계-금강" xfId="744" xr:uid="{00000000-0005-0000-0000-0000DB020000}"/>
    <cellStyle name="1_total_수량집계예산공설 " xfId="745" xr:uid="{00000000-0005-0000-0000-0000DC020000}"/>
    <cellStyle name="1_total_수량집계예산공설 _덕동산 산책로 정비공사(0730)" xfId="746" xr:uid="{00000000-0005-0000-0000-0000DD020000}"/>
    <cellStyle name="1_total_수량집계예산공설 _수량집계-사례" xfId="747" xr:uid="{00000000-0005-0000-0000-0000DE020000}"/>
    <cellStyle name="1_total_수량집계예산공설 _할미산성" xfId="748" xr:uid="{00000000-0005-0000-0000-0000DF020000}"/>
    <cellStyle name="1_total_수량집계-정읍" xfId="749" xr:uid="{00000000-0005-0000-0000-0000E0020000}"/>
    <cellStyle name="1_total_수량집계최종-구로중" xfId="750" xr:uid="{00000000-0005-0000-0000-0000E1020000}"/>
    <cellStyle name="1_total_수량집계최종-구미1대" xfId="751" xr:uid="{00000000-0005-0000-0000-0000E2020000}"/>
    <cellStyle name="1_total_수량집계최종-남대천" xfId="752" xr:uid="{00000000-0005-0000-0000-0000E3020000}"/>
    <cellStyle name="1_total_수량집계최종-진안" xfId="753" xr:uid="{00000000-0005-0000-0000-0000E4020000}"/>
    <cellStyle name="1_total_수원변경수량산출" xfId="754" xr:uid="{00000000-0005-0000-0000-0000E5020000}"/>
    <cellStyle name="1_total_시설물단위수량" xfId="755" xr:uid="{00000000-0005-0000-0000-0000E6020000}"/>
    <cellStyle name="1_total_시설물단위수량1" xfId="756" xr:uid="{00000000-0005-0000-0000-0000E7020000}"/>
    <cellStyle name="1_total_시설물단위수량1_시설물단위수량" xfId="757" xr:uid="{00000000-0005-0000-0000-0000E8020000}"/>
    <cellStyle name="1_total_쌍용" xfId="758" xr:uid="{00000000-0005-0000-0000-0000E9020000}"/>
    <cellStyle name="1_total_쌍용_단위수량" xfId="759" xr:uid="{00000000-0005-0000-0000-0000EA020000}"/>
    <cellStyle name="1_total_쌍용_단위수량1" xfId="760" xr:uid="{00000000-0005-0000-0000-0000EB020000}"/>
    <cellStyle name="1_total_쌍용_단위수량산출" xfId="761" xr:uid="{00000000-0005-0000-0000-0000EC020000}"/>
    <cellStyle name="1_total_쌍용_도곡단위수량" xfId="762" xr:uid="{00000000-0005-0000-0000-0000ED020000}"/>
    <cellStyle name="1_total_쌍용_수량산출서-11.25" xfId="763" xr:uid="{00000000-0005-0000-0000-0000EE020000}"/>
    <cellStyle name="1_total_쌍용_수량산출서-11.25_단위수량" xfId="764" xr:uid="{00000000-0005-0000-0000-0000EF020000}"/>
    <cellStyle name="1_total_쌍용_수량산출서-11.25_단위수량1" xfId="765" xr:uid="{00000000-0005-0000-0000-0000F0020000}"/>
    <cellStyle name="1_total_쌍용_수량산출서-11.25_단위수량산출" xfId="766" xr:uid="{00000000-0005-0000-0000-0000F1020000}"/>
    <cellStyle name="1_total_쌍용_수량산출서-11.25_도곡단위수량" xfId="767" xr:uid="{00000000-0005-0000-0000-0000F2020000}"/>
    <cellStyle name="1_total_쌍용_수량산출서-11.25_철거단위수량" xfId="768" xr:uid="{00000000-0005-0000-0000-0000F3020000}"/>
    <cellStyle name="1_total_쌍용_수량산출서-11.25_한수단위수량" xfId="769" xr:uid="{00000000-0005-0000-0000-0000F4020000}"/>
    <cellStyle name="1_total_쌍용_수량산출서-1201" xfId="770" xr:uid="{00000000-0005-0000-0000-0000F5020000}"/>
    <cellStyle name="1_total_쌍용_수량산출서-1201_단위수량" xfId="771" xr:uid="{00000000-0005-0000-0000-0000F6020000}"/>
    <cellStyle name="1_total_쌍용_수량산출서-1201_단위수량1" xfId="772" xr:uid="{00000000-0005-0000-0000-0000F7020000}"/>
    <cellStyle name="1_total_쌍용_수량산출서-1201_단위수량산출" xfId="773" xr:uid="{00000000-0005-0000-0000-0000F8020000}"/>
    <cellStyle name="1_total_쌍용_수량산출서-1201_도곡단위수량" xfId="774" xr:uid="{00000000-0005-0000-0000-0000F9020000}"/>
    <cellStyle name="1_total_쌍용_수량산출서-1201_철거단위수량" xfId="775" xr:uid="{00000000-0005-0000-0000-0000FA020000}"/>
    <cellStyle name="1_total_쌍용_수량산출서-1201_한수단위수량" xfId="776" xr:uid="{00000000-0005-0000-0000-0000FB020000}"/>
    <cellStyle name="1_total_쌍용_시설물단위수량" xfId="777" xr:uid="{00000000-0005-0000-0000-0000FC020000}"/>
    <cellStyle name="1_total_쌍용_시설물단위수량1" xfId="778" xr:uid="{00000000-0005-0000-0000-0000FD020000}"/>
    <cellStyle name="1_total_쌍용_시설물단위수량1_시설물단위수량" xfId="779" xr:uid="{00000000-0005-0000-0000-0000FE020000}"/>
    <cellStyle name="1_total_쌍용_오창수량산출서" xfId="780" xr:uid="{00000000-0005-0000-0000-0000FF020000}"/>
    <cellStyle name="1_total_쌍용_오창수량산출서_단위수량" xfId="781" xr:uid="{00000000-0005-0000-0000-000000030000}"/>
    <cellStyle name="1_total_쌍용_오창수량산출서_단위수량1" xfId="782" xr:uid="{00000000-0005-0000-0000-000001030000}"/>
    <cellStyle name="1_total_쌍용_오창수량산출서_단위수량산출" xfId="783" xr:uid="{00000000-0005-0000-0000-000002030000}"/>
    <cellStyle name="1_total_쌍용_오창수량산출서_도곡단위수량" xfId="784" xr:uid="{00000000-0005-0000-0000-000003030000}"/>
    <cellStyle name="1_total_쌍용_오창수량산출서_수량산출서-11.25" xfId="785" xr:uid="{00000000-0005-0000-0000-000004030000}"/>
    <cellStyle name="1_total_쌍용_오창수량산출서_수량산출서-11.25_단위수량" xfId="786" xr:uid="{00000000-0005-0000-0000-000005030000}"/>
    <cellStyle name="1_total_쌍용_오창수량산출서_수량산출서-11.25_단위수량1" xfId="787" xr:uid="{00000000-0005-0000-0000-000006030000}"/>
    <cellStyle name="1_total_쌍용_오창수량산출서_수량산출서-11.25_단위수량산출" xfId="788" xr:uid="{00000000-0005-0000-0000-000007030000}"/>
    <cellStyle name="1_total_쌍용_오창수량산출서_수량산출서-11.25_도곡단위수량" xfId="789" xr:uid="{00000000-0005-0000-0000-000008030000}"/>
    <cellStyle name="1_total_쌍용_오창수량산출서_수량산출서-11.25_철거단위수량" xfId="790" xr:uid="{00000000-0005-0000-0000-000009030000}"/>
    <cellStyle name="1_total_쌍용_오창수량산출서_수량산출서-11.25_한수단위수량" xfId="791" xr:uid="{00000000-0005-0000-0000-00000A030000}"/>
    <cellStyle name="1_total_쌍용_오창수량산출서_수량산출서-1201" xfId="792" xr:uid="{00000000-0005-0000-0000-00000B030000}"/>
    <cellStyle name="1_total_쌍용_오창수량산출서_수량산출서-1201_단위수량" xfId="793" xr:uid="{00000000-0005-0000-0000-00000C030000}"/>
    <cellStyle name="1_total_쌍용_오창수량산출서_수량산출서-1201_단위수량1" xfId="794" xr:uid="{00000000-0005-0000-0000-00000D030000}"/>
    <cellStyle name="1_total_쌍용_오창수량산출서_수량산출서-1201_단위수량산출" xfId="795" xr:uid="{00000000-0005-0000-0000-00000E030000}"/>
    <cellStyle name="1_total_쌍용_오창수량산출서_수량산출서-1201_도곡단위수량" xfId="796" xr:uid="{00000000-0005-0000-0000-00000F030000}"/>
    <cellStyle name="1_total_쌍용_오창수량산출서_수량산출서-1201_철거단위수량" xfId="797" xr:uid="{00000000-0005-0000-0000-000010030000}"/>
    <cellStyle name="1_total_쌍용_오창수량산출서_수량산출서-1201_한수단위수량" xfId="798" xr:uid="{00000000-0005-0000-0000-000011030000}"/>
    <cellStyle name="1_total_쌍용_오창수량산출서_시설물단위수량" xfId="799" xr:uid="{00000000-0005-0000-0000-000012030000}"/>
    <cellStyle name="1_total_쌍용_오창수량산출서_시설물단위수량1" xfId="800" xr:uid="{00000000-0005-0000-0000-000013030000}"/>
    <cellStyle name="1_total_쌍용_오창수량산출서_시설물단위수량1_시설물단위수량" xfId="801" xr:uid="{00000000-0005-0000-0000-000014030000}"/>
    <cellStyle name="1_total_쌍용_오창수량산출서_철거단위수량" xfId="802" xr:uid="{00000000-0005-0000-0000-000015030000}"/>
    <cellStyle name="1_total_쌍용_오창수량산출서_한수단위수량" xfId="803" xr:uid="{00000000-0005-0000-0000-000016030000}"/>
    <cellStyle name="1_total_쌍용_철거단위수량" xfId="804" xr:uid="{00000000-0005-0000-0000-000017030000}"/>
    <cellStyle name="1_total_쌍용_한수단위수량" xfId="805" xr:uid="{00000000-0005-0000-0000-000018030000}"/>
    <cellStyle name="1_total_안동수량산출" xfId="806" xr:uid="{00000000-0005-0000-0000-000019030000}"/>
    <cellStyle name="1_total_안동수량산출최종" xfId="807" xr:uid="{00000000-0005-0000-0000-00001A030000}"/>
    <cellStyle name="1_total_안동최종집계최종" xfId="808" xr:uid="{00000000-0005-0000-0000-00001B030000}"/>
    <cellStyle name="1_total_오창수량산출서" xfId="809" xr:uid="{00000000-0005-0000-0000-00001C030000}"/>
    <cellStyle name="1_total_오창수량산출서_단위수량" xfId="810" xr:uid="{00000000-0005-0000-0000-00001D030000}"/>
    <cellStyle name="1_total_오창수량산출서_단위수량1" xfId="811" xr:uid="{00000000-0005-0000-0000-00001E030000}"/>
    <cellStyle name="1_total_오창수량산출서_단위수량산출" xfId="812" xr:uid="{00000000-0005-0000-0000-00001F030000}"/>
    <cellStyle name="1_total_오창수량산출서_도곡단위수량" xfId="813" xr:uid="{00000000-0005-0000-0000-000020030000}"/>
    <cellStyle name="1_total_오창수량산출서_수량산출서-11.25" xfId="814" xr:uid="{00000000-0005-0000-0000-000021030000}"/>
    <cellStyle name="1_total_오창수량산출서_수량산출서-11.25_단위수량" xfId="815" xr:uid="{00000000-0005-0000-0000-000022030000}"/>
    <cellStyle name="1_total_오창수량산출서_수량산출서-11.25_단위수량1" xfId="816" xr:uid="{00000000-0005-0000-0000-000023030000}"/>
    <cellStyle name="1_total_오창수량산출서_수량산출서-11.25_단위수량산출" xfId="817" xr:uid="{00000000-0005-0000-0000-000024030000}"/>
    <cellStyle name="1_total_오창수량산출서_수량산출서-11.25_도곡단위수량" xfId="818" xr:uid="{00000000-0005-0000-0000-000025030000}"/>
    <cellStyle name="1_total_오창수량산출서_수량산출서-11.25_철거단위수량" xfId="819" xr:uid="{00000000-0005-0000-0000-000026030000}"/>
    <cellStyle name="1_total_오창수량산출서_수량산출서-11.25_한수단위수량" xfId="820" xr:uid="{00000000-0005-0000-0000-000027030000}"/>
    <cellStyle name="1_total_오창수량산출서_수량산출서-1201" xfId="821" xr:uid="{00000000-0005-0000-0000-000028030000}"/>
    <cellStyle name="1_total_오창수량산출서_수량산출서-1201_단위수량" xfId="822" xr:uid="{00000000-0005-0000-0000-000029030000}"/>
    <cellStyle name="1_total_오창수량산출서_수량산출서-1201_단위수량1" xfId="823" xr:uid="{00000000-0005-0000-0000-00002A030000}"/>
    <cellStyle name="1_total_오창수량산출서_수량산출서-1201_단위수량산출" xfId="824" xr:uid="{00000000-0005-0000-0000-00002B030000}"/>
    <cellStyle name="1_total_오창수량산출서_수량산출서-1201_도곡단위수량" xfId="825" xr:uid="{00000000-0005-0000-0000-00002C030000}"/>
    <cellStyle name="1_total_오창수량산출서_수량산출서-1201_철거단위수량" xfId="826" xr:uid="{00000000-0005-0000-0000-00002D030000}"/>
    <cellStyle name="1_total_오창수량산출서_수량산출서-1201_한수단위수량" xfId="827" xr:uid="{00000000-0005-0000-0000-00002E030000}"/>
    <cellStyle name="1_total_오창수량산출서_시설물단위수량" xfId="828" xr:uid="{00000000-0005-0000-0000-00002F030000}"/>
    <cellStyle name="1_total_오창수량산출서_시설물단위수량1" xfId="829" xr:uid="{00000000-0005-0000-0000-000030030000}"/>
    <cellStyle name="1_total_오창수량산출서_시설물단위수량1_시설물단위수량" xfId="830" xr:uid="{00000000-0005-0000-0000-000031030000}"/>
    <cellStyle name="1_total_오창수량산출서_철거단위수량" xfId="831" xr:uid="{00000000-0005-0000-0000-000032030000}"/>
    <cellStyle name="1_total_오창수량산출서_한수단위수량" xfId="832" xr:uid="{00000000-0005-0000-0000-000033030000}"/>
    <cellStyle name="1_total_용평단위수량" xfId="833" xr:uid="{00000000-0005-0000-0000-000034030000}"/>
    <cellStyle name="1_total_운동장단위수량" xfId="834" xr:uid="{00000000-0005-0000-0000-000035030000}"/>
    <cellStyle name="1_total_운동장단위수량-제일" xfId="835" xr:uid="{00000000-0005-0000-0000-000036030000}"/>
    <cellStyle name="1_total_은파단위수량" xfId="836" xr:uid="{00000000-0005-0000-0000-000037030000}"/>
    <cellStyle name="1_total_은파단위수량_단위수량" xfId="837" xr:uid="{00000000-0005-0000-0000-000038030000}"/>
    <cellStyle name="1_total_은파단위수량_단위수량1" xfId="838" xr:uid="{00000000-0005-0000-0000-000039030000}"/>
    <cellStyle name="1_total_은파단위수량_단위수량산출" xfId="839" xr:uid="{00000000-0005-0000-0000-00003A030000}"/>
    <cellStyle name="1_total_은파단위수량_도곡단위수량" xfId="840" xr:uid="{00000000-0005-0000-0000-00003B030000}"/>
    <cellStyle name="1_total_은파단위수량_수량산출서-11.25" xfId="841" xr:uid="{00000000-0005-0000-0000-00003C030000}"/>
    <cellStyle name="1_total_은파단위수량_수량산출서-11.25_단위수량" xfId="842" xr:uid="{00000000-0005-0000-0000-00003D030000}"/>
    <cellStyle name="1_total_은파단위수량_수량산출서-11.25_단위수량1" xfId="843" xr:uid="{00000000-0005-0000-0000-00003E030000}"/>
    <cellStyle name="1_total_은파단위수량_수량산출서-11.25_단위수량산출" xfId="844" xr:uid="{00000000-0005-0000-0000-00003F030000}"/>
    <cellStyle name="1_total_은파단위수량_수량산출서-11.25_도곡단위수량" xfId="845" xr:uid="{00000000-0005-0000-0000-000040030000}"/>
    <cellStyle name="1_total_은파단위수량_수량산출서-11.25_철거단위수량" xfId="846" xr:uid="{00000000-0005-0000-0000-000041030000}"/>
    <cellStyle name="1_total_은파단위수량_수량산출서-11.25_한수단위수량" xfId="847" xr:uid="{00000000-0005-0000-0000-000042030000}"/>
    <cellStyle name="1_total_은파단위수량_수량산출서-1201" xfId="848" xr:uid="{00000000-0005-0000-0000-000043030000}"/>
    <cellStyle name="1_total_은파단위수량_수량산출서-1201_단위수량" xfId="849" xr:uid="{00000000-0005-0000-0000-000044030000}"/>
    <cellStyle name="1_total_은파단위수량_수량산출서-1201_단위수량1" xfId="850" xr:uid="{00000000-0005-0000-0000-000045030000}"/>
    <cellStyle name="1_total_은파단위수량_수량산출서-1201_단위수량산출" xfId="851" xr:uid="{00000000-0005-0000-0000-000046030000}"/>
    <cellStyle name="1_total_은파단위수량_수량산출서-1201_도곡단위수량" xfId="852" xr:uid="{00000000-0005-0000-0000-000047030000}"/>
    <cellStyle name="1_total_은파단위수량_수량산출서-1201_철거단위수량" xfId="853" xr:uid="{00000000-0005-0000-0000-000048030000}"/>
    <cellStyle name="1_total_은파단위수량_수량산출서-1201_한수단위수량" xfId="854" xr:uid="{00000000-0005-0000-0000-000049030000}"/>
    <cellStyle name="1_total_은파단위수량_시설물단위수량" xfId="855" xr:uid="{00000000-0005-0000-0000-00004A030000}"/>
    <cellStyle name="1_total_은파단위수량_시설물단위수량1" xfId="856" xr:uid="{00000000-0005-0000-0000-00004B030000}"/>
    <cellStyle name="1_total_은파단위수량_시설물단위수량1_시설물단위수량" xfId="857" xr:uid="{00000000-0005-0000-0000-00004C030000}"/>
    <cellStyle name="1_total_은파단위수량_오창수량산출서" xfId="858" xr:uid="{00000000-0005-0000-0000-00004D030000}"/>
    <cellStyle name="1_total_은파단위수량_오창수량산출서_단위수량" xfId="859" xr:uid="{00000000-0005-0000-0000-00004E030000}"/>
    <cellStyle name="1_total_은파단위수량_오창수량산출서_단위수량1" xfId="860" xr:uid="{00000000-0005-0000-0000-00004F030000}"/>
    <cellStyle name="1_total_은파단위수량_오창수량산출서_단위수량산출" xfId="861" xr:uid="{00000000-0005-0000-0000-000050030000}"/>
    <cellStyle name="1_total_은파단위수량_오창수량산출서_도곡단위수량" xfId="862" xr:uid="{00000000-0005-0000-0000-000051030000}"/>
    <cellStyle name="1_total_은파단위수량_오창수량산출서_수량산출서-11.25" xfId="863" xr:uid="{00000000-0005-0000-0000-000052030000}"/>
    <cellStyle name="1_total_은파단위수량_오창수량산출서_수량산출서-11.25_단위수량" xfId="864" xr:uid="{00000000-0005-0000-0000-000053030000}"/>
    <cellStyle name="1_total_은파단위수량_오창수량산출서_수량산출서-11.25_단위수량1" xfId="865" xr:uid="{00000000-0005-0000-0000-000054030000}"/>
    <cellStyle name="1_total_은파단위수량_오창수량산출서_수량산출서-11.25_단위수량산출" xfId="866" xr:uid="{00000000-0005-0000-0000-000055030000}"/>
    <cellStyle name="1_total_은파단위수량_오창수량산출서_수량산출서-11.25_도곡단위수량" xfId="867" xr:uid="{00000000-0005-0000-0000-000056030000}"/>
    <cellStyle name="1_total_은파단위수량_오창수량산출서_수량산출서-11.25_철거단위수량" xfId="868" xr:uid="{00000000-0005-0000-0000-000057030000}"/>
    <cellStyle name="1_total_은파단위수량_오창수량산출서_수량산출서-11.25_한수단위수량" xfId="869" xr:uid="{00000000-0005-0000-0000-000058030000}"/>
    <cellStyle name="1_total_은파단위수량_오창수량산출서_수량산출서-1201" xfId="870" xr:uid="{00000000-0005-0000-0000-000059030000}"/>
    <cellStyle name="1_total_은파단위수량_오창수량산출서_수량산출서-1201_단위수량" xfId="871" xr:uid="{00000000-0005-0000-0000-00005A030000}"/>
    <cellStyle name="1_total_은파단위수량_오창수량산출서_수량산출서-1201_단위수량1" xfId="872" xr:uid="{00000000-0005-0000-0000-00005B030000}"/>
    <cellStyle name="1_total_은파단위수량_오창수량산출서_수량산출서-1201_단위수량산출" xfId="873" xr:uid="{00000000-0005-0000-0000-00005C030000}"/>
    <cellStyle name="1_total_은파단위수량_오창수량산출서_수량산출서-1201_도곡단위수량" xfId="874" xr:uid="{00000000-0005-0000-0000-00005D030000}"/>
    <cellStyle name="1_total_은파단위수량_오창수량산출서_수량산출서-1201_철거단위수량" xfId="875" xr:uid="{00000000-0005-0000-0000-00005E030000}"/>
    <cellStyle name="1_total_은파단위수량_오창수량산출서_수량산출서-1201_한수단위수량" xfId="876" xr:uid="{00000000-0005-0000-0000-00005F030000}"/>
    <cellStyle name="1_total_은파단위수량_오창수량산출서_시설물단위수량" xfId="877" xr:uid="{00000000-0005-0000-0000-000060030000}"/>
    <cellStyle name="1_total_은파단위수량_오창수량산출서_시설물단위수량1" xfId="878" xr:uid="{00000000-0005-0000-0000-000061030000}"/>
    <cellStyle name="1_total_은파단위수량_오창수량산출서_시설물단위수량1_시설물단위수량" xfId="879" xr:uid="{00000000-0005-0000-0000-000062030000}"/>
    <cellStyle name="1_total_은파단위수량_오창수량산출서_철거단위수량" xfId="880" xr:uid="{00000000-0005-0000-0000-000063030000}"/>
    <cellStyle name="1_total_은파단위수량_오창수량산출서_한수단위수량" xfId="881" xr:uid="{00000000-0005-0000-0000-000064030000}"/>
    <cellStyle name="1_total_은파단위수량_철거단위수량" xfId="882" xr:uid="{00000000-0005-0000-0000-000065030000}"/>
    <cellStyle name="1_total_은파단위수량_한수단위수량" xfId="883" xr:uid="{00000000-0005-0000-0000-000066030000}"/>
    <cellStyle name="1_total_이리수량집계" xfId="884" xr:uid="{00000000-0005-0000-0000-000067030000}"/>
    <cellStyle name="1_total_조경포장,관로시설" xfId="885" xr:uid="{00000000-0005-0000-0000-000068030000}"/>
    <cellStyle name="1_total_조경포장,관로시설_단위수량" xfId="886" xr:uid="{00000000-0005-0000-0000-000069030000}"/>
    <cellStyle name="1_total_조경포장,관로시설_단위수량1" xfId="887" xr:uid="{00000000-0005-0000-0000-00006A030000}"/>
    <cellStyle name="1_total_조경포장,관로시설_단위수량산출" xfId="888" xr:uid="{00000000-0005-0000-0000-00006B030000}"/>
    <cellStyle name="1_total_조경포장,관로시설_도곡단위수량" xfId="889" xr:uid="{00000000-0005-0000-0000-00006C030000}"/>
    <cellStyle name="1_total_조경포장,관로시설_수량산출서-11.25" xfId="890" xr:uid="{00000000-0005-0000-0000-00006D030000}"/>
    <cellStyle name="1_total_조경포장,관로시설_수량산출서-11.25_단위수량" xfId="891" xr:uid="{00000000-0005-0000-0000-00006E030000}"/>
    <cellStyle name="1_total_조경포장,관로시설_수량산출서-11.25_단위수량1" xfId="892" xr:uid="{00000000-0005-0000-0000-00006F030000}"/>
    <cellStyle name="1_total_조경포장,관로시설_수량산출서-11.25_단위수량산출" xfId="893" xr:uid="{00000000-0005-0000-0000-000070030000}"/>
    <cellStyle name="1_total_조경포장,관로시설_수량산출서-11.25_도곡단위수량" xfId="894" xr:uid="{00000000-0005-0000-0000-000071030000}"/>
    <cellStyle name="1_total_조경포장,관로시설_수량산출서-11.25_철거단위수량" xfId="895" xr:uid="{00000000-0005-0000-0000-000072030000}"/>
    <cellStyle name="1_total_조경포장,관로시설_수량산출서-11.25_한수단위수량" xfId="896" xr:uid="{00000000-0005-0000-0000-000073030000}"/>
    <cellStyle name="1_total_조경포장,관로시설_수량산출서-1201" xfId="897" xr:uid="{00000000-0005-0000-0000-000074030000}"/>
    <cellStyle name="1_total_조경포장,관로시설_수량산출서-1201_단위수량" xfId="898" xr:uid="{00000000-0005-0000-0000-000075030000}"/>
    <cellStyle name="1_total_조경포장,관로시설_수량산출서-1201_단위수량1" xfId="899" xr:uid="{00000000-0005-0000-0000-000076030000}"/>
    <cellStyle name="1_total_조경포장,관로시설_수량산출서-1201_단위수량산출" xfId="900" xr:uid="{00000000-0005-0000-0000-000077030000}"/>
    <cellStyle name="1_total_조경포장,관로시설_수량산출서-1201_도곡단위수량" xfId="901" xr:uid="{00000000-0005-0000-0000-000078030000}"/>
    <cellStyle name="1_total_조경포장,관로시설_수량산출서-1201_철거단위수량" xfId="902" xr:uid="{00000000-0005-0000-0000-000079030000}"/>
    <cellStyle name="1_total_조경포장,관로시설_수량산출서-1201_한수단위수량" xfId="903" xr:uid="{00000000-0005-0000-0000-00007A030000}"/>
    <cellStyle name="1_total_조경포장,관로시설_시설물단위수량" xfId="904" xr:uid="{00000000-0005-0000-0000-00007B030000}"/>
    <cellStyle name="1_total_조경포장,관로시설_시설물단위수량1" xfId="905" xr:uid="{00000000-0005-0000-0000-00007C030000}"/>
    <cellStyle name="1_total_조경포장,관로시설_시설물단위수량1_시설물단위수량" xfId="906" xr:uid="{00000000-0005-0000-0000-00007D030000}"/>
    <cellStyle name="1_total_조경포장,관로시설_오창수량산출서" xfId="907" xr:uid="{00000000-0005-0000-0000-00007E030000}"/>
    <cellStyle name="1_total_조경포장,관로시설_오창수량산출서_단위수량" xfId="908" xr:uid="{00000000-0005-0000-0000-00007F030000}"/>
    <cellStyle name="1_total_조경포장,관로시설_오창수량산출서_단위수량1" xfId="909" xr:uid="{00000000-0005-0000-0000-000080030000}"/>
    <cellStyle name="1_total_조경포장,관로시설_오창수량산출서_단위수량산출" xfId="910" xr:uid="{00000000-0005-0000-0000-000081030000}"/>
    <cellStyle name="1_total_조경포장,관로시설_오창수량산출서_도곡단위수량" xfId="911" xr:uid="{00000000-0005-0000-0000-000082030000}"/>
    <cellStyle name="1_total_조경포장,관로시설_오창수량산출서_수량산출서-11.25" xfId="912" xr:uid="{00000000-0005-0000-0000-000083030000}"/>
    <cellStyle name="1_total_조경포장,관로시설_오창수량산출서_수량산출서-11.25_단위수량" xfId="913" xr:uid="{00000000-0005-0000-0000-000084030000}"/>
    <cellStyle name="1_total_조경포장,관로시설_오창수량산출서_수량산출서-11.25_단위수량1" xfId="914" xr:uid="{00000000-0005-0000-0000-000085030000}"/>
    <cellStyle name="1_total_조경포장,관로시설_오창수량산출서_수량산출서-11.25_단위수량산출" xfId="915" xr:uid="{00000000-0005-0000-0000-000086030000}"/>
    <cellStyle name="1_total_조경포장,관로시설_오창수량산출서_수량산출서-11.25_도곡단위수량" xfId="916" xr:uid="{00000000-0005-0000-0000-000087030000}"/>
    <cellStyle name="1_total_조경포장,관로시설_오창수량산출서_수량산출서-11.25_철거단위수량" xfId="917" xr:uid="{00000000-0005-0000-0000-000088030000}"/>
    <cellStyle name="1_total_조경포장,관로시설_오창수량산출서_수량산출서-11.25_한수단위수량" xfId="918" xr:uid="{00000000-0005-0000-0000-000089030000}"/>
    <cellStyle name="1_total_조경포장,관로시설_오창수량산출서_수량산출서-1201" xfId="919" xr:uid="{00000000-0005-0000-0000-00008A030000}"/>
    <cellStyle name="1_total_조경포장,관로시설_오창수량산출서_수량산출서-1201_단위수량" xfId="920" xr:uid="{00000000-0005-0000-0000-00008B030000}"/>
    <cellStyle name="1_total_조경포장,관로시설_오창수량산출서_수량산출서-1201_단위수량1" xfId="921" xr:uid="{00000000-0005-0000-0000-00008C030000}"/>
    <cellStyle name="1_total_조경포장,관로시설_오창수량산출서_수량산출서-1201_단위수량산출" xfId="922" xr:uid="{00000000-0005-0000-0000-00008D030000}"/>
    <cellStyle name="1_total_조경포장,관로시설_오창수량산출서_수량산출서-1201_도곡단위수량" xfId="923" xr:uid="{00000000-0005-0000-0000-00008E030000}"/>
    <cellStyle name="1_total_조경포장,관로시설_오창수량산출서_수량산출서-1201_철거단위수량" xfId="924" xr:uid="{00000000-0005-0000-0000-00008F030000}"/>
    <cellStyle name="1_total_조경포장,관로시설_오창수량산출서_수량산출서-1201_한수단위수량" xfId="925" xr:uid="{00000000-0005-0000-0000-000090030000}"/>
    <cellStyle name="1_total_조경포장,관로시설_오창수량산출서_시설물단위수량" xfId="926" xr:uid="{00000000-0005-0000-0000-000091030000}"/>
    <cellStyle name="1_total_조경포장,관로시설_오창수량산출서_시설물단위수량1" xfId="927" xr:uid="{00000000-0005-0000-0000-000092030000}"/>
    <cellStyle name="1_total_조경포장,관로시설_오창수량산출서_시설물단위수량1_시설물단위수량" xfId="928" xr:uid="{00000000-0005-0000-0000-000093030000}"/>
    <cellStyle name="1_total_조경포장,관로시설_오창수량산출서_철거단위수량" xfId="929" xr:uid="{00000000-0005-0000-0000-000094030000}"/>
    <cellStyle name="1_total_조경포장,관로시설_오창수량산출서_한수단위수량" xfId="930" xr:uid="{00000000-0005-0000-0000-000095030000}"/>
    <cellStyle name="1_total_조경포장,관로시설_철거단위수량" xfId="931" xr:uid="{00000000-0005-0000-0000-000096030000}"/>
    <cellStyle name="1_total_조경포장,관로시설_한수단위수량" xfId="932" xr:uid="{00000000-0005-0000-0000-000097030000}"/>
    <cellStyle name="1_total_집계표" xfId="933" xr:uid="{00000000-0005-0000-0000-000098030000}"/>
    <cellStyle name="1_total_철거단위수량" xfId="934" xr:uid="{00000000-0005-0000-0000-000099030000}"/>
    <cellStyle name="1_total_철거물량" xfId="935" xr:uid="{00000000-0005-0000-0000-00009A030000}"/>
    <cellStyle name="1_total_총괄내역0518" xfId="936" xr:uid="{00000000-0005-0000-0000-00009B030000}"/>
    <cellStyle name="1_total_총괄내역0518_구로리설계예산서1029" xfId="937" xr:uid="{00000000-0005-0000-0000-00009C030000}"/>
    <cellStyle name="1_total_총괄내역0518_구로리설계예산서1118준공" xfId="938" xr:uid="{00000000-0005-0000-0000-00009D030000}"/>
    <cellStyle name="1_total_총괄내역0518_구로리설계예산서조경" xfId="939" xr:uid="{00000000-0005-0000-0000-00009E030000}"/>
    <cellStyle name="1_total_총괄내역0518_구로리어린이공원예산서(조경)1125" xfId="940" xr:uid="{00000000-0005-0000-0000-00009F030000}"/>
    <cellStyle name="1_total_총괄내역0518_내역서" xfId="941" xr:uid="{00000000-0005-0000-0000-0000A0030000}"/>
    <cellStyle name="1_total_총괄내역0518_노임단가표" xfId="942" xr:uid="{00000000-0005-0000-0000-0000A1030000}"/>
    <cellStyle name="1_total_총괄내역0518_수도권매립지" xfId="943" xr:uid="{00000000-0005-0000-0000-0000A2030000}"/>
    <cellStyle name="1_total_총괄내역0518_수도권매립지1004(발주용)" xfId="944" xr:uid="{00000000-0005-0000-0000-0000A3030000}"/>
    <cellStyle name="1_total_총괄내역0518_일신건영설계예산서(0211)" xfId="945" xr:uid="{00000000-0005-0000-0000-0000A4030000}"/>
    <cellStyle name="1_total_총괄내역0518_일위대가" xfId="946" xr:uid="{00000000-0005-0000-0000-0000A5030000}"/>
    <cellStyle name="1_total_총괄내역0518_자재단가표" xfId="947" xr:uid="{00000000-0005-0000-0000-0000A6030000}"/>
    <cellStyle name="1_total_총괄내역0518_장안초등학교내역0814" xfId="948" xr:uid="{00000000-0005-0000-0000-0000A7030000}"/>
    <cellStyle name="1_total_최종-남대천1단계" xfId="949" xr:uid="{00000000-0005-0000-0000-0000A8030000}"/>
    <cellStyle name="1_total_최종집계표" xfId="950" xr:uid="{00000000-0005-0000-0000-0000A9030000}"/>
    <cellStyle name="1_total_충남대단위수량" xfId="951" xr:uid="{00000000-0005-0000-0000-0000AA030000}"/>
    <cellStyle name="1_total_터미널1" xfId="952" xr:uid="{00000000-0005-0000-0000-0000AB030000}"/>
    <cellStyle name="1_total_한수단위수량" xfId="953" xr:uid="{00000000-0005-0000-0000-0000AC030000}"/>
    <cellStyle name="1_total_현충묘지-예산서(조경)" xfId="954" xr:uid="{00000000-0005-0000-0000-0000AD030000}"/>
    <cellStyle name="1_total_현충묘지-예산서(조경)_예산서-엑셀변환양식100" xfId="955" xr:uid="{00000000-0005-0000-0000-0000AE030000}"/>
    <cellStyle name="1_total_휴게시설" xfId="956" xr:uid="{00000000-0005-0000-0000-0000AF030000}"/>
    <cellStyle name="1_total_휴게시설_단위수량" xfId="957" xr:uid="{00000000-0005-0000-0000-0000B0030000}"/>
    <cellStyle name="1_total_휴게시설_단위수량1" xfId="958" xr:uid="{00000000-0005-0000-0000-0000B1030000}"/>
    <cellStyle name="1_total_휴게시설_단위수량산출" xfId="959" xr:uid="{00000000-0005-0000-0000-0000B2030000}"/>
    <cellStyle name="1_total_휴게시설_도곡단위수량" xfId="960" xr:uid="{00000000-0005-0000-0000-0000B3030000}"/>
    <cellStyle name="1_total_휴게시설_수량산출서-11.25" xfId="961" xr:uid="{00000000-0005-0000-0000-0000B4030000}"/>
    <cellStyle name="1_total_휴게시설_수량산출서-11.25_단위수량" xfId="962" xr:uid="{00000000-0005-0000-0000-0000B5030000}"/>
    <cellStyle name="1_total_휴게시설_수량산출서-11.25_단위수량1" xfId="963" xr:uid="{00000000-0005-0000-0000-0000B6030000}"/>
    <cellStyle name="1_total_휴게시설_수량산출서-11.25_단위수량산출" xfId="964" xr:uid="{00000000-0005-0000-0000-0000B7030000}"/>
    <cellStyle name="1_total_휴게시설_수량산출서-11.25_도곡단위수량" xfId="965" xr:uid="{00000000-0005-0000-0000-0000B8030000}"/>
    <cellStyle name="1_total_휴게시설_수량산출서-11.25_철거단위수량" xfId="966" xr:uid="{00000000-0005-0000-0000-0000B9030000}"/>
    <cellStyle name="1_total_휴게시설_수량산출서-11.25_한수단위수량" xfId="967" xr:uid="{00000000-0005-0000-0000-0000BA030000}"/>
    <cellStyle name="1_total_휴게시설_수량산출서-1201" xfId="968" xr:uid="{00000000-0005-0000-0000-0000BB030000}"/>
    <cellStyle name="1_total_휴게시설_수량산출서-1201_단위수량" xfId="969" xr:uid="{00000000-0005-0000-0000-0000BC030000}"/>
    <cellStyle name="1_total_휴게시설_수량산출서-1201_단위수량1" xfId="970" xr:uid="{00000000-0005-0000-0000-0000BD030000}"/>
    <cellStyle name="1_total_휴게시설_수량산출서-1201_단위수량산출" xfId="971" xr:uid="{00000000-0005-0000-0000-0000BE030000}"/>
    <cellStyle name="1_total_휴게시설_수량산출서-1201_도곡단위수량" xfId="972" xr:uid="{00000000-0005-0000-0000-0000BF030000}"/>
    <cellStyle name="1_total_휴게시설_수량산출서-1201_철거단위수량" xfId="973" xr:uid="{00000000-0005-0000-0000-0000C0030000}"/>
    <cellStyle name="1_total_휴게시설_수량산출서-1201_한수단위수량" xfId="974" xr:uid="{00000000-0005-0000-0000-0000C1030000}"/>
    <cellStyle name="1_total_휴게시설_시설물단위수량" xfId="975" xr:uid="{00000000-0005-0000-0000-0000C2030000}"/>
    <cellStyle name="1_total_휴게시설_시설물단위수량1" xfId="976" xr:uid="{00000000-0005-0000-0000-0000C3030000}"/>
    <cellStyle name="1_total_휴게시설_시설물단위수량1_시설물단위수량" xfId="977" xr:uid="{00000000-0005-0000-0000-0000C4030000}"/>
    <cellStyle name="1_total_휴게시설_오창수량산출서" xfId="978" xr:uid="{00000000-0005-0000-0000-0000C5030000}"/>
    <cellStyle name="1_total_휴게시설_오창수량산출서_단위수량" xfId="979" xr:uid="{00000000-0005-0000-0000-0000C6030000}"/>
    <cellStyle name="1_total_휴게시설_오창수량산출서_단위수량1" xfId="980" xr:uid="{00000000-0005-0000-0000-0000C7030000}"/>
    <cellStyle name="1_total_휴게시설_오창수량산출서_단위수량산출" xfId="981" xr:uid="{00000000-0005-0000-0000-0000C8030000}"/>
    <cellStyle name="1_total_휴게시설_오창수량산출서_도곡단위수량" xfId="982" xr:uid="{00000000-0005-0000-0000-0000C9030000}"/>
    <cellStyle name="1_total_휴게시설_오창수량산출서_수량산출서-11.25" xfId="983" xr:uid="{00000000-0005-0000-0000-0000CA030000}"/>
    <cellStyle name="1_total_휴게시설_오창수량산출서_수량산출서-11.25_단위수량" xfId="984" xr:uid="{00000000-0005-0000-0000-0000CB030000}"/>
    <cellStyle name="1_total_휴게시설_오창수량산출서_수량산출서-11.25_단위수량1" xfId="985" xr:uid="{00000000-0005-0000-0000-0000CC030000}"/>
    <cellStyle name="1_total_휴게시설_오창수량산출서_수량산출서-11.25_단위수량산출" xfId="986" xr:uid="{00000000-0005-0000-0000-0000CD030000}"/>
    <cellStyle name="1_total_휴게시설_오창수량산출서_수량산출서-11.25_도곡단위수량" xfId="987" xr:uid="{00000000-0005-0000-0000-0000CE030000}"/>
    <cellStyle name="1_total_휴게시설_오창수량산출서_수량산출서-11.25_철거단위수량" xfId="988" xr:uid="{00000000-0005-0000-0000-0000CF030000}"/>
    <cellStyle name="1_total_휴게시설_오창수량산출서_수량산출서-11.25_한수단위수량" xfId="989" xr:uid="{00000000-0005-0000-0000-0000D0030000}"/>
    <cellStyle name="1_total_휴게시설_오창수량산출서_수량산출서-1201" xfId="990" xr:uid="{00000000-0005-0000-0000-0000D1030000}"/>
    <cellStyle name="1_total_휴게시설_오창수량산출서_수량산출서-1201_단위수량" xfId="991" xr:uid="{00000000-0005-0000-0000-0000D2030000}"/>
    <cellStyle name="1_total_휴게시설_오창수량산출서_수량산출서-1201_단위수량1" xfId="992" xr:uid="{00000000-0005-0000-0000-0000D3030000}"/>
    <cellStyle name="1_total_휴게시설_오창수량산출서_수량산출서-1201_단위수량산출" xfId="993" xr:uid="{00000000-0005-0000-0000-0000D4030000}"/>
    <cellStyle name="1_total_휴게시설_오창수량산출서_수량산출서-1201_도곡단위수량" xfId="994" xr:uid="{00000000-0005-0000-0000-0000D5030000}"/>
    <cellStyle name="1_total_휴게시설_오창수량산출서_수량산출서-1201_철거단위수량" xfId="995" xr:uid="{00000000-0005-0000-0000-0000D6030000}"/>
    <cellStyle name="1_total_휴게시설_오창수량산출서_수량산출서-1201_한수단위수량" xfId="996" xr:uid="{00000000-0005-0000-0000-0000D7030000}"/>
    <cellStyle name="1_total_휴게시설_오창수량산출서_시설물단위수량" xfId="997" xr:uid="{00000000-0005-0000-0000-0000D8030000}"/>
    <cellStyle name="1_total_휴게시설_오창수량산출서_시설물단위수량1" xfId="998" xr:uid="{00000000-0005-0000-0000-0000D9030000}"/>
    <cellStyle name="1_total_휴게시설_오창수량산출서_시설물단위수량1_시설물단위수량" xfId="999" xr:uid="{00000000-0005-0000-0000-0000DA030000}"/>
    <cellStyle name="1_total_휴게시설_오창수량산출서_철거단위수량" xfId="1000" xr:uid="{00000000-0005-0000-0000-0000DB030000}"/>
    <cellStyle name="1_total_휴게시설_오창수량산출서_한수단위수량" xfId="1001" xr:uid="{00000000-0005-0000-0000-0000DC030000}"/>
    <cellStyle name="1_total_휴게시설_철거단위수량" xfId="1002" xr:uid="{00000000-0005-0000-0000-0000DD030000}"/>
    <cellStyle name="1_total_휴게시설_한수단위수량" xfId="1003" xr:uid="{00000000-0005-0000-0000-0000DE030000}"/>
    <cellStyle name="1_tree" xfId="1004" xr:uid="{00000000-0005-0000-0000-0000DF030000}"/>
    <cellStyle name="1_tree_10.24종합" xfId="1005" xr:uid="{00000000-0005-0000-0000-0000E0030000}"/>
    <cellStyle name="1_tree_10.24종합_단위수량" xfId="1006" xr:uid="{00000000-0005-0000-0000-0000E1030000}"/>
    <cellStyle name="1_tree_10.24종합_단위수량1" xfId="1007" xr:uid="{00000000-0005-0000-0000-0000E2030000}"/>
    <cellStyle name="1_tree_10.24종합_단위수량산출" xfId="1008" xr:uid="{00000000-0005-0000-0000-0000E3030000}"/>
    <cellStyle name="1_tree_10.24종합_도곡단위수량" xfId="1009" xr:uid="{00000000-0005-0000-0000-0000E4030000}"/>
    <cellStyle name="1_tree_10.24종합_수량산출서-11.25" xfId="1010" xr:uid="{00000000-0005-0000-0000-0000E5030000}"/>
    <cellStyle name="1_tree_10.24종합_수량산출서-11.25_단위수량" xfId="1011" xr:uid="{00000000-0005-0000-0000-0000E6030000}"/>
    <cellStyle name="1_tree_10.24종합_수량산출서-11.25_단위수량1" xfId="1012" xr:uid="{00000000-0005-0000-0000-0000E7030000}"/>
    <cellStyle name="1_tree_10.24종합_수량산출서-11.25_단위수량산출" xfId="1013" xr:uid="{00000000-0005-0000-0000-0000E8030000}"/>
    <cellStyle name="1_tree_10.24종합_수량산출서-11.25_도곡단위수량" xfId="1014" xr:uid="{00000000-0005-0000-0000-0000E9030000}"/>
    <cellStyle name="1_tree_10.24종합_수량산출서-11.25_철거단위수량" xfId="1015" xr:uid="{00000000-0005-0000-0000-0000EA030000}"/>
    <cellStyle name="1_tree_10.24종합_수량산출서-11.25_한수단위수량" xfId="1016" xr:uid="{00000000-0005-0000-0000-0000EB030000}"/>
    <cellStyle name="1_tree_10.24종합_수량산출서-1201" xfId="1017" xr:uid="{00000000-0005-0000-0000-0000EC030000}"/>
    <cellStyle name="1_tree_10.24종합_수량산출서-1201_단위수량" xfId="1018" xr:uid="{00000000-0005-0000-0000-0000ED030000}"/>
    <cellStyle name="1_tree_10.24종합_수량산출서-1201_단위수량1" xfId="1019" xr:uid="{00000000-0005-0000-0000-0000EE030000}"/>
    <cellStyle name="1_tree_10.24종합_수량산출서-1201_단위수량산출" xfId="1020" xr:uid="{00000000-0005-0000-0000-0000EF030000}"/>
    <cellStyle name="1_tree_10.24종합_수량산출서-1201_도곡단위수량" xfId="1021" xr:uid="{00000000-0005-0000-0000-0000F0030000}"/>
    <cellStyle name="1_tree_10.24종합_수량산출서-1201_철거단위수량" xfId="1022" xr:uid="{00000000-0005-0000-0000-0000F1030000}"/>
    <cellStyle name="1_tree_10.24종합_수량산출서-1201_한수단위수량" xfId="1023" xr:uid="{00000000-0005-0000-0000-0000F2030000}"/>
    <cellStyle name="1_tree_10.24종합_시설물단위수량" xfId="1024" xr:uid="{00000000-0005-0000-0000-0000F3030000}"/>
    <cellStyle name="1_tree_10.24종합_시설물단위수량1" xfId="1025" xr:uid="{00000000-0005-0000-0000-0000F4030000}"/>
    <cellStyle name="1_tree_10.24종합_시설물단위수량1_시설물단위수량" xfId="1026" xr:uid="{00000000-0005-0000-0000-0000F5030000}"/>
    <cellStyle name="1_tree_10.24종합_오창수량산출서" xfId="1027" xr:uid="{00000000-0005-0000-0000-0000F6030000}"/>
    <cellStyle name="1_tree_10.24종합_오창수량산출서_단위수량" xfId="1028" xr:uid="{00000000-0005-0000-0000-0000F7030000}"/>
    <cellStyle name="1_tree_10.24종합_오창수량산출서_단위수량1" xfId="1029" xr:uid="{00000000-0005-0000-0000-0000F8030000}"/>
    <cellStyle name="1_tree_10.24종합_오창수량산출서_단위수량산출" xfId="1030" xr:uid="{00000000-0005-0000-0000-0000F9030000}"/>
    <cellStyle name="1_tree_10.24종합_오창수량산출서_도곡단위수량" xfId="1031" xr:uid="{00000000-0005-0000-0000-0000FA030000}"/>
    <cellStyle name="1_tree_10.24종합_오창수량산출서_수량산출서-11.25" xfId="1032" xr:uid="{00000000-0005-0000-0000-0000FB030000}"/>
    <cellStyle name="1_tree_10.24종합_오창수량산출서_수량산출서-11.25_단위수량" xfId="1033" xr:uid="{00000000-0005-0000-0000-0000FC030000}"/>
    <cellStyle name="1_tree_10.24종합_오창수량산출서_수량산출서-11.25_단위수량1" xfId="1034" xr:uid="{00000000-0005-0000-0000-0000FD030000}"/>
    <cellStyle name="1_tree_10.24종합_오창수량산출서_수량산출서-11.25_단위수량산출" xfId="1035" xr:uid="{00000000-0005-0000-0000-0000FE030000}"/>
    <cellStyle name="1_tree_10.24종합_오창수량산출서_수량산출서-11.25_도곡단위수량" xfId="1036" xr:uid="{00000000-0005-0000-0000-0000FF030000}"/>
    <cellStyle name="1_tree_10.24종합_오창수량산출서_수량산출서-11.25_철거단위수량" xfId="1037" xr:uid="{00000000-0005-0000-0000-000000040000}"/>
    <cellStyle name="1_tree_10.24종합_오창수량산출서_수량산출서-11.25_한수단위수량" xfId="1038" xr:uid="{00000000-0005-0000-0000-000001040000}"/>
    <cellStyle name="1_tree_10.24종합_오창수량산출서_수량산출서-1201" xfId="1039" xr:uid="{00000000-0005-0000-0000-000002040000}"/>
    <cellStyle name="1_tree_10.24종합_오창수량산출서_수량산출서-1201_단위수량" xfId="1040" xr:uid="{00000000-0005-0000-0000-000003040000}"/>
    <cellStyle name="1_tree_10.24종합_오창수량산출서_수량산출서-1201_단위수량1" xfId="1041" xr:uid="{00000000-0005-0000-0000-000004040000}"/>
    <cellStyle name="1_tree_10.24종합_오창수량산출서_수량산출서-1201_단위수량산출" xfId="1042" xr:uid="{00000000-0005-0000-0000-000005040000}"/>
    <cellStyle name="1_tree_10.24종합_오창수량산출서_수량산출서-1201_도곡단위수량" xfId="1043" xr:uid="{00000000-0005-0000-0000-000006040000}"/>
    <cellStyle name="1_tree_10.24종합_오창수량산출서_수량산출서-1201_철거단위수량" xfId="1044" xr:uid="{00000000-0005-0000-0000-000007040000}"/>
    <cellStyle name="1_tree_10.24종합_오창수량산출서_수량산출서-1201_한수단위수량" xfId="1045" xr:uid="{00000000-0005-0000-0000-000008040000}"/>
    <cellStyle name="1_tree_10.24종합_오창수량산출서_시설물단위수량" xfId="1046" xr:uid="{00000000-0005-0000-0000-000009040000}"/>
    <cellStyle name="1_tree_10.24종합_오창수량산출서_시설물단위수량1" xfId="1047" xr:uid="{00000000-0005-0000-0000-00000A040000}"/>
    <cellStyle name="1_tree_10.24종합_오창수량산출서_시설물단위수량1_시설물단위수량" xfId="1048" xr:uid="{00000000-0005-0000-0000-00000B040000}"/>
    <cellStyle name="1_tree_10.24종합_오창수량산출서_철거단위수량" xfId="1049" xr:uid="{00000000-0005-0000-0000-00000C040000}"/>
    <cellStyle name="1_tree_10.24종합_오창수량산출서_한수단위수량" xfId="1050" xr:uid="{00000000-0005-0000-0000-00000D040000}"/>
    <cellStyle name="1_tree_10.24종합_철거단위수량" xfId="1051" xr:uid="{00000000-0005-0000-0000-00000E040000}"/>
    <cellStyle name="1_tree_10.24종합_한수단위수량" xfId="1052" xr:uid="{00000000-0005-0000-0000-00000F040000}"/>
    <cellStyle name="1_tree_NEW단위수량" xfId="1053" xr:uid="{00000000-0005-0000-0000-000010040000}"/>
    <cellStyle name="1_tree_NEW단위수량-백석" xfId="1054" xr:uid="{00000000-0005-0000-0000-000011040000}"/>
    <cellStyle name="1_tree_NEW단위수량-수원" xfId="1055" xr:uid="{00000000-0005-0000-0000-000012040000}"/>
    <cellStyle name="1_tree_NEW단위수량-영동" xfId="1056" xr:uid="{00000000-0005-0000-0000-000013040000}"/>
    <cellStyle name="1_tree_NEW단위수량-전남" xfId="1057" xr:uid="{00000000-0005-0000-0000-000014040000}"/>
    <cellStyle name="1_tree_NEW단위수량-주산" xfId="1058" xr:uid="{00000000-0005-0000-0000-000015040000}"/>
    <cellStyle name="1_tree_NEW단위수량-진안" xfId="1059" xr:uid="{00000000-0005-0000-0000-000016040000}"/>
    <cellStyle name="1_tree_NEW단위수량-행당" xfId="1060" xr:uid="{00000000-0005-0000-0000-000017040000}"/>
    <cellStyle name="1_tree_Sheet1" xfId="1061" xr:uid="{00000000-0005-0000-0000-000018040000}"/>
    <cellStyle name="1_tree_Sheet1_과천놀이터설계서" xfId="1062" xr:uid="{00000000-0005-0000-0000-000019040000}"/>
    <cellStyle name="1_tree_Sheet1_총괄갑지" xfId="1063" xr:uid="{00000000-0005-0000-0000-00001A040000}"/>
    <cellStyle name="1_tree_Sheet1_총괄내역서" xfId="1064" xr:uid="{00000000-0005-0000-0000-00001B040000}"/>
    <cellStyle name="1_tree_갈산1구역최종집계" xfId="1065" xr:uid="{00000000-0005-0000-0000-00001C040000}"/>
    <cellStyle name="1_tree_갑지0601" xfId="1066" xr:uid="{00000000-0005-0000-0000-00001D040000}"/>
    <cellStyle name="1_tree_갑지0601_과천놀이터설계서" xfId="1067" xr:uid="{00000000-0005-0000-0000-00001E040000}"/>
    <cellStyle name="1_tree_갑지0601_총괄갑지" xfId="1068" xr:uid="{00000000-0005-0000-0000-00001F040000}"/>
    <cellStyle name="1_tree_갑지0601_총괄내역서" xfId="1069" xr:uid="{00000000-0005-0000-0000-000020040000}"/>
    <cellStyle name="1_tree_관로시설물" xfId="1070" xr:uid="{00000000-0005-0000-0000-000021040000}"/>
    <cellStyle name="1_tree_관로시설물_단위수량" xfId="1071" xr:uid="{00000000-0005-0000-0000-000022040000}"/>
    <cellStyle name="1_tree_관로시설물_단위수량1" xfId="1072" xr:uid="{00000000-0005-0000-0000-000023040000}"/>
    <cellStyle name="1_tree_관로시설물_단위수량산출" xfId="1073" xr:uid="{00000000-0005-0000-0000-000024040000}"/>
    <cellStyle name="1_tree_관로시설물_도곡단위수량" xfId="1074" xr:uid="{00000000-0005-0000-0000-000025040000}"/>
    <cellStyle name="1_tree_관로시설물_수량산출서-11.25" xfId="1075" xr:uid="{00000000-0005-0000-0000-000026040000}"/>
    <cellStyle name="1_tree_관로시설물_수량산출서-11.25_단위수량" xfId="1076" xr:uid="{00000000-0005-0000-0000-000027040000}"/>
    <cellStyle name="1_tree_관로시설물_수량산출서-11.25_단위수량1" xfId="1077" xr:uid="{00000000-0005-0000-0000-000028040000}"/>
    <cellStyle name="1_tree_관로시설물_수량산출서-11.25_단위수량산출" xfId="1078" xr:uid="{00000000-0005-0000-0000-000029040000}"/>
    <cellStyle name="1_tree_관로시설물_수량산출서-11.25_도곡단위수량" xfId="1079" xr:uid="{00000000-0005-0000-0000-00002A040000}"/>
    <cellStyle name="1_tree_관로시설물_수량산출서-11.25_철거단위수량" xfId="1080" xr:uid="{00000000-0005-0000-0000-00002B040000}"/>
    <cellStyle name="1_tree_관로시설물_수량산출서-11.25_한수단위수량" xfId="1081" xr:uid="{00000000-0005-0000-0000-00002C040000}"/>
    <cellStyle name="1_tree_관로시설물_수량산출서-1201" xfId="1082" xr:uid="{00000000-0005-0000-0000-00002D040000}"/>
    <cellStyle name="1_tree_관로시설물_수량산출서-1201_단위수량" xfId="1083" xr:uid="{00000000-0005-0000-0000-00002E040000}"/>
    <cellStyle name="1_tree_관로시설물_수량산출서-1201_단위수량1" xfId="1084" xr:uid="{00000000-0005-0000-0000-00002F040000}"/>
    <cellStyle name="1_tree_관로시설물_수량산출서-1201_단위수량산출" xfId="1085" xr:uid="{00000000-0005-0000-0000-000030040000}"/>
    <cellStyle name="1_tree_관로시설물_수량산출서-1201_도곡단위수량" xfId="1086" xr:uid="{00000000-0005-0000-0000-000031040000}"/>
    <cellStyle name="1_tree_관로시설물_수량산출서-1201_철거단위수량" xfId="1087" xr:uid="{00000000-0005-0000-0000-000032040000}"/>
    <cellStyle name="1_tree_관로시설물_수량산출서-1201_한수단위수량" xfId="1088" xr:uid="{00000000-0005-0000-0000-000033040000}"/>
    <cellStyle name="1_tree_관로시설물_시설물단위수량" xfId="1089" xr:uid="{00000000-0005-0000-0000-000034040000}"/>
    <cellStyle name="1_tree_관로시설물_시설물단위수량1" xfId="1090" xr:uid="{00000000-0005-0000-0000-000035040000}"/>
    <cellStyle name="1_tree_관로시설물_시설물단위수량1_시설물단위수량" xfId="1091" xr:uid="{00000000-0005-0000-0000-000036040000}"/>
    <cellStyle name="1_tree_관로시설물_오창수량산출서" xfId="1092" xr:uid="{00000000-0005-0000-0000-000037040000}"/>
    <cellStyle name="1_tree_관로시설물_오창수량산출서_단위수량" xfId="1093" xr:uid="{00000000-0005-0000-0000-000038040000}"/>
    <cellStyle name="1_tree_관로시설물_오창수량산출서_단위수량1" xfId="1094" xr:uid="{00000000-0005-0000-0000-000039040000}"/>
    <cellStyle name="1_tree_관로시설물_오창수량산출서_단위수량산출" xfId="1095" xr:uid="{00000000-0005-0000-0000-00003A040000}"/>
    <cellStyle name="1_tree_관로시설물_오창수량산출서_도곡단위수량" xfId="1096" xr:uid="{00000000-0005-0000-0000-00003B040000}"/>
    <cellStyle name="1_tree_관로시설물_오창수량산출서_수량산출서-11.25" xfId="1097" xr:uid="{00000000-0005-0000-0000-00003C040000}"/>
    <cellStyle name="1_tree_관로시설물_오창수량산출서_수량산출서-11.25_단위수량" xfId="1098" xr:uid="{00000000-0005-0000-0000-00003D040000}"/>
    <cellStyle name="1_tree_관로시설물_오창수량산출서_수량산출서-11.25_단위수량1" xfId="1099" xr:uid="{00000000-0005-0000-0000-00003E040000}"/>
    <cellStyle name="1_tree_관로시설물_오창수량산출서_수량산출서-11.25_단위수량산출" xfId="1100" xr:uid="{00000000-0005-0000-0000-00003F040000}"/>
    <cellStyle name="1_tree_관로시설물_오창수량산출서_수량산출서-11.25_도곡단위수량" xfId="1101" xr:uid="{00000000-0005-0000-0000-000040040000}"/>
    <cellStyle name="1_tree_관로시설물_오창수량산출서_수량산출서-11.25_철거단위수량" xfId="1102" xr:uid="{00000000-0005-0000-0000-000041040000}"/>
    <cellStyle name="1_tree_관로시설물_오창수량산출서_수량산출서-11.25_한수단위수량" xfId="1103" xr:uid="{00000000-0005-0000-0000-000042040000}"/>
    <cellStyle name="1_tree_관로시설물_오창수량산출서_수량산출서-1201" xfId="1104" xr:uid="{00000000-0005-0000-0000-000043040000}"/>
    <cellStyle name="1_tree_관로시설물_오창수량산출서_수량산출서-1201_단위수량" xfId="1105" xr:uid="{00000000-0005-0000-0000-000044040000}"/>
    <cellStyle name="1_tree_관로시설물_오창수량산출서_수량산출서-1201_단위수량1" xfId="1106" xr:uid="{00000000-0005-0000-0000-000045040000}"/>
    <cellStyle name="1_tree_관로시설물_오창수량산출서_수량산출서-1201_단위수량산출" xfId="1107" xr:uid="{00000000-0005-0000-0000-000046040000}"/>
    <cellStyle name="1_tree_관로시설물_오창수량산출서_수량산출서-1201_도곡단위수량" xfId="1108" xr:uid="{00000000-0005-0000-0000-000047040000}"/>
    <cellStyle name="1_tree_관로시설물_오창수량산출서_수량산출서-1201_철거단위수량" xfId="1109" xr:uid="{00000000-0005-0000-0000-000048040000}"/>
    <cellStyle name="1_tree_관로시설물_오창수량산출서_수량산출서-1201_한수단위수량" xfId="1110" xr:uid="{00000000-0005-0000-0000-000049040000}"/>
    <cellStyle name="1_tree_관로시설물_오창수량산출서_시설물단위수량" xfId="1111" xr:uid="{00000000-0005-0000-0000-00004A040000}"/>
    <cellStyle name="1_tree_관로시설물_오창수량산출서_시설물단위수량1" xfId="1112" xr:uid="{00000000-0005-0000-0000-00004B040000}"/>
    <cellStyle name="1_tree_관로시설물_오창수량산출서_시설물단위수량1_시설물단위수량" xfId="1113" xr:uid="{00000000-0005-0000-0000-00004C040000}"/>
    <cellStyle name="1_tree_관로시설물_오창수량산출서_철거단위수량" xfId="1114" xr:uid="{00000000-0005-0000-0000-00004D040000}"/>
    <cellStyle name="1_tree_관로시설물_오창수량산출서_한수단위수량" xfId="1115" xr:uid="{00000000-0005-0000-0000-00004E040000}"/>
    <cellStyle name="1_tree_관로시설물_철거단위수량" xfId="1116" xr:uid="{00000000-0005-0000-0000-00004F040000}"/>
    <cellStyle name="1_tree_관로시설물_한수단위수량" xfId="1117" xr:uid="{00000000-0005-0000-0000-000050040000}"/>
    <cellStyle name="1_tree_구로리총괄내역" xfId="1118" xr:uid="{00000000-0005-0000-0000-000051040000}"/>
    <cellStyle name="1_tree_구로리총괄내역_구로리설계예산서1029" xfId="1119" xr:uid="{00000000-0005-0000-0000-000052040000}"/>
    <cellStyle name="1_tree_구로리총괄내역_구로리설계예산서1118준공" xfId="1120" xr:uid="{00000000-0005-0000-0000-000053040000}"/>
    <cellStyle name="1_tree_구로리총괄내역_구로리설계예산서조경" xfId="1121" xr:uid="{00000000-0005-0000-0000-000054040000}"/>
    <cellStyle name="1_tree_구로리총괄내역_구로리어린이공원예산서(조경)1125" xfId="1122" xr:uid="{00000000-0005-0000-0000-000055040000}"/>
    <cellStyle name="1_tree_구로리총괄내역_내역서" xfId="1123" xr:uid="{00000000-0005-0000-0000-000056040000}"/>
    <cellStyle name="1_tree_구로리총괄내역_노임단가표" xfId="1124" xr:uid="{00000000-0005-0000-0000-000057040000}"/>
    <cellStyle name="1_tree_구로리총괄내역_수도권매립지" xfId="1125" xr:uid="{00000000-0005-0000-0000-000058040000}"/>
    <cellStyle name="1_tree_구로리총괄내역_수도권매립지1004(발주용)" xfId="1126" xr:uid="{00000000-0005-0000-0000-000059040000}"/>
    <cellStyle name="1_tree_구로리총괄내역_일신건영설계예산서(0211)" xfId="1127" xr:uid="{00000000-0005-0000-0000-00005A040000}"/>
    <cellStyle name="1_tree_구로리총괄내역_일위대가" xfId="1128" xr:uid="{00000000-0005-0000-0000-00005B040000}"/>
    <cellStyle name="1_tree_구로리총괄내역_자재단가표" xfId="1129" xr:uid="{00000000-0005-0000-0000-00005C040000}"/>
    <cellStyle name="1_tree_구로리총괄내역_장안초등학교내역0814" xfId="1130" xr:uid="{00000000-0005-0000-0000-00005D040000}"/>
    <cellStyle name="1_tree_구조물,조형물,수목보호" xfId="1131" xr:uid="{00000000-0005-0000-0000-00005E040000}"/>
    <cellStyle name="1_tree_구조물,조형물,수목보호_단위수량" xfId="1132" xr:uid="{00000000-0005-0000-0000-00005F040000}"/>
    <cellStyle name="1_tree_구조물,조형물,수목보호_단위수량1" xfId="1133" xr:uid="{00000000-0005-0000-0000-000060040000}"/>
    <cellStyle name="1_tree_구조물,조형물,수목보호_단위수량산출" xfId="1134" xr:uid="{00000000-0005-0000-0000-000061040000}"/>
    <cellStyle name="1_tree_구조물,조형물,수목보호_도곡단위수량" xfId="1135" xr:uid="{00000000-0005-0000-0000-000062040000}"/>
    <cellStyle name="1_tree_구조물,조형물,수목보호_수량산출서-11.25" xfId="1136" xr:uid="{00000000-0005-0000-0000-000063040000}"/>
    <cellStyle name="1_tree_구조물,조형물,수목보호_수량산출서-11.25_단위수량" xfId="1137" xr:uid="{00000000-0005-0000-0000-000064040000}"/>
    <cellStyle name="1_tree_구조물,조형물,수목보호_수량산출서-11.25_단위수량1" xfId="1138" xr:uid="{00000000-0005-0000-0000-000065040000}"/>
    <cellStyle name="1_tree_구조물,조형물,수목보호_수량산출서-11.25_단위수량산출" xfId="1139" xr:uid="{00000000-0005-0000-0000-000066040000}"/>
    <cellStyle name="1_tree_구조물,조형물,수목보호_수량산출서-11.25_도곡단위수량" xfId="1140" xr:uid="{00000000-0005-0000-0000-000067040000}"/>
    <cellStyle name="1_tree_구조물,조형물,수목보호_수량산출서-11.25_철거단위수량" xfId="1141" xr:uid="{00000000-0005-0000-0000-000068040000}"/>
    <cellStyle name="1_tree_구조물,조형물,수목보호_수량산출서-11.25_한수단위수량" xfId="1142" xr:uid="{00000000-0005-0000-0000-000069040000}"/>
    <cellStyle name="1_tree_구조물,조형물,수목보호_수량산출서-1201" xfId="1143" xr:uid="{00000000-0005-0000-0000-00006A040000}"/>
    <cellStyle name="1_tree_구조물,조형물,수목보호_수량산출서-1201_단위수량" xfId="1144" xr:uid="{00000000-0005-0000-0000-00006B040000}"/>
    <cellStyle name="1_tree_구조물,조형물,수목보호_수량산출서-1201_단위수량1" xfId="1145" xr:uid="{00000000-0005-0000-0000-00006C040000}"/>
    <cellStyle name="1_tree_구조물,조형물,수목보호_수량산출서-1201_단위수량산출" xfId="1146" xr:uid="{00000000-0005-0000-0000-00006D040000}"/>
    <cellStyle name="1_tree_구조물,조형물,수목보호_수량산출서-1201_도곡단위수량" xfId="1147" xr:uid="{00000000-0005-0000-0000-00006E040000}"/>
    <cellStyle name="1_tree_구조물,조형물,수목보호_수량산출서-1201_철거단위수량" xfId="1148" xr:uid="{00000000-0005-0000-0000-00006F040000}"/>
    <cellStyle name="1_tree_구조물,조형물,수목보호_수량산출서-1201_한수단위수량" xfId="1149" xr:uid="{00000000-0005-0000-0000-000070040000}"/>
    <cellStyle name="1_tree_구조물,조형물,수목보호_시설물단위수량" xfId="1150" xr:uid="{00000000-0005-0000-0000-000071040000}"/>
    <cellStyle name="1_tree_구조물,조형물,수목보호_시설물단위수량1" xfId="1151" xr:uid="{00000000-0005-0000-0000-000072040000}"/>
    <cellStyle name="1_tree_구조물,조형물,수목보호_시설물단위수량1_시설물단위수량" xfId="1152" xr:uid="{00000000-0005-0000-0000-000073040000}"/>
    <cellStyle name="1_tree_구조물,조형물,수목보호_오창수량산출서" xfId="1153" xr:uid="{00000000-0005-0000-0000-000074040000}"/>
    <cellStyle name="1_tree_구조물,조형물,수목보호_오창수량산출서_단위수량" xfId="1154" xr:uid="{00000000-0005-0000-0000-000075040000}"/>
    <cellStyle name="1_tree_구조물,조형물,수목보호_오창수량산출서_단위수량1" xfId="1155" xr:uid="{00000000-0005-0000-0000-000076040000}"/>
    <cellStyle name="1_tree_구조물,조형물,수목보호_오창수량산출서_단위수량산출" xfId="1156" xr:uid="{00000000-0005-0000-0000-000077040000}"/>
    <cellStyle name="1_tree_구조물,조형물,수목보호_오창수량산출서_도곡단위수량" xfId="1157" xr:uid="{00000000-0005-0000-0000-000078040000}"/>
    <cellStyle name="1_tree_구조물,조형물,수목보호_오창수량산출서_수량산출서-11.25" xfId="1158" xr:uid="{00000000-0005-0000-0000-000079040000}"/>
    <cellStyle name="1_tree_구조물,조형물,수목보호_오창수량산출서_수량산출서-11.25_단위수량" xfId="1159" xr:uid="{00000000-0005-0000-0000-00007A040000}"/>
    <cellStyle name="1_tree_구조물,조형물,수목보호_오창수량산출서_수량산출서-11.25_단위수량1" xfId="1160" xr:uid="{00000000-0005-0000-0000-00007B040000}"/>
    <cellStyle name="1_tree_구조물,조형물,수목보호_오창수량산출서_수량산출서-11.25_단위수량산출" xfId="1161" xr:uid="{00000000-0005-0000-0000-00007C040000}"/>
    <cellStyle name="1_tree_구조물,조형물,수목보호_오창수량산출서_수량산출서-11.25_도곡단위수량" xfId="1162" xr:uid="{00000000-0005-0000-0000-00007D040000}"/>
    <cellStyle name="1_tree_구조물,조형물,수목보호_오창수량산출서_수량산출서-11.25_철거단위수량" xfId="1163" xr:uid="{00000000-0005-0000-0000-00007E040000}"/>
    <cellStyle name="1_tree_구조물,조형물,수목보호_오창수량산출서_수량산출서-11.25_한수단위수량" xfId="1164" xr:uid="{00000000-0005-0000-0000-00007F040000}"/>
    <cellStyle name="1_tree_구조물,조형물,수목보호_오창수량산출서_수량산출서-1201" xfId="1165" xr:uid="{00000000-0005-0000-0000-000080040000}"/>
    <cellStyle name="1_tree_구조물,조형물,수목보호_오창수량산출서_수량산출서-1201_단위수량" xfId="1166" xr:uid="{00000000-0005-0000-0000-000081040000}"/>
    <cellStyle name="1_tree_구조물,조형물,수목보호_오창수량산출서_수량산출서-1201_단위수량1" xfId="1167" xr:uid="{00000000-0005-0000-0000-000082040000}"/>
    <cellStyle name="1_tree_구조물,조형물,수목보호_오창수량산출서_수량산출서-1201_단위수량산출" xfId="1168" xr:uid="{00000000-0005-0000-0000-000083040000}"/>
    <cellStyle name="1_tree_구조물,조형물,수목보호_오창수량산출서_수량산출서-1201_도곡단위수량" xfId="1169" xr:uid="{00000000-0005-0000-0000-000084040000}"/>
    <cellStyle name="1_tree_구조물,조형물,수목보호_오창수량산출서_수량산출서-1201_철거단위수량" xfId="1170" xr:uid="{00000000-0005-0000-0000-000085040000}"/>
    <cellStyle name="1_tree_구조물,조형물,수목보호_오창수량산출서_수량산출서-1201_한수단위수량" xfId="1171" xr:uid="{00000000-0005-0000-0000-000086040000}"/>
    <cellStyle name="1_tree_구조물,조형물,수목보호_오창수량산출서_시설물단위수량" xfId="1172" xr:uid="{00000000-0005-0000-0000-000087040000}"/>
    <cellStyle name="1_tree_구조물,조형물,수목보호_오창수량산출서_시설물단위수량1" xfId="1173" xr:uid="{00000000-0005-0000-0000-000088040000}"/>
    <cellStyle name="1_tree_구조물,조형물,수목보호_오창수량산출서_시설물단위수량1_시설물단위수량" xfId="1174" xr:uid="{00000000-0005-0000-0000-000089040000}"/>
    <cellStyle name="1_tree_구조물,조형물,수목보호_오창수량산출서_철거단위수량" xfId="1175" xr:uid="{00000000-0005-0000-0000-00008A040000}"/>
    <cellStyle name="1_tree_구조물,조형물,수목보호_오창수량산출서_한수단위수량" xfId="1176" xr:uid="{00000000-0005-0000-0000-00008B040000}"/>
    <cellStyle name="1_tree_구조물,조형물,수목보호_철거단위수량" xfId="1177" xr:uid="{00000000-0005-0000-0000-00008C040000}"/>
    <cellStyle name="1_tree_구조물,조형물,수목보호_한수단위수량" xfId="1178" xr:uid="{00000000-0005-0000-0000-00008D040000}"/>
    <cellStyle name="1_tree_단산" xfId="1179" xr:uid="{00000000-0005-0000-0000-00008E040000}"/>
    <cellStyle name="1_tree_단위1" xfId="1180" xr:uid="{00000000-0005-0000-0000-00008F040000}"/>
    <cellStyle name="1_tree_단위수량" xfId="1181" xr:uid="{00000000-0005-0000-0000-000090040000}"/>
    <cellStyle name="1_tree_단위수량1" xfId="1182" xr:uid="{00000000-0005-0000-0000-000091040000}"/>
    <cellStyle name="1_tree_단위수량산출" xfId="1183" xr:uid="{00000000-0005-0000-0000-000092040000}"/>
    <cellStyle name="1_tree_단위수량산출_1" xfId="1184" xr:uid="{00000000-0005-0000-0000-000093040000}"/>
    <cellStyle name="1_tree_단위수량산출_단위수량" xfId="1185" xr:uid="{00000000-0005-0000-0000-000094040000}"/>
    <cellStyle name="1_tree_단위수량산출_단위수량1" xfId="1186" xr:uid="{00000000-0005-0000-0000-000095040000}"/>
    <cellStyle name="1_tree_단위수량산출_단위수량산출" xfId="1187" xr:uid="{00000000-0005-0000-0000-000096040000}"/>
    <cellStyle name="1_tree_단위수량산출_도곡단위수량" xfId="1188" xr:uid="{00000000-0005-0000-0000-000097040000}"/>
    <cellStyle name="1_tree_단위수량산출_수량산출서-11.25" xfId="1189" xr:uid="{00000000-0005-0000-0000-000098040000}"/>
    <cellStyle name="1_tree_단위수량산출_수량산출서-11.25_단위수량" xfId="1190" xr:uid="{00000000-0005-0000-0000-000099040000}"/>
    <cellStyle name="1_tree_단위수량산출_수량산출서-11.25_단위수량1" xfId="1191" xr:uid="{00000000-0005-0000-0000-00009A040000}"/>
    <cellStyle name="1_tree_단위수량산출_수량산출서-11.25_단위수량산출" xfId="1192" xr:uid="{00000000-0005-0000-0000-00009B040000}"/>
    <cellStyle name="1_tree_단위수량산출_수량산출서-11.25_도곡단위수량" xfId="1193" xr:uid="{00000000-0005-0000-0000-00009C040000}"/>
    <cellStyle name="1_tree_단위수량산출_수량산출서-11.25_철거단위수량" xfId="1194" xr:uid="{00000000-0005-0000-0000-00009D040000}"/>
    <cellStyle name="1_tree_단위수량산출_수량산출서-11.25_한수단위수량" xfId="1195" xr:uid="{00000000-0005-0000-0000-00009E040000}"/>
    <cellStyle name="1_tree_단위수량산출_수량산출서-1201" xfId="1196" xr:uid="{00000000-0005-0000-0000-00009F040000}"/>
    <cellStyle name="1_tree_단위수량산출_수량산출서-1201_단위수량" xfId="1197" xr:uid="{00000000-0005-0000-0000-0000A0040000}"/>
    <cellStyle name="1_tree_단위수량산출_수량산출서-1201_단위수량1" xfId="1198" xr:uid="{00000000-0005-0000-0000-0000A1040000}"/>
    <cellStyle name="1_tree_단위수량산출_수량산출서-1201_단위수량산출" xfId="1199" xr:uid="{00000000-0005-0000-0000-0000A2040000}"/>
    <cellStyle name="1_tree_단위수량산출_수량산출서-1201_도곡단위수량" xfId="1200" xr:uid="{00000000-0005-0000-0000-0000A3040000}"/>
    <cellStyle name="1_tree_단위수량산출_수량산출서-1201_철거단위수량" xfId="1201" xr:uid="{00000000-0005-0000-0000-0000A4040000}"/>
    <cellStyle name="1_tree_단위수량산출_수량산출서-1201_한수단위수량" xfId="1202" xr:uid="{00000000-0005-0000-0000-0000A5040000}"/>
    <cellStyle name="1_tree_단위수량산출_시설물단위수량" xfId="1203" xr:uid="{00000000-0005-0000-0000-0000A6040000}"/>
    <cellStyle name="1_tree_단위수량산출_시설물단위수량1" xfId="1204" xr:uid="{00000000-0005-0000-0000-0000A7040000}"/>
    <cellStyle name="1_tree_단위수량산출_시설물단위수량1_시설물단위수량" xfId="1205" xr:uid="{00000000-0005-0000-0000-0000A8040000}"/>
    <cellStyle name="1_tree_단위수량산출_오창수량산출서" xfId="1206" xr:uid="{00000000-0005-0000-0000-0000A9040000}"/>
    <cellStyle name="1_tree_단위수량산출_오창수량산출서_단위수량" xfId="1207" xr:uid="{00000000-0005-0000-0000-0000AA040000}"/>
    <cellStyle name="1_tree_단위수량산출_오창수량산출서_단위수량1" xfId="1208" xr:uid="{00000000-0005-0000-0000-0000AB040000}"/>
    <cellStyle name="1_tree_단위수량산출_오창수량산출서_단위수량산출" xfId="1209" xr:uid="{00000000-0005-0000-0000-0000AC040000}"/>
    <cellStyle name="1_tree_단위수량산출_오창수량산출서_도곡단위수량" xfId="1210" xr:uid="{00000000-0005-0000-0000-0000AD040000}"/>
    <cellStyle name="1_tree_단위수량산출_오창수량산출서_수량산출서-11.25" xfId="1211" xr:uid="{00000000-0005-0000-0000-0000AE040000}"/>
    <cellStyle name="1_tree_단위수량산출_오창수량산출서_수량산출서-11.25_단위수량" xfId="1212" xr:uid="{00000000-0005-0000-0000-0000AF040000}"/>
    <cellStyle name="1_tree_단위수량산출_오창수량산출서_수량산출서-11.25_단위수량1" xfId="1213" xr:uid="{00000000-0005-0000-0000-0000B0040000}"/>
    <cellStyle name="1_tree_단위수량산출_오창수량산출서_수량산출서-11.25_단위수량산출" xfId="1214" xr:uid="{00000000-0005-0000-0000-0000B1040000}"/>
    <cellStyle name="1_tree_단위수량산출_오창수량산출서_수량산출서-11.25_도곡단위수량" xfId="1215" xr:uid="{00000000-0005-0000-0000-0000B2040000}"/>
    <cellStyle name="1_tree_단위수량산출_오창수량산출서_수량산출서-11.25_철거단위수량" xfId="1216" xr:uid="{00000000-0005-0000-0000-0000B3040000}"/>
    <cellStyle name="1_tree_단위수량산출_오창수량산출서_수량산출서-11.25_한수단위수량" xfId="1217" xr:uid="{00000000-0005-0000-0000-0000B4040000}"/>
    <cellStyle name="1_tree_단위수량산출_오창수량산출서_수량산출서-1201" xfId="1218" xr:uid="{00000000-0005-0000-0000-0000B5040000}"/>
    <cellStyle name="1_tree_단위수량산출_오창수량산출서_수량산출서-1201_단위수량" xfId="1219" xr:uid="{00000000-0005-0000-0000-0000B6040000}"/>
    <cellStyle name="1_tree_단위수량산출_오창수량산출서_수량산출서-1201_단위수량1" xfId="1220" xr:uid="{00000000-0005-0000-0000-0000B7040000}"/>
    <cellStyle name="1_tree_단위수량산출_오창수량산출서_수량산출서-1201_단위수량산출" xfId="1221" xr:uid="{00000000-0005-0000-0000-0000B8040000}"/>
    <cellStyle name="1_tree_단위수량산출_오창수량산출서_수량산출서-1201_도곡단위수량" xfId="1222" xr:uid="{00000000-0005-0000-0000-0000B9040000}"/>
    <cellStyle name="1_tree_단위수량산출_오창수량산출서_수량산출서-1201_철거단위수량" xfId="1223" xr:uid="{00000000-0005-0000-0000-0000BA040000}"/>
    <cellStyle name="1_tree_단위수량산출_오창수량산출서_수량산출서-1201_한수단위수량" xfId="1224" xr:uid="{00000000-0005-0000-0000-0000BB040000}"/>
    <cellStyle name="1_tree_단위수량산출_오창수량산출서_시설물단위수량" xfId="1225" xr:uid="{00000000-0005-0000-0000-0000BC040000}"/>
    <cellStyle name="1_tree_단위수량산출_오창수량산출서_시설물단위수량1" xfId="1226" xr:uid="{00000000-0005-0000-0000-0000BD040000}"/>
    <cellStyle name="1_tree_단위수량산출_오창수량산출서_시설물단위수량1_시설물단위수량" xfId="1227" xr:uid="{00000000-0005-0000-0000-0000BE040000}"/>
    <cellStyle name="1_tree_단위수량산출_오창수량산출서_철거단위수량" xfId="1228" xr:uid="{00000000-0005-0000-0000-0000BF040000}"/>
    <cellStyle name="1_tree_단위수량산출_오창수량산출서_한수단위수량" xfId="1229" xr:uid="{00000000-0005-0000-0000-0000C0040000}"/>
    <cellStyle name="1_tree_단위수량산출_철거단위수량" xfId="1230" xr:uid="{00000000-0005-0000-0000-0000C1040000}"/>
    <cellStyle name="1_tree_단위수량산출_한수단위수량" xfId="1231" xr:uid="{00000000-0005-0000-0000-0000C2040000}"/>
    <cellStyle name="1_tree_단위수량산출1" xfId="1232" xr:uid="{00000000-0005-0000-0000-0000C3040000}"/>
    <cellStyle name="1_tree_단위수량산출-1" xfId="1233" xr:uid="{00000000-0005-0000-0000-0000C4040000}"/>
    <cellStyle name="1_tree_단위수량산출1_단위수량" xfId="1234" xr:uid="{00000000-0005-0000-0000-0000C5040000}"/>
    <cellStyle name="1_tree_단위수량산출-1_단위수량" xfId="1235" xr:uid="{00000000-0005-0000-0000-0000C6040000}"/>
    <cellStyle name="1_tree_단위수량산출1_단위수량1" xfId="1236" xr:uid="{00000000-0005-0000-0000-0000C7040000}"/>
    <cellStyle name="1_tree_단위수량산출-1_단위수량1" xfId="1237" xr:uid="{00000000-0005-0000-0000-0000C8040000}"/>
    <cellStyle name="1_tree_단위수량산출1_단위수량산출" xfId="1238" xr:uid="{00000000-0005-0000-0000-0000C9040000}"/>
    <cellStyle name="1_tree_단위수량산출-1_단위수량산출" xfId="1239" xr:uid="{00000000-0005-0000-0000-0000CA040000}"/>
    <cellStyle name="1_tree_단위수량산출1_도곡단위수량" xfId="1240" xr:uid="{00000000-0005-0000-0000-0000CB040000}"/>
    <cellStyle name="1_tree_단위수량산출-1_도곡단위수량" xfId="1241" xr:uid="{00000000-0005-0000-0000-0000CC040000}"/>
    <cellStyle name="1_tree_단위수량산출1_수량산출서-11.25" xfId="1242" xr:uid="{00000000-0005-0000-0000-0000CD040000}"/>
    <cellStyle name="1_tree_단위수량산출-1_수량산출서-11.25" xfId="1243" xr:uid="{00000000-0005-0000-0000-0000CE040000}"/>
    <cellStyle name="1_tree_단위수량산출1_수량산출서-11.25_단위수량" xfId="1244" xr:uid="{00000000-0005-0000-0000-0000CF040000}"/>
    <cellStyle name="1_tree_단위수량산출-1_수량산출서-11.25_단위수량" xfId="1245" xr:uid="{00000000-0005-0000-0000-0000D0040000}"/>
    <cellStyle name="1_tree_단위수량산출1_수량산출서-11.25_단위수량1" xfId="1246" xr:uid="{00000000-0005-0000-0000-0000D1040000}"/>
    <cellStyle name="1_tree_단위수량산출-1_수량산출서-11.25_단위수량1" xfId="1247" xr:uid="{00000000-0005-0000-0000-0000D2040000}"/>
    <cellStyle name="1_tree_단위수량산출1_수량산출서-11.25_단위수량산출" xfId="1248" xr:uid="{00000000-0005-0000-0000-0000D3040000}"/>
    <cellStyle name="1_tree_단위수량산출-1_수량산출서-11.25_단위수량산출" xfId="1249" xr:uid="{00000000-0005-0000-0000-0000D4040000}"/>
    <cellStyle name="1_tree_단위수량산출1_수량산출서-11.25_도곡단위수량" xfId="1250" xr:uid="{00000000-0005-0000-0000-0000D5040000}"/>
    <cellStyle name="1_tree_단위수량산출-1_수량산출서-11.25_도곡단위수량" xfId="1251" xr:uid="{00000000-0005-0000-0000-0000D6040000}"/>
    <cellStyle name="1_tree_단위수량산출1_수량산출서-11.25_철거단위수량" xfId="1252" xr:uid="{00000000-0005-0000-0000-0000D7040000}"/>
    <cellStyle name="1_tree_단위수량산출-1_수량산출서-11.25_철거단위수량" xfId="1253" xr:uid="{00000000-0005-0000-0000-0000D8040000}"/>
    <cellStyle name="1_tree_단위수량산출1_수량산출서-11.25_한수단위수량" xfId="1254" xr:uid="{00000000-0005-0000-0000-0000D9040000}"/>
    <cellStyle name="1_tree_단위수량산출-1_수량산출서-11.25_한수단위수량" xfId="1255" xr:uid="{00000000-0005-0000-0000-0000DA040000}"/>
    <cellStyle name="1_tree_단위수량산출1_수량산출서-1201" xfId="1256" xr:uid="{00000000-0005-0000-0000-0000DB040000}"/>
    <cellStyle name="1_tree_단위수량산출-1_수량산출서-1201" xfId="1257" xr:uid="{00000000-0005-0000-0000-0000DC040000}"/>
    <cellStyle name="1_tree_단위수량산출1_수량산출서-1201_단위수량" xfId="1258" xr:uid="{00000000-0005-0000-0000-0000DD040000}"/>
    <cellStyle name="1_tree_단위수량산출-1_수량산출서-1201_단위수량" xfId="1259" xr:uid="{00000000-0005-0000-0000-0000DE040000}"/>
    <cellStyle name="1_tree_단위수량산출1_수량산출서-1201_단위수량1" xfId="1260" xr:uid="{00000000-0005-0000-0000-0000DF040000}"/>
    <cellStyle name="1_tree_단위수량산출-1_수량산출서-1201_단위수량1" xfId="1261" xr:uid="{00000000-0005-0000-0000-0000E0040000}"/>
    <cellStyle name="1_tree_단위수량산출1_수량산출서-1201_단위수량산출" xfId="1262" xr:uid="{00000000-0005-0000-0000-0000E1040000}"/>
    <cellStyle name="1_tree_단위수량산출-1_수량산출서-1201_단위수량산출" xfId="1263" xr:uid="{00000000-0005-0000-0000-0000E2040000}"/>
    <cellStyle name="1_tree_단위수량산출1_수량산출서-1201_도곡단위수량" xfId="1264" xr:uid="{00000000-0005-0000-0000-0000E3040000}"/>
    <cellStyle name="1_tree_단위수량산출-1_수량산출서-1201_도곡단위수량" xfId="1265" xr:uid="{00000000-0005-0000-0000-0000E4040000}"/>
    <cellStyle name="1_tree_단위수량산출1_수량산출서-1201_철거단위수량" xfId="1266" xr:uid="{00000000-0005-0000-0000-0000E5040000}"/>
    <cellStyle name="1_tree_단위수량산출-1_수량산출서-1201_철거단위수량" xfId="1267" xr:uid="{00000000-0005-0000-0000-0000E6040000}"/>
    <cellStyle name="1_tree_단위수량산출1_수량산출서-1201_한수단위수량" xfId="1268" xr:uid="{00000000-0005-0000-0000-0000E7040000}"/>
    <cellStyle name="1_tree_단위수량산출-1_수량산출서-1201_한수단위수량" xfId="1269" xr:uid="{00000000-0005-0000-0000-0000E8040000}"/>
    <cellStyle name="1_tree_단위수량산출1_시설물단위수량" xfId="1270" xr:uid="{00000000-0005-0000-0000-0000E9040000}"/>
    <cellStyle name="1_tree_단위수량산출-1_시설물단위수량" xfId="1271" xr:uid="{00000000-0005-0000-0000-0000EA040000}"/>
    <cellStyle name="1_tree_단위수량산출1_시설물단위수량1" xfId="1272" xr:uid="{00000000-0005-0000-0000-0000EB040000}"/>
    <cellStyle name="1_tree_단위수량산출-1_시설물단위수량1" xfId="1273" xr:uid="{00000000-0005-0000-0000-0000EC040000}"/>
    <cellStyle name="1_tree_단위수량산출1_시설물단위수량1_시설물단위수량" xfId="1274" xr:uid="{00000000-0005-0000-0000-0000ED040000}"/>
    <cellStyle name="1_tree_단위수량산출-1_시설물단위수량1_시설물단위수량" xfId="1275" xr:uid="{00000000-0005-0000-0000-0000EE040000}"/>
    <cellStyle name="1_tree_단위수량산출1_오창수량산출서" xfId="1276" xr:uid="{00000000-0005-0000-0000-0000EF040000}"/>
    <cellStyle name="1_tree_단위수량산출-1_오창수량산출서" xfId="1277" xr:uid="{00000000-0005-0000-0000-0000F0040000}"/>
    <cellStyle name="1_tree_단위수량산출1_오창수량산출서_단위수량" xfId="1278" xr:uid="{00000000-0005-0000-0000-0000F1040000}"/>
    <cellStyle name="1_tree_단위수량산출-1_오창수량산출서_단위수량" xfId="1279" xr:uid="{00000000-0005-0000-0000-0000F2040000}"/>
    <cellStyle name="1_tree_단위수량산출1_오창수량산출서_단위수량1" xfId="1280" xr:uid="{00000000-0005-0000-0000-0000F3040000}"/>
    <cellStyle name="1_tree_단위수량산출-1_오창수량산출서_단위수량1" xfId="1281" xr:uid="{00000000-0005-0000-0000-0000F4040000}"/>
    <cellStyle name="1_tree_단위수량산출1_오창수량산출서_단위수량산출" xfId="1282" xr:uid="{00000000-0005-0000-0000-0000F5040000}"/>
    <cellStyle name="1_tree_단위수량산출-1_오창수량산출서_단위수량산출" xfId="1283" xr:uid="{00000000-0005-0000-0000-0000F6040000}"/>
    <cellStyle name="1_tree_단위수량산출1_오창수량산출서_도곡단위수량" xfId="1284" xr:uid="{00000000-0005-0000-0000-0000F7040000}"/>
    <cellStyle name="1_tree_단위수량산출-1_오창수량산출서_도곡단위수량" xfId="1285" xr:uid="{00000000-0005-0000-0000-0000F8040000}"/>
    <cellStyle name="1_tree_단위수량산출1_오창수량산출서_수량산출서-11.25" xfId="1286" xr:uid="{00000000-0005-0000-0000-0000F9040000}"/>
    <cellStyle name="1_tree_단위수량산출-1_오창수량산출서_수량산출서-11.25" xfId="1287" xr:uid="{00000000-0005-0000-0000-0000FA040000}"/>
    <cellStyle name="1_tree_단위수량산출1_오창수량산출서_수량산출서-11.25_단위수량" xfId="1288" xr:uid="{00000000-0005-0000-0000-0000FB040000}"/>
    <cellStyle name="1_tree_단위수량산출-1_오창수량산출서_수량산출서-11.25_단위수량" xfId="1289" xr:uid="{00000000-0005-0000-0000-0000FC040000}"/>
    <cellStyle name="1_tree_단위수량산출1_오창수량산출서_수량산출서-11.25_단위수량1" xfId="1290" xr:uid="{00000000-0005-0000-0000-0000FD040000}"/>
    <cellStyle name="1_tree_단위수량산출-1_오창수량산출서_수량산출서-11.25_단위수량1" xfId="1291" xr:uid="{00000000-0005-0000-0000-0000FE040000}"/>
    <cellStyle name="1_tree_단위수량산출1_오창수량산출서_수량산출서-11.25_단위수량산출" xfId="1292" xr:uid="{00000000-0005-0000-0000-0000FF040000}"/>
    <cellStyle name="1_tree_단위수량산출-1_오창수량산출서_수량산출서-11.25_단위수량산출" xfId="1293" xr:uid="{00000000-0005-0000-0000-000000050000}"/>
    <cellStyle name="1_tree_단위수량산출1_오창수량산출서_수량산출서-11.25_도곡단위수량" xfId="1294" xr:uid="{00000000-0005-0000-0000-000001050000}"/>
    <cellStyle name="1_tree_단위수량산출-1_오창수량산출서_수량산출서-11.25_도곡단위수량" xfId="1295" xr:uid="{00000000-0005-0000-0000-000002050000}"/>
    <cellStyle name="1_tree_단위수량산출1_오창수량산출서_수량산출서-11.25_철거단위수량" xfId="1296" xr:uid="{00000000-0005-0000-0000-000003050000}"/>
    <cellStyle name="1_tree_단위수량산출-1_오창수량산출서_수량산출서-11.25_철거단위수량" xfId="1297" xr:uid="{00000000-0005-0000-0000-000004050000}"/>
    <cellStyle name="1_tree_단위수량산출1_오창수량산출서_수량산출서-11.25_한수단위수량" xfId="1298" xr:uid="{00000000-0005-0000-0000-000005050000}"/>
    <cellStyle name="1_tree_단위수량산출-1_오창수량산출서_수량산출서-11.25_한수단위수량" xfId="1299" xr:uid="{00000000-0005-0000-0000-000006050000}"/>
    <cellStyle name="1_tree_단위수량산출1_오창수량산출서_수량산출서-1201" xfId="1300" xr:uid="{00000000-0005-0000-0000-000007050000}"/>
    <cellStyle name="1_tree_단위수량산출-1_오창수량산출서_수량산출서-1201" xfId="1301" xr:uid="{00000000-0005-0000-0000-000008050000}"/>
    <cellStyle name="1_tree_단위수량산출1_오창수량산출서_수량산출서-1201_단위수량" xfId="1302" xr:uid="{00000000-0005-0000-0000-000009050000}"/>
    <cellStyle name="1_tree_단위수량산출-1_오창수량산출서_수량산출서-1201_단위수량" xfId="1303" xr:uid="{00000000-0005-0000-0000-00000A050000}"/>
    <cellStyle name="1_tree_단위수량산출1_오창수량산출서_수량산출서-1201_단위수량1" xfId="1304" xr:uid="{00000000-0005-0000-0000-00000B050000}"/>
    <cellStyle name="1_tree_단위수량산출-1_오창수량산출서_수량산출서-1201_단위수량1" xfId="1305" xr:uid="{00000000-0005-0000-0000-00000C050000}"/>
    <cellStyle name="1_tree_단위수량산출1_오창수량산출서_수량산출서-1201_단위수량산출" xfId="1306" xr:uid="{00000000-0005-0000-0000-00000D050000}"/>
    <cellStyle name="1_tree_단위수량산출-1_오창수량산출서_수량산출서-1201_단위수량산출" xfId="1307" xr:uid="{00000000-0005-0000-0000-00000E050000}"/>
    <cellStyle name="1_tree_단위수량산출1_오창수량산출서_수량산출서-1201_도곡단위수량" xfId="1308" xr:uid="{00000000-0005-0000-0000-00000F050000}"/>
    <cellStyle name="1_tree_단위수량산출-1_오창수량산출서_수량산출서-1201_도곡단위수량" xfId="1309" xr:uid="{00000000-0005-0000-0000-000010050000}"/>
    <cellStyle name="1_tree_단위수량산출1_오창수량산출서_수량산출서-1201_철거단위수량" xfId="1310" xr:uid="{00000000-0005-0000-0000-000011050000}"/>
    <cellStyle name="1_tree_단위수량산출-1_오창수량산출서_수량산출서-1201_철거단위수량" xfId="1311" xr:uid="{00000000-0005-0000-0000-000012050000}"/>
    <cellStyle name="1_tree_단위수량산출1_오창수량산출서_수량산출서-1201_한수단위수량" xfId="1312" xr:uid="{00000000-0005-0000-0000-000013050000}"/>
    <cellStyle name="1_tree_단위수량산출-1_오창수량산출서_수량산출서-1201_한수단위수량" xfId="1313" xr:uid="{00000000-0005-0000-0000-000014050000}"/>
    <cellStyle name="1_tree_단위수량산출1_오창수량산출서_시설물단위수량" xfId="1314" xr:uid="{00000000-0005-0000-0000-000015050000}"/>
    <cellStyle name="1_tree_단위수량산출-1_오창수량산출서_시설물단위수량" xfId="1315" xr:uid="{00000000-0005-0000-0000-000016050000}"/>
    <cellStyle name="1_tree_단위수량산출1_오창수량산출서_시설물단위수량1" xfId="1316" xr:uid="{00000000-0005-0000-0000-000017050000}"/>
    <cellStyle name="1_tree_단위수량산출-1_오창수량산출서_시설물단위수량1" xfId="1317" xr:uid="{00000000-0005-0000-0000-000018050000}"/>
    <cellStyle name="1_tree_단위수량산출1_오창수량산출서_시설물단위수량1_시설물단위수량" xfId="1318" xr:uid="{00000000-0005-0000-0000-000019050000}"/>
    <cellStyle name="1_tree_단위수량산출-1_오창수량산출서_시설물단위수량1_시설물단위수량" xfId="1319" xr:uid="{00000000-0005-0000-0000-00001A050000}"/>
    <cellStyle name="1_tree_단위수량산출1_오창수량산출서_철거단위수량" xfId="1320" xr:uid="{00000000-0005-0000-0000-00001B050000}"/>
    <cellStyle name="1_tree_단위수량산출-1_오창수량산출서_철거단위수량" xfId="1321" xr:uid="{00000000-0005-0000-0000-00001C050000}"/>
    <cellStyle name="1_tree_단위수량산출1_오창수량산출서_한수단위수량" xfId="1322" xr:uid="{00000000-0005-0000-0000-00001D050000}"/>
    <cellStyle name="1_tree_단위수량산출-1_오창수량산출서_한수단위수량" xfId="1323" xr:uid="{00000000-0005-0000-0000-00001E050000}"/>
    <cellStyle name="1_tree_단위수량산출1_철거단위수량" xfId="1324" xr:uid="{00000000-0005-0000-0000-00001F050000}"/>
    <cellStyle name="1_tree_단위수량산출-1_철거단위수량" xfId="1325" xr:uid="{00000000-0005-0000-0000-000020050000}"/>
    <cellStyle name="1_tree_단위수량산출1_한수단위수량" xfId="1326" xr:uid="{00000000-0005-0000-0000-000021050000}"/>
    <cellStyle name="1_tree_단위수량산출-1_한수단위수량" xfId="1327" xr:uid="{00000000-0005-0000-0000-000022050000}"/>
    <cellStyle name="1_tree_단위수량산출2" xfId="1328" xr:uid="{00000000-0005-0000-0000-000023050000}"/>
    <cellStyle name="1_tree_단위수량산출2_단위수량" xfId="1329" xr:uid="{00000000-0005-0000-0000-000024050000}"/>
    <cellStyle name="1_tree_단위수량산출2_단위수량1" xfId="1330" xr:uid="{00000000-0005-0000-0000-000025050000}"/>
    <cellStyle name="1_tree_단위수량산출2_단위수량산출" xfId="1331" xr:uid="{00000000-0005-0000-0000-000026050000}"/>
    <cellStyle name="1_tree_단위수량산출2_도곡단위수량" xfId="1332" xr:uid="{00000000-0005-0000-0000-000027050000}"/>
    <cellStyle name="1_tree_단위수량산출2_수량산출서-11.25" xfId="1333" xr:uid="{00000000-0005-0000-0000-000028050000}"/>
    <cellStyle name="1_tree_단위수량산출2_수량산출서-11.25_단위수량" xfId="1334" xr:uid="{00000000-0005-0000-0000-000029050000}"/>
    <cellStyle name="1_tree_단위수량산출2_수량산출서-11.25_단위수량1" xfId="1335" xr:uid="{00000000-0005-0000-0000-00002A050000}"/>
    <cellStyle name="1_tree_단위수량산출2_수량산출서-11.25_단위수량산출" xfId="1336" xr:uid="{00000000-0005-0000-0000-00002B050000}"/>
    <cellStyle name="1_tree_단위수량산출2_수량산출서-11.25_도곡단위수량" xfId="1337" xr:uid="{00000000-0005-0000-0000-00002C050000}"/>
    <cellStyle name="1_tree_단위수량산출2_수량산출서-11.25_철거단위수량" xfId="1338" xr:uid="{00000000-0005-0000-0000-00002D050000}"/>
    <cellStyle name="1_tree_단위수량산출2_수량산출서-11.25_한수단위수량" xfId="1339" xr:uid="{00000000-0005-0000-0000-00002E050000}"/>
    <cellStyle name="1_tree_단위수량산출2_수량산출서-1201" xfId="1340" xr:uid="{00000000-0005-0000-0000-00002F050000}"/>
    <cellStyle name="1_tree_단위수량산출2_수량산출서-1201_단위수량" xfId="1341" xr:uid="{00000000-0005-0000-0000-000030050000}"/>
    <cellStyle name="1_tree_단위수량산출2_수량산출서-1201_단위수량1" xfId="1342" xr:uid="{00000000-0005-0000-0000-000031050000}"/>
    <cellStyle name="1_tree_단위수량산출2_수량산출서-1201_단위수량산출" xfId="1343" xr:uid="{00000000-0005-0000-0000-000032050000}"/>
    <cellStyle name="1_tree_단위수량산출2_수량산출서-1201_도곡단위수량" xfId="1344" xr:uid="{00000000-0005-0000-0000-000033050000}"/>
    <cellStyle name="1_tree_단위수량산출2_수량산출서-1201_철거단위수량" xfId="1345" xr:uid="{00000000-0005-0000-0000-000034050000}"/>
    <cellStyle name="1_tree_단위수량산출2_수량산출서-1201_한수단위수량" xfId="1346" xr:uid="{00000000-0005-0000-0000-000035050000}"/>
    <cellStyle name="1_tree_단위수량산출2_시설물단위수량" xfId="1347" xr:uid="{00000000-0005-0000-0000-000036050000}"/>
    <cellStyle name="1_tree_단위수량산출2_시설물단위수량1" xfId="1348" xr:uid="{00000000-0005-0000-0000-000037050000}"/>
    <cellStyle name="1_tree_단위수량산출2_시설물단위수량1_시설물단위수량" xfId="1349" xr:uid="{00000000-0005-0000-0000-000038050000}"/>
    <cellStyle name="1_tree_단위수량산출2_오창수량산출서" xfId="1350" xr:uid="{00000000-0005-0000-0000-000039050000}"/>
    <cellStyle name="1_tree_단위수량산출2_오창수량산출서_단위수량" xfId="1351" xr:uid="{00000000-0005-0000-0000-00003A050000}"/>
    <cellStyle name="1_tree_단위수량산출2_오창수량산출서_단위수량1" xfId="1352" xr:uid="{00000000-0005-0000-0000-00003B050000}"/>
    <cellStyle name="1_tree_단위수량산출2_오창수량산출서_단위수량산출" xfId="1353" xr:uid="{00000000-0005-0000-0000-00003C050000}"/>
    <cellStyle name="1_tree_단위수량산출2_오창수량산출서_도곡단위수량" xfId="1354" xr:uid="{00000000-0005-0000-0000-00003D050000}"/>
    <cellStyle name="1_tree_단위수량산출2_오창수량산출서_수량산출서-11.25" xfId="1355" xr:uid="{00000000-0005-0000-0000-00003E050000}"/>
    <cellStyle name="1_tree_단위수량산출2_오창수량산출서_수량산출서-11.25_단위수량" xfId="1356" xr:uid="{00000000-0005-0000-0000-00003F050000}"/>
    <cellStyle name="1_tree_단위수량산출2_오창수량산출서_수량산출서-11.25_단위수량1" xfId="1357" xr:uid="{00000000-0005-0000-0000-000040050000}"/>
    <cellStyle name="1_tree_단위수량산출2_오창수량산출서_수량산출서-11.25_단위수량산출" xfId="1358" xr:uid="{00000000-0005-0000-0000-000041050000}"/>
    <cellStyle name="1_tree_단위수량산출2_오창수량산출서_수량산출서-11.25_도곡단위수량" xfId="1359" xr:uid="{00000000-0005-0000-0000-000042050000}"/>
    <cellStyle name="1_tree_단위수량산출2_오창수량산출서_수량산출서-11.25_철거단위수량" xfId="1360" xr:uid="{00000000-0005-0000-0000-000043050000}"/>
    <cellStyle name="1_tree_단위수량산출2_오창수량산출서_수량산출서-11.25_한수단위수량" xfId="1361" xr:uid="{00000000-0005-0000-0000-000044050000}"/>
    <cellStyle name="1_tree_단위수량산출2_오창수량산출서_수량산출서-1201" xfId="1362" xr:uid="{00000000-0005-0000-0000-000045050000}"/>
    <cellStyle name="1_tree_단위수량산출2_오창수량산출서_수량산출서-1201_단위수량" xfId="1363" xr:uid="{00000000-0005-0000-0000-000046050000}"/>
    <cellStyle name="1_tree_단위수량산출2_오창수량산출서_수량산출서-1201_단위수량1" xfId="1364" xr:uid="{00000000-0005-0000-0000-000047050000}"/>
    <cellStyle name="1_tree_단위수량산출2_오창수량산출서_수량산출서-1201_단위수량산출" xfId="1365" xr:uid="{00000000-0005-0000-0000-000048050000}"/>
    <cellStyle name="1_tree_단위수량산출2_오창수량산출서_수량산출서-1201_도곡단위수량" xfId="1366" xr:uid="{00000000-0005-0000-0000-000049050000}"/>
    <cellStyle name="1_tree_단위수량산출2_오창수량산출서_수량산출서-1201_철거단위수량" xfId="1367" xr:uid="{00000000-0005-0000-0000-00004A050000}"/>
    <cellStyle name="1_tree_단위수량산출2_오창수량산출서_수량산출서-1201_한수단위수량" xfId="1368" xr:uid="{00000000-0005-0000-0000-00004B050000}"/>
    <cellStyle name="1_tree_단위수량산출2_오창수량산출서_시설물단위수량" xfId="1369" xr:uid="{00000000-0005-0000-0000-00004C050000}"/>
    <cellStyle name="1_tree_단위수량산출2_오창수량산출서_시설물단위수량1" xfId="1370" xr:uid="{00000000-0005-0000-0000-00004D050000}"/>
    <cellStyle name="1_tree_단위수량산출2_오창수량산출서_시설물단위수량1_시설물단위수량" xfId="1371" xr:uid="{00000000-0005-0000-0000-00004E050000}"/>
    <cellStyle name="1_tree_단위수량산출2_오창수량산출서_철거단위수량" xfId="1372" xr:uid="{00000000-0005-0000-0000-00004F050000}"/>
    <cellStyle name="1_tree_단위수량산출2_오창수량산출서_한수단위수량" xfId="1373" xr:uid="{00000000-0005-0000-0000-000050050000}"/>
    <cellStyle name="1_tree_단위수량산출2_철거단위수량" xfId="1374" xr:uid="{00000000-0005-0000-0000-000051050000}"/>
    <cellStyle name="1_tree_단위수량산출2_한수단위수량" xfId="1375" xr:uid="{00000000-0005-0000-0000-000052050000}"/>
    <cellStyle name="1_tree_단위수량산출-개군" xfId="1376" xr:uid="{00000000-0005-0000-0000-000053050000}"/>
    <cellStyle name="1_tree_단위수량산출-경북기계" xfId="1377" xr:uid="{00000000-0005-0000-0000-000054050000}"/>
    <cellStyle name="1_tree_단위수량산출-구로중" xfId="1378" xr:uid="{00000000-0005-0000-0000-000055050000}"/>
    <cellStyle name="1_tree_단위수량산출-달북초" xfId="1379" xr:uid="{00000000-0005-0000-0000-000056050000}"/>
    <cellStyle name="1_tree_단위수량산출-동북" xfId="1380" xr:uid="{00000000-0005-0000-0000-000057050000}"/>
    <cellStyle name="1_tree_단위수량산출-모전초등" xfId="1381" xr:uid="{00000000-0005-0000-0000-000058050000}"/>
    <cellStyle name="1_tree_단위수량산출-문화" xfId="1382" xr:uid="{00000000-0005-0000-0000-000059050000}"/>
    <cellStyle name="1_tree_단위수량산출-반여" xfId="1383" xr:uid="{00000000-0005-0000-0000-00005A050000}"/>
    <cellStyle name="1_tree_단위수량산출서-1공구" xfId="1384" xr:uid="{00000000-0005-0000-0000-00005B050000}"/>
    <cellStyle name="1_tree_단위수량산출-서현" xfId="1385" xr:uid="{00000000-0005-0000-0000-00005C050000}"/>
    <cellStyle name="1_tree_단위수량산출-송파중" xfId="1386" xr:uid="{00000000-0005-0000-0000-00005D050000}"/>
    <cellStyle name="1_tree_단위수량산출-울산여고" xfId="1387" xr:uid="{00000000-0005-0000-0000-00005E050000}"/>
    <cellStyle name="1_tree_단위수량산출-율면초등" xfId="1388" xr:uid="{00000000-0005-0000-0000-00005F050000}"/>
    <cellStyle name="1_tree_단위수량산출-전주공업고" xfId="1389" xr:uid="{00000000-0005-0000-0000-000060050000}"/>
    <cellStyle name="1_tree_단위수량산출-충남여고" xfId="1390" xr:uid="{00000000-0005-0000-0000-000061050000}"/>
    <cellStyle name="1_tree_도곡단위수량" xfId="1391" xr:uid="{00000000-0005-0000-0000-000062050000}"/>
    <cellStyle name="1_tree_도곡집계표" xfId="1392" xr:uid="{00000000-0005-0000-0000-000063050000}"/>
    <cellStyle name="1_tree_롯데반여단위수량(석2)" xfId="1393" xr:uid="{00000000-0005-0000-0000-000064050000}"/>
    <cellStyle name="1_tree_마운딩수량" xfId="1394" xr:uid="{00000000-0005-0000-0000-000065050000}"/>
    <cellStyle name="1_tree_마운딩수량_갑지0601" xfId="1395" xr:uid="{00000000-0005-0000-0000-000066050000}"/>
    <cellStyle name="1_tree_마운딩수량_갑지0601_과천놀이터설계서" xfId="1396" xr:uid="{00000000-0005-0000-0000-000067050000}"/>
    <cellStyle name="1_tree_마운딩수량_갑지0601_총괄갑지" xfId="1397" xr:uid="{00000000-0005-0000-0000-000068050000}"/>
    <cellStyle name="1_tree_마운딩수량_갑지0601_총괄내역서" xfId="1398" xr:uid="{00000000-0005-0000-0000-000069050000}"/>
    <cellStyle name="1_tree_수량산출" xfId="1399" xr:uid="{00000000-0005-0000-0000-00006A050000}"/>
    <cellStyle name="1_tree_수량산출_구로리총괄내역" xfId="1400" xr:uid="{00000000-0005-0000-0000-00006B050000}"/>
    <cellStyle name="1_tree_수량산출_구로리총괄내역_구로리설계예산서1029" xfId="1401" xr:uid="{00000000-0005-0000-0000-00006C050000}"/>
    <cellStyle name="1_tree_수량산출_구로리총괄내역_구로리설계예산서1118준공" xfId="1402" xr:uid="{00000000-0005-0000-0000-00006D050000}"/>
    <cellStyle name="1_tree_수량산출_구로리총괄내역_구로리설계예산서조경" xfId="1403" xr:uid="{00000000-0005-0000-0000-00006E050000}"/>
    <cellStyle name="1_tree_수량산출_구로리총괄내역_구로리어린이공원예산서(조경)1125" xfId="1404" xr:uid="{00000000-0005-0000-0000-00006F050000}"/>
    <cellStyle name="1_tree_수량산출_구로리총괄내역_내역서" xfId="1405" xr:uid="{00000000-0005-0000-0000-000070050000}"/>
    <cellStyle name="1_tree_수량산출_구로리총괄내역_노임단가표" xfId="1406" xr:uid="{00000000-0005-0000-0000-000071050000}"/>
    <cellStyle name="1_tree_수량산출_구로리총괄내역_수도권매립지" xfId="1407" xr:uid="{00000000-0005-0000-0000-000072050000}"/>
    <cellStyle name="1_tree_수량산출_구로리총괄내역_수도권매립지1004(발주용)" xfId="1408" xr:uid="{00000000-0005-0000-0000-000073050000}"/>
    <cellStyle name="1_tree_수량산출_구로리총괄내역_일신건영설계예산서(0211)" xfId="1409" xr:uid="{00000000-0005-0000-0000-000074050000}"/>
    <cellStyle name="1_tree_수량산출_구로리총괄내역_일위대가" xfId="1410" xr:uid="{00000000-0005-0000-0000-000075050000}"/>
    <cellStyle name="1_tree_수량산출_구로리총괄내역_자재단가표" xfId="1411" xr:uid="{00000000-0005-0000-0000-000076050000}"/>
    <cellStyle name="1_tree_수량산출_구로리총괄내역_장안초등학교내역0814" xfId="1412" xr:uid="{00000000-0005-0000-0000-000077050000}"/>
    <cellStyle name="1_tree_수량산출_총괄내역0518" xfId="1413" xr:uid="{00000000-0005-0000-0000-000078050000}"/>
    <cellStyle name="1_tree_수량산출_총괄내역0518_구로리설계예산서1029" xfId="1414" xr:uid="{00000000-0005-0000-0000-000079050000}"/>
    <cellStyle name="1_tree_수량산출_총괄내역0518_구로리설계예산서1118준공" xfId="1415" xr:uid="{00000000-0005-0000-0000-00007A050000}"/>
    <cellStyle name="1_tree_수량산출_총괄내역0518_구로리설계예산서조경" xfId="1416" xr:uid="{00000000-0005-0000-0000-00007B050000}"/>
    <cellStyle name="1_tree_수량산출_총괄내역0518_구로리어린이공원예산서(조경)1125" xfId="1417" xr:uid="{00000000-0005-0000-0000-00007C050000}"/>
    <cellStyle name="1_tree_수량산출_총괄내역0518_내역서" xfId="1418" xr:uid="{00000000-0005-0000-0000-00007D050000}"/>
    <cellStyle name="1_tree_수량산출_총괄내역0518_노임단가표" xfId="1419" xr:uid="{00000000-0005-0000-0000-00007E050000}"/>
    <cellStyle name="1_tree_수량산출_총괄내역0518_수도권매립지" xfId="1420" xr:uid="{00000000-0005-0000-0000-00007F050000}"/>
    <cellStyle name="1_tree_수량산출_총괄내역0518_수도권매립지1004(발주용)" xfId="1421" xr:uid="{00000000-0005-0000-0000-000080050000}"/>
    <cellStyle name="1_tree_수량산출_총괄내역0518_일신건영설계예산서(0211)" xfId="1422" xr:uid="{00000000-0005-0000-0000-000081050000}"/>
    <cellStyle name="1_tree_수량산출_총괄내역0518_일위대가" xfId="1423" xr:uid="{00000000-0005-0000-0000-000082050000}"/>
    <cellStyle name="1_tree_수량산출_총괄내역0518_자재단가표" xfId="1424" xr:uid="{00000000-0005-0000-0000-000083050000}"/>
    <cellStyle name="1_tree_수량산출_총괄내역0518_장안초등학교내역0814" xfId="1425" xr:uid="{00000000-0005-0000-0000-000084050000}"/>
    <cellStyle name="1_tree_수량산출_현충묘지-예산서(조경)" xfId="1426" xr:uid="{00000000-0005-0000-0000-000085050000}"/>
    <cellStyle name="1_tree_수량산출_현충묘지-예산서(조경)_예산서-엑셀변환양식100" xfId="1427" xr:uid="{00000000-0005-0000-0000-000086050000}"/>
    <cellStyle name="1_tree_수량산출서-11.25" xfId="1428" xr:uid="{00000000-0005-0000-0000-000087050000}"/>
    <cellStyle name="1_tree_수량산출서-11.25_단위수량" xfId="1429" xr:uid="{00000000-0005-0000-0000-000088050000}"/>
    <cellStyle name="1_tree_수량산출서-11.25_단위수량1" xfId="1430" xr:uid="{00000000-0005-0000-0000-000089050000}"/>
    <cellStyle name="1_tree_수량산출서-11.25_단위수량산출" xfId="1431" xr:uid="{00000000-0005-0000-0000-00008A050000}"/>
    <cellStyle name="1_tree_수량산출서-11.25_도곡단위수량" xfId="1432" xr:uid="{00000000-0005-0000-0000-00008B050000}"/>
    <cellStyle name="1_tree_수량산출서-11.25_철거단위수량" xfId="1433" xr:uid="{00000000-0005-0000-0000-00008C050000}"/>
    <cellStyle name="1_tree_수량산출서-11.25_한수단위수량" xfId="1434" xr:uid="{00000000-0005-0000-0000-00008D050000}"/>
    <cellStyle name="1_tree_수량산출서-1201" xfId="1435" xr:uid="{00000000-0005-0000-0000-00008E050000}"/>
    <cellStyle name="1_tree_수량산출서-1201_단위수량" xfId="1436" xr:uid="{00000000-0005-0000-0000-00008F050000}"/>
    <cellStyle name="1_tree_수량산출서-1201_단위수량1" xfId="1437" xr:uid="{00000000-0005-0000-0000-000090050000}"/>
    <cellStyle name="1_tree_수량산출서-1201_단위수량산출" xfId="1438" xr:uid="{00000000-0005-0000-0000-000091050000}"/>
    <cellStyle name="1_tree_수량산출서-1201_도곡단위수량" xfId="1439" xr:uid="{00000000-0005-0000-0000-000092050000}"/>
    <cellStyle name="1_tree_수량산출서-1201_철거단위수량" xfId="1440" xr:uid="{00000000-0005-0000-0000-000093050000}"/>
    <cellStyle name="1_tree_수량산출서-1201_한수단위수량" xfId="1441" xr:uid="{00000000-0005-0000-0000-000094050000}"/>
    <cellStyle name="1_tree_수량산출서-최종" xfId="1442" xr:uid="{00000000-0005-0000-0000-000095050000}"/>
    <cellStyle name="1_tree_수량-식재-1031" xfId="1443" xr:uid="{00000000-0005-0000-0000-000096050000}"/>
    <cellStyle name="1_tree_수량집계(금회분)" xfId="1444" xr:uid="{00000000-0005-0000-0000-000097050000}"/>
    <cellStyle name="1_tree_수량집계-2002춘천" xfId="1445" xr:uid="{00000000-0005-0000-0000-000098050000}"/>
    <cellStyle name="1_tree_수량집계-금강" xfId="1446" xr:uid="{00000000-0005-0000-0000-000099050000}"/>
    <cellStyle name="1_tree_수량집계-사례" xfId="1447" xr:uid="{00000000-0005-0000-0000-00009A050000}"/>
    <cellStyle name="1_tree_수량집계예산공설 " xfId="1448" xr:uid="{00000000-0005-0000-0000-00009B050000}"/>
    <cellStyle name="1_tree_수량집계예산공설 _덕동산 산책로 정비공사(0730)" xfId="1449" xr:uid="{00000000-0005-0000-0000-00009C050000}"/>
    <cellStyle name="1_tree_수량집계예산공설 _수량집계-사례" xfId="1450" xr:uid="{00000000-0005-0000-0000-00009D050000}"/>
    <cellStyle name="1_tree_수량집계예산공설 _할미산성" xfId="1451" xr:uid="{00000000-0005-0000-0000-00009E050000}"/>
    <cellStyle name="1_tree_수량집계-정읍" xfId="1452" xr:uid="{00000000-0005-0000-0000-00009F050000}"/>
    <cellStyle name="1_tree_수량집계최종-구로중" xfId="1453" xr:uid="{00000000-0005-0000-0000-0000A0050000}"/>
    <cellStyle name="1_tree_수량집계최종-구미1대" xfId="1454" xr:uid="{00000000-0005-0000-0000-0000A1050000}"/>
    <cellStyle name="1_tree_수량집계최종-남대천" xfId="1455" xr:uid="{00000000-0005-0000-0000-0000A2050000}"/>
    <cellStyle name="1_tree_수량집계최종-진안" xfId="1456" xr:uid="{00000000-0005-0000-0000-0000A3050000}"/>
    <cellStyle name="1_tree_수원변경수량산출" xfId="1457" xr:uid="{00000000-0005-0000-0000-0000A4050000}"/>
    <cellStyle name="1_tree_시설물단위수량" xfId="1458" xr:uid="{00000000-0005-0000-0000-0000A5050000}"/>
    <cellStyle name="1_tree_시설물단위수량1" xfId="1459" xr:uid="{00000000-0005-0000-0000-0000A6050000}"/>
    <cellStyle name="1_tree_시설물단위수량1_시설물단위수량" xfId="1460" xr:uid="{00000000-0005-0000-0000-0000A7050000}"/>
    <cellStyle name="1_tree_쌍용" xfId="1461" xr:uid="{00000000-0005-0000-0000-0000A8050000}"/>
    <cellStyle name="1_tree_쌍용_단위수량" xfId="1462" xr:uid="{00000000-0005-0000-0000-0000A9050000}"/>
    <cellStyle name="1_tree_쌍용_단위수량1" xfId="1463" xr:uid="{00000000-0005-0000-0000-0000AA050000}"/>
    <cellStyle name="1_tree_쌍용_단위수량산출" xfId="1464" xr:uid="{00000000-0005-0000-0000-0000AB050000}"/>
    <cellStyle name="1_tree_쌍용_도곡단위수량" xfId="1465" xr:uid="{00000000-0005-0000-0000-0000AC050000}"/>
    <cellStyle name="1_tree_쌍용_수량산출서-11.25" xfId="1466" xr:uid="{00000000-0005-0000-0000-0000AD050000}"/>
    <cellStyle name="1_tree_쌍용_수량산출서-11.25_단위수량" xfId="1467" xr:uid="{00000000-0005-0000-0000-0000AE050000}"/>
    <cellStyle name="1_tree_쌍용_수량산출서-11.25_단위수량1" xfId="1468" xr:uid="{00000000-0005-0000-0000-0000AF050000}"/>
    <cellStyle name="1_tree_쌍용_수량산출서-11.25_단위수량산출" xfId="1469" xr:uid="{00000000-0005-0000-0000-0000B0050000}"/>
    <cellStyle name="1_tree_쌍용_수량산출서-11.25_도곡단위수량" xfId="1470" xr:uid="{00000000-0005-0000-0000-0000B1050000}"/>
    <cellStyle name="1_tree_쌍용_수량산출서-11.25_철거단위수량" xfId="1471" xr:uid="{00000000-0005-0000-0000-0000B2050000}"/>
    <cellStyle name="1_tree_쌍용_수량산출서-11.25_한수단위수량" xfId="1472" xr:uid="{00000000-0005-0000-0000-0000B3050000}"/>
    <cellStyle name="1_tree_쌍용_수량산출서-1201" xfId="1473" xr:uid="{00000000-0005-0000-0000-0000B4050000}"/>
    <cellStyle name="1_tree_쌍용_수량산출서-1201_단위수량" xfId="1474" xr:uid="{00000000-0005-0000-0000-0000B5050000}"/>
    <cellStyle name="1_tree_쌍용_수량산출서-1201_단위수량1" xfId="1475" xr:uid="{00000000-0005-0000-0000-0000B6050000}"/>
    <cellStyle name="1_tree_쌍용_수량산출서-1201_단위수량산출" xfId="1476" xr:uid="{00000000-0005-0000-0000-0000B7050000}"/>
    <cellStyle name="1_tree_쌍용_수량산출서-1201_도곡단위수량" xfId="1477" xr:uid="{00000000-0005-0000-0000-0000B8050000}"/>
    <cellStyle name="1_tree_쌍용_수량산출서-1201_철거단위수량" xfId="1478" xr:uid="{00000000-0005-0000-0000-0000B9050000}"/>
    <cellStyle name="1_tree_쌍용_수량산출서-1201_한수단위수량" xfId="1479" xr:uid="{00000000-0005-0000-0000-0000BA050000}"/>
    <cellStyle name="1_tree_쌍용_시설물단위수량" xfId="1480" xr:uid="{00000000-0005-0000-0000-0000BB050000}"/>
    <cellStyle name="1_tree_쌍용_시설물단위수량1" xfId="1481" xr:uid="{00000000-0005-0000-0000-0000BC050000}"/>
    <cellStyle name="1_tree_쌍용_시설물단위수량1_시설물단위수량" xfId="1482" xr:uid="{00000000-0005-0000-0000-0000BD050000}"/>
    <cellStyle name="1_tree_쌍용_오창수량산출서" xfId="1483" xr:uid="{00000000-0005-0000-0000-0000BE050000}"/>
    <cellStyle name="1_tree_쌍용_오창수량산출서_단위수량" xfId="1484" xr:uid="{00000000-0005-0000-0000-0000BF050000}"/>
    <cellStyle name="1_tree_쌍용_오창수량산출서_단위수량1" xfId="1485" xr:uid="{00000000-0005-0000-0000-0000C0050000}"/>
    <cellStyle name="1_tree_쌍용_오창수량산출서_단위수량산출" xfId="1486" xr:uid="{00000000-0005-0000-0000-0000C1050000}"/>
    <cellStyle name="1_tree_쌍용_오창수량산출서_도곡단위수량" xfId="1487" xr:uid="{00000000-0005-0000-0000-0000C2050000}"/>
    <cellStyle name="1_tree_쌍용_오창수량산출서_수량산출서-11.25" xfId="1488" xr:uid="{00000000-0005-0000-0000-0000C3050000}"/>
    <cellStyle name="1_tree_쌍용_오창수량산출서_수량산출서-11.25_단위수량" xfId="1489" xr:uid="{00000000-0005-0000-0000-0000C4050000}"/>
    <cellStyle name="1_tree_쌍용_오창수량산출서_수량산출서-11.25_단위수량1" xfId="1490" xr:uid="{00000000-0005-0000-0000-0000C5050000}"/>
    <cellStyle name="1_tree_쌍용_오창수량산출서_수량산출서-11.25_단위수량산출" xfId="1491" xr:uid="{00000000-0005-0000-0000-0000C6050000}"/>
    <cellStyle name="1_tree_쌍용_오창수량산출서_수량산출서-11.25_도곡단위수량" xfId="1492" xr:uid="{00000000-0005-0000-0000-0000C7050000}"/>
    <cellStyle name="1_tree_쌍용_오창수량산출서_수량산출서-11.25_철거단위수량" xfId="1493" xr:uid="{00000000-0005-0000-0000-0000C8050000}"/>
    <cellStyle name="1_tree_쌍용_오창수량산출서_수량산출서-11.25_한수단위수량" xfId="1494" xr:uid="{00000000-0005-0000-0000-0000C9050000}"/>
    <cellStyle name="1_tree_쌍용_오창수량산출서_수량산출서-1201" xfId="1495" xr:uid="{00000000-0005-0000-0000-0000CA050000}"/>
    <cellStyle name="1_tree_쌍용_오창수량산출서_수량산출서-1201_단위수량" xfId="1496" xr:uid="{00000000-0005-0000-0000-0000CB050000}"/>
    <cellStyle name="1_tree_쌍용_오창수량산출서_수량산출서-1201_단위수량1" xfId="1497" xr:uid="{00000000-0005-0000-0000-0000CC050000}"/>
    <cellStyle name="1_tree_쌍용_오창수량산출서_수량산출서-1201_단위수량산출" xfId="1498" xr:uid="{00000000-0005-0000-0000-0000CD050000}"/>
    <cellStyle name="1_tree_쌍용_오창수량산출서_수량산출서-1201_도곡단위수량" xfId="1499" xr:uid="{00000000-0005-0000-0000-0000CE050000}"/>
    <cellStyle name="1_tree_쌍용_오창수량산출서_수량산출서-1201_철거단위수량" xfId="1500" xr:uid="{00000000-0005-0000-0000-0000CF050000}"/>
    <cellStyle name="1_tree_쌍용_오창수량산출서_수량산출서-1201_한수단위수량" xfId="1501" xr:uid="{00000000-0005-0000-0000-0000D0050000}"/>
    <cellStyle name="1_tree_쌍용_오창수량산출서_시설물단위수량" xfId="1502" xr:uid="{00000000-0005-0000-0000-0000D1050000}"/>
    <cellStyle name="1_tree_쌍용_오창수량산출서_시설물단위수량1" xfId="1503" xr:uid="{00000000-0005-0000-0000-0000D2050000}"/>
    <cellStyle name="1_tree_쌍용_오창수량산출서_시설물단위수량1_시설물단위수량" xfId="1504" xr:uid="{00000000-0005-0000-0000-0000D3050000}"/>
    <cellStyle name="1_tree_쌍용_오창수량산출서_철거단위수량" xfId="1505" xr:uid="{00000000-0005-0000-0000-0000D4050000}"/>
    <cellStyle name="1_tree_쌍용_오창수량산출서_한수단위수량" xfId="1506" xr:uid="{00000000-0005-0000-0000-0000D5050000}"/>
    <cellStyle name="1_tree_쌍용_철거단위수량" xfId="1507" xr:uid="{00000000-0005-0000-0000-0000D6050000}"/>
    <cellStyle name="1_tree_쌍용_한수단위수량" xfId="1508" xr:uid="{00000000-0005-0000-0000-0000D7050000}"/>
    <cellStyle name="1_tree_안동수량산출" xfId="1509" xr:uid="{00000000-0005-0000-0000-0000D8050000}"/>
    <cellStyle name="1_tree_안동수량산출최종" xfId="1510" xr:uid="{00000000-0005-0000-0000-0000D9050000}"/>
    <cellStyle name="1_tree_안동최종집계최종" xfId="1511" xr:uid="{00000000-0005-0000-0000-0000DA050000}"/>
    <cellStyle name="1_tree_오창수량산출서" xfId="1512" xr:uid="{00000000-0005-0000-0000-0000DB050000}"/>
    <cellStyle name="1_tree_오창수량산출서_단위수량" xfId="1513" xr:uid="{00000000-0005-0000-0000-0000DC050000}"/>
    <cellStyle name="1_tree_오창수량산출서_단위수량1" xfId="1514" xr:uid="{00000000-0005-0000-0000-0000DD050000}"/>
    <cellStyle name="1_tree_오창수량산출서_단위수량산출" xfId="1515" xr:uid="{00000000-0005-0000-0000-0000DE050000}"/>
    <cellStyle name="1_tree_오창수량산출서_도곡단위수량" xfId="1516" xr:uid="{00000000-0005-0000-0000-0000DF050000}"/>
    <cellStyle name="1_tree_오창수량산출서_수량산출서-11.25" xfId="1517" xr:uid="{00000000-0005-0000-0000-0000E0050000}"/>
    <cellStyle name="1_tree_오창수량산출서_수량산출서-11.25_단위수량" xfId="1518" xr:uid="{00000000-0005-0000-0000-0000E1050000}"/>
    <cellStyle name="1_tree_오창수량산출서_수량산출서-11.25_단위수량1" xfId="1519" xr:uid="{00000000-0005-0000-0000-0000E2050000}"/>
    <cellStyle name="1_tree_오창수량산출서_수량산출서-11.25_단위수량산출" xfId="1520" xr:uid="{00000000-0005-0000-0000-0000E3050000}"/>
    <cellStyle name="1_tree_오창수량산출서_수량산출서-11.25_도곡단위수량" xfId="1521" xr:uid="{00000000-0005-0000-0000-0000E4050000}"/>
    <cellStyle name="1_tree_오창수량산출서_수량산출서-11.25_철거단위수량" xfId="1522" xr:uid="{00000000-0005-0000-0000-0000E5050000}"/>
    <cellStyle name="1_tree_오창수량산출서_수량산출서-11.25_한수단위수량" xfId="1523" xr:uid="{00000000-0005-0000-0000-0000E6050000}"/>
    <cellStyle name="1_tree_오창수량산출서_수량산출서-1201" xfId="1524" xr:uid="{00000000-0005-0000-0000-0000E7050000}"/>
    <cellStyle name="1_tree_오창수량산출서_수량산출서-1201_단위수량" xfId="1525" xr:uid="{00000000-0005-0000-0000-0000E8050000}"/>
    <cellStyle name="1_tree_오창수량산출서_수량산출서-1201_단위수량1" xfId="1526" xr:uid="{00000000-0005-0000-0000-0000E9050000}"/>
    <cellStyle name="1_tree_오창수량산출서_수량산출서-1201_단위수량산출" xfId="1527" xr:uid="{00000000-0005-0000-0000-0000EA050000}"/>
    <cellStyle name="1_tree_오창수량산출서_수량산출서-1201_도곡단위수량" xfId="1528" xr:uid="{00000000-0005-0000-0000-0000EB050000}"/>
    <cellStyle name="1_tree_오창수량산출서_수량산출서-1201_철거단위수량" xfId="1529" xr:uid="{00000000-0005-0000-0000-0000EC050000}"/>
    <cellStyle name="1_tree_오창수량산출서_수량산출서-1201_한수단위수량" xfId="1530" xr:uid="{00000000-0005-0000-0000-0000ED050000}"/>
    <cellStyle name="1_tree_오창수량산출서_시설물단위수량" xfId="1531" xr:uid="{00000000-0005-0000-0000-0000EE050000}"/>
    <cellStyle name="1_tree_오창수량산출서_시설물단위수량1" xfId="1532" xr:uid="{00000000-0005-0000-0000-0000EF050000}"/>
    <cellStyle name="1_tree_오창수량산출서_시설물단위수량1_시설물단위수량" xfId="1533" xr:uid="{00000000-0005-0000-0000-0000F0050000}"/>
    <cellStyle name="1_tree_오창수량산출서_철거단위수량" xfId="1534" xr:uid="{00000000-0005-0000-0000-0000F1050000}"/>
    <cellStyle name="1_tree_오창수량산출서_한수단위수량" xfId="1535" xr:uid="{00000000-0005-0000-0000-0000F2050000}"/>
    <cellStyle name="1_tree_용평단위수량" xfId="1536" xr:uid="{00000000-0005-0000-0000-0000F3050000}"/>
    <cellStyle name="1_tree_운동장단위수량" xfId="1537" xr:uid="{00000000-0005-0000-0000-0000F4050000}"/>
    <cellStyle name="1_tree_운동장단위수량-제일" xfId="1538" xr:uid="{00000000-0005-0000-0000-0000F5050000}"/>
    <cellStyle name="1_tree_원가계산서" xfId="1539" xr:uid="{00000000-0005-0000-0000-0000F6050000}"/>
    <cellStyle name="1_tree_원가계산서_과천놀이터설계서" xfId="1540" xr:uid="{00000000-0005-0000-0000-0000F7050000}"/>
    <cellStyle name="1_tree_원가계산서_총괄갑지" xfId="1541" xr:uid="{00000000-0005-0000-0000-0000F8050000}"/>
    <cellStyle name="1_tree_원가계산서_총괄내역서" xfId="1542" xr:uid="{00000000-0005-0000-0000-0000F9050000}"/>
    <cellStyle name="1_tree_은파단위수량" xfId="1543" xr:uid="{00000000-0005-0000-0000-0000FA050000}"/>
    <cellStyle name="1_tree_은파단위수량_단위수량" xfId="1544" xr:uid="{00000000-0005-0000-0000-0000FB050000}"/>
    <cellStyle name="1_tree_은파단위수량_단위수량1" xfId="1545" xr:uid="{00000000-0005-0000-0000-0000FC050000}"/>
    <cellStyle name="1_tree_은파단위수량_단위수량산출" xfId="1546" xr:uid="{00000000-0005-0000-0000-0000FD050000}"/>
    <cellStyle name="1_tree_은파단위수량_도곡단위수량" xfId="1547" xr:uid="{00000000-0005-0000-0000-0000FE050000}"/>
    <cellStyle name="1_tree_은파단위수량_수량산출서-11.25" xfId="1548" xr:uid="{00000000-0005-0000-0000-0000FF050000}"/>
    <cellStyle name="1_tree_은파단위수량_수량산출서-11.25_단위수량" xfId="1549" xr:uid="{00000000-0005-0000-0000-000000060000}"/>
    <cellStyle name="1_tree_은파단위수량_수량산출서-11.25_단위수량1" xfId="1550" xr:uid="{00000000-0005-0000-0000-000001060000}"/>
    <cellStyle name="1_tree_은파단위수량_수량산출서-11.25_단위수량산출" xfId="1551" xr:uid="{00000000-0005-0000-0000-000002060000}"/>
    <cellStyle name="1_tree_은파단위수량_수량산출서-11.25_도곡단위수량" xfId="1552" xr:uid="{00000000-0005-0000-0000-000003060000}"/>
    <cellStyle name="1_tree_은파단위수량_수량산출서-11.25_철거단위수량" xfId="1553" xr:uid="{00000000-0005-0000-0000-000004060000}"/>
    <cellStyle name="1_tree_은파단위수량_수량산출서-11.25_한수단위수량" xfId="1554" xr:uid="{00000000-0005-0000-0000-000005060000}"/>
    <cellStyle name="1_tree_은파단위수량_수량산출서-1201" xfId="1555" xr:uid="{00000000-0005-0000-0000-000006060000}"/>
    <cellStyle name="1_tree_은파단위수량_수량산출서-1201_단위수량" xfId="1556" xr:uid="{00000000-0005-0000-0000-000007060000}"/>
    <cellStyle name="1_tree_은파단위수량_수량산출서-1201_단위수량1" xfId="1557" xr:uid="{00000000-0005-0000-0000-000008060000}"/>
    <cellStyle name="1_tree_은파단위수량_수량산출서-1201_단위수량산출" xfId="1558" xr:uid="{00000000-0005-0000-0000-000009060000}"/>
    <cellStyle name="1_tree_은파단위수량_수량산출서-1201_도곡단위수량" xfId="1559" xr:uid="{00000000-0005-0000-0000-00000A060000}"/>
    <cellStyle name="1_tree_은파단위수량_수량산출서-1201_철거단위수량" xfId="1560" xr:uid="{00000000-0005-0000-0000-00000B060000}"/>
    <cellStyle name="1_tree_은파단위수량_수량산출서-1201_한수단위수량" xfId="1561" xr:uid="{00000000-0005-0000-0000-00000C060000}"/>
    <cellStyle name="1_tree_은파단위수량_시설물단위수량" xfId="1562" xr:uid="{00000000-0005-0000-0000-00000D060000}"/>
    <cellStyle name="1_tree_은파단위수량_시설물단위수량1" xfId="1563" xr:uid="{00000000-0005-0000-0000-00000E060000}"/>
    <cellStyle name="1_tree_은파단위수량_시설물단위수량1_시설물단위수량" xfId="1564" xr:uid="{00000000-0005-0000-0000-00000F060000}"/>
    <cellStyle name="1_tree_은파단위수량_오창수량산출서" xfId="1565" xr:uid="{00000000-0005-0000-0000-000010060000}"/>
    <cellStyle name="1_tree_은파단위수량_오창수량산출서_단위수량" xfId="1566" xr:uid="{00000000-0005-0000-0000-000011060000}"/>
    <cellStyle name="1_tree_은파단위수량_오창수량산출서_단위수량1" xfId="1567" xr:uid="{00000000-0005-0000-0000-000012060000}"/>
    <cellStyle name="1_tree_은파단위수량_오창수량산출서_단위수량산출" xfId="1568" xr:uid="{00000000-0005-0000-0000-000013060000}"/>
    <cellStyle name="1_tree_은파단위수량_오창수량산출서_도곡단위수량" xfId="1569" xr:uid="{00000000-0005-0000-0000-000014060000}"/>
    <cellStyle name="1_tree_은파단위수량_오창수량산출서_수량산출서-11.25" xfId="1570" xr:uid="{00000000-0005-0000-0000-000015060000}"/>
    <cellStyle name="1_tree_은파단위수량_오창수량산출서_수량산출서-11.25_단위수량" xfId="1571" xr:uid="{00000000-0005-0000-0000-000016060000}"/>
    <cellStyle name="1_tree_은파단위수량_오창수량산출서_수량산출서-11.25_단위수량1" xfId="1572" xr:uid="{00000000-0005-0000-0000-000017060000}"/>
    <cellStyle name="1_tree_은파단위수량_오창수량산출서_수량산출서-11.25_단위수량산출" xfId="1573" xr:uid="{00000000-0005-0000-0000-000018060000}"/>
    <cellStyle name="1_tree_은파단위수량_오창수량산출서_수량산출서-11.25_도곡단위수량" xfId="1574" xr:uid="{00000000-0005-0000-0000-000019060000}"/>
    <cellStyle name="1_tree_은파단위수량_오창수량산출서_수량산출서-11.25_철거단위수량" xfId="1575" xr:uid="{00000000-0005-0000-0000-00001A060000}"/>
    <cellStyle name="1_tree_은파단위수량_오창수량산출서_수량산출서-11.25_한수단위수량" xfId="1576" xr:uid="{00000000-0005-0000-0000-00001B060000}"/>
    <cellStyle name="1_tree_은파단위수량_오창수량산출서_수량산출서-1201" xfId="1577" xr:uid="{00000000-0005-0000-0000-00001C060000}"/>
    <cellStyle name="1_tree_은파단위수량_오창수량산출서_수량산출서-1201_단위수량" xfId="1578" xr:uid="{00000000-0005-0000-0000-00001D060000}"/>
    <cellStyle name="1_tree_은파단위수량_오창수량산출서_수량산출서-1201_단위수량1" xfId="1579" xr:uid="{00000000-0005-0000-0000-00001E060000}"/>
    <cellStyle name="1_tree_은파단위수량_오창수량산출서_수량산출서-1201_단위수량산출" xfId="1580" xr:uid="{00000000-0005-0000-0000-00001F060000}"/>
    <cellStyle name="1_tree_은파단위수량_오창수량산출서_수량산출서-1201_도곡단위수량" xfId="1581" xr:uid="{00000000-0005-0000-0000-000020060000}"/>
    <cellStyle name="1_tree_은파단위수량_오창수량산출서_수량산출서-1201_철거단위수량" xfId="1582" xr:uid="{00000000-0005-0000-0000-000021060000}"/>
    <cellStyle name="1_tree_은파단위수량_오창수량산출서_수량산출서-1201_한수단위수량" xfId="1583" xr:uid="{00000000-0005-0000-0000-000022060000}"/>
    <cellStyle name="1_tree_은파단위수량_오창수량산출서_시설물단위수량" xfId="1584" xr:uid="{00000000-0005-0000-0000-000023060000}"/>
    <cellStyle name="1_tree_은파단위수량_오창수량산출서_시설물단위수량1" xfId="1585" xr:uid="{00000000-0005-0000-0000-000024060000}"/>
    <cellStyle name="1_tree_은파단위수량_오창수량산출서_시설물단위수량1_시설물단위수량" xfId="1586" xr:uid="{00000000-0005-0000-0000-000025060000}"/>
    <cellStyle name="1_tree_은파단위수량_오창수량산출서_철거단위수량" xfId="1587" xr:uid="{00000000-0005-0000-0000-000026060000}"/>
    <cellStyle name="1_tree_은파단위수량_오창수량산출서_한수단위수량" xfId="1588" xr:uid="{00000000-0005-0000-0000-000027060000}"/>
    <cellStyle name="1_tree_은파단위수량_철거단위수량" xfId="1589" xr:uid="{00000000-0005-0000-0000-000028060000}"/>
    <cellStyle name="1_tree_은파단위수량_한수단위수량" xfId="1590" xr:uid="{00000000-0005-0000-0000-000029060000}"/>
    <cellStyle name="1_tree_이리수량집계" xfId="1591" xr:uid="{00000000-0005-0000-0000-00002A060000}"/>
    <cellStyle name="1_tree_조경포장,관로시설" xfId="1592" xr:uid="{00000000-0005-0000-0000-00002B060000}"/>
    <cellStyle name="1_tree_조경포장,관로시설_단위수량" xfId="1593" xr:uid="{00000000-0005-0000-0000-00002C060000}"/>
    <cellStyle name="1_tree_조경포장,관로시설_단위수량1" xfId="1594" xr:uid="{00000000-0005-0000-0000-00002D060000}"/>
    <cellStyle name="1_tree_조경포장,관로시설_단위수량산출" xfId="1595" xr:uid="{00000000-0005-0000-0000-00002E060000}"/>
    <cellStyle name="1_tree_조경포장,관로시설_도곡단위수량" xfId="1596" xr:uid="{00000000-0005-0000-0000-00002F060000}"/>
    <cellStyle name="1_tree_조경포장,관로시설_수량산출서-11.25" xfId="1597" xr:uid="{00000000-0005-0000-0000-000030060000}"/>
    <cellStyle name="1_tree_조경포장,관로시설_수량산출서-11.25_단위수량" xfId="1598" xr:uid="{00000000-0005-0000-0000-000031060000}"/>
    <cellStyle name="1_tree_조경포장,관로시설_수량산출서-11.25_단위수량1" xfId="1599" xr:uid="{00000000-0005-0000-0000-000032060000}"/>
    <cellStyle name="1_tree_조경포장,관로시설_수량산출서-11.25_단위수량산출" xfId="1600" xr:uid="{00000000-0005-0000-0000-000033060000}"/>
    <cellStyle name="1_tree_조경포장,관로시설_수량산출서-11.25_도곡단위수량" xfId="1601" xr:uid="{00000000-0005-0000-0000-000034060000}"/>
    <cellStyle name="1_tree_조경포장,관로시설_수량산출서-11.25_철거단위수량" xfId="1602" xr:uid="{00000000-0005-0000-0000-000035060000}"/>
    <cellStyle name="1_tree_조경포장,관로시설_수량산출서-11.25_한수단위수량" xfId="1603" xr:uid="{00000000-0005-0000-0000-000036060000}"/>
    <cellStyle name="1_tree_조경포장,관로시설_수량산출서-1201" xfId="1604" xr:uid="{00000000-0005-0000-0000-000037060000}"/>
    <cellStyle name="1_tree_조경포장,관로시설_수량산출서-1201_단위수량" xfId="1605" xr:uid="{00000000-0005-0000-0000-000038060000}"/>
    <cellStyle name="1_tree_조경포장,관로시설_수량산출서-1201_단위수량1" xfId="1606" xr:uid="{00000000-0005-0000-0000-000039060000}"/>
    <cellStyle name="1_tree_조경포장,관로시설_수량산출서-1201_단위수량산출" xfId="1607" xr:uid="{00000000-0005-0000-0000-00003A060000}"/>
    <cellStyle name="1_tree_조경포장,관로시설_수량산출서-1201_도곡단위수량" xfId="1608" xr:uid="{00000000-0005-0000-0000-00003B060000}"/>
    <cellStyle name="1_tree_조경포장,관로시설_수량산출서-1201_철거단위수량" xfId="1609" xr:uid="{00000000-0005-0000-0000-00003C060000}"/>
    <cellStyle name="1_tree_조경포장,관로시설_수량산출서-1201_한수단위수량" xfId="1610" xr:uid="{00000000-0005-0000-0000-00003D060000}"/>
    <cellStyle name="1_tree_조경포장,관로시설_시설물단위수량" xfId="1611" xr:uid="{00000000-0005-0000-0000-00003E060000}"/>
    <cellStyle name="1_tree_조경포장,관로시설_시설물단위수량1" xfId="1612" xr:uid="{00000000-0005-0000-0000-00003F060000}"/>
    <cellStyle name="1_tree_조경포장,관로시설_시설물단위수량1_시설물단위수량" xfId="1613" xr:uid="{00000000-0005-0000-0000-000040060000}"/>
    <cellStyle name="1_tree_조경포장,관로시설_오창수량산출서" xfId="1614" xr:uid="{00000000-0005-0000-0000-000041060000}"/>
    <cellStyle name="1_tree_조경포장,관로시설_오창수량산출서_단위수량" xfId="1615" xr:uid="{00000000-0005-0000-0000-000042060000}"/>
    <cellStyle name="1_tree_조경포장,관로시설_오창수량산출서_단위수량1" xfId="1616" xr:uid="{00000000-0005-0000-0000-000043060000}"/>
    <cellStyle name="1_tree_조경포장,관로시설_오창수량산출서_단위수량산출" xfId="1617" xr:uid="{00000000-0005-0000-0000-000044060000}"/>
    <cellStyle name="1_tree_조경포장,관로시설_오창수량산출서_도곡단위수량" xfId="1618" xr:uid="{00000000-0005-0000-0000-000045060000}"/>
    <cellStyle name="1_tree_조경포장,관로시설_오창수량산출서_수량산출서-11.25" xfId="1619" xr:uid="{00000000-0005-0000-0000-000046060000}"/>
    <cellStyle name="1_tree_조경포장,관로시설_오창수량산출서_수량산출서-11.25_단위수량" xfId="1620" xr:uid="{00000000-0005-0000-0000-000047060000}"/>
    <cellStyle name="1_tree_조경포장,관로시설_오창수량산출서_수량산출서-11.25_단위수량1" xfId="1621" xr:uid="{00000000-0005-0000-0000-000048060000}"/>
    <cellStyle name="1_tree_조경포장,관로시설_오창수량산출서_수량산출서-11.25_단위수량산출" xfId="1622" xr:uid="{00000000-0005-0000-0000-000049060000}"/>
    <cellStyle name="1_tree_조경포장,관로시설_오창수량산출서_수량산출서-11.25_도곡단위수량" xfId="1623" xr:uid="{00000000-0005-0000-0000-00004A060000}"/>
    <cellStyle name="1_tree_조경포장,관로시설_오창수량산출서_수량산출서-11.25_철거단위수량" xfId="1624" xr:uid="{00000000-0005-0000-0000-00004B060000}"/>
    <cellStyle name="1_tree_조경포장,관로시설_오창수량산출서_수량산출서-11.25_한수단위수량" xfId="1625" xr:uid="{00000000-0005-0000-0000-00004C060000}"/>
    <cellStyle name="1_tree_조경포장,관로시설_오창수량산출서_수량산출서-1201" xfId="1626" xr:uid="{00000000-0005-0000-0000-00004D060000}"/>
    <cellStyle name="1_tree_조경포장,관로시설_오창수량산출서_수량산출서-1201_단위수량" xfId="1627" xr:uid="{00000000-0005-0000-0000-00004E060000}"/>
    <cellStyle name="1_tree_조경포장,관로시설_오창수량산출서_수량산출서-1201_단위수량1" xfId="1628" xr:uid="{00000000-0005-0000-0000-00004F060000}"/>
    <cellStyle name="1_tree_조경포장,관로시설_오창수량산출서_수량산출서-1201_단위수량산출" xfId="1629" xr:uid="{00000000-0005-0000-0000-000050060000}"/>
    <cellStyle name="1_tree_조경포장,관로시설_오창수량산출서_수량산출서-1201_도곡단위수량" xfId="1630" xr:uid="{00000000-0005-0000-0000-000051060000}"/>
    <cellStyle name="1_tree_조경포장,관로시설_오창수량산출서_수량산출서-1201_철거단위수량" xfId="1631" xr:uid="{00000000-0005-0000-0000-000052060000}"/>
    <cellStyle name="1_tree_조경포장,관로시설_오창수량산출서_수량산출서-1201_한수단위수량" xfId="1632" xr:uid="{00000000-0005-0000-0000-000053060000}"/>
    <cellStyle name="1_tree_조경포장,관로시설_오창수량산출서_시설물단위수량" xfId="1633" xr:uid="{00000000-0005-0000-0000-000054060000}"/>
    <cellStyle name="1_tree_조경포장,관로시설_오창수량산출서_시설물단위수량1" xfId="1634" xr:uid="{00000000-0005-0000-0000-000055060000}"/>
    <cellStyle name="1_tree_조경포장,관로시설_오창수량산출서_시설물단위수량1_시설물단위수량" xfId="1635" xr:uid="{00000000-0005-0000-0000-000056060000}"/>
    <cellStyle name="1_tree_조경포장,관로시설_오창수량산출서_철거단위수량" xfId="1636" xr:uid="{00000000-0005-0000-0000-000057060000}"/>
    <cellStyle name="1_tree_조경포장,관로시설_오창수량산출서_한수단위수량" xfId="1637" xr:uid="{00000000-0005-0000-0000-000058060000}"/>
    <cellStyle name="1_tree_조경포장,관로시설_철거단위수량" xfId="1638" xr:uid="{00000000-0005-0000-0000-000059060000}"/>
    <cellStyle name="1_tree_조경포장,관로시설_한수단위수량" xfId="1639" xr:uid="{00000000-0005-0000-0000-00005A060000}"/>
    <cellStyle name="1_tree_집계표" xfId="1640" xr:uid="{00000000-0005-0000-0000-00005B060000}"/>
    <cellStyle name="1_tree_철거단위수량" xfId="1641" xr:uid="{00000000-0005-0000-0000-00005C060000}"/>
    <cellStyle name="1_tree_철거물량" xfId="1642" xr:uid="{00000000-0005-0000-0000-00005D060000}"/>
    <cellStyle name="1_tree_총괄" xfId="1643" xr:uid="{00000000-0005-0000-0000-00005E060000}"/>
    <cellStyle name="1_tree_총괄내역0518" xfId="1644" xr:uid="{00000000-0005-0000-0000-00005F060000}"/>
    <cellStyle name="1_tree_총괄내역0518_구로리설계예산서1029" xfId="1645" xr:uid="{00000000-0005-0000-0000-000060060000}"/>
    <cellStyle name="1_tree_총괄내역0518_구로리설계예산서1118준공" xfId="1646" xr:uid="{00000000-0005-0000-0000-000061060000}"/>
    <cellStyle name="1_tree_총괄내역0518_구로리설계예산서조경" xfId="1647" xr:uid="{00000000-0005-0000-0000-000062060000}"/>
    <cellStyle name="1_tree_총괄내역0518_구로리어린이공원예산서(조경)1125" xfId="1648" xr:uid="{00000000-0005-0000-0000-000063060000}"/>
    <cellStyle name="1_tree_총괄내역0518_내역서" xfId="1649" xr:uid="{00000000-0005-0000-0000-000064060000}"/>
    <cellStyle name="1_tree_총괄내역0518_노임단가표" xfId="1650" xr:uid="{00000000-0005-0000-0000-000065060000}"/>
    <cellStyle name="1_tree_총괄내역0518_수도권매립지" xfId="1651" xr:uid="{00000000-0005-0000-0000-000066060000}"/>
    <cellStyle name="1_tree_총괄내역0518_수도권매립지1004(발주용)" xfId="1652" xr:uid="{00000000-0005-0000-0000-000067060000}"/>
    <cellStyle name="1_tree_총괄내역0518_일신건영설계예산서(0211)" xfId="1653" xr:uid="{00000000-0005-0000-0000-000068060000}"/>
    <cellStyle name="1_tree_총괄내역0518_일위대가" xfId="1654" xr:uid="{00000000-0005-0000-0000-000069060000}"/>
    <cellStyle name="1_tree_총괄내역0518_자재단가표" xfId="1655" xr:uid="{00000000-0005-0000-0000-00006A060000}"/>
    <cellStyle name="1_tree_총괄내역0518_장안초등학교내역0814" xfId="1656" xr:uid="{00000000-0005-0000-0000-00006B060000}"/>
    <cellStyle name="1_tree_최종-남대천1단계" xfId="1657" xr:uid="{00000000-0005-0000-0000-00006C060000}"/>
    <cellStyle name="1_tree_최종집계표" xfId="1658" xr:uid="{00000000-0005-0000-0000-00006D060000}"/>
    <cellStyle name="1_tree_충남대단위수량" xfId="1659" xr:uid="{00000000-0005-0000-0000-00006E060000}"/>
    <cellStyle name="1_tree_터미널1" xfId="1660" xr:uid="{00000000-0005-0000-0000-00006F060000}"/>
    <cellStyle name="1_tree_터미널1_1" xfId="1661" xr:uid="{00000000-0005-0000-0000-000070060000}"/>
    <cellStyle name="1_tree_터미널2" xfId="1662" xr:uid="{00000000-0005-0000-0000-000071060000}"/>
    <cellStyle name="1_tree_터미널2_갈산1구역최종집계" xfId="1663" xr:uid="{00000000-0005-0000-0000-000072060000}"/>
    <cellStyle name="1_tree_터미널2_단산" xfId="1664" xr:uid="{00000000-0005-0000-0000-000073060000}"/>
    <cellStyle name="1_tree_터미널2_단위수량산출-전주공업고" xfId="1665" xr:uid="{00000000-0005-0000-0000-000074060000}"/>
    <cellStyle name="1_tree_터미널2_도곡집계표" xfId="1666" xr:uid="{00000000-0005-0000-0000-000075060000}"/>
    <cellStyle name="1_tree_터미널2_수량집계(금회분)" xfId="1667" xr:uid="{00000000-0005-0000-0000-000076060000}"/>
    <cellStyle name="1_tree_터미널2_수량집계-2002춘천" xfId="1668" xr:uid="{00000000-0005-0000-0000-000077060000}"/>
    <cellStyle name="1_tree_터미널2_수량집계-금강" xfId="1669" xr:uid="{00000000-0005-0000-0000-000078060000}"/>
    <cellStyle name="1_tree_터미널2_수량집계예산공설 " xfId="1670" xr:uid="{00000000-0005-0000-0000-000079060000}"/>
    <cellStyle name="1_tree_터미널2_수량집계예산공설 _덕동산 산책로 정비공사(0730)" xfId="1671" xr:uid="{00000000-0005-0000-0000-00007A060000}"/>
    <cellStyle name="1_tree_터미널2_수량집계예산공설 _수량집계-사례" xfId="1672" xr:uid="{00000000-0005-0000-0000-00007B060000}"/>
    <cellStyle name="1_tree_터미널2_수량집계예산공설 _할미산성" xfId="1673" xr:uid="{00000000-0005-0000-0000-00007C060000}"/>
    <cellStyle name="1_tree_터미널2_수량집계-정읍" xfId="1674" xr:uid="{00000000-0005-0000-0000-00007D060000}"/>
    <cellStyle name="1_tree_터미널2_수량집계최종-구로중" xfId="1675" xr:uid="{00000000-0005-0000-0000-00007E060000}"/>
    <cellStyle name="1_tree_터미널2_수량집계최종-구미1대" xfId="1676" xr:uid="{00000000-0005-0000-0000-00007F060000}"/>
    <cellStyle name="1_tree_터미널2_수량집계최종-남대천" xfId="1677" xr:uid="{00000000-0005-0000-0000-000080060000}"/>
    <cellStyle name="1_tree_터미널2_수량집계최종-진안" xfId="1678" xr:uid="{00000000-0005-0000-0000-000081060000}"/>
    <cellStyle name="1_tree_터미널2_안동최종집계최종" xfId="1679" xr:uid="{00000000-0005-0000-0000-000082060000}"/>
    <cellStyle name="1_tree_터미널2_이리수량집계" xfId="1680" xr:uid="{00000000-0005-0000-0000-000083060000}"/>
    <cellStyle name="1_tree_터미널2_집계표" xfId="1681" xr:uid="{00000000-0005-0000-0000-000084060000}"/>
    <cellStyle name="1_tree_터미널2_철거물량" xfId="1682" xr:uid="{00000000-0005-0000-0000-000085060000}"/>
    <cellStyle name="1_tree_터미널2_최종-남대천1단계" xfId="1683" xr:uid="{00000000-0005-0000-0000-000086060000}"/>
    <cellStyle name="1_tree_터미널2_최종집계표" xfId="1684" xr:uid="{00000000-0005-0000-0000-000087060000}"/>
    <cellStyle name="1_tree_한수단위수량" xfId="1685" xr:uid="{00000000-0005-0000-0000-000088060000}"/>
    <cellStyle name="1_tree_한풍단위수량" xfId="1686" xr:uid="{00000000-0005-0000-0000-000089060000}"/>
    <cellStyle name="1_tree_한풍단위수량_갈산1구역최종집계" xfId="1687" xr:uid="{00000000-0005-0000-0000-00008A060000}"/>
    <cellStyle name="1_tree_한풍단위수량_단산" xfId="1688" xr:uid="{00000000-0005-0000-0000-00008B060000}"/>
    <cellStyle name="1_tree_한풍단위수량_단위수량산출-전주공업고" xfId="1689" xr:uid="{00000000-0005-0000-0000-00008C060000}"/>
    <cellStyle name="1_tree_한풍단위수량_도곡집계표" xfId="1690" xr:uid="{00000000-0005-0000-0000-00008D060000}"/>
    <cellStyle name="1_tree_한풍단위수량_수량집계(금회분)" xfId="1691" xr:uid="{00000000-0005-0000-0000-00008E060000}"/>
    <cellStyle name="1_tree_한풍단위수량_수량집계-2002춘천" xfId="1692" xr:uid="{00000000-0005-0000-0000-00008F060000}"/>
    <cellStyle name="1_tree_한풍단위수량_수량집계-금강" xfId="1693" xr:uid="{00000000-0005-0000-0000-000090060000}"/>
    <cellStyle name="1_tree_한풍단위수량_수량집계예산공설 " xfId="1694" xr:uid="{00000000-0005-0000-0000-000091060000}"/>
    <cellStyle name="1_tree_한풍단위수량_수량집계예산공설 _덕동산 산책로 정비공사(0730)" xfId="1695" xr:uid="{00000000-0005-0000-0000-000092060000}"/>
    <cellStyle name="1_tree_한풍단위수량_수량집계예산공설 _수량집계-사례" xfId="1696" xr:uid="{00000000-0005-0000-0000-000093060000}"/>
    <cellStyle name="1_tree_한풍단위수량_수량집계예산공설 _할미산성" xfId="1697" xr:uid="{00000000-0005-0000-0000-000094060000}"/>
    <cellStyle name="1_tree_한풍단위수량_수량집계-정읍" xfId="1698" xr:uid="{00000000-0005-0000-0000-000095060000}"/>
    <cellStyle name="1_tree_한풍단위수량_수량집계최종-구로중" xfId="1699" xr:uid="{00000000-0005-0000-0000-000096060000}"/>
    <cellStyle name="1_tree_한풍단위수량_수량집계최종-구미1대" xfId="1700" xr:uid="{00000000-0005-0000-0000-000097060000}"/>
    <cellStyle name="1_tree_한풍단위수량_수량집계최종-남대천" xfId="1701" xr:uid="{00000000-0005-0000-0000-000098060000}"/>
    <cellStyle name="1_tree_한풍단위수량_수량집계최종-진안" xfId="1702" xr:uid="{00000000-0005-0000-0000-000099060000}"/>
    <cellStyle name="1_tree_한풍단위수량_안동최종집계최종" xfId="1703" xr:uid="{00000000-0005-0000-0000-00009A060000}"/>
    <cellStyle name="1_tree_한풍단위수량_이리수량집계" xfId="1704" xr:uid="{00000000-0005-0000-0000-00009B060000}"/>
    <cellStyle name="1_tree_한풍단위수량_집계표" xfId="1705" xr:uid="{00000000-0005-0000-0000-00009C060000}"/>
    <cellStyle name="1_tree_한풍단위수량_철거물량" xfId="1706" xr:uid="{00000000-0005-0000-0000-00009D060000}"/>
    <cellStyle name="1_tree_한풍단위수량_최종-남대천1단계" xfId="1707" xr:uid="{00000000-0005-0000-0000-00009E060000}"/>
    <cellStyle name="1_tree_한풍단위수량_최종집계표" xfId="1708" xr:uid="{00000000-0005-0000-0000-00009F060000}"/>
    <cellStyle name="1_tree_한풍집계" xfId="1709" xr:uid="{00000000-0005-0000-0000-0000A0060000}"/>
    <cellStyle name="1_tree_한풍집계_Sheet1" xfId="1710" xr:uid="{00000000-0005-0000-0000-0000A1060000}"/>
    <cellStyle name="1_tree_한풍집계_Sheet1_과천놀이터설계서" xfId="1711" xr:uid="{00000000-0005-0000-0000-0000A2060000}"/>
    <cellStyle name="1_tree_한풍집계_Sheet1_총괄갑지" xfId="1712" xr:uid="{00000000-0005-0000-0000-0000A3060000}"/>
    <cellStyle name="1_tree_한풍집계_Sheet1_총괄내역서" xfId="1713" xr:uid="{00000000-0005-0000-0000-0000A4060000}"/>
    <cellStyle name="1_tree_한풍집계_갈산1구역최종집계" xfId="1714" xr:uid="{00000000-0005-0000-0000-0000A5060000}"/>
    <cellStyle name="1_tree_한풍집계_갑지0601" xfId="1715" xr:uid="{00000000-0005-0000-0000-0000A6060000}"/>
    <cellStyle name="1_tree_한풍집계_갑지0601_과천놀이터설계서" xfId="1716" xr:uid="{00000000-0005-0000-0000-0000A7060000}"/>
    <cellStyle name="1_tree_한풍집계_갑지0601_총괄갑지" xfId="1717" xr:uid="{00000000-0005-0000-0000-0000A8060000}"/>
    <cellStyle name="1_tree_한풍집계_갑지0601_총괄내역서" xfId="1718" xr:uid="{00000000-0005-0000-0000-0000A9060000}"/>
    <cellStyle name="1_tree_한풍집계_단산" xfId="1719" xr:uid="{00000000-0005-0000-0000-0000AA060000}"/>
    <cellStyle name="1_tree_한풍집계_단위수량산출-전주공업고" xfId="1720" xr:uid="{00000000-0005-0000-0000-0000AB060000}"/>
    <cellStyle name="1_tree_한풍집계_도곡집계표" xfId="1721" xr:uid="{00000000-0005-0000-0000-0000AC060000}"/>
    <cellStyle name="1_tree_한풍집계_수량집계(금회분)" xfId="1722" xr:uid="{00000000-0005-0000-0000-0000AD060000}"/>
    <cellStyle name="1_tree_한풍집계_수량집계-2002춘천" xfId="1723" xr:uid="{00000000-0005-0000-0000-0000AE060000}"/>
    <cellStyle name="1_tree_한풍집계_수량집계-금강" xfId="1724" xr:uid="{00000000-0005-0000-0000-0000AF060000}"/>
    <cellStyle name="1_tree_한풍집계_수량집계예산공설 " xfId="1725" xr:uid="{00000000-0005-0000-0000-0000B0060000}"/>
    <cellStyle name="1_tree_한풍집계_수량집계예산공설 _덕동산 산책로 정비공사(0730)" xfId="1726" xr:uid="{00000000-0005-0000-0000-0000B1060000}"/>
    <cellStyle name="1_tree_한풍집계_수량집계예산공설 _수량집계-사례" xfId="1727" xr:uid="{00000000-0005-0000-0000-0000B2060000}"/>
    <cellStyle name="1_tree_한풍집계_수량집계예산공설 _할미산성" xfId="1728" xr:uid="{00000000-0005-0000-0000-0000B3060000}"/>
    <cellStyle name="1_tree_한풍집계_수량집계-정읍" xfId="1729" xr:uid="{00000000-0005-0000-0000-0000B4060000}"/>
    <cellStyle name="1_tree_한풍집계_수량집계최종-구로중" xfId="1730" xr:uid="{00000000-0005-0000-0000-0000B5060000}"/>
    <cellStyle name="1_tree_한풍집계_수량집계최종-구미1대" xfId="1731" xr:uid="{00000000-0005-0000-0000-0000B6060000}"/>
    <cellStyle name="1_tree_한풍집계_수량집계최종-남대천" xfId="1732" xr:uid="{00000000-0005-0000-0000-0000B7060000}"/>
    <cellStyle name="1_tree_한풍집계_수량집계최종-진안" xfId="1733" xr:uid="{00000000-0005-0000-0000-0000B8060000}"/>
    <cellStyle name="1_tree_한풍집계_안동최종집계최종" xfId="1734" xr:uid="{00000000-0005-0000-0000-0000B9060000}"/>
    <cellStyle name="1_tree_한풍집계_이리수량집계" xfId="1735" xr:uid="{00000000-0005-0000-0000-0000BA060000}"/>
    <cellStyle name="1_tree_한풍집계_집계표" xfId="1736" xr:uid="{00000000-0005-0000-0000-0000BB060000}"/>
    <cellStyle name="1_tree_한풍집계_철거물량" xfId="1737" xr:uid="{00000000-0005-0000-0000-0000BC060000}"/>
    <cellStyle name="1_tree_한풍집계_최종-남대천1단계" xfId="1738" xr:uid="{00000000-0005-0000-0000-0000BD060000}"/>
    <cellStyle name="1_tree_한풍집계_최종집계표" xfId="1739" xr:uid="{00000000-0005-0000-0000-0000BE060000}"/>
    <cellStyle name="1_tree_한풍집계_터미널1" xfId="1740" xr:uid="{00000000-0005-0000-0000-0000BF060000}"/>
    <cellStyle name="1_tree_한풍집계_터미널1_1" xfId="1741" xr:uid="{00000000-0005-0000-0000-0000C0060000}"/>
    <cellStyle name="1_tree_한풍집계_터미널2" xfId="1742" xr:uid="{00000000-0005-0000-0000-0000C1060000}"/>
    <cellStyle name="1_tree_한풍집계_터미널2_갈산1구역최종집계" xfId="1743" xr:uid="{00000000-0005-0000-0000-0000C2060000}"/>
    <cellStyle name="1_tree_한풍집계_터미널2_단산" xfId="1744" xr:uid="{00000000-0005-0000-0000-0000C3060000}"/>
    <cellStyle name="1_tree_한풍집계_터미널2_단위수량산출-전주공업고" xfId="1745" xr:uid="{00000000-0005-0000-0000-0000C4060000}"/>
    <cellStyle name="1_tree_한풍집계_터미널2_도곡집계표" xfId="1746" xr:uid="{00000000-0005-0000-0000-0000C5060000}"/>
    <cellStyle name="1_tree_한풍집계_터미널2_수량집계(금회분)" xfId="1747" xr:uid="{00000000-0005-0000-0000-0000C6060000}"/>
    <cellStyle name="1_tree_한풍집계_터미널2_수량집계-2002춘천" xfId="1748" xr:uid="{00000000-0005-0000-0000-0000C7060000}"/>
    <cellStyle name="1_tree_한풍집계_터미널2_수량집계-금강" xfId="1749" xr:uid="{00000000-0005-0000-0000-0000C8060000}"/>
    <cellStyle name="1_tree_한풍집계_터미널2_수량집계예산공설 " xfId="1750" xr:uid="{00000000-0005-0000-0000-0000C9060000}"/>
    <cellStyle name="1_tree_한풍집계_터미널2_수량집계예산공설 _덕동산 산책로 정비공사(0730)" xfId="1751" xr:uid="{00000000-0005-0000-0000-0000CA060000}"/>
    <cellStyle name="1_tree_한풍집계_터미널2_수량집계예산공설 _수량집계-사례" xfId="1752" xr:uid="{00000000-0005-0000-0000-0000CB060000}"/>
    <cellStyle name="1_tree_한풍집계_터미널2_수량집계예산공설 _할미산성" xfId="1753" xr:uid="{00000000-0005-0000-0000-0000CC060000}"/>
    <cellStyle name="1_tree_한풍집계_터미널2_수량집계-정읍" xfId="1754" xr:uid="{00000000-0005-0000-0000-0000CD060000}"/>
    <cellStyle name="1_tree_한풍집계_터미널2_수량집계최종-구로중" xfId="1755" xr:uid="{00000000-0005-0000-0000-0000CE060000}"/>
    <cellStyle name="1_tree_한풍집계_터미널2_수량집계최종-구미1대" xfId="1756" xr:uid="{00000000-0005-0000-0000-0000CF060000}"/>
    <cellStyle name="1_tree_한풍집계_터미널2_수량집계최종-남대천" xfId="1757" xr:uid="{00000000-0005-0000-0000-0000D0060000}"/>
    <cellStyle name="1_tree_한풍집계_터미널2_수량집계최종-진안" xfId="1758" xr:uid="{00000000-0005-0000-0000-0000D1060000}"/>
    <cellStyle name="1_tree_한풍집계_터미널2_안동최종집계최종" xfId="1759" xr:uid="{00000000-0005-0000-0000-0000D2060000}"/>
    <cellStyle name="1_tree_한풍집계_터미널2_이리수량집계" xfId="1760" xr:uid="{00000000-0005-0000-0000-0000D3060000}"/>
    <cellStyle name="1_tree_한풍집계_터미널2_집계표" xfId="1761" xr:uid="{00000000-0005-0000-0000-0000D4060000}"/>
    <cellStyle name="1_tree_한풍집계_터미널2_철거물량" xfId="1762" xr:uid="{00000000-0005-0000-0000-0000D5060000}"/>
    <cellStyle name="1_tree_한풍집계_터미널2_최종-남대천1단계" xfId="1763" xr:uid="{00000000-0005-0000-0000-0000D6060000}"/>
    <cellStyle name="1_tree_한풍집계_터미널2_최종집계표" xfId="1764" xr:uid="{00000000-0005-0000-0000-0000D7060000}"/>
    <cellStyle name="1_tree_현충묘지-예산서(조경)" xfId="1765" xr:uid="{00000000-0005-0000-0000-0000D8060000}"/>
    <cellStyle name="1_tree_현충묘지-예산서(조경)_예산서-엑셀변환양식100" xfId="1766" xr:uid="{00000000-0005-0000-0000-0000D9060000}"/>
    <cellStyle name="1_tree_휴게시설" xfId="1767" xr:uid="{00000000-0005-0000-0000-0000DA060000}"/>
    <cellStyle name="1_tree_휴게시설_단위수량" xfId="1768" xr:uid="{00000000-0005-0000-0000-0000DB060000}"/>
    <cellStyle name="1_tree_휴게시설_단위수량1" xfId="1769" xr:uid="{00000000-0005-0000-0000-0000DC060000}"/>
    <cellStyle name="1_tree_휴게시설_단위수량산출" xfId="1770" xr:uid="{00000000-0005-0000-0000-0000DD060000}"/>
    <cellStyle name="1_tree_휴게시설_도곡단위수량" xfId="1771" xr:uid="{00000000-0005-0000-0000-0000DE060000}"/>
    <cellStyle name="1_tree_휴게시설_수량산출서-11.25" xfId="1772" xr:uid="{00000000-0005-0000-0000-0000DF060000}"/>
    <cellStyle name="1_tree_휴게시설_수량산출서-11.25_단위수량" xfId="1773" xr:uid="{00000000-0005-0000-0000-0000E0060000}"/>
    <cellStyle name="1_tree_휴게시설_수량산출서-11.25_단위수량1" xfId="1774" xr:uid="{00000000-0005-0000-0000-0000E1060000}"/>
    <cellStyle name="1_tree_휴게시설_수량산출서-11.25_단위수량산출" xfId="1775" xr:uid="{00000000-0005-0000-0000-0000E2060000}"/>
    <cellStyle name="1_tree_휴게시설_수량산출서-11.25_도곡단위수량" xfId="1776" xr:uid="{00000000-0005-0000-0000-0000E3060000}"/>
    <cellStyle name="1_tree_휴게시설_수량산출서-11.25_철거단위수량" xfId="1777" xr:uid="{00000000-0005-0000-0000-0000E4060000}"/>
    <cellStyle name="1_tree_휴게시설_수량산출서-11.25_한수단위수량" xfId="1778" xr:uid="{00000000-0005-0000-0000-0000E5060000}"/>
    <cellStyle name="1_tree_휴게시설_수량산출서-1201" xfId="1779" xr:uid="{00000000-0005-0000-0000-0000E6060000}"/>
    <cellStyle name="1_tree_휴게시설_수량산출서-1201_단위수량" xfId="1780" xr:uid="{00000000-0005-0000-0000-0000E7060000}"/>
    <cellStyle name="1_tree_휴게시설_수량산출서-1201_단위수량1" xfId="1781" xr:uid="{00000000-0005-0000-0000-0000E8060000}"/>
    <cellStyle name="1_tree_휴게시설_수량산출서-1201_단위수량산출" xfId="1782" xr:uid="{00000000-0005-0000-0000-0000E9060000}"/>
    <cellStyle name="1_tree_휴게시설_수량산출서-1201_도곡단위수량" xfId="1783" xr:uid="{00000000-0005-0000-0000-0000EA060000}"/>
    <cellStyle name="1_tree_휴게시설_수량산출서-1201_철거단위수량" xfId="1784" xr:uid="{00000000-0005-0000-0000-0000EB060000}"/>
    <cellStyle name="1_tree_휴게시설_수량산출서-1201_한수단위수량" xfId="1785" xr:uid="{00000000-0005-0000-0000-0000EC060000}"/>
    <cellStyle name="1_tree_휴게시설_시설물단위수량" xfId="1786" xr:uid="{00000000-0005-0000-0000-0000ED060000}"/>
    <cellStyle name="1_tree_휴게시설_시설물단위수량1" xfId="1787" xr:uid="{00000000-0005-0000-0000-0000EE060000}"/>
    <cellStyle name="1_tree_휴게시설_시설물단위수량1_시설물단위수량" xfId="1788" xr:uid="{00000000-0005-0000-0000-0000EF060000}"/>
    <cellStyle name="1_tree_휴게시설_오창수량산출서" xfId="1789" xr:uid="{00000000-0005-0000-0000-0000F0060000}"/>
    <cellStyle name="1_tree_휴게시설_오창수량산출서_단위수량" xfId="1790" xr:uid="{00000000-0005-0000-0000-0000F1060000}"/>
    <cellStyle name="1_tree_휴게시설_오창수량산출서_단위수량1" xfId="1791" xr:uid="{00000000-0005-0000-0000-0000F2060000}"/>
    <cellStyle name="1_tree_휴게시설_오창수량산출서_단위수량산출" xfId="1792" xr:uid="{00000000-0005-0000-0000-0000F3060000}"/>
    <cellStyle name="1_tree_휴게시설_오창수량산출서_도곡단위수량" xfId="1793" xr:uid="{00000000-0005-0000-0000-0000F4060000}"/>
    <cellStyle name="1_tree_휴게시설_오창수량산출서_수량산출서-11.25" xfId="1794" xr:uid="{00000000-0005-0000-0000-0000F5060000}"/>
    <cellStyle name="1_tree_휴게시설_오창수량산출서_수량산출서-11.25_단위수량" xfId="1795" xr:uid="{00000000-0005-0000-0000-0000F6060000}"/>
    <cellStyle name="1_tree_휴게시설_오창수량산출서_수량산출서-11.25_단위수량1" xfId="1796" xr:uid="{00000000-0005-0000-0000-0000F7060000}"/>
    <cellStyle name="1_tree_휴게시설_오창수량산출서_수량산출서-11.25_단위수량산출" xfId="1797" xr:uid="{00000000-0005-0000-0000-0000F8060000}"/>
    <cellStyle name="1_tree_휴게시설_오창수량산출서_수량산출서-11.25_도곡단위수량" xfId="1798" xr:uid="{00000000-0005-0000-0000-0000F9060000}"/>
    <cellStyle name="1_tree_휴게시설_오창수량산출서_수량산출서-11.25_철거단위수량" xfId="1799" xr:uid="{00000000-0005-0000-0000-0000FA060000}"/>
    <cellStyle name="1_tree_휴게시설_오창수량산출서_수량산출서-11.25_한수단위수량" xfId="1800" xr:uid="{00000000-0005-0000-0000-0000FB060000}"/>
    <cellStyle name="1_tree_휴게시설_오창수량산출서_수량산출서-1201" xfId="1801" xr:uid="{00000000-0005-0000-0000-0000FC060000}"/>
    <cellStyle name="1_tree_휴게시설_오창수량산출서_수량산출서-1201_단위수량" xfId="1802" xr:uid="{00000000-0005-0000-0000-0000FD060000}"/>
    <cellStyle name="1_tree_휴게시설_오창수량산출서_수량산출서-1201_단위수량1" xfId="1803" xr:uid="{00000000-0005-0000-0000-0000FE060000}"/>
    <cellStyle name="1_tree_휴게시설_오창수량산출서_수량산출서-1201_단위수량산출" xfId="1804" xr:uid="{00000000-0005-0000-0000-0000FF060000}"/>
    <cellStyle name="1_tree_휴게시설_오창수량산출서_수량산출서-1201_도곡단위수량" xfId="1805" xr:uid="{00000000-0005-0000-0000-000000070000}"/>
    <cellStyle name="1_tree_휴게시설_오창수량산출서_수량산출서-1201_철거단위수량" xfId="1806" xr:uid="{00000000-0005-0000-0000-000001070000}"/>
    <cellStyle name="1_tree_휴게시설_오창수량산출서_수량산출서-1201_한수단위수량" xfId="1807" xr:uid="{00000000-0005-0000-0000-000002070000}"/>
    <cellStyle name="1_tree_휴게시설_오창수량산출서_시설물단위수량" xfId="1808" xr:uid="{00000000-0005-0000-0000-000003070000}"/>
    <cellStyle name="1_tree_휴게시설_오창수량산출서_시설물단위수량1" xfId="1809" xr:uid="{00000000-0005-0000-0000-000004070000}"/>
    <cellStyle name="1_tree_휴게시설_오창수량산출서_시설물단위수량1_시설물단위수량" xfId="1810" xr:uid="{00000000-0005-0000-0000-000005070000}"/>
    <cellStyle name="1_tree_휴게시설_오창수량산출서_철거단위수량" xfId="1811" xr:uid="{00000000-0005-0000-0000-000006070000}"/>
    <cellStyle name="1_tree_휴게시설_오창수량산출서_한수단위수량" xfId="1812" xr:uid="{00000000-0005-0000-0000-000007070000}"/>
    <cellStyle name="1_tree_휴게시설_철거단위수량" xfId="1813" xr:uid="{00000000-0005-0000-0000-000008070000}"/>
    <cellStyle name="1_tree_휴게시설_한수단위수량" xfId="1814" xr:uid="{00000000-0005-0000-0000-000009070000}"/>
    <cellStyle name="1_개미공원" xfId="1815" xr:uid="{00000000-0005-0000-0000-00000A070000}"/>
    <cellStyle name="1_공양식(레인보우스케이프)" xfId="1816" xr:uid="{00000000-0005-0000-0000-00000B070000}"/>
    <cellStyle name="1_공양식(레인보우스케이프)ISO14001" xfId="1817" xr:uid="{00000000-0005-0000-0000-00000C070000}"/>
    <cellStyle name="1_단가조사표" xfId="1818" xr:uid="{00000000-0005-0000-0000-00000D070000}"/>
    <cellStyle name="1_단가조사표_1011소각" xfId="1819" xr:uid="{00000000-0005-0000-0000-00000E070000}"/>
    <cellStyle name="1_단가조사표_1011소각_수량산출서" xfId="1820" xr:uid="{00000000-0005-0000-0000-00000F070000}"/>
    <cellStyle name="1_단가조사표_1011소각_태광중학교조성공사설계서-1022" xfId="1821" xr:uid="{00000000-0005-0000-0000-000010070000}"/>
    <cellStyle name="1_단가조사표_1113교~1" xfId="1822" xr:uid="{00000000-0005-0000-0000-000011070000}"/>
    <cellStyle name="1_단가조사표_1113교~1_수량산출서" xfId="1823" xr:uid="{00000000-0005-0000-0000-000012070000}"/>
    <cellStyle name="1_단가조사표_1113교~1_태광중학교조성공사설계서-1022" xfId="1824" xr:uid="{00000000-0005-0000-0000-000013070000}"/>
    <cellStyle name="1_단가조사표_121내역" xfId="1825" xr:uid="{00000000-0005-0000-0000-000014070000}"/>
    <cellStyle name="1_단가조사표_121내역_수량산출서" xfId="1826" xr:uid="{00000000-0005-0000-0000-000015070000}"/>
    <cellStyle name="1_단가조사표_121내역_태광중학교조성공사설계서-1022" xfId="1827" xr:uid="{00000000-0005-0000-0000-000016070000}"/>
    <cellStyle name="1_단가조사표_객토량" xfId="1828" xr:uid="{00000000-0005-0000-0000-000017070000}"/>
    <cellStyle name="1_단가조사표_객토량_수량산출서" xfId="1829" xr:uid="{00000000-0005-0000-0000-000018070000}"/>
    <cellStyle name="1_단가조사표_객토량_태광중학교조성공사설계서-1022" xfId="1830" xr:uid="{00000000-0005-0000-0000-000019070000}"/>
    <cellStyle name="1_단가조사표_교통센~1" xfId="1831" xr:uid="{00000000-0005-0000-0000-00001A070000}"/>
    <cellStyle name="1_단가조사표_교통센~1_수량산출서" xfId="1832" xr:uid="{00000000-0005-0000-0000-00001B070000}"/>
    <cellStyle name="1_단가조사표_교통센~1_태광중학교조성공사설계서-1022" xfId="1833" xr:uid="{00000000-0005-0000-0000-00001C070000}"/>
    <cellStyle name="1_단가조사표_교통센터412" xfId="1834" xr:uid="{00000000-0005-0000-0000-00001D070000}"/>
    <cellStyle name="1_단가조사표_교통센터412_수량산출서" xfId="1835" xr:uid="{00000000-0005-0000-0000-00001E070000}"/>
    <cellStyle name="1_단가조사표_교통센터412_태광중학교조성공사설계서-1022" xfId="1836" xr:uid="{00000000-0005-0000-0000-00001F070000}"/>
    <cellStyle name="1_단가조사표_교통수" xfId="1837" xr:uid="{00000000-0005-0000-0000-000020070000}"/>
    <cellStyle name="1_단가조사표_교통수_수량산출서" xfId="1838" xr:uid="{00000000-0005-0000-0000-000021070000}"/>
    <cellStyle name="1_단가조사표_교통수_태광중학교조성공사설계서-1022" xfId="1839" xr:uid="{00000000-0005-0000-0000-000022070000}"/>
    <cellStyle name="1_단가조사표_교통수량산출서" xfId="1840" xr:uid="{00000000-0005-0000-0000-000023070000}"/>
    <cellStyle name="1_단가조사표_교통수량산출서_수량산출서" xfId="1841" xr:uid="{00000000-0005-0000-0000-000024070000}"/>
    <cellStyle name="1_단가조사표_교통수량산출서_태광중학교조성공사설계서-1022" xfId="1842" xr:uid="{00000000-0005-0000-0000-000025070000}"/>
    <cellStyle name="1_단가조사표_구조물대가 (2)" xfId="1843" xr:uid="{00000000-0005-0000-0000-000026070000}"/>
    <cellStyle name="1_단가조사표_구조물대가 (2)_수량산출서" xfId="1844" xr:uid="{00000000-0005-0000-0000-000027070000}"/>
    <cellStyle name="1_단가조사표_구조물대가 (2)_태광중학교조성공사설계서-1022" xfId="1845" xr:uid="{00000000-0005-0000-0000-000028070000}"/>
    <cellStyle name="1_단가조사표_내역서 (2)" xfId="1846" xr:uid="{00000000-0005-0000-0000-000029070000}"/>
    <cellStyle name="1_단가조사표_내역서 (2)_수량산출서" xfId="1847" xr:uid="{00000000-0005-0000-0000-00002A070000}"/>
    <cellStyle name="1_단가조사표_내역서 (2)_태광중학교조성공사설계서-1022" xfId="1848" xr:uid="{00000000-0005-0000-0000-00002B070000}"/>
    <cellStyle name="1_단가조사표_대전관저지구" xfId="1849" xr:uid="{00000000-0005-0000-0000-00002C070000}"/>
    <cellStyle name="1_단가조사표_대전관저지구_수량산출서" xfId="1850" xr:uid="{00000000-0005-0000-0000-00002D070000}"/>
    <cellStyle name="1_단가조사표_대전관저지구_태광중학교조성공사설계서-1022" xfId="1851" xr:uid="{00000000-0005-0000-0000-00002E070000}"/>
    <cellStyle name="1_단가조사표_동측지~1" xfId="1852" xr:uid="{00000000-0005-0000-0000-00002F070000}"/>
    <cellStyle name="1_단가조사표_동측지~1_수량산출서" xfId="1853" xr:uid="{00000000-0005-0000-0000-000030070000}"/>
    <cellStyle name="1_단가조사표_동측지~1_태광중학교조성공사설계서-1022" xfId="1854" xr:uid="{00000000-0005-0000-0000-000031070000}"/>
    <cellStyle name="1_단가조사표_동측지원422" xfId="1855" xr:uid="{00000000-0005-0000-0000-000032070000}"/>
    <cellStyle name="1_단가조사표_동측지원422_수량산출서" xfId="1856" xr:uid="{00000000-0005-0000-0000-000033070000}"/>
    <cellStyle name="1_단가조사표_동측지원422_태광중학교조성공사설계서-1022" xfId="1857" xr:uid="{00000000-0005-0000-0000-000034070000}"/>
    <cellStyle name="1_단가조사표_동측지원512" xfId="1858" xr:uid="{00000000-0005-0000-0000-000035070000}"/>
    <cellStyle name="1_단가조사표_동측지원512_수량산출서" xfId="1859" xr:uid="{00000000-0005-0000-0000-000036070000}"/>
    <cellStyle name="1_단가조사표_동측지원512_태광중학교조성공사설계서-1022" xfId="1860" xr:uid="{00000000-0005-0000-0000-000037070000}"/>
    <cellStyle name="1_단가조사표_동측지원524" xfId="1861" xr:uid="{00000000-0005-0000-0000-000038070000}"/>
    <cellStyle name="1_단가조사표_동측지원524_수량산출서" xfId="1862" xr:uid="{00000000-0005-0000-0000-000039070000}"/>
    <cellStyle name="1_단가조사표_동측지원524_태광중학교조성공사설계서-1022" xfId="1863" xr:uid="{00000000-0005-0000-0000-00003A070000}"/>
    <cellStyle name="1_단가조사표_동측지원709" xfId="1864" xr:uid="{00000000-0005-0000-0000-00003B070000}"/>
    <cellStyle name="1_단가조사표_동측지원709_수량산출서" xfId="1865" xr:uid="{00000000-0005-0000-0000-00003C070000}"/>
    <cellStyle name="1_단가조사표_동측지원709_태광중학교조성공사설계서-1022" xfId="1866" xr:uid="{00000000-0005-0000-0000-00003D070000}"/>
    <cellStyle name="1_단가조사표_부대422" xfId="1867" xr:uid="{00000000-0005-0000-0000-00003E070000}"/>
    <cellStyle name="1_단가조사표_부대422_수량산출서" xfId="1868" xr:uid="{00000000-0005-0000-0000-00003F070000}"/>
    <cellStyle name="1_단가조사표_부대422_태광중학교조성공사설계서-1022" xfId="1869" xr:uid="{00000000-0005-0000-0000-000040070000}"/>
    <cellStyle name="1_단가조사표_부대시설" xfId="1870" xr:uid="{00000000-0005-0000-0000-000041070000}"/>
    <cellStyle name="1_단가조사표_부대시설_수량산출서" xfId="1871" xr:uid="{00000000-0005-0000-0000-000042070000}"/>
    <cellStyle name="1_단가조사표_부대시설_태광중학교조성공사설계서-1022" xfId="1872" xr:uid="{00000000-0005-0000-0000-000043070000}"/>
    <cellStyle name="1_단가조사표_소각수~1" xfId="1873" xr:uid="{00000000-0005-0000-0000-000044070000}"/>
    <cellStyle name="1_단가조사표_소각수~1_수량산출서" xfId="1874" xr:uid="{00000000-0005-0000-0000-000045070000}"/>
    <cellStyle name="1_단가조사표_소각수~1_태광중학교조성공사설계서-1022" xfId="1875" xr:uid="{00000000-0005-0000-0000-000046070000}"/>
    <cellStyle name="1_단가조사표_소각수내역서" xfId="1876" xr:uid="{00000000-0005-0000-0000-000047070000}"/>
    <cellStyle name="1_단가조사표_소각수내역서_수량산출서" xfId="1877" xr:uid="{00000000-0005-0000-0000-000048070000}"/>
    <cellStyle name="1_단가조사표_소각수내역서_태광중학교조성공사설계서-1022" xfId="1878" xr:uid="{00000000-0005-0000-0000-000049070000}"/>
    <cellStyle name="1_단가조사표_소각수목2" xfId="1879" xr:uid="{00000000-0005-0000-0000-00004A070000}"/>
    <cellStyle name="1_단가조사표_소각수목2_수량산출서" xfId="1880" xr:uid="{00000000-0005-0000-0000-00004B070000}"/>
    <cellStyle name="1_단가조사표_소각수목2_태광중학교조성공사설계서-1022" xfId="1881" xr:uid="{00000000-0005-0000-0000-00004C070000}"/>
    <cellStyle name="1_단가조사표_수량산출서" xfId="1882" xr:uid="{00000000-0005-0000-0000-00004D070000}"/>
    <cellStyle name="1_단가조사표_수량산출서 (2)" xfId="1883" xr:uid="{00000000-0005-0000-0000-00004E070000}"/>
    <cellStyle name="1_단가조사표_수량산출서 (2)_수량산출서" xfId="1884" xr:uid="{00000000-0005-0000-0000-00004F070000}"/>
    <cellStyle name="1_단가조사표_수량산출서 (2)_태광중학교조성공사설계서-1022" xfId="1885" xr:uid="{00000000-0005-0000-0000-000050070000}"/>
    <cellStyle name="1_단가조사표_엑스포~1" xfId="1886" xr:uid="{00000000-0005-0000-0000-000051070000}"/>
    <cellStyle name="1_단가조사표_엑스포~1_수량산출서" xfId="1887" xr:uid="{00000000-0005-0000-0000-000052070000}"/>
    <cellStyle name="1_단가조사표_엑스포~1_태광중학교조성공사설계서-1022" xfId="1888" xr:uid="{00000000-0005-0000-0000-000053070000}"/>
    <cellStyle name="1_단가조사표_엑스포한빛1" xfId="1889" xr:uid="{00000000-0005-0000-0000-000054070000}"/>
    <cellStyle name="1_단가조사표_엑스포한빛1_수량산출서" xfId="1890" xr:uid="{00000000-0005-0000-0000-000055070000}"/>
    <cellStyle name="1_단가조사표_엑스포한빛1_태광중학교조성공사설계서-1022" xfId="1891" xr:uid="{00000000-0005-0000-0000-000056070000}"/>
    <cellStyle name="1_단가조사표_여객,교통센타710" xfId="1892" xr:uid="{00000000-0005-0000-0000-000057070000}"/>
    <cellStyle name="1_단가조사표_여객,교통센타710_수량산출서" xfId="1893" xr:uid="{00000000-0005-0000-0000-000058070000}"/>
    <cellStyle name="1_단가조사표_여객,교통센타710_태광중학교조성공사설계서-1022" xfId="1894" xr:uid="{00000000-0005-0000-0000-000059070000}"/>
    <cellStyle name="1_단가조사표_여객터미널331" xfId="1895" xr:uid="{00000000-0005-0000-0000-00005A070000}"/>
    <cellStyle name="1_단가조사표_여객터미널331_수량산출서" xfId="1896" xr:uid="{00000000-0005-0000-0000-00005B070000}"/>
    <cellStyle name="1_단가조사표_여객터미널331_태광중학교조성공사설계서-1022" xfId="1897" xr:uid="{00000000-0005-0000-0000-00005C070000}"/>
    <cellStyle name="1_단가조사표_여객터미널513" xfId="1898" xr:uid="{00000000-0005-0000-0000-00005D070000}"/>
    <cellStyle name="1_단가조사표_여객터미널513_수량산출서" xfId="1899" xr:uid="{00000000-0005-0000-0000-00005E070000}"/>
    <cellStyle name="1_단가조사표_여객터미널513_태광중학교조성공사설계서-1022" xfId="1900" xr:uid="{00000000-0005-0000-0000-00005F070000}"/>
    <cellStyle name="1_단가조사표_여객터미널629" xfId="1901" xr:uid="{00000000-0005-0000-0000-000060070000}"/>
    <cellStyle name="1_단가조사표_여객터미널629_수량산출서" xfId="1902" xr:uid="{00000000-0005-0000-0000-000061070000}"/>
    <cellStyle name="1_단가조사표_여객터미널629_태광중학교조성공사설계서-1022" xfId="1903" xr:uid="{00000000-0005-0000-0000-000062070000}"/>
    <cellStyle name="1_단가조사표_외곽도로616" xfId="1904" xr:uid="{00000000-0005-0000-0000-000063070000}"/>
    <cellStyle name="1_단가조사표_외곽도로616_수량산출서" xfId="1905" xr:uid="{00000000-0005-0000-0000-000064070000}"/>
    <cellStyle name="1_단가조사표_외곽도로616_태광중학교조성공사설계서-1022" xfId="1906" xr:uid="{00000000-0005-0000-0000-000065070000}"/>
    <cellStyle name="1_단가조사표_원가계~1" xfId="1907" xr:uid="{00000000-0005-0000-0000-000066070000}"/>
    <cellStyle name="1_단가조사표_원가계~1_수량산출서" xfId="1908" xr:uid="{00000000-0005-0000-0000-000067070000}"/>
    <cellStyle name="1_단가조사표_원가계~1_태광중학교조성공사설계서-1022" xfId="1909" xr:uid="{00000000-0005-0000-0000-000068070000}"/>
    <cellStyle name="1_단가조사표_유기질" xfId="1910" xr:uid="{00000000-0005-0000-0000-000069070000}"/>
    <cellStyle name="1_단가조사표_유기질_수량산출서" xfId="1911" xr:uid="{00000000-0005-0000-0000-00006A070000}"/>
    <cellStyle name="1_단가조사표_유기질_태광중학교조성공사설계서-1022" xfId="1912" xr:uid="{00000000-0005-0000-0000-00006B070000}"/>
    <cellStyle name="1_단가조사표_자재조서 (2)" xfId="1913" xr:uid="{00000000-0005-0000-0000-00006C070000}"/>
    <cellStyle name="1_단가조사표_자재조서 (2)_수량산출서" xfId="1914" xr:uid="{00000000-0005-0000-0000-00006D070000}"/>
    <cellStyle name="1_단가조사표_자재조서 (2)_태광중학교조성공사설계서-1022" xfId="1915" xr:uid="{00000000-0005-0000-0000-00006E070000}"/>
    <cellStyle name="1_단가조사표_총괄내역" xfId="1916" xr:uid="{00000000-0005-0000-0000-00006F070000}"/>
    <cellStyle name="1_단가조사표_총괄내역 (2)" xfId="1917" xr:uid="{00000000-0005-0000-0000-000070070000}"/>
    <cellStyle name="1_단가조사표_총괄내역 (2)_수량산출서" xfId="1918" xr:uid="{00000000-0005-0000-0000-000071070000}"/>
    <cellStyle name="1_단가조사표_총괄내역 (2)_태광중학교조성공사설계서-1022" xfId="1919" xr:uid="{00000000-0005-0000-0000-000072070000}"/>
    <cellStyle name="1_단가조사표_총괄내역_수량산출서" xfId="1920" xr:uid="{00000000-0005-0000-0000-000073070000}"/>
    <cellStyle name="1_단가조사표_총괄내역_태광중학교조성공사설계서-1022" xfId="1921" xr:uid="{00000000-0005-0000-0000-000074070000}"/>
    <cellStyle name="1_단가조사표_태광중학교조성공사설계서-1022" xfId="1922" xr:uid="{00000000-0005-0000-0000-000075070000}"/>
    <cellStyle name="1_단가조사표_터미널도로403" xfId="1923" xr:uid="{00000000-0005-0000-0000-000076070000}"/>
    <cellStyle name="1_단가조사표_터미널도로403_수량산출서" xfId="1924" xr:uid="{00000000-0005-0000-0000-000077070000}"/>
    <cellStyle name="1_단가조사표_터미널도로403_태광중학교조성공사설계서-1022" xfId="1925" xr:uid="{00000000-0005-0000-0000-000078070000}"/>
    <cellStyle name="1_단가조사표_터미널도로429" xfId="1926" xr:uid="{00000000-0005-0000-0000-000079070000}"/>
    <cellStyle name="1_단가조사표_터미널도로429_수량산출서" xfId="1927" xr:uid="{00000000-0005-0000-0000-00007A070000}"/>
    <cellStyle name="1_단가조사표_터미널도로429_태광중학교조성공사설계서-1022" xfId="1928" xr:uid="{00000000-0005-0000-0000-00007B070000}"/>
    <cellStyle name="1_단가조사표_포장일위" xfId="1929" xr:uid="{00000000-0005-0000-0000-00007C070000}"/>
    <cellStyle name="1_단가조사표_포장일위_수량산출서" xfId="1930" xr:uid="{00000000-0005-0000-0000-00007D070000}"/>
    <cellStyle name="1_단가조사표_포장일위_태광중학교조성공사설계서-1022" xfId="1931" xr:uid="{00000000-0005-0000-0000-00007E070000}"/>
    <cellStyle name="1_덕동산 산책로 정비공사(0730)" xfId="1932" xr:uid="{00000000-0005-0000-0000-00007F070000}"/>
    <cellStyle name="1_수량-식재-1031" xfId="1933" xr:uid="{00000000-0005-0000-0000-000080070000}"/>
    <cellStyle name="1_시민계략공사" xfId="1934" xr:uid="{00000000-0005-0000-0000-000081070000}"/>
    <cellStyle name="1_시민계략공사_2002년도각종계산서너릿제터널등7개소" xfId="1935" xr:uid="{00000000-0005-0000-0000-000082070000}"/>
    <cellStyle name="1_시민계략공사_2003년 각종계산서(읽기전용)" xfId="1936" xr:uid="{00000000-0005-0000-0000-000083070000}"/>
    <cellStyle name="1_시민계략공사_2003년 각종계산서(읽기전용)_내역서(전기)" xfId="1937" xr:uid="{00000000-0005-0000-0000-000084070000}"/>
    <cellStyle name="1_시민계략공사_Book2" xfId="1938" xr:uid="{00000000-0005-0000-0000-000085070000}"/>
    <cellStyle name="1_시민계략공사_각종계산서" xfId="1939" xr:uid="{00000000-0005-0000-0000-000086070000}"/>
    <cellStyle name="1_시민계략공사_계산서및내역서5월9일변경" xfId="1940" xr:uid="{00000000-0005-0000-0000-000087070000}"/>
    <cellStyle name="1_시민계략공사_관급-(수배전반)" xfId="1941" xr:uid="{00000000-0005-0000-0000-000088070000}"/>
    <cellStyle name="1_시민계략공사_관급-등기구" xfId="1942" xr:uid="{00000000-0005-0000-0000-000089070000}"/>
    <cellStyle name="1_시민계략공사_관급-태양광등기구" xfId="1943" xr:uid="{00000000-0005-0000-0000-00008A070000}"/>
    <cellStyle name="1_시민계략공사_광양중동중학교실증축공사(전기)-4월10일한번더" xfId="1944" xr:uid="{00000000-0005-0000-0000-00008B070000}"/>
    <cellStyle name="1_시민계략공사_무안연꽃방죽(4월9일)한번더" xfId="1945" xr:uid="{00000000-0005-0000-0000-00008C070000}"/>
    <cellStyle name="1_시민계략공사_백운초 신축 전기공사-납품-" xfId="1946" xr:uid="{00000000-0005-0000-0000-00008D070000}"/>
    <cellStyle name="1_시민계략공사_보일약국~순국비간 도로개설 가로등설치공사" xfId="1947" xr:uid="{00000000-0005-0000-0000-00008E070000}"/>
    <cellStyle name="1_시민계략공사_복지관 부하계산서" xfId="1948" xr:uid="{00000000-0005-0000-0000-00008F070000}"/>
    <cellStyle name="1_시민계략공사_복지관 부하계산서_내역서(전기)" xfId="1949" xr:uid="{00000000-0005-0000-0000-000090070000}"/>
    <cellStyle name="1_시민계략공사_봉산면보건지소신축공사(전기)11월30일변경" xfId="1950" xr:uid="{00000000-0005-0000-0000-000091070000}"/>
    <cellStyle name="1_시민계략공사_북문로(팔마로)가로등설치공사(변경)3월11일" xfId="1951" xr:uid="{00000000-0005-0000-0000-000092070000}"/>
    <cellStyle name="1_시민계략공사_북문로(팔마로)가로등설치공사NO34번까지시행분" xfId="1952" xr:uid="{00000000-0005-0000-0000-000093070000}"/>
    <cellStyle name="1_시민계략공사_북문로(팔마로)교통신호등설치공사NO34번까지" xfId="1953" xr:uid="{00000000-0005-0000-0000-000094070000}"/>
    <cellStyle name="1_시민계략공사_북문팔마로확포장공사가로등" xfId="1954" xr:uid="{00000000-0005-0000-0000-000095070000}"/>
    <cellStyle name="1_시민계략공사_비상부하,발전기용량 계산서" xfId="1955" xr:uid="{00000000-0005-0000-0000-000096070000}"/>
    <cellStyle name="1_시민계략공사_비상부하,발전기용량 계산서_내역서(전기)" xfId="1956" xr:uid="{00000000-0005-0000-0000-000097070000}"/>
    <cellStyle name="1_시민계략공사_여수오동도분수(사급)R2" xfId="1957" xr:uid="{00000000-0005-0000-0000-000098070000}"/>
    <cellStyle name="1_시민계략공사_오동도음악분수수전설비공사(1차전기)" xfId="1958" xr:uid="{00000000-0005-0000-0000-000099070000}"/>
    <cellStyle name="1_시민계략공사_율촌중학교심야전기" xfId="1959" xr:uid="{00000000-0005-0000-0000-00009A070000}"/>
    <cellStyle name="1_시민계략공사_전기-한남" xfId="1960" xr:uid="{00000000-0005-0000-0000-00009B070000}"/>
    <cellStyle name="1_시민계략공사_조도계산서" xfId="1961" xr:uid="{00000000-0005-0000-0000-00009C070000}"/>
    <cellStyle name="1_시민계략공사_조도계산서_내역서(전기)" xfId="1962" xr:uid="{00000000-0005-0000-0000-00009D070000}"/>
    <cellStyle name="1_연안권역특화거리조성을위한음악분수대설치R6(제출EBS)-설비,전기,관리실" xfId="1963" xr:uid="{00000000-0005-0000-0000-00009E070000}"/>
    <cellStyle name="1_원가계산서" xfId="1964" xr:uid="{00000000-0005-0000-0000-00009F070000}"/>
    <cellStyle name="1_원가계산서_과천놀이터설계서" xfId="1965" xr:uid="{00000000-0005-0000-0000-0000A0070000}"/>
    <cellStyle name="1_원가계산서_총괄갑지" xfId="1966" xr:uid="{00000000-0005-0000-0000-0000A1070000}"/>
    <cellStyle name="1_원가계산서_총괄내역서" xfId="1967" xr:uid="{00000000-0005-0000-0000-0000A2070000}"/>
    <cellStyle name="1_일위대가공식2004" xfId="1968" xr:uid="{00000000-0005-0000-0000-0000A3070000}"/>
    <cellStyle name="1_일위대가공식2005" xfId="1969" xr:uid="{00000000-0005-0000-0000-0000A4070000}"/>
    <cellStyle name="1_일위대가공식2006" xfId="1970" xr:uid="{00000000-0005-0000-0000-0000A5070000}"/>
    <cellStyle name="1_제3공무원연수원생태연못조성공사" xfId="1971" xr:uid="{00000000-0005-0000-0000-0000A6070000}"/>
    <cellStyle name="1_한풍단위수량" xfId="1972" xr:uid="{00000000-0005-0000-0000-0000A7070000}"/>
    <cellStyle name="1_한풍단위수량_갈산1구역최종집계" xfId="1973" xr:uid="{00000000-0005-0000-0000-0000A8070000}"/>
    <cellStyle name="1_한풍단위수량_단산" xfId="1974" xr:uid="{00000000-0005-0000-0000-0000A9070000}"/>
    <cellStyle name="1_한풍단위수량_단위수량산출-전주공업고" xfId="1975" xr:uid="{00000000-0005-0000-0000-0000AA070000}"/>
    <cellStyle name="1_한풍단위수량_도곡집계표" xfId="1976" xr:uid="{00000000-0005-0000-0000-0000AB070000}"/>
    <cellStyle name="1_한풍단위수량_수량집계(금회분)" xfId="1977" xr:uid="{00000000-0005-0000-0000-0000AC070000}"/>
    <cellStyle name="1_한풍단위수량_수량집계-2002춘천" xfId="1978" xr:uid="{00000000-0005-0000-0000-0000AD070000}"/>
    <cellStyle name="1_한풍단위수량_수량집계-금강" xfId="1979" xr:uid="{00000000-0005-0000-0000-0000AE070000}"/>
    <cellStyle name="1_한풍단위수량_수량집계예산공설 " xfId="1980" xr:uid="{00000000-0005-0000-0000-0000AF070000}"/>
    <cellStyle name="1_한풍단위수량_수량집계예산공설 _덕동산 산책로 정비공사(0730)" xfId="1981" xr:uid="{00000000-0005-0000-0000-0000B0070000}"/>
    <cellStyle name="1_한풍단위수량_수량집계예산공설 _수량집계-사례" xfId="1982" xr:uid="{00000000-0005-0000-0000-0000B1070000}"/>
    <cellStyle name="1_한풍단위수량_수량집계예산공설 _할미산성" xfId="1983" xr:uid="{00000000-0005-0000-0000-0000B2070000}"/>
    <cellStyle name="1_한풍단위수량_수량집계-정읍" xfId="1984" xr:uid="{00000000-0005-0000-0000-0000B3070000}"/>
    <cellStyle name="1_한풍단위수량_수량집계최종-구로중" xfId="1985" xr:uid="{00000000-0005-0000-0000-0000B4070000}"/>
    <cellStyle name="1_한풍단위수량_수량집계최종-구미1대" xfId="1986" xr:uid="{00000000-0005-0000-0000-0000B5070000}"/>
    <cellStyle name="1_한풍단위수량_수량집계최종-남대천" xfId="1987" xr:uid="{00000000-0005-0000-0000-0000B6070000}"/>
    <cellStyle name="1_한풍단위수량_수량집계최종-진안" xfId="1988" xr:uid="{00000000-0005-0000-0000-0000B7070000}"/>
    <cellStyle name="1_한풍단위수량_안동최종집계최종" xfId="1989" xr:uid="{00000000-0005-0000-0000-0000B8070000}"/>
    <cellStyle name="1_한풍단위수량_이리수량집계" xfId="1990" xr:uid="{00000000-0005-0000-0000-0000B9070000}"/>
    <cellStyle name="1_한풍단위수량_집계표" xfId="1991" xr:uid="{00000000-0005-0000-0000-0000BA070000}"/>
    <cellStyle name="1_한풍단위수량_철거물량" xfId="1992" xr:uid="{00000000-0005-0000-0000-0000BB070000}"/>
    <cellStyle name="1_한풍단위수량_최종-남대천1단계" xfId="1993" xr:uid="{00000000-0005-0000-0000-0000BC070000}"/>
    <cellStyle name="1_한풍단위수량_최종집계표" xfId="1994" xr:uid="{00000000-0005-0000-0000-0000BD070000}"/>
    <cellStyle name="1_할미산성" xfId="1995" xr:uid="{00000000-0005-0000-0000-0000BE070000}"/>
    <cellStyle name="1_할미산성_수량산출서" xfId="1996" xr:uid="{00000000-0005-0000-0000-0000BF070000}"/>
    <cellStyle name="1_할미산성_태광중학교조성공사설계서-1022" xfId="1997" xr:uid="{00000000-0005-0000-0000-0000C0070000}"/>
    <cellStyle name="1_현충묘지-수량산출서" xfId="1998" xr:uid="{00000000-0005-0000-0000-0000C1070000}"/>
    <cellStyle name="1_현충묘지-수량산출서_수량산출서" xfId="1999" xr:uid="{00000000-0005-0000-0000-0000C2070000}"/>
    <cellStyle name="1_현충묘지-수량산출서_태광중학교조성공사설계서-1022" xfId="2000" xr:uid="{00000000-0005-0000-0000-0000C3070000}"/>
    <cellStyle name="10" xfId="2001" xr:uid="{00000000-0005-0000-0000-0000C4070000}"/>
    <cellStyle name="11" xfId="2002" xr:uid="{00000000-0005-0000-0000-0000C5070000}"/>
    <cellStyle name="111" xfId="2003" xr:uid="{00000000-0005-0000-0000-0000C6070000}"/>
    <cellStyle name="2" xfId="2004" xr:uid="{00000000-0005-0000-0000-0000C7070000}"/>
    <cellStyle name="2)" xfId="2005" xr:uid="{00000000-0005-0000-0000-0000C8070000}"/>
    <cellStyle name="2_laroux" xfId="2006" xr:uid="{00000000-0005-0000-0000-0000C9070000}"/>
    <cellStyle name="2_laroux_ATC-YOON1" xfId="2007" xr:uid="{00000000-0005-0000-0000-0000CA070000}"/>
    <cellStyle name="2_laroux_ATC-YOON1_수량산출서" xfId="2008" xr:uid="{00000000-0005-0000-0000-0000CB070000}"/>
    <cellStyle name="2_laroux_ATC-YOON1_태광중학교조성공사설계서-1022" xfId="2009" xr:uid="{00000000-0005-0000-0000-0000CC070000}"/>
    <cellStyle name="2_laroux_수량산출서" xfId="2010" xr:uid="{00000000-0005-0000-0000-0000CD070000}"/>
    <cellStyle name="2_laroux_태광중학교조성공사설계서-1022" xfId="2011" xr:uid="{00000000-0005-0000-0000-0000CE070000}"/>
    <cellStyle name="2_단가조사표" xfId="2012" xr:uid="{00000000-0005-0000-0000-0000CF070000}"/>
    <cellStyle name="2_단가조사표_1011소각" xfId="2013" xr:uid="{00000000-0005-0000-0000-0000D0070000}"/>
    <cellStyle name="2_단가조사표_1011소각_수량산출서" xfId="2014" xr:uid="{00000000-0005-0000-0000-0000D1070000}"/>
    <cellStyle name="2_단가조사표_1011소각_태광중학교조성공사설계서-1022" xfId="2015" xr:uid="{00000000-0005-0000-0000-0000D2070000}"/>
    <cellStyle name="2_단가조사표_1113교~1" xfId="2016" xr:uid="{00000000-0005-0000-0000-0000D3070000}"/>
    <cellStyle name="2_단가조사표_1113교~1_수량산출서" xfId="2017" xr:uid="{00000000-0005-0000-0000-0000D4070000}"/>
    <cellStyle name="2_단가조사표_1113교~1_태광중학교조성공사설계서-1022" xfId="2018" xr:uid="{00000000-0005-0000-0000-0000D5070000}"/>
    <cellStyle name="2_단가조사표_121내역" xfId="2019" xr:uid="{00000000-0005-0000-0000-0000D6070000}"/>
    <cellStyle name="2_단가조사표_121내역_수량산출서" xfId="2020" xr:uid="{00000000-0005-0000-0000-0000D7070000}"/>
    <cellStyle name="2_단가조사표_121내역_태광중학교조성공사설계서-1022" xfId="2021" xr:uid="{00000000-0005-0000-0000-0000D8070000}"/>
    <cellStyle name="2_단가조사표_객토량" xfId="2022" xr:uid="{00000000-0005-0000-0000-0000D9070000}"/>
    <cellStyle name="2_단가조사표_객토량_수량산출서" xfId="2023" xr:uid="{00000000-0005-0000-0000-0000DA070000}"/>
    <cellStyle name="2_단가조사표_객토량_태광중학교조성공사설계서-1022" xfId="2024" xr:uid="{00000000-0005-0000-0000-0000DB070000}"/>
    <cellStyle name="2_단가조사표_교통센~1" xfId="2025" xr:uid="{00000000-0005-0000-0000-0000DC070000}"/>
    <cellStyle name="2_단가조사표_교통센~1_수량산출서" xfId="2026" xr:uid="{00000000-0005-0000-0000-0000DD070000}"/>
    <cellStyle name="2_단가조사표_교통센~1_태광중학교조성공사설계서-1022" xfId="2027" xr:uid="{00000000-0005-0000-0000-0000DE070000}"/>
    <cellStyle name="2_단가조사표_교통센터412" xfId="2028" xr:uid="{00000000-0005-0000-0000-0000DF070000}"/>
    <cellStyle name="2_단가조사표_교통센터412_수량산출서" xfId="2029" xr:uid="{00000000-0005-0000-0000-0000E0070000}"/>
    <cellStyle name="2_단가조사표_교통센터412_태광중학교조성공사설계서-1022" xfId="2030" xr:uid="{00000000-0005-0000-0000-0000E1070000}"/>
    <cellStyle name="2_단가조사표_교통수" xfId="2031" xr:uid="{00000000-0005-0000-0000-0000E2070000}"/>
    <cellStyle name="2_단가조사표_교통수_수량산출서" xfId="2032" xr:uid="{00000000-0005-0000-0000-0000E3070000}"/>
    <cellStyle name="2_단가조사표_교통수_태광중학교조성공사설계서-1022" xfId="2033" xr:uid="{00000000-0005-0000-0000-0000E4070000}"/>
    <cellStyle name="2_단가조사표_교통수량산출서" xfId="2034" xr:uid="{00000000-0005-0000-0000-0000E5070000}"/>
    <cellStyle name="2_단가조사표_교통수량산출서_수량산출서" xfId="2035" xr:uid="{00000000-0005-0000-0000-0000E6070000}"/>
    <cellStyle name="2_단가조사표_교통수량산출서_태광중학교조성공사설계서-1022" xfId="2036" xr:uid="{00000000-0005-0000-0000-0000E7070000}"/>
    <cellStyle name="2_단가조사표_구조물대가 (2)" xfId="2037" xr:uid="{00000000-0005-0000-0000-0000E8070000}"/>
    <cellStyle name="2_단가조사표_구조물대가 (2)_수량산출서" xfId="2038" xr:uid="{00000000-0005-0000-0000-0000E9070000}"/>
    <cellStyle name="2_단가조사표_구조물대가 (2)_태광중학교조성공사설계서-1022" xfId="2039" xr:uid="{00000000-0005-0000-0000-0000EA070000}"/>
    <cellStyle name="2_단가조사표_내역서 (2)" xfId="2040" xr:uid="{00000000-0005-0000-0000-0000EB070000}"/>
    <cellStyle name="2_단가조사표_내역서 (2)_수량산출서" xfId="2041" xr:uid="{00000000-0005-0000-0000-0000EC070000}"/>
    <cellStyle name="2_단가조사표_내역서 (2)_태광중학교조성공사설계서-1022" xfId="2042" xr:uid="{00000000-0005-0000-0000-0000ED070000}"/>
    <cellStyle name="2_단가조사표_대전관저지구" xfId="2043" xr:uid="{00000000-0005-0000-0000-0000EE070000}"/>
    <cellStyle name="2_단가조사표_대전관저지구_수량산출서" xfId="2044" xr:uid="{00000000-0005-0000-0000-0000EF070000}"/>
    <cellStyle name="2_단가조사표_대전관저지구_태광중학교조성공사설계서-1022" xfId="2045" xr:uid="{00000000-0005-0000-0000-0000F0070000}"/>
    <cellStyle name="2_단가조사표_동측지~1" xfId="2046" xr:uid="{00000000-0005-0000-0000-0000F1070000}"/>
    <cellStyle name="2_단가조사표_동측지~1_수량산출서" xfId="2047" xr:uid="{00000000-0005-0000-0000-0000F2070000}"/>
    <cellStyle name="2_단가조사표_동측지~1_태광중학교조성공사설계서-1022" xfId="2048" xr:uid="{00000000-0005-0000-0000-0000F3070000}"/>
    <cellStyle name="2_단가조사표_동측지원422" xfId="2049" xr:uid="{00000000-0005-0000-0000-0000F4070000}"/>
    <cellStyle name="2_단가조사표_동측지원422_수량산출서" xfId="2050" xr:uid="{00000000-0005-0000-0000-0000F5070000}"/>
    <cellStyle name="2_단가조사표_동측지원422_태광중학교조성공사설계서-1022" xfId="2051" xr:uid="{00000000-0005-0000-0000-0000F6070000}"/>
    <cellStyle name="2_단가조사표_동측지원512" xfId="2052" xr:uid="{00000000-0005-0000-0000-0000F7070000}"/>
    <cellStyle name="2_단가조사표_동측지원512_수량산출서" xfId="2053" xr:uid="{00000000-0005-0000-0000-0000F8070000}"/>
    <cellStyle name="2_단가조사표_동측지원512_태광중학교조성공사설계서-1022" xfId="2054" xr:uid="{00000000-0005-0000-0000-0000F9070000}"/>
    <cellStyle name="2_단가조사표_동측지원524" xfId="2055" xr:uid="{00000000-0005-0000-0000-0000FA070000}"/>
    <cellStyle name="2_단가조사표_동측지원524_수량산출서" xfId="2056" xr:uid="{00000000-0005-0000-0000-0000FB070000}"/>
    <cellStyle name="2_단가조사표_동측지원524_태광중학교조성공사설계서-1022" xfId="2057" xr:uid="{00000000-0005-0000-0000-0000FC070000}"/>
    <cellStyle name="2_단가조사표_동측지원709" xfId="2058" xr:uid="{00000000-0005-0000-0000-0000FD070000}"/>
    <cellStyle name="2_단가조사표_동측지원709_수량산출서" xfId="2059" xr:uid="{00000000-0005-0000-0000-0000FE070000}"/>
    <cellStyle name="2_단가조사표_동측지원709_태광중학교조성공사설계서-1022" xfId="2060" xr:uid="{00000000-0005-0000-0000-0000FF070000}"/>
    <cellStyle name="2_단가조사표_부대422" xfId="2061" xr:uid="{00000000-0005-0000-0000-000000080000}"/>
    <cellStyle name="2_단가조사표_부대422_수량산출서" xfId="2062" xr:uid="{00000000-0005-0000-0000-000001080000}"/>
    <cellStyle name="2_단가조사표_부대422_태광중학교조성공사설계서-1022" xfId="2063" xr:uid="{00000000-0005-0000-0000-000002080000}"/>
    <cellStyle name="2_단가조사표_부대시설" xfId="2064" xr:uid="{00000000-0005-0000-0000-000003080000}"/>
    <cellStyle name="2_단가조사표_부대시설_수량산출서" xfId="2065" xr:uid="{00000000-0005-0000-0000-000004080000}"/>
    <cellStyle name="2_단가조사표_부대시설_태광중학교조성공사설계서-1022" xfId="2066" xr:uid="{00000000-0005-0000-0000-000005080000}"/>
    <cellStyle name="2_단가조사표_소각수~1" xfId="2067" xr:uid="{00000000-0005-0000-0000-000006080000}"/>
    <cellStyle name="2_단가조사표_소각수~1_수량산출서" xfId="2068" xr:uid="{00000000-0005-0000-0000-000007080000}"/>
    <cellStyle name="2_단가조사표_소각수~1_태광중학교조성공사설계서-1022" xfId="2069" xr:uid="{00000000-0005-0000-0000-000008080000}"/>
    <cellStyle name="2_단가조사표_소각수내역서" xfId="2070" xr:uid="{00000000-0005-0000-0000-000009080000}"/>
    <cellStyle name="2_단가조사표_소각수내역서_수량산출서" xfId="2071" xr:uid="{00000000-0005-0000-0000-00000A080000}"/>
    <cellStyle name="2_단가조사표_소각수내역서_태광중학교조성공사설계서-1022" xfId="2072" xr:uid="{00000000-0005-0000-0000-00000B080000}"/>
    <cellStyle name="2_단가조사표_소각수목2" xfId="2073" xr:uid="{00000000-0005-0000-0000-00000C080000}"/>
    <cellStyle name="2_단가조사표_소각수목2_수량산출서" xfId="2074" xr:uid="{00000000-0005-0000-0000-00000D080000}"/>
    <cellStyle name="2_단가조사표_소각수목2_태광중학교조성공사설계서-1022" xfId="2075" xr:uid="{00000000-0005-0000-0000-00000E080000}"/>
    <cellStyle name="2_단가조사표_수량산출서" xfId="2076" xr:uid="{00000000-0005-0000-0000-00000F080000}"/>
    <cellStyle name="2_단가조사표_수량산출서 (2)" xfId="2077" xr:uid="{00000000-0005-0000-0000-000010080000}"/>
    <cellStyle name="2_단가조사표_수량산출서 (2)_수량산출서" xfId="2078" xr:uid="{00000000-0005-0000-0000-000011080000}"/>
    <cellStyle name="2_단가조사표_수량산출서 (2)_태광중학교조성공사설계서-1022" xfId="2079" xr:uid="{00000000-0005-0000-0000-000012080000}"/>
    <cellStyle name="2_단가조사표_엑스포~1" xfId="2080" xr:uid="{00000000-0005-0000-0000-000013080000}"/>
    <cellStyle name="2_단가조사표_엑스포~1_수량산출서" xfId="2081" xr:uid="{00000000-0005-0000-0000-000014080000}"/>
    <cellStyle name="2_단가조사표_엑스포~1_태광중학교조성공사설계서-1022" xfId="2082" xr:uid="{00000000-0005-0000-0000-000015080000}"/>
    <cellStyle name="2_단가조사표_엑스포한빛1" xfId="2083" xr:uid="{00000000-0005-0000-0000-000016080000}"/>
    <cellStyle name="2_단가조사표_엑스포한빛1_수량산출서" xfId="2084" xr:uid="{00000000-0005-0000-0000-000017080000}"/>
    <cellStyle name="2_단가조사표_엑스포한빛1_태광중학교조성공사설계서-1022" xfId="2085" xr:uid="{00000000-0005-0000-0000-000018080000}"/>
    <cellStyle name="2_단가조사표_여객,교통센타710" xfId="2086" xr:uid="{00000000-0005-0000-0000-000019080000}"/>
    <cellStyle name="2_단가조사표_여객,교통센타710_수량산출서" xfId="2087" xr:uid="{00000000-0005-0000-0000-00001A080000}"/>
    <cellStyle name="2_단가조사표_여객,교통센타710_태광중학교조성공사설계서-1022" xfId="2088" xr:uid="{00000000-0005-0000-0000-00001B080000}"/>
    <cellStyle name="2_단가조사표_여객터미널331" xfId="2089" xr:uid="{00000000-0005-0000-0000-00001C080000}"/>
    <cellStyle name="2_단가조사표_여객터미널331_수량산출서" xfId="2090" xr:uid="{00000000-0005-0000-0000-00001D080000}"/>
    <cellStyle name="2_단가조사표_여객터미널331_태광중학교조성공사설계서-1022" xfId="2091" xr:uid="{00000000-0005-0000-0000-00001E080000}"/>
    <cellStyle name="2_단가조사표_여객터미널513" xfId="2092" xr:uid="{00000000-0005-0000-0000-00001F080000}"/>
    <cellStyle name="2_단가조사표_여객터미널513_수량산출서" xfId="2093" xr:uid="{00000000-0005-0000-0000-000020080000}"/>
    <cellStyle name="2_단가조사표_여객터미널513_태광중학교조성공사설계서-1022" xfId="2094" xr:uid="{00000000-0005-0000-0000-000021080000}"/>
    <cellStyle name="2_단가조사표_여객터미널629" xfId="2095" xr:uid="{00000000-0005-0000-0000-000022080000}"/>
    <cellStyle name="2_단가조사표_여객터미널629_수량산출서" xfId="2096" xr:uid="{00000000-0005-0000-0000-000023080000}"/>
    <cellStyle name="2_단가조사표_여객터미널629_태광중학교조성공사설계서-1022" xfId="2097" xr:uid="{00000000-0005-0000-0000-000024080000}"/>
    <cellStyle name="2_단가조사표_외곽도로616" xfId="2098" xr:uid="{00000000-0005-0000-0000-000025080000}"/>
    <cellStyle name="2_단가조사표_외곽도로616_수량산출서" xfId="2099" xr:uid="{00000000-0005-0000-0000-000026080000}"/>
    <cellStyle name="2_단가조사표_외곽도로616_태광중학교조성공사설계서-1022" xfId="2100" xr:uid="{00000000-0005-0000-0000-000027080000}"/>
    <cellStyle name="2_단가조사표_원가계~1" xfId="2101" xr:uid="{00000000-0005-0000-0000-000028080000}"/>
    <cellStyle name="2_단가조사표_원가계~1_수량산출서" xfId="2102" xr:uid="{00000000-0005-0000-0000-000029080000}"/>
    <cellStyle name="2_단가조사표_원가계~1_태광중학교조성공사설계서-1022" xfId="2103" xr:uid="{00000000-0005-0000-0000-00002A080000}"/>
    <cellStyle name="2_단가조사표_유기질" xfId="2104" xr:uid="{00000000-0005-0000-0000-00002B080000}"/>
    <cellStyle name="2_단가조사표_유기질_수량산출서" xfId="2105" xr:uid="{00000000-0005-0000-0000-00002C080000}"/>
    <cellStyle name="2_단가조사표_유기질_태광중학교조성공사설계서-1022" xfId="2106" xr:uid="{00000000-0005-0000-0000-00002D080000}"/>
    <cellStyle name="2_단가조사표_자재조서 (2)" xfId="2107" xr:uid="{00000000-0005-0000-0000-00002E080000}"/>
    <cellStyle name="2_단가조사표_자재조서 (2)_수량산출서" xfId="2108" xr:uid="{00000000-0005-0000-0000-00002F080000}"/>
    <cellStyle name="2_단가조사표_자재조서 (2)_태광중학교조성공사설계서-1022" xfId="2109" xr:uid="{00000000-0005-0000-0000-000030080000}"/>
    <cellStyle name="2_단가조사표_총괄내역" xfId="2110" xr:uid="{00000000-0005-0000-0000-000031080000}"/>
    <cellStyle name="2_단가조사표_총괄내역 (2)" xfId="2111" xr:uid="{00000000-0005-0000-0000-000032080000}"/>
    <cellStyle name="2_단가조사표_총괄내역 (2)_수량산출서" xfId="2112" xr:uid="{00000000-0005-0000-0000-000033080000}"/>
    <cellStyle name="2_단가조사표_총괄내역 (2)_태광중학교조성공사설계서-1022" xfId="2113" xr:uid="{00000000-0005-0000-0000-000034080000}"/>
    <cellStyle name="2_단가조사표_총괄내역_수량산출서" xfId="2114" xr:uid="{00000000-0005-0000-0000-000035080000}"/>
    <cellStyle name="2_단가조사표_총괄내역_태광중학교조성공사설계서-1022" xfId="2115" xr:uid="{00000000-0005-0000-0000-000036080000}"/>
    <cellStyle name="2_단가조사표_태광중학교조성공사설계서-1022" xfId="2116" xr:uid="{00000000-0005-0000-0000-000037080000}"/>
    <cellStyle name="2_단가조사표_터미널도로403" xfId="2117" xr:uid="{00000000-0005-0000-0000-000038080000}"/>
    <cellStyle name="2_단가조사표_터미널도로403_수량산출서" xfId="2118" xr:uid="{00000000-0005-0000-0000-000039080000}"/>
    <cellStyle name="2_단가조사표_터미널도로403_태광중학교조성공사설계서-1022" xfId="2119" xr:uid="{00000000-0005-0000-0000-00003A080000}"/>
    <cellStyle name="2_단가조사표_터미널도로429" xfId="2120" xr:uid="{00000000-0005-0000-0000-00003B080000}"/>
    <cellStyle name="2_단가조사표_터미널도로429_수량산출서" xfId="2121" xr:uid="{00000000-0005-0000-0000-00003C080000}"/>
    <cellStyle name="2_단가조사표_터미널도로429_태광중학교조성공사설계서-1022" xfId="2122" xr:uid="{00000000-0005-0000-0000-00003D080000}"/>
    <cellStyle name="2_단가조사표_포장일위" xfId="2123" xr:uid="{00000000-0005-0000-0000-00003E080000}"/>
    <cellStyle name="2_단가조사표_포장일위_수량산출서" xfId="2124" xr:uid="{00000000-0005-0000-0000-00003F080000}"/>
    <cellStyle name="2_단가조사표_포장일위_태광중학교조성공사설계서-1022" xfId="2125" xr:uid="{00000000-0005-0000-0000-000040080000}"/>
    <cellStyle name="2_수량산출서" xfId="2126" xr:uid="{00000000-0005-0000-0000-000041080000}"/>
    <cellStyle name="2_태광중학교조성공사설계서-1022" xfId="2127" xr:uid="{00000000-0005-0000-0000-000042080000}"/>
    <cellStyle name="20% - 강조색1 2" xfId="2128" xr:uid="{00000000-0005-0000-0000-000043080000}"/>
    <cellStyle name="20% - 강조색2 2" xfId="2129" xr:uid="{00000000-0005-0000-0000-000044080000}"/>
    <cellStyle name="20% - 강조색3 2" xfId="2130" xr:uid="{00000000-0005-0000-0000-000045080000}"/>
    <cellStyle name="20% - 강조색4 2" xfId="2131" xr:uid="{00000000-0005-0000-0000-000046080000}"/>
    <cellStyle name="20% - 강조색5 2" xfId="2132" xr:uid="{00000000-0005-0000-0000-000047080000}"/>
    <cellStyle name="20% - 강조색6 2" xfId="2133" xr:uid="{00000000-0005-0000-0000-000048080000}"/>
    <cellStyle name="2자리" xfId="2134" xr:uid="{00000000-0005-0000-0000-000049080000}"/>
    <cellStyle name="2자리선" xfId="2135" xr:uid="{00000000-0005-0000-0000-00004A080000}"/>
    <cellStyle name="40% - 강조색1 2" xfId="2136" xr:uid="{00000000-0005-0000-0000-00004B080000}"/>
    <cellStyle name="40% - 강조색2 2" xfId="2137" xr:uid="{00000000-0005-0000-0000-00004C080000}"/>
    <cellStyle name="40% - 강조색3 2" xfId="2138" xr:uid="{00000000-0005-0000-0000-00004D080000}"/>
    <cellStyle name="40% - 강조색4 2" xfId="2139" xr:uid="{00000000-0005-0000-0000-00004E080000}"/>
    <cellStyle name="40% - 강조색5 2" xfId="2140" xr:uid="{00000000-0005-0000-0000-00004F080000}"/>
    <cellStyle name="40% - 강조색6 2" xfId="2141" xr:uid="{00000000-0005-0000-0000-000050080000}"/>
    <cellStyle name="60" xfId="2142" xr:uid="{00000000-0005-0000-0000-000051080000}"/>
    <cellStyle name="60% - 강조색1 2" xfId="2143" xr:uid="{00000000-0005-0000-0000-000052080000}"/>
    <cellStyle name="60% - 강조색2 2" xfId="2144" xr:uid="{00000000-0005-0000-0000-000053080000}"/>
    <cellStyle name="60% - 강조색3 2" xfId="2145" xr:uid="{00000000-0005-0000-0000-000054080000}"/>
    <cellStyle name="60% - 강조색4 2" xfId="2146" xr:uid="{00000000-0005-0000-0000-000055080000}"/>
    <cellStyle name="60% - 강조색5 2" xfId="2147" xr:uid="{00000000-0005-0000-0000-000056080000}"/>
    <cellStyle name="60% - 강조색6 2" xfId="2148" xr:uid="{00000000-0005-0000-0000-000057080000}"/>
    <cellStyle name="9" xfId="2149" xr:uid="{00000000-0005-0000-0000-000058080000}"/>
    <cellStyle name="9_수량산출서" xfId="2150" xr:uid="{00000000-0005-0000-0000-000059080000}"/>
    <cellStyle name="9_태광중학교조성공사설계서-1022" xfId="2151" xr:uid="{00000000-0005-0000-0000-00005A080000}"/>
    <cellStyle name="Aee­ " xfId="2152" xr:uid="{00000000-0005-0000-0000-00005B080000}"/>
    <cellStyle name="AeE­ [0]_ 2ÆAAþº° " xfId="2153" xr:uid="{00000000-0005-0000-0000-00005C080000}"/>
    <cellStyle name="ÅëÈ­ [0]_¸ðÇü¸·" xfId="2154" xr:uid="{00000000-0005-0000-0000-00005D080000}"/>
    <cellStyle name="AeE­ [0]_AMT " xfId="2155" xr:uid="{00000000-0005-0000-0000-00005E080000}"/>
    <cellStyle name="Aee­ _가스공사골프장(정선)0826" xfId="2156" xr:uid="{00000000-0005-0000-0000-00005F080000}"/>
    <cellStyle name="AeE­_ 2ÆAAþº° " xfId="2157" xr:uid="{00000000-0005-0000-0000-000060080000}"/>
    <cellStyle name="ÅëÈ­_¸ðÇü¸·" xfId="2158" xr:uid="{00000000-0005-0000-0000-000061080000}"/>
    <cellStyle name="AeE­_AMT " xfId="2159" xr:uid="{00000000-0005-0000-0000-000062080000}"/>
    <cellStyle name="ALIGNMENT" xfId="2160" xr:uid="{00000000-0005-0000-0000-000063080000}"/>
    <cellStyle name="AÞ¸¶ [0]_ 2ÆAAþº° " xfId="2161" xr:uid="{00000000-0005-0000-0000-000064080000}"/>
    <cellStyle name="ÄÞ¸¶ [0]_¸ðÇü¸·" xfId="2162" xr:uid="{00000000-0005-0000-0000-000065080000}"/>
    <cellStyle name="AÞ¸¶ [0]_AN°y(1.25) " xfId="2163" xr:uid="{00000000-0005-0000-0000-000066080000}"/>
    <cellStyle name="AÞ¸¶_ 2ÆAAþº° " xfId="2164" xr:uid="{00000000-0005-0000-0000-000067080000}"/>
    <cellStyle name="ÄÞ¸¶_¸ðÇü¸·" xfId="2165" xr:uid="{00000000-0005-0000-0000-000068080000}"/>
    <cellStyle name="AÞ¸¶_AN°y(1.25) " xfId="2166" xr:uid="{00000000-0005-0000-0000-000069080000}"/>
    <cellStyle name="C￥AØ_ 2ÆAAþº° " xfId="2167" xr:uid="{00000000-0005-0000-0000-00006A080000}"/>
    <cellStyle name="Ç¥ÁØ_¸ðÇü¸·" xfId="2168" xr:uid="{00000000-0005-0000-0000-00006B080000}"/>
    <cellStyle name="C￥AØ_¿ø°¡Aoa" xfId="2169" xr:uid="{00000000-0005-0000-0000-00006C080000}"/>
    <cellStyle name="Ç¥ÁØ_»óºÎ¼ö·®Áý°è " xfId="2170" xr:uid="{00000000-0005-0000-0000-00006D080000}"/>
    <cellStyle name="C￥AØ_≫c¾÷ºIº° AN°e " xfId="2171" xr:uid="{00000000-0005-0000-0000-00006E080000}"/>
    <cellStyle name="Ç¥ÁØ_°­´ç (2)" xfId="2172" xr:uid="{00000000-0005-0000-0000-00006F080000}"/>
    <cellStyle name="C￥AØ_PERSONAL" xfId="2173" xr:uid="{00000000-0005-0000-0000-000070080000}"/>
    <cellStyle name="Calc Currency (0)" xfId="2174" xr:uid="{00000000-0005-0000-0000-000071080000}"/>
    <cellStyle name="category" xfId="2175" xr:uid="{00000000-0005-0000-0000-000072080000}"/>
    <cellStyle name="Comma" xfId="2176" xr:uid="{00000000-0005-0000-0000-000073080000}"/>
    <cellStyle name="Comma [0]" xfId="2177" xr:uid="{00000000-0005-0000-0000-000074080000}"/>
    <cellStyle name="comma zerodec" xfId="2178" xr:uid="{00000000-0005-0000-0000-000075080000}"/>
    <cellStyle name="Comma_ SG&amp;A Bridge " xfId="2179" xr:uid="{00000000-0005-0000-0000-000076080000}"/>
    <cellStyle name="Comma0" xfId="2180" xr:uid="{00000000-0005-0000-0000-000077080000}"/>
    <cellStyle name="Copied" xfId="2181" xr:uid="{00000000-0005-0000-0000-000078080000}"/>
    <cellStyle name="Curren?_x0012_퐀_x0017_?" xfId="2182" xr:uid="{00000000-0005-0000-0000-000079080000}"/>
    <cellStyle name="Currency" xfId="2183" xr:uid="{00000000-0005-0000-0000-00007A080000}"/>
    <cellStyle name="Currency [0]" xfId="2184" xr:uid="{00000000-0005-0000-0000-00007B080000}"/>
    <cellStyle name="currency-$_표지 " xfId="2185" xr:uid="{00000000-0005-0000-0000-00007C080000}"/>
    <cellStyle name="Currency(￦)" xfId="2186" xr:uid="{00000000-0005-0000-0000-00007D080000}"/>
    <cellStyle name="Currency_ SG&amp;A Bridge " xfId="2187" xr:uid="{00000000-0005-0000-0000-00007E080000}"/>
    <cellStyle name="Currency0" xfId="2188" xr:uid="{00000000-0005-0000-0000-00007F080000}"/>
    <cellStyle name="Currency1" xfId="2189" xr:uid="{00000000-0005-0000-0000-000080080000}"/>
    <cellStyle name="Date" xfId="2190" xr:uid="{00000000-0005-0000-0000-000081080000}"/>
    <cellStyle name="Dezimal [0]_laroux" xfId="2191" xr:uid="{00000000-0005-0000-0000-000082080000}"/>
    <cellStyle name="Dezimal_laroux" xfId="2192" xr:uid="{00000000-0005-0000-0000-000083080000}"/>
    <cellStyle name="Dollar (zero dec)" xfId="2193" xr:uid="{00000000-0005-0000-0000-000084080000}"/>
    <cellStyle name="EA" xfId="2194" xr:uid="{00000000-0005-0000-0000-000085080000}"/>
    <cellStyle name="Entered" xfId="2195" xr:uid="{00000000-0005-0000-0000-000086080000}"/>
    <cellStyle name="F2" xfId="2196" xr:uid="{00000000-0005-0000-0000-000087080000}"/>
    <cellStyle name="F3" xfId="2197" xr:uid="{00000000-0005-0000-0000-000088080000}"/>
    <cellStyle name="F4" xfId="2198" xr:uid="{00000000-0005-0000-0000-000089080000}"/>
    <cellStyle name="F5" xfId="2199" xr:uid="{00000000-0005-0000-0000-00008A080000}"/>
    <cellStyle name="F6" xfId="2200" xr:uid="{00000000-0005-0000-0000-00008B080000}"/>
    <cellStyle name="F7" xfId="2201" xr:uid="{00000000-0005-0000-0000-00008C080000}"/>
    <cellStyle name="F8" xfId="2202" xr:uid="{00000000-0005-0000-0000-00008D080000}"/>
    <cellStyle name="Fixed" xfId="2203" xr:uid="{00000000-0005-0000-0000-00008E080000}"/>
    <cellStyle name="Followed Hyperlink" xfId="2204" xr:uid="{00000000-0005-0000-0000-00008F080000}"/>
    <cellStyle name="Grey" xfId="2205" xr:uid="{00000000-0005-0000-0000-000090080000}"/>
    <cellStyle name="H1" xfId="2206" xr:uid="{00000000-0005-0000-0000-000091080000}"/>
    <cellStyle name="H2" xfId="2207" xr:uid="{00000000-0005-0000-0000-000092080000}"/>
    <cellStyle name="HEADER" xfId="2208" xr:uid="{00000000-0005-0000-0000-000093080000}"/>
    <cellStyle name="Header1" xfId="2209" xr:uid="{00000000-0005-0000-0000-000094080000}"/>
    <cellStyle name="Header2" xfId="2210" xr:uid="{00000000-0005-0000-0000-000095080000}"/>
    <cellStyle name="Heading 1" xfId="2211" xr:uid="{00000000-0005-0000-0000-000096080000}"/>
    <cellStyle name="Heading 2" xfId="2212" xr:uid="{00000000-0005-0000-0000-000097080000}"/>
    <cellStyle name="Heading1" xfId="2213" xr:uid="{00000000-0005-0000-0000-000098080000}"/>
    <cellStyle name="Heading2" xfId="2214" xr:uid="{00000000-0005-0000-0000-000099080000}"/>
    <cellStyle name="Hyperlink" xfId="2215" xr:uid="{00000000-0005-0000-0000-00009A080000}"/>
    <cellStyle name="Input [yellow]" xfId="2216" xr:uid="{00000000-0005-0000-0000-00009B080000}"/>
    <cellStyle name="kg" xfId="2217" xr:uid="{00000000-0005-0000-0000-00009C080000}"/>
    <cellStyle name="M" xfId="2218" xr:uid="{00000000-0005-0000-0000-00009D080000}"/>
    <cellStyle name="M_수량산출서" xfId="2219" xr:uid="{00000000-0005-0000-0000-00009E080000}"/>
    <cellStyle name="M_태광중학교조성공사설계서-1022" xfId="2220" xr:uid="{00000000-0005-0000-0000-00009F080000}"/>
    <cellStyle name="M2" xfId="2221" xr:uid="{00000000-0005-0000-0000-0000A0080000}"/>
    <cellStyle name="M3" xfId="2222" xr:uid="{00000000-0005-0000-0000-0000A1080000}"/>
    <cellStyle name="Milliers [0]_Arabian Spec" xfId="2223" xr:uid="{00000000-0005-0000-0000-0000A2080000}"/>
    <cellStyle name="Milliers_Arabian Spec" xfId="2224" xr:uid="{00000000-0005-0000-0000-0000A3080000}"/>
    <cellStyle name="Model" xfId="2225" xr:uid="{00000000-0005-0000-0000-0000A4080000}"/>
    <cellStyle name="Mon?aire [0]_Arabian Spec" xfId="2226" xr:uid="{00000000-0005-0000-0000-0000A5080000}"/>
    <cellStyle name="Mon?aire_Arabian Spec" xfId="2227" xr:uid="{00000000-0005-0000-0000-0000A6080000}"/>
    <cellStyle name="no dec" xfId="2228" xr:uid="{00000000-0005-0000-0000-0000A7080000}"/>
    <cellStyle name="Normal - Style1" xfId="2229" xr:uid="{00000000-0005-0000-0000-0000A8080000}"/>
    <cellStyle name="Normal - 유형1" xfId="2230" xr:uid="{00000000-0005-0000-0000-0000A9080000}"/>
    <cellStyle name="Normal_ SG&amp;A Bridge " xfId="2231" xr:uid="{00000000-0005-0000-0000-0000AA080000}"/>
    <cellStyle name="Œ…?æ맖?e [0.00]_laroux" xfId="2232" xr:uid="{00000000-0005-0000-0000-0000AB080000}"/>
    <cellStyle name="Œ…?æ맖?e_laroux" xfId="2233" xr:uid="{00000000-0005-0000-0000-0000AC080000}"/>
    <cellStyle name="oft Excel]_x000d__x000a_Comment=The open=/f lines load custom functions into the Paste Function list._x000d__x000a_Maximized=3_x000d__x000a_AutoFormat=" xfId="2234" xr:uid="{00000000-0005-0000-0000-0000AD080000}"/>
    <cellStyle name="oh" xfId="2235" xr:uid="{00000000-0005-0000-0000-0000AE080000}"/>
    <cellStyle name="Percent" xfId="2236" xr:uid="{00000000-0005-0000-0000-0000AF080000}"/>
    <cellStyle name="Percent [2]" xfId="2237" xr:uid="{00000000-0005-0000-0000-0000B0080000}"/>
    <cellStyle name="Percent_01.부용초 외벽 내역서 20111222 - 1차분" xfId="2238" xr:uid="{00000000-0005-0000-0000-0000B1080000}"/>
    <cellStyle name="RevList" xfId="2239" xr:uid="{00000000-0005-0000-0000-0000B2080000}"/>
    <cellStyle name="s]_x000d__x000a_run=c:\Hedgehog\app31.exe_x000d__x000a_spooler=yes_x000d__x000a_load=_x000d__x000a_run=_x000d__x000a_Beep=yes_x000d__x000a_NullPort=None_x000d__x000a_BorderWidth=3_x000d__x000a_CursorBlinkRate=530_x000d__x000a_D" xfId="2240" xr:uid="{00000000-0005-0000-0000-0000B3080000}"/>
    <cellStyle name="sh" xfId="2241" xr:uid="{00000000-0005-0000-0000-0000B4080000}"/>
    <cellStyle name="ssh" xfId="2242" xr:uid="{00000000-0005-0000-0000-0000B5080000}"/>
    <cellStyle name="STANDARD" xfId="2243" xr:uid="{00000000-0005-0000-0000-0000B6080000}"/>
    <cellStyle name="STD" xfId="2244" xr:uid="{00000000-0005-0000-0000-0000B7080000}"/>
    <cellStyle name="subhead" xfId="2245" xr:uid="{00000000-0005-0000-0000-0000B8080000}"/>
    <cellStyle name="Subtotal" xfId="2246" xr:uid="{00000000-0005-0000-0000-0000B9080000}"/>
    <cellStyle name="Title" xfId="2247" xr:uid="{00000000-0005-0000-0000-0000BA080000}"/>
    <cellStyle name="title [1]" xfId="2248" xr:uid="{00000000-0005-0000-0000-0000BB080000}"/>
    <cellStyle name="title [2]" xfId="2249" xr:uid="{00000000-0005-0000-0000-0000BC080000}"/>
    <cellStyle name="Total" xfId="2250" xr:uid="{00000000-0005-0000-0000-0000BD080000}"/>
    <cellStyle name="UM" xfId="2251" xr:uid="{00000000-0005-0000-0000-0000BE080000}"/>
    <cellStyle name="W?rung [0]_laroux" xfId="2252" xr:uid="{00000000-0005-0000-0000-0000BF080000}"/>
    <cellStyle name="W?rung_FixerSetupDlg" xfId="2253" xr:uid="{00000000-0005-0000-0000-0000C0080000}"/>
    <cellStyle name="|?ドE" xfId="2254" xr:uid="{00000000-0005-0000-0000-0000C1080000}"/>
    <cellStyle name="가운데" xfId="2255" xr:uid="{00000000-0005-0000-0000-0000C2080000}"/>
    <cellStyle name="강조색1 2" xfId="2256" xr:uid="{00000000-0005-0000-0000-0000C3080000}"/>
    <cellStyle name="강조색2 2" xfId="2257" xr:uid="{00000000-0005-0000-0000-0000C4080000}"/>
    <cellStyle name="강조색3 2" xfId="2258" xr:uid="{00000000-0005-0000-0000-0000C5080000}"/>
    <cellStyle name="강조색4 2" xfId="2259" xr:uid="{00000000-0005-0000-0000-0000C6080000}"/>
    <cellStyle name="강조색5 2" xfId="2260" xr:uid="{00000000-0005-0000-0000-0000C7080000}"/>
    <cellStyle name="강조색6 2" xfId="2261" xr:uid="{00000000-0005-0000-0000-0000C8080000}"/>
    <cellStyle name="경고문 2" xfId="2262" xr:uid="{00000000-0005-0000-0000-0000C9080000}"/>
    <cellStyle name="계산 2" xfId="2263" xr:uid="{00000000-0005-0000-0000-0000CA080000}"/>
    <cellStyle name="고정소숫점" xfId="2264" xr:uid="{00000000-0005-0000-0000-0000CB080000}"/>
    <cellStyle name="고정출력1" xfId="2265" xr:uid="{00000000-0005-0000-0000-0000CC080000}"/>
    <cellStyle name="고정출력2" xfId="2266" xr:uid="{00000000-0005-0000-0000-0000CD080000}"/>
    <cellStyle name="공사원가계산서(조경)" xfId="2267" xr:uid="{00000000-0005-0000-0000-0000CE080000}"/>
    <cellStyle name="공종" xfId="2268" xr:uid="{00000000-0005-0000-0000-0000CF080000}"/>
    <cellStyle name="국종합건설" xfId="2269" xr:uid="{00000000-0005-0000-0000-0000D0080000}"/>
    <cellStyle name="글씨빵강" xfId="2270" xr:uid="{00000000-0005-0000-0000-0000D1080000}"/>
    <cellStyle name="기계" xfId="2271" xr:uid="{00000000-0005-0000-0000-0000D2080000}"/>
    <cellStyle name="나쁨 2" xfId="2272" xr:uid="{00000000-0005-0000-0000-0000D3080000}"/>
    <cellStyle name="날짜" xfId="2273" xr:uid="{00000000-0005-0000-0000-0000D4080000}"/>
    <cellStyle name="내역-구분" xfId="2274" xr:uid="{00000000-0005-0000-0000-0000D5080000}"/>
    <cellStyle name="내역-글씨" xfId="2275" xr:uid="{00000000-0005-0000-0000-0000D6080000}"/>
    <cellStyle name="내역서" xfId="2276" xr:uid="{00000000-0005-0000-0000-0000D7080000}"/>
    <cellStyle name="내역-수량" xfId="2277" xr:uid="{00000000-0005-0000-0000-0000D8080000}"/>
    <cellStyle name="네모제목" xfId="2278" xr:uid="{00000000-0005-0000-0000-0000D9080000}"/>
    <cellStyle name="달러" xfId="2279" xr:uid="{00000000-0005-0000-0000-0000DA080000}"/>
    <cellStyle name="뒤에 오는 하이퍼링크" xfId="2280" xr:uid="{00000000-0005-0000-0000-0000DB080000}"/>
    <cellStyle name="똿뗦먛귟 [0.00]_PRODUCT DETAIL Q1" xfId="2281" xr:uid="{00000000-0005-0000-0000-0000DC080000}"/>
    <cellStyle name="똿뗦먛귟_PRODUCT DETAIL Q1" xfId="2282" xr:uid="{00000000-0005-0000-0000-0000DD080000}"/>
    <cellStyle name="마이너스키" xfId="2283" xr:uid="{00000000-0005-0000-0000-0000DE080000}"/>
    <cellStyle name="메모 2" xfId="2284" xr:uid="{00000000-0005-0000-0000-0000DF080000}"/>
    <cellStyle name="무늬" xfId="2285" xr:uid="{00000000-0005-0000-0000-0000E0080000}"/>
    <cellStyle name="믅됞 [0.00]_PRODUCT DETAIL Q1" xfId="2286" xr:uid="{00000000-0005-0000-0000-0000E1080000}"/>
    <cellStyle name="믅됞_PRODUCT DETAIL Q1" xfId="2287" xr:uid="{00000000-0005-0000-0000-0000E2080000}"/>
    <cellStyle name="배분" xfId="2288" xr:uid="{00000000-0005-0000-0000-0000E3080000}"/>
    <cellStyle name="백" xfId="2289" xr:uid="{00000000-0005-0000-0000-0000E4080000}"/>
    <cellStyle name="백_01.한울내역서(동호수)03.27" xfId="2290" xr:uid="{00000000-0005-0000-0000-0000E5080000}"/>
    <cellStyle name="백_3.우수" xfId="2291" xr:uid="{00000000-0005-0000-0000-0000E6080000}"/>
    <cellStyle name="백_3.우수_1" xfId="2292" xr:uid="{00000000-0005-0000-0000-0000E7080000}"/>
    <cellStyle name="백_4.오수" xfId="2293" xr:uid="{00000000-0005-0000-0000-0000E8080000}"/>
    <cellStyle name="백_개미공원내역서" xfId="2294" xr:uid="{00000000-0005-0000-0000-0000E9080000}"/>
    <cellStyle name="백_실행내역서(동호수)" xfId="2295" xr:uid="{00000000-0005-0000-0000-0000EA080000}"/>
    <cellStyle name="백_어린이공원현대화사업" xfId="2296" xr:uid="{00000000-0005-0000-0000-0000EB080000}"/>
    <cellStyle name="백_우수1(변경)" xfId="2297" xr:uid="{00000000-0005-0000-0000-0000EC080000}"/>
    <cellStyle name="백_우수1(변경)_(치료)광교신도시 광역 자전거도로 편의시설 설치공사 1010" xfId="2298" xr:uid="{00000000-0005-0000-0000-0000ED080000}"/>
    <cellStyle name="백_우수1(변경)_(치료)광교신도시 광역 자전거도로 편의시설 설치공사 1010 10" xfId="2299" xr:uid="{00000000-0005-0000-0000-0000EE080000}"/>
    <cellStyle name="백_우수1(변경)_(치료)광교신도시 광역 자전거도로 편의시설 설치공사 1010 11" xfId="2300" xr:uid="{00000000-0005-0000-0000-0000EF080000}"/>
    <cellStyle name="백_우수1(변경)_(치료)광교신도시 광역 자전거도로 편의시설 설치공사 1010 12" xfId="2301" xr:uid="{00000000-0005-0000-0000-0000F0080000}"/>
    <cellStyle name="백_우수1(변경)_(치료)광교신도시 광역 자전거도로 편의시설 설치공사 1010 13" xfId="2302" xr:uid="{00000000-0005-0000-0000-0000F1080000}"/>
    <cellStyle name="백_우수1(변경)_(치료)광교신도시 광역 자전거도로 편의시설 설치공사 1010 2" xfId="2303" xr:uid="{00000000-0005-0000-0000-0000F2080000}"/>
    <cellStyle name="백_우수1(변경)_(치료)광교신도시 광역 자전거도로 편의시설 설치공사 1010 3" xfId="2304" xr:uid="{00000000-0005-0000-0000-0000F3080000}"/>
    <cellStyle name="백_우수1(변경)_(치료)광교신도시 광역 자전거도로 편의시설 설치공사 1010 4" xfId="2305" xr:uid="{00000000-0005-0000-0000-0000F4080000}"/>
    <cellStyle name="백_우수1(변경)_(치료)광교신도시 광역 자전거도로 편의시설 설치공사 1010 5" xfId="2306" xr:uid="{00000000-0005-0000-0000-0000F5080000}"/>
    <cellStyle name="백_우수1(변경)_(치료)광교신도시 광역 자전거도로 편의시설 설치공사 1010 6" xfId="2307" xr:uid="{00000000-0005-0000-0000-0000F6080000}"/>
    <cellStyle name="백_우수1(변경)_(치료)광교신도시 광역 자전거도로 편의시설 설치공사 1010 7" xfId="2308" xr:uid="{00000000-0005-0000-0000-0000F7080000}"/>
    <cellStyle name="백_우수1(변경)_(치료)광교신도시 광역 자전거도로 편의시설 설치공사 1010 8" xfId="2309" xr:uid="{00000000-0005-0000-0000-0000F8080000}"/>
    <cellStyle name="백_우수1(변경)_(치료)광교신도시 광역 자전거도로 편의시설 설치공사 1010 9" xfId="2310" xr:uid="{00000000-0005-0000-0000-0000F9080000}"/>
    <cellStyle name="백_우수1(변경)_(치료)광교신도시 광역 자전거도로 편의시설 설치공사 1010_(치료)오성초등학교 설계서0530(계약심사)" xfId="2311" xr:uid="{00000000-0005-0000-0000-0000FA080000}"/>
    <cellStyle name="백_우수1(변경)_(치료)광교신도시 광역 자전거도로 편의시설 설치공사 1010_가로화분 식재공사 설계서(처인구청)" xfId="2312" xr:uid="{00000000-0005-0000-0000-0000FB080000}"/>
    <cellStyle name="백_우수1(변경)_(치료)광교신도시 광역 자전거도로 편의시설 설치공사 1010_구갈레스피아 설계서" xfId="2313" xr:uid="{00000000-0005-0000-0000-0000FC080000}"/>
    <cellStyle name="백_우수1(변경)_(치료)광교신도시 광역 자전거도로 편의시설 설치공사 1010_구갈레스피아 설계서(수정)1206-1" xfId="2314" xr:uid="{00000000-0005-0000-0000-0000FD080000}"/>
    <cellStyle name="백_우수1(변경)_(치료)광교신도시 광역 자전거도로 편의시설 설치공사 1010_구갈레스피아 설계서_수량산출서" xfId="2315" xr:uid="{00000000-0005-0000-0000-0000FE080000}"/>
    <cellStyle name="백_우수1(변경)_(치료)광교신도시 광역 자전거도로 편의시설 설치공사 1010_구갈레스피아 설계서_어린이공원 리모델링 설계서(새한,소사,장미)" xfId="2316" xr:uid="{00000000-0005-0000-0000-0000FF080000}"/>
    <cellStyle name="백_우수1(변경)_(치료)광교신도시 광역 자전거도로 편의시설 설치공사 1010_본공사 설계서" xfId="2317" xr:uid="{00000000-0005-0000-0000-000000090000}"/>
    <cellStyle name="백_우수1(변경)_(치료)광교신도시 광역 자전거도로 편의시설 설치공사 1010_설계서0417" xfId="2318" xr:uid="{00000000-0005-0000-0000-000001090000}"/>
    <cellStyle name="백_우수1(변경)_(치료)광교신도시 광역 자전거도로 편의시설 설치공사 1010_수량산출서" xfId="2319" xr:uid="{00000000-0005-0000-0000-000002090000}"/>
    <cellStyle name="백_우수1(변경)_(치료)광교신도시 광역 자전거도로 편의시설 설치공사 1010_어린이공원 리모델링 설계서(새한,소사,장미)" xfId="2320" xr:uid="{00000000-0005-0000-0000-000003090000}"/>
    <cellStyle name="백_우수1(변경)_(치료)광교신도시 광역 자전거도로 편의시설 설치공사 1010_친환경 생황공간 조성(바람새 길)공사" xfId="2321" xr:uid="{00000000-0005-0000-0000-000004090000}"/>
    <cellStyle name="백_우수1(변경)_(치료)광교신도시 광역 자전거도로 편의시설 설치공사 1010_태광중학교조성공사설계서-1022" xfId="2322" xr:uid="{00000000-0005-0000-0000-000005090000}"/>
    <cellStyle name="백_우수1(변경)_(치료)광교신도시 광역 자전거도로 편의시설 설치공사 1010_휴양림 주차장증설공사 (잔디블럭)설계서" xfId="2323" xr:uid="{00000000-0005-0000-0000-000006090000}"/>
    <cellStyle name="백분율 [△1]" xfId="2325" xr:uid="{00000000-0005-0000-0000-000007090000}"/>
    <cellStyle name="백분율 [△2]" xfId="2326" xr:uid="{00000000-0005-0000-0000-000008090000}"/>
    <cellStyle name="백분율 [0]" xfId="2327" xr:uid="{00000000-0005-0000-0000-000009090000}"/>
    <cellStyle name="백분율 [2]" xfId="2328" xr:uid="{00000000-0005-0000-0000-00000A090000}"/>
    <cellStyle name="백분율 2" xfId="2329" xr:uid="{00000000-0005-0000-0000-00000B090000}"/>
    <cellStyle name="백분율 3" xfId="2324" xr:uid="{00000000-0005-0000-0000-00000C090000}"/>
    <cellStyle name="백분율［△1］" xfId="2330" xr:uid="{00000000-0005-0000-0000-00000D090000}"/>
    <cellStyle name="백분율［△2］" xfId="2331" xr:uid="{00000000-0005-0000-0000-00000E090000}"/>
    <cellStyle name="병합 후 가운데 맞춤" xfId="2332" xr:uid="{00000000-0005-0000-0000-00000F090000}"/>
    <cellStyle name="병합 후 가운데 정열" xfId="2333" xr:uid="{00000000-0005-0000-0000-000010090000}"/>
    <cellStyle name="보통 2" xfId="2334" xr:uid="{00000000-0005-0000-0000-000011090000}"/>
    <cellStyle name="뷭?_BOOKSHIP" xfId="2335" xr:uid="{00000000-0005-0000-0000-000012090000}"/>
    <cellStyle name="빨간색" xfId="2336" xr:uid="{00000000-0005-0000-0000-000013090000}"/>
    <cellStyle name="선택영역의 가운데로" xfId="2337" xr:uid="{00000000-0005-0000-0000-000014090000}"/>
    <cellStyle name="설계서" xfId="2338" xr:uid="{00000000-0005-0000-0000-000015090000}"/>
    <cellStyle name="설명 텍스트 2" xfId="2339" xr:uid="{00000000-0005-0000-0000-000016090000}"/>
    <cellStyle name="셀 확인 2" xfId="2340" xr:uid="{00000000-0005-0000-0000-000017090000}"/>
    <cellStyle name="수량1" xfId="2341" xr:uid="{00000000-0005-0000-0000-000018090000}"/>
    <cellStyle name="수목명" xfId="2342" xr:uid="{00000000-0005-0000-0000-000019090000}"/>
    <cellStyle name="숫자(R)" xfId="2343" xr:uid="{00000000-0005-0000-0000-00001A090000}"/>
    <cellStyle name="쉼표 [0]" xfId="1" builtinId="6"/>
    <cellStyle name="쉼표 [0] 2" xfId="8" xr:uid="{00000000-0005-0000-0000-00001C090000}"/>
    <cellStyle name="쉼표 [0] 2 2" xfId="2346" xr:uid="{00000000-0005-0000-0000-00001D090000}"/>
    <cellStyle name="쉼표 [0] 2 2 2" xfId="10" xr:uid="{00000000-0005-0000-0000-00001E090000}"/>
    <cellStyle name="쉼표 [0] 2 3" xfId="2345" xr:uid="{00000000-0005-0000-0000-00001F090000}"/>
    <cellStyle name="쉼표 [0] 3" xfId="2347" xr:uid="{00000000-0005-0000-0000-000020090000}"/>
    <cellStyle name="쉼표 [0] 3 2" xfId="2348" xr:uid="{00000000-0005-0000-0000-000021090000}"/>
    <cellStyle name="쉼표 [0] 4" xfId="2349" xr:uid="{00000000-0005-0000-0000-000022090000}"/>
    <cellStyle name="쉼표 [0] 5" xfId="2350" xr:uid="{00000000-0005-0000-0000-000023090000}"/>
    <cellStyle name="쉼표 [0] 6" xfId="7" xr:uid="{00000000-0005-0000-0000-000024090000}"/>
    <cellStyle name="쉼표 [0] 7" xfId="2344" xr:uid="{00000000-0005-0000-0000-000025090000}"/>
    <cellStyle name="스타일 1" xfId="2351" xr:uid="{00000000-0005-0000-0000-000026090000}"/>
    <cellStyle name="안건회계법인" xfId="2352" xr:uid="{00000000-0005-0000-0000-000027090000}"/>
    <cellStyle name="연결된 셀 2" xfId="2353" xr:uid="{00000000-0005-0000-0000-000028090000}"/>
    <cellStyle name="옛체" xfId="2354" xr:uid="{00000000-0005-0000-0000-000029090000}"/>
    <cellStyle name="왼쪽2" xfId="2355" xr:uid="{00000000-0005-0000-0000-00002A090000}"/>
    <cellStyle name="요약 2" xfId="2356" xr:uid="{00000000-0005-0000-0000-00002B090000}"/>
    <cellStyle name="원" xfId="2357" xr:uid="{00000000-0005-0000-0000-00002C090000}"/>
    <cellStyle name="유상진" xfId="2358" xr:uid="{00000000-0005-0000-0000-00002D090000}"/>
    <cellStyle name="일위-제목" xfId="2359" xr:uid="{00000000-0005-0000-0000-00002E090000}"/>
    <cellStyle name="일위호표번호" xfId="2360" xr:uid="{00000000-0005-0000-0000-00002F090000}"/>
    <cellStyle name="입력 2" xfId="2361" xr:uid="{00000000-0005-0000-0000-000030090000}"/>
    <cellStyle name="자리수" xfId="2362" xr:uid="{00000000-0005-0000-0000-000031090000}"/>
    <cellStyle name="자리수0" xfId="2363" xr:uid="{00000000-0005-0000-0000-000032090000}"/>
    <cellStyle name="제목 1 2" xfId="2365" xr:uid="{00000000-0005-0000-0000-000033090000}"/>
    <cellStyle name="제목 1(左)" xfId="2366" xr:uid="{00000000-0005-0000-0000-000034090000}"/>
    <cellStyle name="제목 1(中)" xfId="2367" xr:uid="{00000000-0005-0000-0000-000035090000}"/>
    <cellStyle name="제목 2 2" xfId="2368" xr:uid="{00000000-0005-0000-0000-000036090000}"/>
    <cellStyle name="제목 3 2" xfId="2369" xr:uid="{00000000-0005-0000-0000-000037090000}"/>
    <cellStyle name="제목 4 2" xfId="2370" xr:uid="{00000000-0005-0000-0000-000038090000}"/>
    <cellStyle name="제목 5" xfId="2364" xr:uid="{00000000-0005-0000-0000-000039090000}"/>
    <cellStyle name="제목[1 줄]" xfId="2371" xr:uid="{00000000-0005-0000-0000-00003A090000}"/>
    <cellStyle name="제목[2줄 아래]" xfId="2372" xr:uid="{00000000-0005-0000-0000-00003B090000}"/>
    <cellStyle name="제목[2줄 위]" xfId="2373" xr:uid="{00000000-0005-0000-0000-00003C090000}"/>
    <cellStyle name="제목1" xfId="2374" xr:uid="{00000000-0005-0000-0000-00003D090000}"/>
    <cellStyle name="제목2" xfId="2375" xr:uid="{00000000-0005-0000-0000-00003E090000}"/>
    <cellStyle name="좋음 2" xfId="2376" xr:uid="{00000000-0005-0000-0000-00003F090000}"/>
    <cellStyle name="지정되지 않음" xfId="2377" xr:uid="{00000000-0005-0000-0000-000040090000}"/>
    <cellStyle name="출력 2" xfId="2378" xr:uid="{00000000-0005-0000-0000-000041090000}"/>
    <cellStyle name="콤" xfId="2379" xr:uid="{00000000-0005-0000-0000-000042090000}"/>
    <cellStyle name="콤_(치료)광교신도시 광역 자전거도로 편의시설 설치공사 1010" xfId="2380" xr:uid="{00000000-0005-0000-0000-000043090000}"/>
    <cellStyle name="콤_(치료)광교신도시 광역 자전거도로 편의시설 설치공사 1010 10" xfId="2381" xr:uid="{00000000-0005-0000-0000-000044090000}"/>
    <cellStyle name="콤_(치료)광교신도시 광역 자전거도로 편의시설 설치공사 1010 11" xfId="2382" xr:uid="{00000000-0005-0000-0000-000045090000}"/>
    <cellStyle name="콤_(치료)광교신도시 광역 자전거도로 편의시설 설치공사 1010 12" xfId="2383" xr:uid="{00000000-0005-0000-0000-000046090000}"/>
    <cellStyle name="콤_(치료)광교신도시 광역 자전거도로 편의시설 설치공사 1010 13" xfId="2384" xr:uid="{00000000-0005-0000-0000-000047090000}"/>
    <cellStyle name="콤_(치료)광교신도시 광역 자전거도로 편의시설 설치공사 1010 2" xfId="2385" xr:uid="{00000000-0005-0000-0000-000048090000}"/>
    <cellStyle name="콤_(치료)광교신도시 광역 자전거도로 편의시설 설치공사 1010 3" xfId="2386" xr:uid="{00000000-0005-0000-0000-000049090000}"/>
    <cellStyle name="콤_(치료)광교신도시 광역 자전거도로 편의시설 설치공사 1010 4" xfId="2387" xr:uid="{00000000-0005-0000-0000-00004A090000}"/>
    <cellStyle name="콤_(치료)광교신도시 광역 자전거도로 편의시설 설치공사 1010 5" xfId="2388" xr:uid="{00000000-0005-0000-0000-00004B090000}"/>
    <cellStyle name="콤_(치료)광교신도시 광역 자전거도로 편의시설 설치공사 1010 6" xfId="2389" xr:uid="{00000000-0005-0000-0000-00004C090000}"/>
    <cellStyle name="콤_(치료)광교신도시 광역 자전거도로 편의시설 설치공사 1010 7" xfId="2390" xr:uid="{00000000-0005-0000-0000-00004D090000}"/>
    <cellStyle name="콤_(치료)광교신도시 광역 자전거도로 편의시설 설치공사 1010 8" xfId="2391" xr:uid="{00000000-0005-0000-0000-00004E090000}"/>
    <cellStyle name="콤_(치료)광교신도시 광역 자전거도로 편의시설 설치공사 1010 9" xfId="2392" xr:uid="{00000000-0005-0000-0000-00004F090000}"/>
    <cellStyle name="콤_(치료)광교신도시 광역 자전거도로 편의시설 설치공사 1010_(치료)오성초등학교 설계서0530(계약심사)" xfId="2393" xr:uid="{00000000-0005-0000-0000-000050090000}"/>
    <cellStyle name="콤_(치료)광교신도시 광역 자전거도로 편의시설 설치공사 1010_가로화분 식재공사 설계서(처인구청)" xfId="2394" xr:uid="{00000000-0005-0000-0000-000051090000}"/>
    <cellStyle name="콤_(치료)광교신도시 광역 자전거도로 편의시설 설치공사 1010_구갈레스피아 설계서" xfId="2395" xr:uid="{00000000-0005-0000-0000-000052090000}"/>
    <cellStyle name="콤_(치료)광교신도시 광역 자전거도로 편의시설 설치공사 1010_구갈레스피아 설계서(수정)1206-1" xfId="2396" xr:uid="{00000000-0005-0000-0000-000053090000}"/>
    <cellStyle name="콤_(치료)광교신도시 광역 자전거도로 편의시설 설치공사 1010_구갈레스피아 설계서_수량산출서" xfId="2397" xr:uid="{00000000-0005-0000-0000-000054090000}"/>
    <cellStyle name="콤_(치료)광교신도시 광역 자전거도로 편의시설 설치공사 1010_구갈레스피아 설계서_어린이공원 리모델링 설계서(새한,소사,장미)" xfId="2398" xr:uid="{00000000-0005-0000-0000-000055090000}"/>
    <cellStyle name="콤_(치료)광교신도시 광역 자전거도로 편의시설 설치공사 1010_본공사 설계서" xfId="2399" xr:uid="{00000000-0005-0000-0000-000056090000}"/>
    <cellStyle name="콤_(치료)광교신도시 광역 자전거도로 편의시설 설치공사 1010_설계서0417" xfId="2400" xr:uid="{00000000-0005-0000-0000-000057090000}"/>
    <cellStyle name="콤_(치료)광교신도시 광역 자전거도로 편의시설 설치공사 1010_수량산출서" xfId="2401" xr:uid="{00000000-0005-0000-0000-000058090000}"/>
    <cellStyle name="콤_(치료)광교신도시 광역 자전거도로 편의시설 설치공사 1010_어린이공원 리모델링 설계서(새한,소사,장미)" xfId="2402" xr:uid="{00000000-0005-0000-0000-000059090000}"/>
    <cellStyle name="콤_(치료)광교신도시 광역 자전거도로 편의시설 설치공사 1010_친환경 생황공간 조성(바람새 길)공사" xfId="2403" xr:uid="{00000000-0005-0000-0000-00005A090000}"/>
    <cellStyle name="콤_(치료)광교신도시 광역 자전거도로 편의시설 설치공사 1010_태광중학교조성공사설계서-1022" xfId="2404" xr:uid="{00000000-0005-0000-0000-00005B090000}"/>
    <cellStyle name="콤_(치료)광교신도시 광역 자전거도로 편의시설 설치공사 1010_휴양림 주차장증설공사 (잔디블럭)설계서" xfId="2405" xr:uid="{00000000-0005-0000-0000-00005C090000}"/>
    <cellStyle name="콤_3.우수" xfId="2406" xr:uid="{00000000-0005-0000-0000-00005D090000}"/>
    <cellStyle name="콤_3.우수_1" xfId="2407" xr:uid="{00000000-0005-0000-0000-00005E090000}"/>
    <cellStyle name="콤_4.오수" xfId="2408" xr:uid="{00000000-0005-0000-0000-00005F090000}"/>
    <cellStyle name="콤마 [" xfId="2409" xr:uid="{00000000-0005-0000-0000-000060090000}"/>
    <cellStyle name="콤마 [#]" xfId="2410" xr:uid="{00000000-0005-0000-0000-000061090000}"/>
    <cellStyle name="콤마 []" xfId="2411" xr:uid="{00000000-0005-0000-0000-000062090000}"/>
    <cellStyle name="콤마 [_(치료)광교신도시 광역 자전거도로 편의시설 설치공사 1010" xfId="2412" xr:uid="{00000000-0005-0000-0000-000063090000}"/>
    <cellStyle name="콤마 [0]" xfId="2413" xr:uid="{00000000-0005-0000-0000-000064090000}"/>
    <cellStyle name="콤마 [1]" xfId="2414" xr:uid="{00000000-0005-0000-0000-000065090000}"/>
    <cellStyle name="콤마 [2]" xfId="2415" xr:uid="{00000000-0005-0000-0000-000066090000}"/>
    <cellStyle name="콤마 [금액]" xfId="2416" xr:uid="{00000000-0005-0000-0000-000067090000}"/>
    <cellStyle name="콤마 [소수]" xfId="2417" xr:uid="{00000000-0005-0000-0000-000068090000}"/>
    <cellStyle name="콤마 [수량]" xfId="2418" xr:uid="{00000000-0005-0000-0000-000069090000}"/>
    <cellStyle name="콤마 1" xfId="2419" xr:uid="{00000000-0005-0000-0000-00006A090000}"/>
    <cellStyle name="콤마[ ]" xfId="2420" xr:uid="{00000000-0005-0000-0000-00006B090000}"/>
    <cellStyle name="콤마[*]" xfId="2421" xr:uid="{00000000-0005-0000-0000-00006C090000}"/>
    <cellStyle name="콤마[.]" xfId="2422" xr:uid="{00000000-0005-0000-0000-00006D090000}"/>
    <cellStyle name="콤마[0]" xfId="2423" xr:uid="{00000000-0005-0000-0000-00006E090000}"/>
    <cellStyle name="콤마_  종  합  " xfId="2424" xr:uid="{00000000-0005-0000-0000-00006F090000}"/>
    <cellStyle name="통" xfId="2425" xr:uid="{00000000-0005-0000-0000-000070090000}"/>
    <cellStyle name="통_(치료)광교신도시 광역 자전거도로 편의시설 설치공사 1010" xfId="2426" xr:uid="{00000000-0005-0000-0000-000071090000}"/>
    <cellStyle name="통_(치료)광교신도시 광역 자전거도로 편의시설 설치공사 1010 10" xfId="2427" xr:uid="{00000000-0005-0000-0000-000072090000}"/>
    <cellStyle name="통_(치료)광교신도시 광역 자전거도로 편의시설 설치공사 1010 11" xfId="2428" xr:uid="{00000000-0005-0000-0000-000073090000}"/>
    <cellStyle name="통_(치료)광교신도시 광역 자전거도로 편의시설 설치공사 1010 12" xfId="2429" xr:uid="{00000000-0005-0000-0000-000074090000}"/>
    <cellStyle name="통_(치료)광교신도시 광역 자전거도로 편의시설 설치공사 1010 13" xfId="2430" xr:uid="{00000000-0005-0000-0000-000075090000}"/>
    <cellStyle name="통_(치료)광교신도시 광역 자전거도로 편의시설 설치공사 1010 2" xfId="2431" xr:uid="{00000000-0005-0000-0000-000076090000}"/>
    <cellStyle name="통_(치료)광교신도시 광역 자전거도로 편의시설 설치공사 1010 3" xfId="2432" xr:uid="{00000000-0005-0000-0000-000077090000}"/>
    <cellStyle name="통_(치료)광교신도시 광역 자전거도로 편의시설 설치공사 1010 4" xfId="2433" xr:uid="{00000000-0005-0000-0000-000078090000}"/>
    <cellStyle name="통_(치료)광교신도시 광역 자전거도로 편의시설 설치공사 1010 5" xfId="2434" xr:uid="{00000000-0005-0000-0000-000079090000}"/>
    <cellStyle name="통_(치료)광교신도시 광역 자전거도로 편의시설 설치공사 1010 6" xfId="2435" xr:uid="{00000000-0005-0000-0000-00007A090000}"/>
    <cellStyle name="통_(치료)광교신도시 광역 자전거도로 편의시설 설치공사 1010 7" xfId="2436" xr:uid="{00000000-0005-0000-0000-00007B090000}"/>
    <cellStyle name="통_(치료)광교신도시 광역 자전거도로 편의시설 설치공사 1010 8" xfId="2437" xr:uid="{00000000-0005-0000-0000-00007C090000}"/>
    <cellStyle name="통_(치료)광교신도시 광역 자전거도로 편의시설 설치공사 1010 9" xfId="2438" xr:uid="{00000000-0005-0000-0000-00007D090000}"/>
    <cellStyle name="통_(치료)광교신도시 광역 자전거도로 편의시설 설치공사 1010_(치료)오성초등학교 설계서0530(계약심사)" xfId="2439" xr:uid="{00000000-0005-0000-0000-00007E090000}"/>
    <cellStyle name="통_(치료)광교신도시 광역 자전거도로 편의시설 설치공사 1010_가로화분 식재공사 설계서(처인구청)" xfId="2440" xr:uid="{00000000-0005-0000-0000-00007F090000}"/>
    <cellStyle name="통_(치료)광교신도시 광역 자전거도로 편의시설 설치공사 1010_구갈레스피아 설계서" xfId="2441" xr:uid="{00000000-0005-0000-0000-000080090000}"/>
    <cellStyle name="통_(치료)광교신도시 광역 자전거도로 편의시설 설치공사 1010_구갈레스피아 설계서(수정)1206-1" xfId="2442" xr:uid="{00000000-0005-0000-0000-000081090000}"/>
    <cellStyle name="통_(치료)광교신도시 광역 자전거도로 편의시설 설치공사 1010_구갈레스피아 설계서_수량산출서" xfId="2443" xr:uid="{00000000-0005-0000-0000-000082090000}"/>
    <cellStyle name="통_(치료)광교신도시 광역 자전거도로 편의시설 설치공사 1010_구갈레스피아 설계서_어린이공원 리모델링 설계서(새한,소사,장미)" xfId="2444" xr:uid="{00000000-0005-0000-0000-000083090000}"/>
    <cellStyle name="통_(치료)광교신도시 광역 자전거도로 편의시설 설치공사 1010_본공사 설계서" xfId="2445" xr:uid="{00000000-0005-0000-0000-000084090000}"/>
    <cellStyle name="통_(치료)광교신도시 광역 자전거도로 편의시설 설치공사 1010_설계서0417" xfId="2446" xr:uid="{00000000-0005-0000-0000-000085090000}"/>
    <cellStyle name="통_(치료)광교신도시 광역 자전거도로 편의시설 설치공사 1010_수량산출서" xfId="2447" xr:uid="{00000000-0005-0000-0000-000086090000}"/>
    <cellStyle name="통_(치료)광교신도시 광역 자전거도로 편의시설 설치공사 1010_어린이공원 리모델링 설계서(새한,소사,장미)" xfId="2448" xr:uid="{00000000-0005-0000-0000-000087090000}"/>
    <cellStyle name="통_(치료)광교신도시 광역 자전거도로 편의시설 설치공사 1010_친환경 생황공간 조성(바람새 길)공사" xfId="2449" xr:uid="{00000000-0005-0000-0000-000088090000}"/>
    <cellStyle name="통_(치료)광교신도시 광역 자전거도로 편의시설 설치공사 1010_태광중학교조성공사설계서-1022" xfId="2450" xr:uid="{00000000-0005-0000-0000-000089090000}"/>
    <cellStyle name="통_(치료)광교신도시 광역 자전거도로 편의시설 설치공사 1010_휴양림 주차장증설공사 (잔디블럭)설계서" xfId="2451" xr:uid="{00000000-0005-0000-0000-00008A090000}"/>
    <cellStyle name="통_3.우수" xfId="2452" xr:uid="{00000000-0005-0000-0000-00008B090000}"/>
    <cellStyle name="통_3.우수_1" xfId="2453" xr:uid="{00000000-0005-0000-0000-00008C090000}"/>
    <cellStyle name="통_4.오수" xfId="2454" xr:uid="{00000000-0005-0000-0000-00008D090000}"/>
    <cellStyle name="통화 [" xfId="2455" xr:uid="{00000000-0005-0000-0000-00008E090000}"/>
    <cellStyle name="통화 [0] 2" xfId="2456" xr:uid="{00000000-0005-0000-0000-00008F090000}"/>
    <cellStyle name="통화 [0㉝〸" xfId="2457" xr:uid="{00000000-0005-0000-0000-000090090000}"/>
    <cellStyle name="퍼센트" xfId="2458" xr:uid="{00000000-0005-0000-0000-000091090000}"/>
    <cellStyle name="표" xfId="2459" xr:uid="{00000000-0005-0000-0000-000092090000}"/>
    <cellStyle name="표(가는선,가운데,중앙)" xfId="2460" xr:uid="{00000000-0005-0000-0000-000093090000}"/>
    <cellStyle name="표(가는선,왼쪽,중앙)" xfId="2461" xr:uid="{00000000-0005-0000-0000-000094090000}"/>
    <cellStyle name="표(세로쓰기)" xfId="2462" xr:uid="{00000000-0005-0000-0000-000095090000}"/>
    <cellStyle name="표_(치료)광교신도시 광역 자전거도로 편의시설 설치공사 1010" xfId="2463" xr:uid="{00000000-0005-0000-0000-000096090000}"/>
    <cellStyle name="표_(치료)광교신도시 광역 자전거도로 편의시설 설치공사 1010 10" xfId="2464" xr:uid="{00000000-0005-0000-0000-000097090000}"/>
    <cellStyle name="표_(치료)광교신도시 광역 자전거도로 편의시설 설치공사 1010 11" xfId="2465" xr:uid="{00000000-0005-0000-0000-000098090000}"/>
    <cellStyle name="표_(치료)광교신도시 광역 자전거도로 편의시설 설치공사 1010 12" xfId="2466" xr:uid="{00000000-0005-0000-0000-000099090000}"/>
    <cellStyle name="표_(치료)광교신도시 광역 자전거도로 편의시설 설치공사 1010 13" xfId="2467" xr:uid="{00000000-0005-0000-0000-00009A090000}"/>
    <cellStyle name="표_(치료)광교신도시 광역 자전거도로 편의시설 설치공사 1010 2" xfId="2468" xr:uid="{00000000-0005-0000-0000-00009B090000}"/>
    <cellStyle name="표_(치료)광교신도시 광역 자전거도로 편의시설 설치공사 1010 3" xfId="2469" xr:uid="{00000000-0005-0000-0000-00009C090000}"/>
    <cellStyle name="표_(치료)광교신도시 광역 자전거도로 편의시설 설치공사 1010 4" xfId="2470" xr:uid="{00000000-0005-0000-0000-00009D090000}"/>
    <cellStyle name="표_(치료)광교신도시 광역 자전거도로 편의시설 설치공사 1010 5" xfId="2471" xr:uid="{00000000-0005-0000-0000-00009E090000}"/>
    <cellStyle name="표_(치료)광교신도시 광역 자전거도로 편의시설 설치공사 1010 6" xfId="2472" xr:uid="{00000000-0005-0000-0000-00009F090000}"/>
    <cellStyle name="표_(치료)광교신도시 광역 자전거도로 편의시설 설치공사 1010 7" xfId="2473" xr:uid="{00000000-0005-0000-0000-0000A0090000}"/>
    <cellStyle name="표_(치료)광교신도시 광역 자전거도로 편의시설 설치공사 1010 8" xfId="2474" xr:uid="{00000000-0005-0000-0000-0000A1090000}"/>
    <cellStyle name="표_(치료)광교신도시 광역 자전거도로 편의시설 설치공사 1010 9" xfId="2475" xr:uid="{00000000-0005-0000-0000-0000A2090000}"/>
    <cellStyle name="표_(치료)광교신도시 광역 자전거도로 편의시설 설치공사 1010_(치료)오성초등학교 설계서0530(계약심사)" xfId="2476" xr:uid="{00000000-0005-0000-0000-0000A3090000}"/>
    <cellStyle name="표_(치료)광교신도시 광역 자전거도로 편의시설 설치공사 1010_가로화분 식재공사 설계서(처인구청)" xfId="2477" xr:uid="{00000000-0005-0000-0000-0000A4090000}"/>
    <cellStyle name="표_(치료)광교신도시 광역 자전거도로 편의시설 설치공사 1010_구갈레스피아 설계서" xfId="2478" xr:uid="{00000000-0005-0000-0000-0000A5090000}"/>
    <cellStyle name="표_(치료)광교신도시 광역 자전거도로 편의시설 설치공사 1010_구갈레스피아 설계서(수정)1206-1" xfId="2479" xr:uid="{00000000-0005-0000-0000-0000A6090000}"/>
    <cellStyle name="표_(치료)광교신도시 광역 자전거도로 편의시설 설치공사 1010_구갈레스피아 설계서_수량산출서" xfId="2480" xr:uid="{00000000-0005-0000-0000-0000A7090000}"/>
    <cellStyle name="표_(치료)광교신도시 광역 자전거도로 편의시설 설치공사 1010_구갈레스피아 설계서_어린이공원 리모델링 설계서(새한,소사,장미)" xfId="2481" xr:uid="{00000000-0005-0000-0000-0000A8090000}"/>
    <cellStyle name="표_(치료)광교신도시 광역 자전거도로 편의시설 설치공사 1010_본공사 설계서" xfId="2482" xr:uid="{00000000-0005-0000-0000-0000A9090000}"/>
    <cellStyle name="표_(치료)광교신도시 광역 자전거도로 편의시설 설치공사 1010_설계서0417" xfId="2483" xr:uid="{00000000-0005-0000-0000-0000AA090000}"/>
    <cellStyle name="표_(치료)광교신도시 광역 자전거도로 편의시설 설치공사 1010_수량산출서" xfId="2484" xr:uid="{00000000-0005-0000-0000-0000AB090000}"/>
    <cellStyle name="표_(치료)광교신도시 광역 자전거도로 편의시설 설치공사 1010_어린이공원 리모델링 설계서(새한,소사,장미)" xfId="2485" xr:uid="{00000000-0005-0000-0000-0000AC090000}"/>
    <cellStyle name="표_(치료)광교신도시 광역 자전거도로 편의시설 설치공사 1010_친환경 생황공간 조성(바람새 길)공사" xfId="2486" xr:uid="{00000000-0005-0000-0000-0000AD090000}"/>
    <cellStyle name="표_(치료)광교신도시 광역 자전거도로 편의시설 설치공사 1010_태광중학교조성공사설계서-1022" xfId="2487" xr:uid="{00000000-0005-0000-0000-0000AE090000}"/>
    <cellStyle name="표_(치료)광교신도시 광역 자전거도로 편의시설 설치공사 1010_휴양림 주차장증설공사 (잔디블럭)설계서" xfId="2488" xr:uid="{00000000-0005-0000-0000-0000AF090000}"/>
    <cellStyle name="표_3.우수" xfId="2489" xr:uid="{00000000-0005-0000-0000-0000B0090000}"/>
    <cellStyle name="표_3.우수_1" xfId="2490" xr:uid="{00000000-0005-0000-0000-0000B1090000}"/>
    <cellStyle name="표_4.오수" xfId="2491" xr:uid="{00000000-0005-0000-0000-0000B2090000}"/>
    <cellStyle name="표머릿글(上)" xfId="2492" xr:uid="{00000000-0005-0000-0000-0000B3090000}"/>
    <cellStyle name="표머릿글(中)" xfId="2493" xr:uid="{00000000-0005-0000-0000-0000B4090000}"/>
    <cellStyle name="표머릿글(下)" xfId="2494" xr:uid="{00000000-0005-0000-0000-0000B5090000}"/>
    <cellStyle name="표준" xfId="0" builtinId="0"/>
    <cellStyle name="표준 10" xfId="2495" xr:uid="{00000000-0005-0000-0000-0000B7090000}"/>
    <cellStyle name="표준 11" xfId="2496" xr:uid="{00000000-0005-0000-0000-0000B8090000}"/>
    <cellStyle name="표준 12" xfId="2497" xr:uid="{00000000-0005-0000-0000-0000B9090000}"/>
    <cellStyle name="표준 12 2 2" xfId="11" xr:uid="{00000000-0005-0000-0000-0000BA090000}"/>
    <cellStyle name="표준 13" xfId="2498" xr:uid="{00000000-0005-0000-0000-0000BB090000}"/>
    <cellStyle name="표준 14" xfId="2499" xr:uid="{00000000-0005-0000-0000-0000BC090000}"/>
    <cellStyle name="표준 15" xfId="2500" xr:uid="{00000000-0005-0000-0000-0000BD090000}"/>
    <cellStyle name="표준 16" xfId="2501" xr:uid="{00000000-0005-0000-0000-0000BE090000}"/>
    <cellStyle name="표준 16 2" xfId="2502" xr:uid="{00000000-0005-0000-0000-0000BF090000}"/>
    <cellStyle name="표준 16 3" xfId="2503" xr:uid="{00000000-0005-0000-0000-0000C0090000}"/>
    <cellStyle name="표준 17" xfId="2504" xr:uid="{00000000-0005-0000-0000-0000C1090000}"/>
    <cellStyle name="표준 18" xfId="2505" xr:uid="{00000000-0005-0000-0000-0000C2090000}"/>
    <cellStyle name="표준 19" xfId="2506" xr:uid="{00000000-0005-0000-0000-0000C3090000}"/>
    <cellStyle name="표준 2" xfId="2507" xr:uid="{00000000-0005-0000-0000-0000C4090000}"/>
    <cellStyle name="표준 2 2" xfId="2508" xr:uid="{00000000-0005-0000-0000-0000C5090000}"/>
    <cellStyle name="표준 2 3" xfId="5" xr:uid="{00000000-0005-0000-0000-0000C6090000}"/>
    <cellStyle name="표준 2_보개초 교실 및 다목적실 증축공사(원본)" xfId="2509" xr:uid="{00000000-0005-0000-0000-0000C7090000}"/>
    <cellStyle name="표준 20" xfId="2510" xr:uid="{00000000-0005-0000-0000-0000C8090000}"/>
    <cellStyle name="표준 21" xfId="2511" xr:uid="{00000000-0005-0000-0000-0000C9090000}"/>
    <cellStyle name="표준 22" xfId="2512" xr:uid="{00000000-0005-0000-0000-0000CA090000}"/>
    <cellStyle name="표준 3" xfId="2513" xr:uid="{00000000-0005-0000-0000-0000CB090000}"/>
    <cellStyle name="표준 32" xfId="6" xr:uid="{00000000-0005-0000-0000-0000CC090000}"/>
    <cellStyle name="표준 4" xfId="2514" xr:uid="{00000000-0005-0000-0000-0000CD090000}"/>
    <cellStyle name="표준 5" xfId="2515" xr:uid="{00000000-0005-0000-0000-0000CE090000}"/>
    <cellStyle name="표준 6" xfId="2516" xr:uid="{00000000-0005-0000-0000-0000CF090000}"/>
    <cellStyle name="표준 7" xfId="2517" xr:uid="{00000000-0005-0000-0000-0000D0090000}"/>
    <cellStyle name="표준 8" xfId="12" xr:uid="{00000000-0005-0000-0000-0000D1090000}"/>
    <cellStyle name="표준 8 10" xfId="2518" xr:uid="{00000000-0005-0000-0000-0000D2090000}"/>
    <cellStyle name="표준 8 11" xfId="2519" xr:uid="{00000000-0005-0000-0000-0000D3090000}"/>
    <cellStyle name="표준 8 2" xfId="2520" xr:uid="{00000000-0005-0000-0000-0000D4090000}"/>
    <cellStyle name="표준 8 2 10" xfId="2521" xr:uid="{00000000-0005-0000-0000-0000D5090000}"/>
    <cellStyle name="표준 8 2 11" xfId="2522" xr:uid="{00000000-0005-0000-0000-0000D6090000}"/>
    <cellStyle name="표준 8 2 2" xfId="2523" xr:uid="{00000000-0005-0000-0000-0000D7090000}"/>
    <cellStyle name="표준 8 2 3" xfId="2524" xr:uid="{00000000-0005-0000-0000-0000D8090000}"/>
    <cellStyle name="표준 8 2 4" xfId="2525" xr:uid="{00000000-0005-0000-0000-0000D9090000}"/>
    <cellStyle name="표준 8 2 5" xfId="2526" xr:uid="{00000000-0005-0000-0000-0000DA090000}"/>
    <cellStyle name="표준 8 2 6" xfId="2527" xr:uid="{00000000-0005-0000-0000-0000DB090000}"/>
    <cellStyle name="표준 8 2 7" xfId="2528" xr:uid="{00000000-0005-0000-0000-0000DC090000}"/>
    <cellStyle name="표준 8 2 8" xfId="2529" xr:uid="{00000000-0005-0000-0000-0000DD090000}"/>
    <cellStyle name="표준 8 2 9" xfId="2530" xr:uid="{00000000-0005-0000-0000-0000DE090000}"/>
    <cellStyle name="표준 8 3" xfId="2531" xr:uid="{00000000-0005-0000-0000-0000DF090000}"/>
    <cellStyle name="표준 8 4" xfId="2532" xr:uid="{00000000-0005-0000-0000-0000E0090000}"/>
    <cellStyle name="표준 8 5" xfId="2533" xr:uid="{00000000-0005-0000-0000-0000E1090000}"/>
    <cellStyle name="표준 8 6" xfId="2534" xr:uid="{00000000-0005-0000-0000-0000E2090000}"/>
    <cellStyle name="표준 8 7" xfId="2535" xr:uid="{00000000-0005-0000-0000-0000E3090000}"/>
    <cellStyle name="표준 8 8" xfId="2536" xr:uid="{00000000-0005-0000-0000-0000E4090000}"/>
    <cellStyle name="표준 8 9" xfId="2537" xr:uid="{00000000-0005-0000-0000-0000E5090000}"/>
    <cellStyle name="표준 9" xfId="2538" xr:uid="{00000000-0005-0000-0000-0000E6090000}"/>
    <cellStyle name="標準_Akia(F）-8" xfId="2539" xr:uid="{00000000-0005-0000-0000-0000E7090000}"/>
    <cellStyle name="표준_Q09-11-1" xfId="4" xr:uid="{00000000-0005-0000-0000-0000E8090000}"/>
    <cellStyle name="표준_벌목중량(1)" xfId="2548" xr:uid="{00000000-0005-0000-0000-0000E9090000}"/>
    <cellStyle name="표준_수량산출서" xfId="2546" xr:uid="{00000000-0005-0000-0000-0000EA090000}"/>
    <cellStyle name="표준_수목중량" xfId="2547" xr:uid="{00000000-0005-0000-0000-0000EB090000}"/>
    <cellStyle name="표준_장위수량산출서" xfId="3" xr:uid="{00000000-0005-0000-0000-0000EC090000}"/>
    <cellStyle name="표준_팽성어린이공원조성공사(0519)" xfId="2" xr:uid="{00000000-0005-0000-0000-0000ED090000}"/>
    <cellStyle name="표준_해창석산내역서_수정" xfId="9" xr:uid="{00000000-0005-0000-0000-0000EE090000}"/>
    <cellStyle name="표준1" xfId="2540" xr:uid="{00000000-0005-0000-0000-0000EF090000}"/>
    <cellStyle name="표준10" xfId="2541" xr:uid="{00000000-0005-0000-0000-0000F0090000}"/>
    <cellStyle name="표준2" xfId="2542" xr:uid="{00000000-0005-0000-0000-0000F1090000}"/>
    <cellStyle name="합산" xfId="2543" xr:uid="{00000000-0005-0000-0000-0000F2090000}"/>
    <cellStyle name="화폐기호" xfId="2544" xr:uid="{00000000-0005-0000-0000-0000F3090000}"/>
    <cellStyle name="화폐기호0" xfId="2545" xr:uid="{00000000-0005-0000-0000-0000F4090000}"/>
  </cellStyles>
  <dxfs count="0"/>
  <tableStyles count="0" defaultTableStyle="TableStyleMedium2" defaultPivotStyle="PivotStyleLight16"/>
  <colors>
    <mruColors>
      <color rgb="FF0000FF"/>
      <color rgb="FF99FF66"/>
      <color rgb="FFFF6565"/>
      <color rgb="FF00FF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75.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externalLink" Target="externalLinks/externalLink21.xml"/><Relationship Id="rId84" Type="http://schemas.openxmlformats.org/officeDocument/2006/relationships/externalLink" Target="externalLinks/externalLink42.xml"/><Relationship Id="rId138" Type="http://schemas.openxmlformats.org/officeDocument/2006/relationships/externalLink" Target="externalLinks/externalLink96.xml"/><Relationship Id="rId159" Type="http://schemas.openxmlformats.org/officeDocument/2006/relationships/externalLink" Target="externalLinks/externalLink117.xml"/><Relationship Id="rId170" Type="http://schemas.openxmlformats.org/officeDocument/2006/relationships/externalLink" Target="externalLinks/externalLink128.xml"/><Relationship Id="rId191" Type="http://schemas.openxmlformats.org/officeDocument/2006/relationships/externalLink" Target="externalLinks/externalLink149.xml"/><Relationship Id="rId205" Type="http://schemas.openxmlformats.org/officeDocument/2006/relationships/externalLink" Target="externalLinks/externalLink163.xml"/><Relationship Id="rId226" Type="http://schemas.openxmlformats.org/officeDocument/2006/relationships/externalLink" Target="externalLinks/externalLink184.xml"/><Relationship Id="rId247" Type="http://schemas.openxmlformats.org/officeDocument/2006/relationships/externalLink" Target="externalLinks/externalLink205.xml"/><Relationship Id="rId107" Type="http://schemas.openxmlformats.org/officeDocument/2006/relationships/externalLink" Target="externalLinks/externalLink65.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externalLink" Target="externalLinks/externalLink11.xml"/><Relationship Id="rId74" Type="http://schemas.openxmlformats.org/officeDocument/2006/relationships/externalLink" Target="externalLinks/externalLink32.xml"/><Relationship Id="rId128" Type="http://schemas.openxmlformats.org/officeDocument/2006/relationships/externalLink" Target="externalLinks/externalLink86.xml"/><Relationship Id="rId149" Type="http://schemas.openxmlformats.org/officeDocument/2006/relationships/externalLink" Target="externalLinks/externalLink107.xml"/><Relationship Id="rId5" Type="http://schemas.openxmlformats.org/officeDocument/2006/relationships/worksheet" Target="worksheets/sheet5.xml"/><Relationship Id="rId95" Type="http://schemas.openxmlformats.org/officeDocument/2006/relationships/externalLink" Target="externalLinks/externalLink53.xml"/><Relationship Id="rId160" Type="http://schemas.openxmlformats.org/officeDocument/2006/relationships/externalLink" Target="externalLinks/externalLink118.xml"/><Relationship Id="rId181" Type="http://schemas.openxmlformats.org/officeDocument/2006/relationships/externalLink" Target="externalLinks/externalLink139.xml"/><Relationship Id="rId216" Type="http://schemas.openxmlformats.org/officeDocument/2006/relationships/externalLink" Target="externalLinks/externalLink174.xml"/><Relationship Id="rId237" Type="http://schemas.openxmlformats.org/officeDocument/2006/relationships/externalLink" Target="externalLinks/externalLink195.xml"/><Relationship Id="rId22" Type="http://schemas.openxmlformats.org/officeDocument/2006/relationships/worksheet" Target="worksheets/sheet22.xml"/><Relationship Id="rId43" Type="http://schemas.openxmlformats.org/officeDocument/2006/relationships/externalLink" Target="externalLinks/externalLink1.xml"/><Relationship Id="rId64" Type="http://schemas.openxmlformats.org/officeDocument/2006/relationships/externalLink" Target="externalLinks/externalLink22.xml"/><Relationship Id="rId118" Type="http://schemas.openxmlformats.org/officeDocument/2006/relationships/externalLink" Target="externalLinks/externalLink76.xml"/><Relationship Id="rId139" Type="http://schemas.openxmlformats.org/officeDocument/2006/relationships/externalLink" Target="externalLinks/externalLink97.xml"/><Relationship Id="rId85" Type="http://schemas.openxmlformats.org/officeDocument/2006/relationships/externalLink" Target="externalLinks/externalLink43.xml"/><Relationship Id="rId150" Type="http://schemas.openxmlformats.org/officeDocument/2006/relationships/externalLink" Target="externalLinks/externalLink108.xml"/><Relationship Id="rId171" Type="http://schemas.openxmlformats.org/officeDocument/2006/relationships/externalLink" Target="externalLinks/externalLink129.xml"/><Relationship Id="rId192" Type="http://schemas.openxmlformats.org/officeDocument/2006/relationships/externalLink" Target="externalLinks/externalLink150.xml"/><Relationship Id="rId206" Type="http://schemas.openxmlformats.org/officeDocument/2006/relationships/externalLink" Target="externalLinks/externalLink164.xml"/><Relationship Id="rId227" Type="http://schemas.openxmlformats.org/officeDocument/2006/relationships/externalLink" Target="externalLinks/externalLink185.xml"/><Relationship Id="rId248" Type="http://schemas.openxmlformats.org/officeDocument/2006/relationships/externalLink" Target="externalLinks/externalLink206.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externalLink" Target="externalLinks/externalLink66.xml"/><Relationship Id="rId129" Type="http://schemas.openxmlformats.org/officeDocument/2006/relationships/externalLink" Target="externalLinks/externalLink87.xml"/><Relationship Id="rId54" Type="http://schemas.openxmlformats.org/officeDocument/2006/relationships/externalLink" Target="externalLinks/externalLink12.xml"/><Relationship Id="rId70" Type="http://schemas.openxmlformats.org/officeDocument/2006/relationships/externalLink" Target="externalLinks/externalLink28.xml"/><Relationship Id="rId75" Type="http://schemas.openxmlformats.org/officeDocument/2006/relationships/externalLink" Target="externalLinks/externalLink33.xml"/><Relationship Id="rId91" Type="http://schemas.openxmlformats.org/officeDocument/2006/relationships/externalLink" Target="externalLinks/externalLink49.xml"/><Relationship Id="rId96" Type="http://schemas.openxmlformats.org/officeDocument/2006/relationships/externalLink" Target="externalLinks/externalLink54.xml"/><Relationship Id="rId140" Type="http://schemas.openxmlformats.org/officeDocument/2006/relationships/externalLink" Target="externalLinks/externalLink98.xml"/><Relationship Id="rId145" Type="http://schemas.openxmlformats.org/officeDocument/2006/relationships/externalLink" Target="externalLinks/externalLink103.xml"/><Relationship Id="rId161" Type="http://schemas.openxmlformats.org/officeDocument/2006/relationships/externalLink" Target="externalLinks/externalLink119.xml"/><Relationship Id="rId166" Type="http://schemas.openxmlformats.org/officeDocument/2006/relationships/externalLink" Target="externalLinks/externalLink124.xml"/><Relationship Id="rId182" Type="http://schemas.openxmlformats.org/officeDocument/2006/relationships/externalLink" Target="externalLinks/externalLink140.xml"/><Relationship Id="rId187" Type="http://schemas.openxmlformats.org/officeDocument/2006/relationships/externalLink" Target="externalLinks/externalLink145.xml"/><Relationship Id="rId217" Type="http://schemas.openxmlformats.org/officeDocument/2006/relationships/externalLink" Target="externalLinks/externalLink175.xml"/><Relationship Id="rId1" Type="http://schemas.openxmlformats.org/officeDocument/2006/relationships/worksheet" Target="worksheets/sheet1.xml"/><Relationship Id="rId6" Type="http://schemas.openxmlformats.org/officeDocument/2006/relationships/worksheet" Target="worksheets/sheet6.xml"/><Relationship Id="rId212" Type="http://schemas.openxmlformats.org/officeDocument/2006/relationships/externalLink" Target="externalLinks/externalLink170.xml"/><Relationship Id="rId233" Type="http://schemas.openxmlformats.org/officeDocument/2006/relationships/externalLink" Target="externalLinks/externalLink191.xml"/><Relationship Id="rId238" Type="http://schemas.openxmlformats.org/officeDocument/2006/relationships/externalLink" Target="externalLinks/externalLink196.xml"/><Relationship Id="rId254" Type="http://schemas.openxmlformats.org/officeDocument/2006/relationships/theme" Target="theme/theme1.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externalLink" Target="externalLinks/externalLink7.xml"/><Relationship Id="rId114" Type="http://schemas.openxmlformats.org/officeDocument/2006/relationships/externalLink" Target="externalLinks/externalLink72.xml"/><Relationship Id="rId119" Type="http://schemas.openxmlformats.org/officeDocument/2006/relationships/externalLink" Target="externalLinks/externalLink77.xml"/><Relationship Id="rId44" Type="http://schemas.openxmlformats.org/officeDocument/2006/relationships/externalLink" Target="externalLinks/externalLink2.xml"/><Relationship Id="rId60" Type="http://schemas.openxmlformats.org/officeDocument/2006/relationships/externalLink" Target="externalLinks/externalLink18.xml"/><Relationship Id="rId65" Type="http://schemas.openxmlformats.org/officeDocument/2006/relationships/externalLink" Target="externalLinks/externalLink23.xml"/><Relationship Id="rId81" Type="http://schemas.openxmlformats.org/officeDocument/2006/relationships/externalLink" Target="externalLinks/externalLink39.xml"/><Relationship Id="rId86" Type="http://schemas.openxmlformats.org/officeDocument/2006/relationships/externalLink" Target="externalLinks/externalLink44.xml"/><Relationship Id="rId130" Type="http://schemas.openxmlformats.org/officeDocument/2006/relationships/externalLink" Target="externalLinks/externalLink88.xml"/><Relationship Id="rId135" Type="http://schemas.openxmlformats.org/officeDocument/2006/relationships/externalLink" Target="externalLinks/externalLink93.xml"/><Relationship Id="rId151" Type="http://schemas.openxmlformats.org/officeDocument/2006/relationships/externalLink" Target="externalLinks/externalLink109.xml"/><Relationship Id="rId156" Type="http://schemas.openxmlformats.org/officeDocument/2006/relationships/externalLink" Target="externalLinks/externalLink114.xml"/><Relationship Id="rId177" Type="http://schemas.openxmlformats.org/officeDocument/2006/relationships/externalLink" Target="externalLinks/externalLink135.xml"/><Relationship Id="rId198" Type="http://schemas.openxmlformats.org/officeDocument/2006/relationships/externalLink" Target="externalLinks/externalLink156.xml"/><Relationship Id="rId172" Type="http://schemas.openxmlformats.org/officeDocument/2006/relationships/externalLink" Target="externalLinks/externalLink130.xml"/><Relationship Id="rId193" Type="http://schemas.openxmlformats.org/officeDocument/2006/relationships/externalLink" Target="externalLinks/externalLink151.xml"/><Relationship Id="rId202" Type="http://schemas.openxmlformats.org/officeDocument/2006/relationships/externalLink" Target="externalLinks/externalLink160.xml"/><Relationship Id="rId207" Type="http://schemas.openxmlformats.org/officeDocument/2006/relationships/externalLink" Target="externalLinks/externalLink165.xml"/><Relationship Id="rId223" Type="http://schemas.openxmlformats.org/officeDocument/2006/relationships/externalLink" Target="externalLinks/externalLink181.xml"/><Relationship Id="rId228" Type="http://schemas.openxmlformats.org/officeDocument/2006/relationships/externalLink" Target="externalLinks/externalLink186.xml"/><Relationship Id="rId244" Type="http://schemas.openxmlformats.org/officeDocument/2006/relationships/externalLink" Target="externalLinks/externalLink202.xml"/><Relationship Id="rId249" Type="http://schemas.openxmlformats.org/officeDocument/2006/relationships/externalLink" Target="externalLinks/externalLink207.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67.xml"/><Relationship Id="rId34" Type="http://schemas.openxmlformats.org/officeDocument/2006/relationships/worksheet" Target="worksheets/sheet34.xml"/><Relationship Id="rId50" Type="http://schemas.openxmlformats.org/officeDocument/2006/relationships/externalLink" Target="externalLinks/externalLink8.xml"/><Relationship Id="rId55" Type="http://schemas.openxmlformats.org/officeDocument/2006/relationships/externalLink" Target="externalLinks/externalLink13.xml"/><Relationship Id="rId76" Type="http://schemas.openxmlformats.org/officeDocument/2006/relationships/externalLink" Target="externalLinks/externalLink34.xml"/><Relationship Id="rId97" Type="http://schemas.openxmlformats.org/officeDocument/2006/relationships/externalLink" Target="externalLinks/externalLink55.xml"/><Relationship Id="rId104" Type="http://schemas.openxmlformats.org/officeDocument/2006/relationships/externalLink" Target="externalLinks/externalLink62.xml"/><Relationship Id="rId120" Type="http://schemas.openxmlformats.org/officeDocument/2006/relationships/externalLink" Target="externalLinks/externalLink78.xml"/><Relationship Id="rId125" Type="http://schemas.openxmlformats.org/officeDocument/2006/relationships/externalLink" Target="externalLinks/externalLink83.xml"/><Relationship Id="rId141" Type="http://schemas.openxmlformats.org/officeDocument/2006/relationships/externalLink" Target="externalLinks/externalLink99.xml"/><Relationship Id="rId146" Type="http://schemas.openxmlformats.org/officeDocument/2006/relationships/externalLink" Target="externalLinks/externalLink104.xml"/><Relationship Id="rId167" Type="http://schemas.openxmlformats.org/officeDocument/2006/relationships/externalLink" Target="externalLinks/externalLink125.xml"/><Relationship Id="rId188" Type="http://schemas.openxmlformats.org/officeDocument/2006/relationships/externalLink" Target="externalLinks/externalLink146.xml"/><Relationship Id="rId7" Type="http://schemas.openxmlformats.org/officeDocument/2006/relationships/worksheet" Target="worksheets/sheet7.xml"/><Relationship Id="rId71" Type="http://schemas.openxmlformats.org/officeDocument/2006/relationships/externalLink" Target="externalLinks/externalLink29.xml"/><Relationship Id="rId92" Type="http://schemas.openxmlformats.org/officeDocument/2006/relationships/externalLink" Target="externalLinks/externalLink50.xml"/><Relationship Id="rId162" Type="http://schemas.openxmlformats.org/officeDocument/2006/relationships/externalLink" Target="externalLinks/externalLink120.xml"/><Relationship Id="rId183" Type="http://schemas.openxmlformats.org/officeDocument/2006/relationships/externalLink" Target="externalLinks/externalLink141.xml"/><Relationship Id="rId213" Type="http://schemas.openxmlformats.org/officeDocument/2006/relationships/externalLink" Target="externalLinks/externalLink171.xml"/><Relationship Id="rId218" Type="http://schemas.openxmlformats.org/officeDocument/2006/relationships/externalLink" Target="externalLinks/externalLink176.xml"/><Relationship Id="rId234" Type="http://schemas.openxmlformats.org/officeDocument/2006/relationships/externalLink" Target="externalLinks/externalLink192.xml"/><Relationship Id="rId239" Type="http://schemas.openxmlformats.org/officeDocument/2006/relationships/externalLink" Target="externalLinks/externalLink197.xml"/><Relationship Id="rId2" Type="http://schemas.openxmlformats.org/officeDocument/2006/relationships/worksheet" Target="worksheets/sheet2.xml"/><Relationship Id="rId29" Type="http://schemas.openxmlformats.org/officeDocument/2006/relationships/worksheet" Target="worksheets/sheet29.xml"/><Relationship Id="rId250" Type="http://schemas.openxmlformats.org/officeDocument/2006/relationships/externalLink" Target="externalLinks/externalLink208.xml"/><Relationship Id="rId255" Type="http://schemas.openxmlformats.org/officeDocument/2006/relationships/styles" Target="styles.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externalLink" Target="externalLinks/externalLink3.xml"/><Relationship Id="rId66" Type="http://schemas.openxmlformats.org/officeDocument/2006/relationships/externalLink" Target="externalLinks/externalLink24.xml"/><Relationship Id="rId87" Type="http://schemas.openxmlformats.org/officeDocument/2006/relationships/externalLink" Target="externalLinks/externalLink45.xml"/><Relationship Id="rId110" Type="http://schemas.openxmlformats.org/officeDocument/2006/relationships/externalLink" Target="externalLinks/externalLink68.xml"/><Relationship Id="rId115" Type="http://schemas.openxmlformats.org/officeDocument/2006/relationships/externalLink" Target="externalLinks/externalLink73.xml"/><Relationship Id="rId131" Type="http://schemas.openxmlformats.org/officeDocument/2006/relationships/externalLink" Target="externalLinks/externalLink89.xml"/><Relationship Id="rId136" Type="http://schemas.openxmlformats.org/officeDocument/2006/relationships/externalLink" Target="externalLinks/externalLink94.xml"/><Relationship Id="rId157" Type="http://schemas.openxmlformats.org/officeDocument/2006/relationships/externalLink" Target="externalLinks/externalLink115.xml"/><Relationship Id="rId178" Type="http://schemas.openxmlformats.org/officeDocument/2006/relationships/externalLink" Target="externalLinks/externalLink136.xml"/><Relationship Id="rId61" Type="http://schemas.openxmlformats.org/officeDocument/2006/relationships/externalLink" Target="externalLinks/externalLink19.xml"/><Relationship Id="rId82" Type="http://schemas.openxmlformats.org/officeDocument/2006/relationships/externalLink" Target="externalLinks/externalLink40.xml"/><Relationship Id="rId152" Type="http://schemas.openxmlformats.org/officeDocument/2006/relationships/externalLink" Target="externalLinks/externalLink110.xml"/><Relationship Id="rId173" Type="http://schemas.openxmlformats.org/officeDocument/2006/relationships/externalLink" Target="externalLinks/externalLink131.xml"/><Relationship Id="rId194" Type="http://schemas.openxmlformats.org/officeDocument/2006/relationships/externalLink" Target="externalLinks/externalLink152.xml"/><Relationship Id="rId199" Type="http://schemas.openxmlformats.org/officeDocument/2006/relationships/externalLink" Target="externalLinks/externalLink157.xml"/><Relationship Id="rId203" Type="http://schemas.openxmlformats.org/officeDocument/2006/relationships/externalLink" Target="externalLinks/externalLink161.xml"/><Relationship Id="rId208" Type="http://schemas.openxmlformats.org/officeDocument/2006/relationships/externalLink" Target="externalLinks/externalLink166.xml"/><Relationship Id="rId229" Type="http://schemas.openxmlformats.org/officeDocument/2006/relationships/externalLink" Target="externalLinks/externalLink187.xml"/><Relationship Id="rId19" Type="http://schemas.openxmlformats.org/officeDocument/2006/relationships/worksheet" Target="worksheets/sheet19.xml"/><Relationship Id="rId224" Type="http://schemas.openxmlformats.org/officeDocument/2006/relationships/externalLink" Target="externalLinks/externalLink182.xml"/><Relationship Id="rId240" Type="http://schemas.openxmlformats.org/officeDocument/2006/relationships/externalLink" Target="externalLinks/externalLink198.xml"/><Relationship Id="rId245" Type="http://schemas.openxmlformats.org/officeDocument/2006/relationships/externalLink" Target="externalLinks/externalLink203.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externalLink" Target="externalLinks/externalLink14.xml"/><Relationship Id="rId77" Type="http://schemas.openxmlformats.org/officeDocument/2006/relationships/externalLink" Target="externalLinks/externalLink35.xml"/><Relationship Id="rId100" Type="http://schemas.openxmlformats.org/officeDocument/2006/relationships/externalLink" Target="externalLinks/externalLink58.xml"/><Relationship Id="rId105" Type="http://schemas.openxmlformats.org/officeDocument/2006/relationships/externalLink" Target="externalLinks/externalLink63.xml"/><Relationship Id="rId126" Type="http://schemas.openxmlformats.org/officeDocument/2006/relationships/externalLink" Target="externalLinks/externalLink84.xml"/><Relationship Id="rId147" Type="http://schemas.openxmlformats.org/officeDocument/2006/relationships/externalLink" Target="externalLinks/externalLink105.xml"/><Relationship Id="rId168" Type="http://schemas.openxmlformats.org/officeDocument/2006/relationships/externalLink" Target="externalLinks/externalLink126.xml"/><Relationship Id="rId8" Type="http://schemas.openxmlformats.org/officeDocument/2006/relationships/worksheet" Target="worksheets/sheet8.xml"/><Relationship Id="rId51" Type="http://schemas.openxmlformats.org/officeDocument/2006/relationships/externalLink" Target="externalLinks/externalLink9.xml"/><Relationship Id="rId72" Type="http://schemas.openxmlformats.org/officeDocument/2006/relationships/externalLink" Target="externalLinks/externalLink30.xml"/><Relationship Id="rId93" Type="http://schemas.openxmlformats.org/officeDocument/2006/relationships/externalLink" Target="externalLinks/externalLink51.xml"/><Relationship Id="rId98" Type="http://schemas.openxmlformats.org/officeDocument/2006/relationships/externalLink" Target="externalLinks/externalLink56.xml"/><Relationship Id="rId121" Type="http://schemas.openxmlformats.org/officeDocument/2006/relationships/externalLink" Target="externalLinks/externalLink79.xml"/><Relationship Id="rId142" Type="http://schemas.openxmlformats.org/officeDocument/2006/relationships/externalLink" Target="externalLinks/externalLink100.xml"/><Relationship Id="rId163" Type="http://schemas.openxmlformats.org/officeDocument/2006/relationships/externalLink" Target="externalLinks/externalLink121.xml"/><Relationship Id="rId184" Type="http://schemas.openxmlformats.org/officeDocument/2006/relationships/externalLink" Target="externalLinks/externalLink142.xml"/><Relationship Id="rId189" Type="http://schemas.openxmlformats.org/officeDocument/2006/relationships/externalLink" Target="externalLinks/externalLink147.xml"/><Relationship Id="rId219" Type="http://schemas.openxmlformats.org/officeDocument/2006/relationships/externalLink" Target="externalLinks/externalLink177.xml"/><Relationship Id="rId3" Type="http://schemas.openxmlformats.org/officeDocument/2006/relationships/worksheet" Target="worksheets/sheet3.xml"/><Relationship Id="rId214" Type="http://schemas.openxmlformats.org/officeDocument/2006/relationships/externalLink" Target="externalLinks/externalLink172.xml"/><Relationship Id="rId230" Type="http://schemas.openxmlformats.org/officeDocument/2006/relationships/externalLink" Target="externalLinks/externalLink188.xml"/><Relationship Id="rId235" Type="http://schemas.openxmlformats.org/officeDocument/2006/relationships/externalLink" Target="externalLinks/externalLink193.xml"/><Relationship Id="rId251" Type="http://schemas.openxmlformats.org/officeDocument/2006/relationships/externalLink" Target="externalLinks/externalLink209.xml"/><Relationship Id="rId256" Type="http://schemas.openxmlformats.org/officeDocument/2006/relationships/sharedStrings" Target="sharedStrings.xml"/><Relationship Id="rId25" Type="http://schemas.openxmlformats.org/officeDocument/2006/relationships/worksheet" Target="worksheets/sheet25.xml"/><Relationship Id="rId46" Type="http://schemas.openxmlformats.org/officeDocument/2006/relationships/externalLink" Target="externalLinks/externalLink4.xml"/><Relationship Id="rId67" Type="http://schemas.openxmlformats.org/officeDocument/2006/relationships/externalLink" Target="externalLinks/externalLink25.xml"/><Relationship Id="rId116" Type="http://schemas.openxmlformats.org/officeDocument/2006/relationships/externalLink" Target="externalLinks/externalLink74.xml"/><Relationship Id="rId137" Type="http://schemas.openxmlformats.org/officeDocument/2006/relationships/externalLink" Target="externalLinks/externalLink95.xml"/><Relationship Id="rId158" Type="http://schemas.openxmlformats.org/officeDocument/2006/relationships/externalLink" Target="externalLinks/externalLink11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externalLink" Target="externalLinks/externalLink20.xml"/><Relationship Id="rId83" Type="http://schemas.openxmlformats.org/officeDocument/2006/relationships/externalLink" Target="externalLinks/externalLink41.xml"/><Relationship Id="rId88" Type="http://schemas.openxmlformats.org/officeDocument/2006/relationships/externalLink" Target="externalLinks/externalLink46.xml"/><Relationship Id="rId111" Type="http://schemas.openxmlformats.org/officeDocument/2006/relationships/externalLink" Target="externalLinks/externalLink69.xml"/><Relationship Id="rId132" Type="http://schemas.openxmlformats.org/officeDocument/2006/relationships/externalLink" Target="externalLinks/externalLink90.xml"/><Relationship Id="rId153" Type="http://schemas.openxmlformats.org/officeDocument/2006/relationships/externalLink" Target="externalLinks/externalLink111.xml"/><Relationship Id="rId174" Type="http://schemas.openxmlformats.org/officeDocument/2006/relationships/externalLink" Target="externalLinks/externalLink132.xml"/><Relationship Id="rId179" Type="http://schemas.openxmlformats.org/officeDocument/2006/relationships/externalLink" Target="externalLinks/externalLink137.xml"/><Relationship Id="rId195" Type="http://schemas.openxmlformats.org/officeDocument/2006/relationships/externalLink" Target="externalLinks/externalLink153.xml"/><Relationship Id="rId209" Type="http://schemas.openxmlformats.org/officeDocument/2006/relationships/externalLink" Target="externalLinks/externalLink167.xml"/><Relationship Id="rId190" Type="http://schemas.openxmlformats.org/officeDocument/2006/relationships/externalLink" Target="externalLinks/externalLink148.xml"/><Relationship Id="rId204" Type="http://schemas.openxmlformats.org/officeDocument/2006/relationships/externalLink" Target="externalLinks/externalLink162.xml"/><Relationship Id="rId220" Type="http://schemas.openxmlformats.org/officeDocument/2006/relationships/externalLink" Target="externalLinks/externalLink178.xml"/><Relationship Id="rId225" Type="http://schemas.openxmlformats.org/officeDocument/2006/relationships/externalLink" Target="externalLinks/externalLink183.xml"/><Relationship Id="rId241" Type="http://schemas.openxmlformats.org/officeDocument/2006/relationships/externalLink" Target="externalLinks/externalLink199.xml"/><Relationship Id="rId246" Type="http://schemas.openxmlformats.org/officeDocument/2006/relationships/externalLink" Target="externalLinks/externalLink204.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externalLink" Target="externalLinks/externalLink15.xml"/><Relationship Id="rId106" Type="http://schemas.openxmlformats.org/officeDocument/2006/relationships/externalLink" Target="externalLinks/externalLink64.xml"/><Relationship Id="rId127" Type="http://schemas.openxmlformats.org/officeDocument/2006/relationships/externalLink" Target="externalLinks/externalLink85.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externalLink" Target="externalLinks/externalLink10.xml"/><Relationship Id="rId73" Type="http://schemas.openxmlformats.org/officeDocument/2006/relationships/externalLink" Target="externalLinks/externalLink31.xml"/><Relationship Id="rId78" Type="http://schemas.openxmlformats.org/officeDocument/2006/relationships/externalLink" Target="externalLinks/externalLink36.xml"/><Relationship Id="rId94" Type="http://schemas.openxmlformats.org/officeDocument/2006/relationships/externalLink" Target="externalLinks/externalLink52.xml"/><Relationship Id="rId99" Type="http://schemas.openxmlformats.org/officeDocument/2006/relationships/externalLink" Target="externalLinks/externalLink57.xml"/><Relationship Id="rId101" Type="http://schemas.openxmlformats.org/officeDocument/2006/relationships/externalLink" Target="externalLinks/externalLink59.xml"/><Relationship Id="rId122" Type="http://schemas.openxmlformats.org/officeDocument/2006/relationships/externalLink" Target="externalLinks/externalLink80.xml"/><Relationship Id="rId143" Type="http://schemas.openxmlformats.org/officeDocument/2006/relationships/externalLink" Target="externalLinks/externalLink101.xml"/><Relationship Id="rId148" Type="http://schemas.openxmlformats.org/officeDocument/2006/relationships/externalLink" Target="externalLinks/externalLink106.xml"/><Relationship Id="rId164" Type="http://schemas.openxmlformats.org/officeDocument/2006/relationships/externalLink" Target="externalLinks/externalLink122.xml"/><Relationship Id="rId169" Type="http://schemas.openxmlformats.org/officeDocument/2006/relationships/externalLink" Target="externalLinks/externalLink127.xml"/><Relationship Id="rId185" Type="http://schemas.openxmlformats.org/officeDocument/2006/relationships/externalLink" Target="externalLinks/externalLink143.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externalLink" Target="externalLinks/externalLink138.xml"/><Relationship Id="rId210" Type="http://schemas.openxmlformats.org/officeDocument/2006/relationships/externalLink" Target="externalLinks/externalLink168.xml"/><Relationship Id="rId215" Type="http://schemas.openxmlformats.org/officeDocument/2006/relationships/externalLink" Target="externalLinks/externalLink173.xml"/><Relationship Id="rId236" Type="http://schemas.openxmlformats.org/officeDocument/2006/relationships/externalLink" Target="externalLinks/externalLink194.xml"/><Relationship Id="rId257" Type="http://schemas.openxmlformats.org/officeDocument/2006/relationships/calcChain" Target="calcChain.xml"/><Relationship Id="rId26" Type="http://schemas.openxmlformats.org/officeDocument/2006/relationships/worksheet" Target="worksheets/sheet26.xml"/><Relationship Id="rId231" Type="http://schemas.openxmlformats.org/officeDocument/2006/relationships/externalLink" Target="externalLinks/externalLink189.xml"/><Relationship Id="rId252" Type="http://schemas.openxmlformats.org/officeDocument/2006/relationships/externalLink" Target="externalLinks/externalLink210.xml"/><Relationship Id="rId47" Type="http://schemas.openxmlformats.org/officeDocument/2006/relationships/externalLink" Target="externalLinks/externalLink5.xml"/><Relationship Id="rId68" Type="http://schemas.openxmlformats.org/officeDocument/2006/relationships/externalLink" Target="externalLinks/externalLink26.xml"/><Relationship Id="rId89" Type="http://schemas.openxmlformats.org/officeDocument/2006/relationships/externalLink" Target="externalLinks/externalLink47.xml"/><Relationship Id="rId112" Type="http://schemas.openxmlformats.org/officeDocument/2006/relationships/externalLink" Target="externalLinks/externalLink70.xml"/><Relationship Id="rId133" Type="http://schemas.openxmlformats.org/officeDocument/2006/relationships/externalLink" Target="externalLinks/externalLink91.xml"/><Relationship Id="rId154" Type="http://schemas.openxmlformats.org/officeDocument/2006/relationships/externalLink" Target="externalLinks/externalLink112.xml"/><Relationship Id="rId175" Type="http://schemas.openxmlformats.org/officeDocument/2006/relationships/externalLink" Target="externalLinks/externalLink133.xml"/><Relationship Id="rId196" Type="http://schemas.openxmlformats.org/officeDocument/2006/relationships/externalLink" Target="externalLinks/externalLink154.xml"/><Relationship Id="rId200" Type="http://schemas.openxmlformats.org/officeDocument/2006/relationships/externalLink" Target="externalLinks/externalLink158.xml"/><Relationship Id="rId16" Type="http://schemas.openxmlformats.org/officeDocument/2006/relationships/worksheet" Target="worksheets/sheet16.xml"/><Relationship Id="rId221" Type="http://schemas.openxmlformats.org/officeDocument/2006/relationships/externalLink" Target="externalLinks/externalLink179.xml"/><Relationship Id="rId242" Type="http://schemas.openxmlformats.org/officeDocument/2006/relationships/externalLink" Target="externalLinks/externalLink200.xml"/><Relationship Id="rId37" Type="http://schemas.openxmlformats.org/officeDocument/2006/relationships/worksheet" Target="worksheets/sheet37.xml"/><Relationship Id="rId58" Type="http://schemas.openxmlformats.org/officeDocument/2006/relationships/externalLink" Target="externalLinks/externalLink16.xml"/><Relationship Id="rId79" Type="http://schemas.openxmlformats.org/officeDocument/2006/relationships/externalLink" Target="externalLinks/externalLink37.xml"/><Relationship Id="rId102" Type="http://schemas.openxmlformats.org/officeDocument/2006/relationships/externalLink" Target="externalLinks/externalLink60.xml"/><Relationship Id="rId123" Type="http://schemas.openxmlformats.org/officeDocument/2006/relationships/externalLink" Target="externalLinks/externalLink81.xml"/><Relationship Id="rId144" Type="http://schemas.openxmlformats.org/officeDocument/2006/relationships/externalLink" Target="externalLinks/externalLink102.xml"/><Relationship Id="rId90" Type="http://schemas.openxmlformats.org/officeDocument/2006/relationships/externalLink" Target="externalLinks/externalLink48.xml"/><Relationship Id="rId165" Type="http://schemas.openxmlformats.org/officeDocument/2006/relationships/externalLink" Target="externalLinks/externalLink123.xml"/><Relationship Id="rId186" Type="http://schemas.openxmlformats.org/officeDocument/2006/relationships/externalLink" Target="externalLinks/externalLink144.xml"/><Relationship Id="rId211" Type="http://schemas.openxmlformats.org/officeDocument/2006/relationships/externalLink" Target="externalLinks/externalLink169.xml"/><Relationship Id="rId232" Type="http://schemas.openxmlformats.org/officeDocument/2006/relationships/externalLink" Target="externalLinks/externalLink190.xml"/><Relationship Id="rId253" Type="http://schemas.openxmlformats.org/officeDocument/2006/relationships/externalLink" Target="externalLinks/externalLink211.xml"/><Relationship Id="rId27" Type="http://schemas.openxmlformats.org/officeDocument/2006/relationships/worksheet" Target="worksheets/sheet27.xml"/><Relationship Id="rId48" Type="http://schemas.openxmlformats.org/officeDocument/2006/relationships/externalLink" Target="externalLinks/externalLink6.xml"/><Relationship Id="rId69" Type="http://schemas.openxmlformats.org/officeDocument/2006/relationships/externalLink" Target="externalLinks/externalLink27.xml"/><Relationship Id="rId113" Type="http://schemas.openxmlformats.org/officeDocument/2006/relationships/externalLink" Target="externalLinks/externalLink71.xml"/><Relationship Id="rId134" Type="http://schemas.openxmlformats.org/officeDocument/2006/relationships/externalLink" Target="externalLinks/externalLink92.xml"/><Relationship Id="rId80" Type="http://schemas.openxmlformats.org/officeDocument/2006/relationships/externalLink" Target="externalLinks/externalLink38.xml"/><Relationship Id="rId155" Type="http://schemas.openxmlformats.org/officeDocument/2006/relationships/externalLink" Target="externalLinks/externalLink113.xml"/><Relationship Id="rId176" Type="http://schemas.openxmlformats.org/officeDocument/2006/relationships/externalLink" Target="externalLinks/externalLink134.xml"/><Relationship Id="rId197" Type="http://schemas.openxmlformats.org/officeDocument/2006/relationships/externalLink" Target="externalLinks/externalLink155.xml"/><Relationship Id="rId201" Type="http://schemas.openxmlformats.org/officeDocument/2006/relationships/externalLink" Target="externalLinks/externalLink159.xml"/><Relationship Id="rId222" Type="http://schemas.openxmlformats.org/officeDocument/2006/relationships/externalLink" Target="externalLinks/externalLink180.xml"/><Relationship Id="rId243" Type="http://schemas.openxmlformats.org/officeDocument/2006/relationships/externalLink" Target="externalLinks/externalLink201.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externalLink" Target="externalLinks/externalLink17.xml"/><Relationship Id="rId103" Type="http://schemas.openxmlformats.org/officeDocument/2006/relationships/externalLink" Target="externalLinks/externalLink61.xml"/><Relationship Id="rId124" Type="http://schemas.openxmlformats.org/officeDocument/2006/relationships/externalLink" Target="externalLinks/externalLink8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8" Type="http://schemas.openxmlformats.org/officeDocument/2006/relationships/image" Target="../media/image12.JPG"/><Relationship Id="rId13" Type="http://schemas.openxmlformats.org/officeDocument/2006/relationships/image" Target="../media/image17.JPG"/><Relationship Id="rId3" Type="http://schemas.openxmlformats.org/officeDocument/2006/relationships/image" Target="../media/image7.JPG"/><Relationship Id="rId7" Type="http://schemas.openxmlformats.org/officeDocument/2006/relationships/image" Target="../media/image11.JPG"/><Relationship Id="rId12" Type="http://schemas.openxmlformats.org/officeDocument/2006/relationships/image" Target="../media/image16.png"/><Relationship Id="rId2" Type="http://schemas.openxmlformats.org/officeDocument/2006/relationships/image" Target="../media/image6.JPG"/><Relationship Id="rId16" Type="http://schemas.openxmlformats.org/officeDocument/2006/relationships/image" Target="../media/image20.JPG"/><Relationship Id="rId1" Type="http://schemas.openxmlformats.org/officeDocument/2006/relationships/image" Target="../media/image5.JPG"/><Relationship Id="rId6" Type="http://schemas.openxmlformats.org/officeDocument/2006/relationships/image" Target="../media/image10.JPG"/><Relationship Id="rId11" Type="http://schemas.openxmlformats.org/officeDocument/2006/relationships/image" Target="../media/image15.JPG"/><Relationship Id="rId5" Type="http://schemas.openxmlformats.org/officeDocument/2006/relationships/image" Target="../media/image9.JPG"/><Relationship Id="rId15" Type="http://schemas.openxmlformats.org/officeDocument/2006/relationships/image" Target="../media/image19.JPG"/><Relationship Id="rId10" Type="http://schemas.openxmlformats.org/officeDocument/2006/relationships/image" Target="../media/image14.JPG"/><Relationship Id="rId4" Type="http://schemas.openxmlformats.org/officeDocument/2006/relationships/image" Target="../media/image8.JPG"/><Relationship Id="rId9" Type="http://schemas.openxmlformats.org/officeDocument/2006/relationships/image" Target="../media/image13.JPG"/><Relationship Id="rId14" Type="http://schemas.openxmlformats.org/officeDocument/2006/relationships/image" Target="../media/image18.JPG"/></Relationships>
</file>

<file path=xl/drawings/_rels/drawing5.xml.rels><?xml version="1.0" encoding="UTF-8" standalone="yes"?>
<Relationships xmlns="http://schemas.openxmlformats.org/package/2006/relationships"><Relationship Id="rId8" Type="http://schemas.openxmlformats.org/officeDocument/2006/relationships/image" Target="../media/image28.JPG"/><Relationship Id="rId3" Type="http://schemas.openxmlformats.org/officeDocument/2006/relationships/image" Target="../media/image23.JPG"/><Relationship Id="rId7" Type="http://schemas.openxmlformats.org/officeDocument/2006/relationships/image" Target="../media/image27.JPG"/><Relationship Id="rId2" Type="http://schemas.openxmlformats.org/officeDocument/2006/relationships/image" Target="../media/image22.JPG"/><Relationship Id="rId1" Type="http://schemas.openxmlformats.org/officeDocument/2006/relationships/image" Target="../media/image21.emf"/><Relationship Id="rId6" Type="http://schemas.openxmlformats.org/officeDocument/2006/relationships/image" Target="../media/image26.JPG"/><Relationship Id="rId5" Type="http://schemas.openxmlformats.org/officeDocument/2006/relationships/image" Target="../media/image25.JPG"/><Relationship Id="rId4" Type="http://schemas.openxmlformats.org/officeDocument/2006/relationships/image" Target="../media/image24.jpeg"/></Relationships>
</file>

<file path=xl/drawings/drawing1.xml><?xml version="1.0" encoding="utf-8"?>
<xdr:wsDr xmlns:xdr="http://schemas.openxmlformats.org/drawingml/2006/spreadsheetDrawing" xmlns:a="http://schemas.openxmlformats.org/drawingml/2006/main">
  <xdr:twoCellAnchor editAs="oneCell">
    <xdr:from>
      <xdr:col>1</xdr:col>
      <xdr:colOff>1273628</xdr:colOff>
      <xdr:row>3</xdr:row>
      <xdr:rowOff>239486</xdr:rowOff>
    </xdr:from>
    <xdr:to>
      <xdr:col>5</xdr:col>
      <xdr:colOff>204143</xdr:colOff>
      <xdr:row>13</xdr:row>
      <xdr:rowOff>206829</xdr:rowOff>
    </xdr:to>
    <xdr:pic>
      <xdr:nvPicPr>
        <xdr:cNvPr id="3" name="그림 2">
          <a:extLst>
            <a:ext uri="{FF2B5EF4-FFF2-40B4-BE49-F238E27FC236}">
              <a16:creationId xmlns:a16="http://schemas.microsoft.com/office/drawing/2014/main" id="{00000000-0008-0000-0900-000003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862" t="32557" r="33193"/>
        <a:stretch/>
      </xdr:blipFill>
      <xdr:spPr>
        <a:xfrm>
          <a:off x="1545771" y="1186543"/>
          <a:ext cx="5712315" cy="31242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17</xdr:col>
      <xdr:colOff>107577</xdr:colOff>
      <xdr:row>2</xdr:row>
      <xdr:rowOff>107576</xdr:rowOff>
    </xdr:from>
    <xdr:to>
      <xdr:col>23</xdr:col>
      <xdr:colOff>303522</xdr:colOff>
      <xdr:row>36</xdr:row>
      <xdr:rowOff>193103</xdr:rowOff>
    </xdr:to>
    <xdr:grpSp>
      <xdr:nvGrpSpPr>
        <xdr:cNvPr id="10" name="그룹 9">
          <a:extLst>
            <a:ext uri="{FF2B5EF4-FFF2-40B4-BE49-F238E27FC236}">
              <a16:creationId xmlns:a16="http://schemas.microsoft.com/office/drawing/2014/main" id="{00000000-0008-0000-0B00-00000A000000}"/>
            </a:ext>
          </a:extLst>
        </xdr:cNvPr>
        <xdr:cNvGrpSpPr/>
      </xdr:nvGrpSpPr>
      <xdr:grpSpPr>
        <a:xfrm>
          <a:off x="11896165" y="869576"/>
          <a:ext cx="5899739" cy="8008086"/>
          <a:chOff x="13324113" y="206829"/>
          <a:chExt cx="5910945" cy="9173177"/>
        </a:xfrm>
      </xdr:grpSpPr>
      <xdr:pic>
        <xdr:nvPicPr>
          <xdr:cNvPr id="11" name="그림 10">
            <a:extLst>
              <a:ext uri="{FF2B5EF4-FFF2-40B4-BE49-F238E27FC236}">
                <a16:creationId xmlns:a16="http://schemas.microsoft.com/office/drawing/2014/main" id="{00000000-0008-0000-0B00-00000B000000}"/>
              </a:ext>
            </a:extLst>
          </xdr:cNvPr>
          <xdr:cNvPicPr>
            <a:picLocks noChangeAspect="1"/>
          </xdr:cNvPicPr>
        </xdr:nvPicPr>
        <xdr:blipFill rotWithShape="1">
          <a:blip xmlns:r="http://schemas.openxmlformats.org/officeDocument/2006/relationships" r:embed="rId1"/>
          <a:srcRect l="3009" t="5779" r="6556" b="7534"/>
          <a:stretch/>
        </xdr:blipFill>
        <xdr:spPr>
          <a:xfrm>
            <a:off x="13324113" y="206829"/>
            <a:ext cx="5889173" cy="2286000"/>
          </a:xfrm>
          <a:prstGeom prst="rect">
            <a:avLst/>
          </a:prstGeom>
        </xdr:spPr>
      </xdr:pic>
      <xdr:pic>
        <xdr:nvPicPr>
          <xdr:cNvPr id="12" name="그림 11">
            <a:extLst>
              <a:ext uri="{FF2B5EF4-FFF2-40B4-BE49-F238E27FC236}">
                <a16:creationId xmlns:a16="http://schemas.microsoft.com/office/drawing/2014/main" id="{00000000-0008-0000-0B00-00000C000000}"/>
              </a:ext>
            </a:extLst>
          </xdr:cNvPr>
          <xdr:cNvPicPr>
            <a:picLocks noChangeAspect="1"/>
          </xdr:cNvPicPr>
        </xdr:nvPicPr>
        <xdr:blipFill rotWithShape="1">
          <a:blip xmlns:r="http://schemas.openxmlformats.org/officeDocument/2006/relationships" r:embed="rId2"/>
          <a:srcRect l="3695" t="5757" r="3315" b="5603"/>
          <a:stretch/>
        </xdr:blipFill>
        <xdr:spPr>
          <a:xfrm>
            <a:off x="13335000" y="2569029"/>
            <a:ext cx="5900058" cy="3239247"/>
          </a:xfrm>
          <a:prstGeom prst="rect">
            <a:avLst/>
          </a:prstGeom>
        </xdr:spPr>
      </xdr:pic>
      <xdr:pic>
        <xdr:nvPicPr>
          <xdr:cNvPr id="13" name="그림 12">
            <a:extLst>
              <a:ext uri="{FF2B5EF4-FFF2-40B4-BE49-F238E27FC236}">
                <a16:creationId xmlns:a16="http://schemas.microsoft.com/office/drawing/2014/main" id="{00000000-0008-0000-0B00-00000D000000}"/>
              </a:ext>
            </a:extLst>
          </xdr:cNvPr>
          <xdr:cNvPicPr>
            <a:picLocks noChangeAspect="1"/>
          </xdr:cNvPicPr>
        </xdr:nvPicPr>
        <xdr:blipFill>
          <a:blip xmlns:r="http://schemas.openxmlformats.org/officeDocument/2006/relationships" r:embed="rId3"/>
          <a:stretch>
            <a:fillRect/>
          </a:stretch>
        </xdr:blipFill>
        <xdr:spPr>
          <a:xfrm>
            <a:off x="13345885" y="5758543"/>
            <a:ext cx="5889172" cy="3621463"/>
          </a:xfrm>
          <a:prstGeom prst="rect">
            <a:avLst/>
          </a:prstGeom>
        </xdr:spPr>
      </xdr:pic>
    </xdr:grpSp>
    <xdr:clientData/>
  </xdr:twoCellAnchor>
</xdr:wsDr>
</file>

<file path=xl/drawings/drawing3.xml><?xml version="1.0" encoding="utf-8"?>
<xdr:wsDr xmlns:xdr="http://schemas.openxmlformats.org/drawingml/2006/spreadsheetDrawing" xmlns:a="http://schemas.openxmlformats.org/drawingml/2006/main">
  <xdr:twoCellAnchor>
    <xdr:from>
      <xdr:col>18</xdr:col>
      <xdr:colOff>107577</xdr:colOff>
      <xdr:row>2</xdr:row>
      <xdr:rowOff>107576</xdr:rowOff>
    </xdr:from>
    <xdr:to>
      <xdr:col>24</xdr:col>
      <xdr:colOff>303522</xdr:colOff>
      <xdr:row>50</xdr:row>
      <xdr:rowOff>193103</xdr:rowOff>
    </xdr:to>
    <xdr:grpSp>
      <xdr:nvGrpSpPr>
        <xdr:cNvPr id="2" name="그룹 1">
          <a:extLst>
            <a:ext uri="{FF2B5EF4-FFF2-40B4-BE49-F238E27FC236}">
              <a16:creationId xmlns:a16="http://schemas.microsoft.com/office/drawing/2014/main" id="{00000000-0008-0000-1200-000002000000}"/>
            </a:ext>
          </a:extLst>
        </xdr:cNvPr>
        <xdr:cNvGrpSpPr/>
      </xdr:nvGrpSpPr>
      <xdr:grpSpPr>
        <a:xfrm>
          <a:off x="11705665" y="869576"/>
          <a:ext cx="5899739" cy="11862909"/>
          <a:chOff x="13324113" y="206829"/>
          <a:chExt cx="5910945" cy="9173177"/>
        </a:xfrm>
      </xdr:grpSpPr>
      <xdr:pic>
        <xdr:nvPicPr>
          <xdr:cNvPr id="3" name="그림 2">
            <a:extLst>
              <a:ext uri="{FF2B5EF4-FFF2-40B4-BE49-F238E27FC236}">
                <a16:creationId xmlns:a16="http://schemas.microsoft.com/office/drawing/2014/main" id="{00000000-0008-0000-1200-000003000000}"/>
              </a:ext>
            </a:extLst>
          </xdr:cNvPr>
          <xdr:cNvPicPr>
            <a:picLocks noChangeAspect="1"/>
          </xdr:cNvPicPr>
        </xdr:nvPicPr>
        <xdr:blipFill rotWithShape="1">
          <a:blip xmlns:r="http://schemas.openxmlformats.org/officeDocument/2006/relationships" r:embed="rId1"/>
          <a:srcRect l="3009" t="5779" r="6556" b="7534"/>
          <a:stretch/>
        </xdr:blipFill>
        <xdr:spPr>
          <a:xfrm>
            <a:off x="13324113" y="206829"/>
            <a:ext cx="5889173" cy="2286000"/>
          </a:xfrm>
          <a:prstGeom prst="rect">
            <a:avLst/>
          </a:prstGeom>
        </xdr:spPr>
      </xdr:pic>
      <xdr:pic>
        <xdr:nvPicPr>
          <xdr:cNvPr id="4" name="그림 3">
            <a:extLst>
              <a:ext uri="{FF2B5EF4-FFF2-40B4-BE49-F238E27FC236}">
                <a16:creationId xmlns:a16="http://schemas.microsoft.com/office/drawing/2014/main" id="{00000000-0008-0000-1200-000004000000}"/>
              </a:ext>
            </a:extLst>
          </xdr:cNvPr>
          <xdr:cNvPicPr>
            <a:picLocks noChangeAspect="1"/>
          </xdr:cNvPicPr>
        </xdr:nvPicPr>
        <xdr:blipFill rotWithShape="1">
          <a:blip xmlns:r="http://schemas.openxmlformats.org/officeDocument/2006/relationships" r:embed="rId2"/>
          <a:srcRect l="3695" t="5757" r="3315" b="5603"/>
          <a:stretch/>
        </xdr:blipFill>
        <xdr:spPr>
          <a:xfrm>
            <a:off x="13335000" y="2569029"/>
            <a:ext cx="5900058" cy="3239247"/>
          </a:xfrm>
          <a:prstGeom prst="rect">
            <a:avLst/>
          </a:prstGeom>
        </xdr:spPr>
      </xdr:pic>
      <xdr:pic>
        <xdr:nvPicPr>
          <xdr:cNvPr id="5" name="그림 4">
            <a:extLst>
              <a:ext uri="{FF2B5EF4-FFF2-40B4-BE49-F238E27FC236}">
                <a16:creationId xmlns:a16="http://schemas.microsoft.com/office/drawing/2014/main" id="{00000000-0008-0000-1200-000005000000}"/>
              </a:ext>
            </a:extLst>
          </xdr:cNvPr>
          <xdr:cNvPicPr>
            <a:picLocks noChangeAspect="1"/>
          </xdr:cNvPicPr>
        </xdr:nvPicPr>
        <xdr:blipFill>
          <a:blip xmlns:r="http://schemas.openxmlformats.org/officeDocument/2006/relationships" r:embed="rId3"/>
          <a:stretch>
            <a:fillRect/>
          </a:stretch>
        </xdr:blipFill>
        <xdr:spPr>
          <a:xfrm>
            <a:off x="13345885" y="5758543"/>
            <a:ext cx="5889172" cy="3621463"/>
          </a:xfrm>
          <a:prstGeom prst="rect">
            <a:avLst/>
          </a:prstGeom>
        </xdr:spPr>
      </xdr:pic>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865910</xdr:colOff>
      <xdr:row>2</xdr:row>
      <xdr:rowOff>259773</xdr:rowOff>
    </xdr:from>
    <xdr:to>
      <xdr:col>3</xdr:col>
      <xdr:colOff>3610840</xdr:colOff>
      <xdr:row>14</xdr:row>
      <xdr:rowOff>7177</xdr:rowOff>
    </xdr:to>
    <xdr:pic>
      <xdr:nvPicPr>
        <xdr:cNvPr id="11" name="그림 10">
          <a:extLst>
            <a:ext uri="{FF2B5EF4-FFF2-40B4-BE49-F238E27FC236}">
              <a16:creationId xmlns:a16="http://schemas.microsoft.com/office/drawing/2014/main" id="{00000000-0008-0000-1E00-00000B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1" y="883228"/>
          <a:ext cx="4901044" cy="3488131"/>
        </a:xfrm>
        <a:prstGeom prst="rect">
          <a:avLst/>
        </a:prstGeom>
      </xdr:spPr>
    </xdr:pic>
    <xdr:clientData/>
  </xdr:twoCellAnchor>
  <xdr:twoCellAnchor editAs="oneCell">
    <xdr:from>
      <xdr:col>3</xdr:col>
      <xdr:colOff>190501</xdr:colOff>
      <xdr:row>78</xdr:row>
      <xdr:rowOff>60614</xdr:rowOff>
    </xdr:from>
    <xdr:to>
      <xdr:col>5</xdr:col>
      <xdr:colOff>303069</xdr:colOff>
      <xdr:row>89</xdr:row>
      <xdr:rowOff>78469</xdr:rowOff>
    </xdr:to>
    <xdr:pic>
      <xdr:nvPicPr>
        <xdr:cNvPr id="18" name="그림 17">
          <a:extLst>
            <a:ext uri="{FF2B5EF4-FFF2-40B4-BE49-F238E27FC236}">
              <a16:creationId xmlns:a16="http://schemas.microsoft.com/office/drawing/2014/main" id="{00000000-0008-0000-1E00-00001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623706" y="47962705"/>
          <a:ext cx="4632613" cy="3256355"/>
        </a:xfrm>
        <a:prstGeom prst="rect">
          <a:avLst/>
        </a:prstGeom>
      </xdr:spPr>
    </xdr:pic>
    <xdr:clientData/>
  </xdr:twoCellAnchor>
  <xdr:twoCellAnchor editAs="oneCell">
    <xdr:from>
      <xdr:col>3</xdr:col>
      <xdr:colOff>121228</xdr:colOff>
      <xdr:row>158</xdr:row>
      <xdr:rowOff>129886</xdr:rowOff>
    </xdr:from>
    <xdr:to>
      <xdr:col>5</xdr:col>
      <xdr:colOff>805296</xdr:colOff>
      <xdr:row>169</xdr:row>
      <xdr:rowOff>60127</xdr:rowOff>
    </xdr:to>
    <xdr:pic>
      <xdr:nvPicPr>
        <xdr:cNvPr id="15" name="그림 14">
          <a:extLst>
            <a:ext uri="{FF2B5EF4-FFF2-40B4-BE49-F238E27FC236}">
              <a16:creationId xmlns:a16="http://schemas.microsoft.com/office/drawing/2014/main" id="{00000000-0008-0000-1E00-00000F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554433" y="71584704"/>
          <a:ext cx="5204113" cy="3168741"/>
        </a:xfrm>
        <a:prstGeom prst="rect">
          <a:avLst/>
        </a:prstGeom>
      </xdr:spPr>
    </xdr:pic>
    <xdr:clientData/>
  </xdr:twoCellAnchor>
  <xdr:twoCellAnchor editAs="oneCell">
    <xdr:from>
      <xdr:col>2</xdr:col>
      <xdr:colOff>857250</xdr:colOff>
      <xdr:row>198</xdr:row>
      <xdr:rowOff>95251</xdr:rowOff>
    </xdr:from>
    <xdr:to>
      <xdr:col>5</xdr:col>
      <xdr:colOff>571500</xdr:colOff>
      <xdr:row>209</xdr:row>
      <xdr:rowOff>176453</xdr:rowOff>
    </xdr:to>
    <xdr:pic>
      <xdr:nvPicPr>
        <xdr:cNvPr id="19" name="그림 18">
          <a:extLst>
            <a:ext uri="{FF2B5EF4-FFF2-40B4-BE49-F238E27FC236}">
              <a16:creationId xmlns:a16="http://schemas.microsoft.com/office/drawing/2014/main" id="{00000000-0008-0000-1E00-000013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329295" y="83326433"/>
          <a:ext cx="5195455" cy="3319702"/>
        </a:xfrm>
        <a:prstGeom prst="rect">
          <a:avLst/>
        </a:prstGeom>
      </xdr:spPr>
    </xdr:pic>
    <xdr:clientData/>
  </xdr:twoCellAnchor>
  <xdr:twoCellAnchor editAs="oneCell">
    <xdr:from>
      <xdr:col>1</xdr:col>
      <xdr:colOff>439016</xdr:colOff>
      <xdr:row>358</xdr:row>
      <xdr:rowOff>285749</xdr:rowOff>
    </xdr:from>
    <xdr:to>
      <xdr:col>5</xdr:col>
      <xdr:colOff>211201</xdr:colOff>
      <xdr:row>374</xdr:row>
      <xdr:rowOff>85724</xdr:rowOff>
    </xdr:to>
    <xdr:pic>
      <xdr:nvPicPr>
        <xdr:cNvPr id="22" name="그림 21">
          <a:extLst>
            <a:ext uri="{FF2B5EF4-FFF2-40B4-BE49-F238E27FC236}">
              <a16:creationId xmlns:a16="http://schemas.microsoft.com/office/drawing/2014/main" id="{00000000-0008-0000-1E00-000016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15241" y="143008349"/>
          <a:ext cx="6439685" cy="4524375"/>
        </a:xfrm>
        <a:prstGeom prst="rect">
          <a:avLst/>
        </a:prstGeom>
      </xdr:spPr>
    </xdr:pic>
    <xdr:clientData/>
  </xdr:twoCellAnchor>
  <xdr:twoCellAnchor editAs="oneCell">
    <xdr:from>
      <xdr:col>1</xdr:col>
      <xdr:colOff>805295</xdr:colOff>
      <xdr:row>438</xdr:row>
      <xdr:rowOff>121228</xdr:rowOff>
    </xdr:from>
    <xdr:to>
      <xdr:col>6</xdr:col>
      <xdr:colOff>286501</xdr:colOff>
      <xdr:row>454</xdr:row>
      <xdr:rowOff>114300</xdr:rowOff>
    </xdr:to>
    <xdr:pic>
      <xdr:nvPicPr>
        <xdr:cNvPr id="38" name="그림 37">
          <a:extLst>
            <a:ext uri="{FF2B5EF4-FFF2-40B4-BE49-F238E27FC236}">
              <a16:creationId xmlns:a16="http://schemas.microsoft.com/office/drawing/2014/main" id="{00000000-0008-0000-1E00-000026000000}"/>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b="6135"/>
        <a:stretch/>
      </xdr:blipFill>
      <xdr:spPr>
        <a:xfrm>
          <a:off x="1081520" y="166465828"/>
          <a:ext cx="6958331" cy="4717472"/>
        </a:xfrm>
        <a:prstGeom prst="rect">
          <a:avLst/>
        </a:prstGeom>
      </xdr:spPr>
    </xdr:pic>
    <xdr:clientData/>
  </xdr:twoCellAnchor>
  <xdr:twoCellAnchor editAs="oneCell">
    <xdr:from>
      <xdr:col>2</xdr:col>
      <xdr:colOff>311728</xdr:colOff>
      <xdr:row>318</xdr:row>
      <xdr:rowOff>147207</xdr:rowOff>
    </xdr:from>
    <xdr:to>
      <xdr:col>5</xdr:col>
      <xdr:colOff>147205</xdr:colOff>
      <xdr:row>329</xdr:row>
      <xdr:rowOff>200973</xdr:rowOff>
    </xdr:to>
    <xdr:pic>
      <xdr:nvPicPr>
        <xdr:cNvPr id="4" name="그림 3">
          <a:extLst>
            <a:ext uri="{FF2B5EF4-FFF2-40B4-BE49-F238E27FC236}">
              <a16:creationId xmlns:a16="http://schemas.microsoft.com/office/drawing/2014/main" id="{00000000-0008-0000-1E00-00000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783773" y="106931116"/>
          <a:ext cx="5316682" cy="3292266"/>
        </a:xfrm>
        <a:prstGeom prst="rect">
          <a:avLst/>
        </a:prstGeom>
      </xdr:spPr>
    </xdr:pic>
    <xdr:clientData/>
  </xdr:twoCellAnchor>
  <xdr:twoCellAnchor editAs="oneCell">
    <xdr:from>
      <xdr:col>1</xdr:col>
      <xdr:colOff>514350</xdr:colOff>
      <xdr:row>637</xdr:row>
      <xdr:rowOff>114300</xdr:rowOff>
    </xdr:from>
    <xdr:to>
      <xdr:col>3</xdr:col>
      <xdr:colOff>3833329</xdr:colOff>
      <xdr:row>646</xdr:row>
      <xdr:rowOff>19050</xdr:rowOff>
    </xdr:to>
    <xdr:pic>
      <xdr:nvPicPr>
        <xdr:cNvPr id="34" name="그림 33">
          <a:extLst>
            <a:ext uri="{FF2B5EF4-FFF2-40B4-BE49-F238E27FC236}">
              <a16:creationId xmlns:a16="http://schemas.microsoft.com/office/drawing/2014/main" id="{00000000-0008-0000-1E00-000022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90575" y="343919175"/>
          <a:ext cx="5471629" cy="2733675"/>
        </a:xfrm>
        <a:prstGeom prst="rect">
          <a:avLst/>
        </a:prstGeom>
      </xdr:spPr>
    </xdr:pic>
    <xdr:clientData/>
  </xdr:twoCellAnchor>
  <xdr:twoCellAnchor editAs="oneCell">
    <xdr:from>
      <xdr:col>2</xdr:col>
      <xdr:colOff>228600</xdr:colOff>
      <xdr:row>674</xdr:row>
      <xdr:rowOff>95250</xdr:rowOff>
    </xdr:from>
    <xdr:to>
      <xdr:col>3</xdr:col>
      <xdr:colOff>3781425</xdr:colOff>
      <xdr:row>686</xdr:row>
      <xdr:rowOff>17318</xdr:rowOff>
    </xdr:to>
    <xdr:pic>
      <xdr:nvPicPr>
        <xdr:cNvPr id="35" name="그림 34">
          <a:extLst>
            <a:ext uri="{FF2B5EF4-FFF2-40B4-BE49-F238E27FC236}">
              <a16:creationId xmlns:a16="http://schemas.microsoft.com/office/drawing/2014/main" id="{00000000-0008-0000-1E00-000023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695450" y="355415850"/>
          <a:ext cx="4514850" cy="3693968"/>
        </a:xfrm>
        <a:prstGeom prst="rect">
          <a:avLst/>
        </a:prstGeom>
      </xdr:spPr>
    </xdr:pic>
    <xdr:clientData/>
  </xdr:twoCellAnchor>
  <xdr:twoCellAnchor editAs="oneCell">
    <xdr:from>
      <xdr:col>1</xdr:col>
      <xdr:colOff>800100</xdr:colOff>
      <xdr:row>712</xdr:row>
      <xdr:rowOff>142875</xdr:rowOff>
    </xdr:from>
    <xdr:to>
      <xdr:col>3</xdr:col>
      <xdr:colOff>4143375</xdr:colOff>
      <xdr:row>724</xdr:row>
      <xdr:rowOff>228600</xdr:rowOff>
    </xdr:to>
    <xdr:pic>
      <xdr:nvPicPr>
        <xdr:cNvPr id="36" name="그림 35">
          <a:extLst>
            <a:ext uri="{FF2B5EF4-FFF2-40B4-BE49-F238E27FC236}">
              <a16:creationId xmlns:a16="http://schemas.microsoft.com/office/drawing/2014/main" id="{00000000-0008-0000-1E00-000024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076325" y="367474500"/>
          <a:ext cx="5495925" cy="3857625"/>
        </a:xfrm>
        <a:prstGeom prst="rect">
          <a:avLst/>
        </a:prstGeom>
      </xdr:spPr>
    </xdr:pic>
    <xdr:clientData/>
  </xdr:twoCellAnchor>
  <xdr:twoCellAnchor editAs="oneCell">
    <xdr:from>
      <xdr:col>1</xdr:col>
      <xdr:colOff>704850</xdr:colOff>
      <xdr:row>750</xdr:row>
      <xdr:rowOff>133351</xdr:rowOff>
    </xdr:from>
    <xdr:to>
      <xdr:col>5</xdr:col>
      <xdr:colOff>28575</xdr:colOff>
      <xdr:row>763</xdr:row>
      <xdr:rowOff>209544</xdr:rowOff>
    </xdr:to>
    <xdr:pic>
      <xdr:nvPicPr>
        <xdr:cNvPr id="37" name="그림 36">
          <a:extLst>
            <a:ext uri="{FF2B5EF4-FFF2-40B4-BE49-F238E27FC236}">
              <a16:creationId xmlns:a16="http://schemas.microsoft.com/office/drawing/2014/main" id="{00000000-0008-0000-1E00-000025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981075" y="379409326"/>
          <a:ext cx="5991225" cy="4162418"/>
        </a:xfrm>
        <a:prstGeom prst="rect">
          <a:avLst/>
        </a:prstGeom>
      </xdr:spPr>
    </xdr:pic>
    <xdr:clientData/>
  </xdr:twoCellAnchor>
  <xdr:twoCellAnchor editAs="oneCell">
    <xdr:from>
      <xdr:col>1</xdr:col>
      <xdr:colOff>598715</xdr:colOff>
      <xdr:row>279</xdr:row>
      <xdr:rowOff>217715</xdr:rowOff>
    </xdr:from>
    <xdr:to>
      <xdr:col>5</xdr:col>
      <xdr:colOff>566058</xdr:colOff>
      <xdr:row>289</xdr:row>
      <xdr:rowOff>180977</xdr:rowOff>
    </xdr:to>
    <xdr:pic>
      <xdr:nvPicPr>
        <xdr:cNvPr id="31" name="그림 30">
          <a:extLst>
            <a:ext uri="{FF2B5EF4-FFF2-40B4-BE49-F238E27FC236}">
              <a16:creationId xmlns:a16="http://schemas.microsoft.com/office/drawing/2014/main" id="{00000000-0008-0000-1E00-00001F000000}"/>
            </a:ext>
          </a:extLst>
        </xdr:cNvPr>
        <xdr:cNvPicPr>
          <a:picLocks noChangeAspect="1"/>
        </xdr:cNvPicPr>
      </xdr:nvPicPr>
      <xdr:blipFill rotWithShape="1">
        <a:blip xmlns:r="http://schemas.openxmlformats.org/officeDocument/2006/relationships" r:embed="rId12" cstate="print">
          <a:extLst>
            <a:ext uri="{28A0092B-C50C-407E-A947-70E740481C1C}">
              <a14:useLocalDpi xmlns:a14="http://schemas.microsoft.com/office/drawing/2010/main" val="0"/>
            </a:ext>
          </a:extLst>
        </a:blip>
        <a:srcRect l="6722" t="15260" r="8124" b="31430"/>
        <a:stretch/>
      </xdr:blipFill>
      <xdr:spPr>
        <a:xfrm>
          <a:off x="874940" y="83780540"/>
          <a:ext cx="6634843" cy="2916012"/>
        </a:xfrm>
        <a:prstGeom prst="rect">
          <a:avLst/>
        </a:prstGeom>
      </xdr:spPr>
    </xdr:pic>
    <xdr:clientData/>
  </xdr:twoCellAnchor>
  <xdr:oneCellAnchor>
    <xdr:from>
      <xdr:col>1</xdr:col>
      <xdr:colOff>598715</xdr:colOff>
      <xdr:row>239</xdr:row>
      <xdr:rowOff>217715</xdr:rowOff>
    </xdr:from>
    <xdr:ext cx="6634843" cy="2916012"/>
    <xdr:pic>
      <xdr:nvPicPr>
        <xdr:cNvPr id="23" name="그림 22">
          <a:extLst>
            <a:ext uri="{FF2B5EF4-FFF2-40B4-BE49-F238E27FC236}">
              <a16:creationId xmlns:a16="http://schemas.microsoft.com/office/drawing/2014/main" id="{00000000-0008-0000-1E00-000017000000}"/>
            </a:ext>
          </a:extLst>
        </xdr:cNvPr>
        <xdr:cNvPicPr>
          <a:picLocks noChangeAspect="1"/>
        </xdr:cNvPicPr>
      </xdr:nvPicPr>
      <xdr:blipFill rotWithShape="1">
        <a:blip xmlns:r="http://schemas.openxmlformats.org/officeDocument/2006/relationships" r:embed="rId12" cstate="print">
          <a:extLst>
            <a:ext uri="{28A0092B-C50C-407E-A947-70E740481C1C}">
              <a14:useLocalDpi xmlns:a14="http://schemas.microsoft.com/office/drawing/2010/main" val="0"/>
            </a:ext>
          </a:extLst>
        </a:blip>
        <a:srcRect l="6722" t="15260" r="8124" b="31430"/>
        <a:stretch/>
      </xdr:blipFill>
      <xdr:spPr>
        <a:xfrm>
          <a:off x="874940" y="84047240"/>
          <a:ext cx="6634843" cy="2916012"/>
        </a:xfrm>
        <a:prstGeom prst="rect">
          <a:avLst/>
        </a:prstGeom>
      </xdr:spPr>
    </xdr:pic>
    <xdr:clientData/>
  </xdr:oneCellAnchor>
  <xdr:twoCellAnchor editAs="oneCell">
    <xdr:from>
      <xdr:col>3</xdr:col>
      <xdr:colOff>85725</xdr:colOff>
      <xdr:row>118</xdr:row>
      <xdr:rowOff>76200</xdr:rowOff>
    </xdr:from>
    <xdr:to>
      <xdr:col>5</xdr:col>
      <xdr:colOff>558612</xdr:colOff>
      <xdr:row>129</xdr:row>
      <xdr:rowOff>161925</xdr:rowOff>
    </xdr:to>
    <xdr:pic>
      <xdr:nvPicPr>
        <xdr:cNvPr id="3" name="그림 2">
          <a:extLst>
            <a:ext uri="{FF2B5EF4-FFF2-40B4-BE49-F238E27FC236}">
              <a16:creationId xmlns:a16="http://schemas.microsoft.com/office/drawing/2014/main" id="{00000000-0008-0000-1E00-000003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2514600" y="36366450"/>
          <a:ext cx="4987737" cy="3333750"/>
        </a:xfrm>
        <a:prstGeom prst="rect">
          <a:avLst/>
        </a:prstGeom>
      </xdr:spPr>
    </xdr:pic>
    <xdr:clientData/>
  </xdr:twoCellAnchor>
  <xdr:twoCellAnchor editAs="oneCell">
    <xdr:from>
      <xdr:col>1</xdr:col>
      <xdr:colOff>990600</xdr:colOff>
      <xdr:row>598</xdr:row>
      <xdr:rowOff>38100</xdr:rowOff>
    </xdr:from>
    <xdr:to>
      <xdr:col>5</xdr:col>
      <xdr:colOff>238125</xdr:colOff>
      <xdr:row>610</xdr:row>
      <xdr:rowOff>177421</xdr:rowOff>
    </xdr:to>
    <xdr:pic>
      <xdr:nvPicPr>
        <xdr:cNvPr id="5" name="그림 4">
          <a:extLst>
            <a:ext uri="{FF2B5EF4-FFF2-40B4-BE49-F238E27FC236}">
              <a16:creationId xmlns:a16="http://schemas.microsoft.com/office/drawing/2014/main" id="{00000000-0008-0000-1E00-000005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1266825" y="178098450"/>
          <a:ext cx="5915025" cy="3911221"/>
        </a:xfrm>
        <a:prstGeom prst="rect">
          <a:avLst/>
        </a:prstGeom>
      </xdr:spPr>
    </xdr:pic>
    <xdr:clientData/>
  </xdr:twoCellAnchor>
  <xdr:twoCellAnchor editAs="oneCell">
    <xdr:from>
      <xdr:col>1</xdr:col>
      <xdr:colOff>28575</xdr:colOff>
      <xdr:row>519</xdr:row>
      <xdr:rowOff>1</xdr:rowOff>
    </xdr:from>
    <xdr:to>
      <xdr:col>5</xdr:col>
      <xdr:colOff>494074</xdr:colOff>
      <xdr:row>533</xdr:row>
      <xdr:rowOff>266701</xdr:rowOff>
    </xdr:to>
    <xdr:pic>
      <xdr:nvPicPr>
        <xdr:cNvPr id="6" name="그림 5">
          <a:extLst>
            <a:ext uri="{FF2B5EF4-FFF2-40B4-BE49-F238E27FC236}">
              <a16:creationId xmlns:a16="http://schemas.microsoft.com/office/drawing/2014/main" id="{00000000-0008-0000-1E00-00000600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304800" y="154695526"/>
          <a:ext cx="7132999" cy="4400550"/>
        </a:xfrm>
        <a:prstGeom prst="rect">
          <a:avLst/>
        </a:prstGeom>
      </xdr:spPr>
    </xdr:pic>
    <xdr:clientData/>
  </xdr:twoCellAnchor>
  <xdr:twoCellAnchor editAs="oneCell">
    <xdr:from>
      <xdr:col>2</xdr:col>
      <xdr:colOff>180976</xdr:colOff>
      <xdr:row>40</xdr:row>
      <xdr:rowOff>85725</xdr:rowOff>
    </xdr:from>
    <xdr:to>
      <xdr:col>5</xdr:col>
      <xdr:colOff>247651</xdr:colOff>
      <xdr:row>54</xdr:row>
      <xdr:rowOff>140739</xdr:rowOff>
    </xdr:to>
    <xdr:pic>
      <xdr:nvPicPr>
        <xdr:cNvPr id="7" name="그림 6">
          <a:extLst>
            <a:ext uri="{FF2B5EF4-FFF2-40B4-BE49-F238E27FC236}">
              <a16:creationId xmlns:a16="http://schemas.microsoft.com/office/drawing/2014/main" id="{00000000-0008-0000-1E00-00000700000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1647826" y="12658725"/>
          <a:ext cx="5543550" cy="445556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876300</xdr:colOff>
      <xdr:row>193</xdr:row>
      <xdr:rowOff>205317</xdr:rowOff>
    </xdr:from>
    <xdr:to>
      <xdr:col>4</xdr:col>
      <xdr:colOff>142875</xdr:colOff>
      <xdr:row>203</xdr:row>
      <xdr:rowOff>175621</xdr:rowOff>
    </xdr:to>
    <xdr:pic>
      <xdr:nvPicPr>
        <xdr:cNvPr id="30" name="그림 5">
          <a:extLst>
            <a:ext uri="{FF2B5EF4-FFF2-40B4-BE49-F238E27FC236}">
              <a16:creationId xmlns:a16="http://schemas.microsoft.com/office/drawing/2014/main" id="{00000000-0008-0000-2500-00001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1467" y="61482817"/>
          <a:ext cx="5732991" cy="31453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628650</xdr:colOff>
      <xdr:row>232</xdr:row>
      <xdr:rowOff>295275</xdr:rowOff>
    </xdr:from>
    <xdr:to>
      <xdr:col>3</xdr:col>
      <xdr:colOff>3819525</xdr:colOff>
      <xdr:row>242</xdr:row>
      <xdr:rowOff>265580</xdr:rowOff>
    </xdr:to>
    <xdr:pic>
      <xdr:nvPicPr>
        <xdr:cNvPr id="31" name="그림 5">
          <a:extLst>
            <a:ext uri="{FF2B5EF4-FFF2-40B4-BE49-F238E27FC236}">
              <a16:creationId xmlns:a16="http://schemas.microsoft.com/office/drawing/2014/main" id="{00000000-0008-0000-2500-00001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4875" y="73218675"/>
          <a:ext cx="5734050" cy="3057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581025</xdr:colOff>
      <xdr:row>268</xdr:row>
      <xdr:rowOff>266700</xdr:rowOff>
    </xdr:from>
    <xdr:to>
      <xdr:col>4</xdr:col>
      <xdr:colOff>79220</xdr:colOff>
      <xdr:row>281</xdr:row>
      <xdr:rowOff>238126</xdr:rowOff>
    </xdr:to>
    <xdr:pic>
      <xdr:nvPicPr>
        <xdr:cNvPr id="32" name="그림 31">
          <a:extLst>
            <a:ext uri="{FF2B5EF4-FFF2-40B4-BE49-F238E27FC236}">
              <a16:creationId xmlns:a16="http://schemas.microsoft.com/office/drawing/2014/main" id="{00000000-0008-0000-2500-000020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57250" y="84505800"/>
          <a:ext cx="5965670" cy="3981450"/>
        </a:xfrm>
        <a:prstGeom prst="rect">
          <a:avLst/>
        </a:prstGeom>
      </xdr:spPr>
    </xdr:pic>
    <xdr:clientData/>
  </xdr:twoCellAnchor>
  <xdr:twoCellAnchor editAs="oneCell">
    <xdr:from>
      <xdr:col>1</xdr:col>
      <xdr:colOff>560917</xdr:colOff>
      <xdr:row>307</xdr:row>
      <xdr:rowOff>92075</xdr:rowOff>
    </xdr:from>
    <xdr:to>
      <xdr:col>4</xdr:col>
      <xdr:colOff>59112</xdr:colOff>
      <xdr:row>320</xdr:row>
      <xdr:rowOff>61632</xdr:rowOff>
    </xdr:to>
    <xdr:pic>
      <xdr:nvPicPr>
        <xdr:cNvPr id="33" name="그림 32">
          <a:extLst>
            <a:ext uri="{FF2B5EF4-FFF2-40B4-BE49-F238E27FC236}">
              <a16:creationId xmlns:a16="http://schemas.microsoft.com/office/drawing/2014/main" id="{00000000-0008-0000-2500-000021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7142" y="96580325"/>
          <a:ext cx="5965670" cy="3984625"/>
        </a:xfrm>
        <a:prstGeom prst="rect">
          <a:avLst/>
        </a:prstGeom>
      </xdr:spPr>
    </xdr:pic>
    <xdr:clientData/>
  </xdr:twoCellAnchor>
  <xdr:twoCellAnchor editAs="oneCell">
    <xdr:from>
      <xdr:col>1</xdr:col>
      <xdr:colOff>179915</xdr:colOff>
      <xdr:row>41</xdr:row>
      <xdr:rowOff>306917</xdr:rowOff>
    </xdr:from>
    <xdr:to>
      <xdr:col>5</xdr:col>
      <xdr:colOff>41379</xdr:colOff>
      <xdr:row>51</xdr:row>
      <xdr:rowOff>232833</xdr:rowOff>
    </xdr:to>
    <xdr:pic>
      <xdr:nvPicPr>
        <xdr:cNvPr id="6" name="그림 5">
          <a:extLst>
            <a:ext uri="{FF2B5EF4-FFF2-40B4-BE49-F238E27FC236}">
              <a16:creationId xmlns:a16="http://schemas.microsoft.com/office/drawing/2014/main" id="{00000000-0008-0000-2500-000006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55082" y="13324417"/>
          <a:ext cx="6603047" cy="3100916"/>
        </a:xfrm>
        <a:prstGeom prst="rect">
          <a:avLst/>
        </a:prstGeom>
      </xdr:spPr>
    </xdr:pic>
    <xdr:clientData/>
  </xdr:twoCellAnchor>
  <xdr:twoCellAnchor editAs="oneCell">
    <xdr:from>
      <xdr:col>1</xdr:col>
      <xdr:colOff>1076325</xdr:colOff>
      <xdr:row>117</xdr:row>
      <xdr:rowOff>295275</xdr:rowOff>
    </xdr:from>
    <xdr:to>
      <xdr:col>3</xdr:col>
      <xdr:colOff>3771900</xdr:colOff>
      <xdr:row>128</xdr:row>
      <xdr:rowOff>76201</xdr:rowOff>
    </xdr:to>
    <xdr:pic>
      <xdr:nvPicPr>
        <xdr:cNvPr id="24" name="그림 2">
          <a:extLst>
            <a:ext uri="{FF2B5EF4-FFF2-40B4-BE49-F238E27FC236}">
              <a16:creationId xmlns:a16="http://schemas.microsoft.com/office/drawing/2014/main" id="{00000000-0008-0000-2500-000018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352550" y="49015650"/>
          <a:ext cx="5238750" cy="32385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1153583</xdr:colOff>
      <xdr:row>155</xdr:row>
      <xdr:rowOff>264583</xdr:rowOff>
    </xdr:from>
    <xdr:to>
      <xdr:col>3</xdr:col>
      <xdr:colOff>3503084</xdr:colOff>
      <xdr:row>165</xdr:row>
      <xdr:rowOff>177912</xdr:rowOff>
    </xdr:to>
    <xdr:pic>
      <xdr:nvPicPr>
        <xdr:cNvPr id="10" name="그림 9">
          <a:extLst>
            <a:ext uri="{FF2B5EF4-FFF2-40B4-BE49-F238E27FC236}">
              <a16:creationId xmlns:a16="http://schemas.microsoft.com/office/drawing/2014/main" id="{00000000-0008-0000-2500-00000A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428750" y="73607083"/>
          <a:ext cx="4889501" cy="3088329"/>
        </a:xfrm>
        <a:prstGeom prst="rect">
          <a:avLst/>
        </a:prstGeom>
      </xdr:spPr>
    </xdr:pic>
    <xdr:clientData/>
  </xdr:twoCellAnchor>
  <xdr:twoCellAnchor editAs="oneCell">
    <xdr:from>
      <xdr:col>1</xdr:col>
      <xdr:colOff>772583</xdr:colOff>
      <xdr:row>383</xdr:row>
      <xdr:rowOff>187506</xdr:rowOff>
    </xdr:from>
    <xdr:to>
      <xdr:col>4</xdr:col>
      <xdr:colOff>201085</xdr:colOff>
      <xdr:row>394</xdr:row>
      <xdr:rowOff>169052</xdr:rowOff>
    </xdr:to>
    <xdr:pic>
      <xdr:nvPicPr>
        <xdr:cNvPr id="12" name="그림 11">
          <a:extLst>
            <a:ext uri="{FF2B5EF4-FFF2-40B4-BE49-F238E27FC236}">
              <a16:creationId xmlns:a16="http://schemas.microsoft.com/office/drawing/2014/main" id="{00000000-0008-0000-2500-00000C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047750" y="145920006"/>
          <a:ext cx="5894918" cy="3474046"/>
        </a:xfrm>
        <a:prstGeom prst="rect">
          <a:avLst/>
        </a:prstGeom>
      </xdr:spPr>
    </xdr:pic>
    <xdr:clientData/>
  </xdr:twoCellAnchor>
  <xdr:twoCellAnchor editAs="oneCell">
    <xdr:from>
      <xdr:col>1</xdr:col>
      <xdr:colOff>740831</xdr:colOff>
      <xdr:row>346</xdr:row>
      <xdr:rowOff>52916</xdr:rowOff>
    </xdr:from>
    <xdr:to>
      <xdr:col>4</xdr:col>
      <xdr:colOff>169333</xdr:colOff>
      <xdr:row>357</xdr:row>
      <xdr:rowOff>34462</xdr:rowOff>
    </xdr:to>
    <xdr:pic>
      <xdr:nvPicPr>
        <xdr:cNvPr id="39" name="그림 38">
          <a:extLst>
            <a:ext uri="{FF2B5EF4-FFF2-40B4-BE49-F238E27FC236}">
              <a16:creationId xmlns:a16="http://schemas.microsoft.com/office/drawing/2014/main" id="{00000000-0008-0000-2500-000027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015998" y="134037916"/>
          <a:ext cx="5894918" cy="3474046"/>
        </a:xfrm>
        <a:prstGeom prst="rect">
          <a:avLst/>
        </a:prstGeom>
      </xdr:spPr>
    </xdr:pic>
    <xdr:clientData/>
  </xdr:twoCellAnchor>
  <xdr:twoCellAnchor editAs="oneCell">
    <xdr:from>
      <xdr:col>1</xdr:col>
      <xdr:colOff>730250</xdr:colOff>
      <xdr:row>79</xdr:row>
      <xdr:rowOff>31750</xdr:rowOff>
    </xdr:from>
    <xdr:to>
      <xdr:col>4</xdr:col>
      <xdr:colOff>179918</xdr:colOff>
      <xdr:row>91</xdr:row>
      <xdr:rowOff>16571</xdr:rowOff>
    </xdr:to>
    <xdr:pic>
      <xdr:nvPicPr>
        <xdr:cNvPr id="15" name="그림 14">
          <a:extLst>
            <a:ext uri="{FF2B5EF4-FFF2-40B4-BE49-F238E27FC236}">
              <a16:creationId xmlns:a16="http://schemas.microsoft.com/office/drawing/2014/main" id="{00000000-0008-0000-2500-00000F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005417" y="37179250"/>
          <a:ext cx="5916084" cy="3794821"/>
        </a:xfrm>
        <a:prstGeom prst="rect">
          <a:avLst/>
        </a:prstGeom>
      </xdr:spPr>
    </xdr:pic>
    <xdr:clientData/>
  </xdr:twoCellAnchor>
  <xdr:twoCellAnchor editAs="oneCell">
    <xdr:from>
      <xdr:col>1</xdr:col>
      <xdr:colOff>941917</xdr:colOff>
      <xdr:row>3</xdr:row>
      <xdr:rowOff>105835</xdr:rowOff>
    </xdr:from>
    <xdr:to>
      <xdr:col>3</xdr:col>
      <xdr:colOff>3564925</xdr:colOff>
      <xdr:row>14</xdr:row>
      <xdr:rowOff>21166</xdr:rowOff>
    </xdr:to>
    <xdr:pic>
      <xdr:nvPicPr>
        <xdr:cNvPr id="2" name="그림 1">
          <a:extLst>
            <a:ext uri="{FF2B5EF4-FFF2-40B4-BE49-F238E27FC236}">
              <a16:creationId xmlns:a16="http://schemas.microsoft.com/office/drawing/2014/main" id="{00000000-0008-0000-2500-000002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217084" y="1058335"/>
          <a:ext cx="5163008" cy="340783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d05\&#49688;&#47049;&#49328;&#52636;\Documents%20and%20Settings\s\&#48148;&#53461;%20&#54868;&#47732;\&#45824;&#50864;(&#49688;&#47049;)\&#48512;&#45824;&#44277;(&#54616;&#51221;&#48120;&#47196;)\&#48120;&#47196;&#52509;&#44292;&#51088;&#51116;&#51665;&#4422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Ud09\&#44256;&#52285;&#49548;&#46020;&#51021;\hb\&#49340;&#49328;1&#51648;&#44396;(&#49892;&#49884;)\&#51452;&#44277;&#49688;&#47049;\&#51068;&#50948;&#45824;&#44032;980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c05\c\My%20Documents\&#51088;&#47308;&#49892;\&#49688;&#47049;&#49328;&#52636;\&#44036;&#45800;&#49688;&#4704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4608;&#50689;&#47197;\&#44277;&#50976;\WORK\&#48512;&#49328;&#44284;&#54617;2\2.&#49892;&#49884;&#49444;&#44228;&#45225;&#54408;&#46020;&#49436;\&#44033;&#51333;&#46020;&#49436;\&#49688;&#47049;&#49328;&#52636;&#49436;\&#44396;&#51312;&#47932;&#44277;\&#50745;&#48317;&#49688;&#4704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Ud05\&#49688;&#47049;&#49328;&#52636;\Documents%20and%20Settings\s\&#48148;&#53461;%20&#54868;&#47732;\&#45824;&#50864;(&#49688;&#47049;)\&#48512;&#45824;&#44277;(&#54616;&#51221;&#48120;&#47196;)\&#54616;&#51221;&#52509;&#44292;&#51088;&#51116;&#51665;&#44228;.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Pc04\c\My%20Documents\&#49688;&#47049;&#49328;&#52636;\2000\&#50504;&#46041;\&#53468;&#44257;&#47532;\PAVE.XLW"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44053;&#51064;&#53468;\1111\job\12&#44305;&#51452;&#49888;&#52285;&#51648;&#44396;\&#49892;&#49884;&#49444;&#44228;\&#50724;&#49688;&#44277;\&#49688;&#47049;&#49328;&#52636;\&#50864;&#49688;&#49688;&#47049;\&#53664;&#44277;(1&#44277;&#4439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48149;&#51333;&#50896;\d\&#52280;&#44256;&#51088;&#47308;\&#49688;&#47049;&#52572;&#51333;\&#49688;&#47049;\temp.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44277;&#50976;&#52980;&#54504;&#53552;\Data\DOOSAN\RAHMEN\R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44608;&#50689;&#47197;\&#44277;&#50976;\dwg\&#46041;&#49457;\&#46972;&#47704;\&#44396;&#51312;&#44228;&#49328;\&#54868;&#46041;&#44368;\EXCEL-DA\BUSAN\pcbeam\&#49436;&#50689;35m.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51648;&#50668;&#50872;\&#54217;&#53469;&#51060;&#52649;&#51648;&#44396;\&#49892;&#49884;&#49444;&#44228;(2003-3)\&#49688;&#47049;&#49328;&#52636;&#49436;\&#51648;&#44396;&#45236;\08%20&#48512;&#45824;&#44277;\&#48512;&#45824;&#44277;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B:\XLS\ALL-XLS\ULSAN\PRICE.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50577;&#45824;&#46041;\C\&#44608;&#49437;&#54984;\&#50549;&#52964;&#48143;&#53440;&#51060;&#52992;&#51060;&#48660;\&#44592;&#53440;&#44277;&#48277;\FRP\2002\4&#50900;\&#51473;&#48512;&#45236;&#47449;&#44256;&#49549;&#46020;&#47196;3&#44277;&#44396;\&#45236;&#50669;\&#48156;&#51452;&#52376;&#48324;&#51068;&#45824;(02&#45380;&#49345;&#45432;&#51076;)\FRP&#49324;&#47732;\Program%20Files\Microsoft%20Office\Office\JIN\&#49328;&#52636;&#44540;&#44144;.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51204;&#50857;&#52384;\&#54252;&#52380;&#49569;&#50864;&#49688;&#47049;\hb\&#49340;&#49328;1&#51648;&#44396;(&#49892;&#49884;)\&#51452;&#44277;&#49688;&#47049;\&#51068;&#50948;&#45824;&#44032;9803.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48149;&#51333;&#54840;B\&#49688;&#47049;\&#51312;&#48373;&#47000;\&#51613;&#49328;&#48176;&#49688;&#51648;\JEUNG\&#49888;&#52492;&#47196;~1.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51312;&#50689;&#51068;\555\project\&#51473;&#50896;1&#44368;\&#44277;&#47924;\&#45824;&#50808;&#44288;&#47144;\&#50668;&#44148;&#48372;&#44256;(&#44048;&#49324;)\99&#50668;&#44148;&#48372;&#44256;\&#46160;&#48512;&#48372;&#44053;\&#46160;&#48512;&#48372;&#44053;&#48320;&#44221;5&#44277;&#44396;.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Simwon\0.0%20&#65312;SMILE&#65312;\My%20Documents\&#49884;-&#50577;-&#44160;.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54728;&#51116;&#54785;\sp06a060\&#51089;&#50629;\&#49688;&#47049;\RC&#49836;&#46972;&#48652;\&#54620;&#44221;\&#51473;&#49328;&#44368;.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A:\&#51473;&#49328;&#44368;.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1sbpc\01-Project\&#54532;&#47196;&#51229;&#53944;\XLS\&#44396;&#51312;&#44228;&#49328;\&#50745;&#48317;&#44396;&#51312;&#44228;&#49328;.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54728;&#51116;&#54785;\sp06a060\KHJ\XLS\RC%20RAHMEN\&#54620;&#44221;\&#54620;&#44397;\&#51473;&#49328;&#44368;.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51109;&#51116;&#50864;\c\&#51109;&#51088;&#47308;\&#49688;&#50896;&#49884;\&#49688;&#47049;\1&#44396;&#50669;(3&#50900;31&#51068;)\Documents%20and%20Settings\Administrator\My%20Documents\&#54616;&#45224;&#49444;&#44228;(8.18)\&#51060;&#52285;&#44540;\WORK\&#50689;&#45224;&#45236;&#47449;&#44428;\&#50689;&#45224;&#49892;&#49884;&#49444;&#44228;\&#50689;&#45224;\&#49892;&#51201;&#44277;&#49324;&#48708;\4%20&#44396;&#51312;&#47932;&#44277;.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45224;&#54805;&#50864;\C\KHJ\XLS\DATA\&#51473;&#49328;&#44368;.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45224;&#54805;&#50864;\C\TEST\&#51473;&#49328;&#44368;.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51060;&#44305;&#44397;\C\&#51089;&#50629;\&#49688;&#47049;\RC&#49836;&#46972;&#48652;\&#54620;&#44221;\&#51473;&#49328;&#44368;.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51221;&#49437;&#51652;\D\&#51089;&#50629;\2004\&#54788;&#45824;&#54868;&#49884;&#49444;&#44277;&#49324;\3-3&#51648;&#50669;&#54788;&#45824;&#54868;\03)3&#49324;&#45800;18&#50672;&#45824;1&#45824;&#45824;\03.su\&#49688;&#51221;&#54980;(0528)\4)&#44553;&#49688;&#49884;&#49444;(3&#49324;&#45800;).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44608;&#48337;&#51456;\&#44277;&#50976;&#54260;&#45908;\D&#46300;&#46972;&#51060;&#48652;\JOB\&#49552;&#44592;&#49457;\bilmate\&#50557;&#50516;\&#49688;&#47049;&#49328;&#52636;&#49436;\&#44396;&#51312;&#47932;&#44277;.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51221;&#44228;&#49688;\WORK\pro\d\&#47448;&#52384;\UFEEXCEL\&#44400;&#51109;&#54224;&#49688;\WORK\project\1999\&#48169;&#52492;&#46041;\&#50857;&#47049;\&#48169;&#52492;1.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Pc17\c\2001&#49345;&#48152;&#44592;\&#44400;&#50948;\&#45236;&#47532;&#44368;\&#49688;&#47049;&#49328;&#52636;\&#51204;&#52404;\&#51217;&#49549;&#46020;&#47196;&#49688;&#47049;.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51060;&#44221;&#53468;\&#47196;&#52972;%20&#46356;&#49828;&#53356;%20(f)\&#50629;&#47924;&#54260;&#45908;\&#45236;&#50669;&#49436;\&#50900;&#48324;&#49444;&#44228;&#45236;&#50669;&#49436;\juns&#50629;&#47924;&#54260;&#45908;\&#45236;&#50669;&#49436;\&#50900;&#48324;&#49444;&#44228;&#45236;&#50669;\99&#49444;&#44228;&#51032;&#47280;&#45236;&#50669;\&#44277;&#49324;&#48708;99-10.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Ntcom\work\MY%20DOCUMENTS\&#51652;&#46041;\&#51064;&#44257;&#44368;\&#51064;&#44257;&#44368;.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Ntcom\work\janghang\&#48376;&#49440;&#50745;&#48317;\&#44396;&#51312;&#44228;&#49328;\&#50669;T-7.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45824;&#47548;03\&#47196;&#52972;%20&#46356;&#49828;&#53356;%20(c)\My%20Documents\2002\&#44221;&#49328;\&#49345;&#51669;&#44277;&#50896;\&#48512;&#45824;&#44277;.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50668;&#47532;\&#50668;&#47532;D\WORK\worksim\excel\BAESU.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44608;&#52380;&#49688;\&#50857;&#50669;&#49457;&#44284;&#47932;&#46308;\&#50976;&#49688;&#51648;\Q-NEW\PIER2.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11_&#51109;&#50689;&#44592;\&#49569;&#46020;&#51473;&#44228;&#54156;&#54532;\&#44592;&#53440;&#49345;&#49464;\&#49688;&#47049;&#50696;\&#54156;&#54532;&#51109;\&#50896;&#54805;&#47592;~1.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51060;&#44540;&#49885;\DWG\&#46041;&#49457;&#49688;&#51088;&#50896;\&#50896;&#52492;&#51648;&#44396;\&#52572;&#51333;\&#49688;&#47049;(&#50641;&#49472;)\&#49836;&#47000;&#48652;.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44608;&#52380;&#49688;\&#50857;&#50669;&#49457;&#44284;&#47932;&#46308;\&#44221;&#52632;&#49440;%20&#52572;&#51333;\&#44221;&#52632;&#49440;%20&#49688;&#47049;\&#49688;&#47049;\&#49688;&#47049;(&#50896;&#48376;)\&#52384;&#44540;&#47049;\KU-R.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44277;&#50976;&#52980;&#54504;&#53552;\Data\project\&#46041;&#47749;\&#51109;&#54637;&#49440;\&#44396;&#51312;&#44228;&#49328;\BO1.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Ntcom\work\My%20Documents\&#51652;&#46041;\&#51652;&#51204;&#44368;\&#51652;&#51204;&#44368;.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B:\EXCEL\97BUN\DANGA.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51109;&#48393;&#49437;\&#51204;&#47928;&#45824;&#54637;&#44400;\My%20Documents\&#44592;&#53440;\projct\ANSAN\EXL\GONG1818.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51076;&#46041;&#44397;\&#54532;&#47196;&#51229;&#53944;\&#50629;&#47924;\&#51453;&#51204;\&#51453;&#51204;&#50745;&#48317;\&#49688;&#47049;&#49328;&#52636;&#49436;\&#50745;&#48317;&#44277;\&#50745;&#48317;1113\My%20Documents\&#44592;&#53440;\projct\ANSAN\EXL\GONG1818.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50980;&#49457;&#54840;\XLS\USER\NAM\&#49688;&#47049;&#49328;&#52636;&#49436;\YOUNGDOC\CIVIL\EXCLE\DAT\&#44256;&#50577;&#44288;&#51116;.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54620;&#49437;&#50864;\D\&#51088;&#47308;&#51665;\&#49688;&#47049;&#49328;&#52636;&#49436;\&#46041;&#48152;&#54252;\EXCEL\SUCK\HANBIT\3-2\3-2PS.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49340;&#51652;&#50773;\E\&#48177;&#50629;&#48169;\JOBDATA\&#54620;&#51312;\&#49340;&#54924;&#54616;&#49688;&#51333;&#47568;&#52376;&#47532;&#49884;&#49444;\03-02-28\&#49688;&#47049;\&#52264;&#51665;&#44288;&#47196;\08(4-LINE)\&#52280;&#44256;&#52384;\&#45800;&#50948;&#49688;&#47049;\&#44592;&#48376;&#53664;&#49324;.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51221;&#44428;&#53468;\2004&#51089;&#50629;\My%20Documents\&#44592;&#53440;\projct\ANSAN\EXL\GONG1818.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51312;&#54620;&#49849;\&#45224;&#51221;&#50864;\&#45224;&#51221;&#50864;\&#54861;&#49328;&#52380;\&#45224;&#52492;&#51648;&#44396;\&#49688;&#47049;(&#45224;&#52492;).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51060;&#44221;&#49689;\C\111\&#44552;&#44053;\EXCEL\SUCK\HANBIT\3-2\3-2PS.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44608;&#52380;&#49688;\&#50857;&#50669;&#49457;&#44284;&#47932;&#46308;\&#50976;&#49688;&#51648;\Q-NEW\PIER44.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49900;&#46041;&#49453;\work\YOUNGDOC\CIVIL\EXCLE\DAT\&#44256;&#50577;&#44288;&#5111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44608;&#50689;&#47197;\&#44277;&#50976;\dwg\&#46041;&#49457;\&#46972;&#47704;\&#44396;&#51312;&#44228;&#49328;\&#54868;&#46041;&#44368;\&#45236;&#44221;EX\&#44368;&#45824;\777.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51076;&#46041;&#44397;\&#54532;&#47196;&#51229;&#53944;\&#50629;&#47924;\&#51453;&#51204;\&#51453;&#51204;&#50745;&#48317;\&#49688;&#47049;&#49328;&#52636;&#49436;\&#50745;&#48317;&#44277;\&#50745;&#48317;1113\My%20Documents\&#44592;&#53440;\projct\ANSAN\EXL\gongsu.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51221;&#49345;&#44508;\project\&#54217;&#53469;\&#53685;&#48373;&#49688;&#47049;\&#47592;&#54848;%20&#49688;&#47049;.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11_&#51109;&#50689;&#44592;\&#49569;&#46020;&#51473;&#44228;&#54156;&#54532;\&#44592;&#53440;&#49345;&#49464;\&#49688;&#47049;&#50696;\&#50864;&#49688;&#51221;&#48708;\excel\sorce.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51060;&#44305;&#44397;\C\TEST\&#51473;&#49328;&#44368;.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44608;&#50689;&#47197;\&#44277;&#50976;\dwg\&#46041;&#49457;\&#46972;&#47704;\&#44396;&#51312;&#44228;&#49328;\&#54868;&#46041;&#44368;\&#44221;&#46041;&#44592;&#49696;&#44277;&#49324;\&#49888;&#54413;~&#50864;&#49457;\&#49444;&#44228;&#51088;&#47308;\&#49328;&#51221;&#44368;%20&#45236;&#51652;&#44228;&#49328;\&#45796;&#44032;&#44368;-&#45236;&#51652;.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45224;&#54805;&#50864;\C\KHJ\XLS\RC&#49836;&#46972;&#48652;\&#54620;&#44221;\&#51473;&#49328;&#44368;.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54728;&#45224;&#53468;_PC\D\1Kdm\DWG-FILE\1999\&#52380;&#50504;-&#45436;&#49328;(&#49457;&#48372;&#44060;&#48156;)\excel\&#48512;&#49328;&#52397;\&#51064;&#52380;&#54617;&#51061;&#46041;%20&#46041;&#50500;&#54413;&#47548;&#50500;&#54028;&#53944;&#54788;&#51109;.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11_&#51109;&#50689;&#44592;\&#49569;&#46020;&#51473;&#44228;&#54156;&#54532;\&#44592;&#53440;&#49345;&#49464;\&#49688;&#47049;&#50696;\&#50864;&#49688;&#51221;&#48708;\excel\AA-2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Ud05\3&#52264;&#54801;&#51032;(061106)-&#52572;&#51333;&#48516;\1_WORK\9811&#51060;&#54980;\DAE-GU\EXCEL\HAN_KUK\&#44288;&#47196;&#44032;&#49884;&#49444;&#49688;&#47049;&#49328;&#52636;&#49436;.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45224;&#54805;&#50864;\C\KHJ\XLS\RC%20RAHMEN\&#54620;&#44397;\&#51473;&#49328;&#44368;.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50896;&#49884;&#50672;\00-PROJECT\&#45224;&#51221;&#50864;\&#54861;&#49328;&#52380;\&#45224;&#52492;&#51648;&#44396;\&#49688;&#47049;(&#45224;&#52492;).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A:\BRAKET.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Your-li0dokp1n6\&#54364;&#51456;ec(&#51452;)\&#49444;&#44228;&#44288;&#47144;&#51088;&#47308;\&#44397;&#52384;&#45432;&#47049;&#51652;&#50669;&#54872;&#49849;&#53685;&#47196;&#49444;&#44228;(9-910&#44277;&#44396;)\&#44592;&#48376;&#51088;&#47308;\&#44277;&#49324;&#48708;&#45236;&#50669;&#49436;\&#49688;&#47049;&#49328;&#52636;.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48149;&#51452;&#54805;\&#51076;&#49884;\&#51089;&#50629;\&#51109;&#54840;&#50896;\&#44396;&#51312;&#47932;\&#44032;&#49884;&#49444;&#44277;\&#44592;&#48376;&#53664;&#49324;.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44608;&#50689;&#47197;\&#44277;&#50976;\dwg\&#46041;&#49457;\&#46972;&#47704;\&#44396;&#51312;&#44228;&#49328;\&#54868;&#46041;&#44368;\EXCEL\&#44552;&#47560;~&#50672;&#47924;\abut\&#50668;&#49328;&#44256;&#44032;&#44368;\a1-p.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X:\&#44277;&#51221;\3_team\p-3038.&#50984;&#47532;2&#51648;&#44396;&#50948;&#54744;&#46020;&#47196;(&#48372;&#51008;&#44397;&#46020;&#50976;&#51648;)\&#45225;&#54408;(&#51456;&#44277;)\&#49688;&#47049;&#49328;&#52636;&#49436;\3.&#44396;&#51312;&#47932;&#44277;\jerproj\bagsuk\&#49688;&#47049;&#49328;&#52636;&#49436;\SLAB.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51064;&#54868;\d\YOUNGDOC\CIVIL\EXCLE\DAT\&#44256;&#50577;&#44288;&#51116;.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51221;&#52285;&#50857;\&#52572;&#44221;&#49688;\YOUNGDOC\CIVIL\EXCLE\DAT\&#44256;&#50577;&#44288;&#51116;.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49569;&#54788;&#50857;\&#54532;&#47196;&#51229;&#53944;\hb\&#49340;&#49328;1&#51648;&#44396;(&#49892;&#49884;)\&#51452;&#44277;&#49688;&#47049;\&#51068;&#50948;&#45824;&#44032;9803.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51060;&#44305;&#44397;\C\KHJ\XLS\RC&#49836;&#46972;&#48652;\&#54620;&#44221;\&#51473;&#49328;&#44368;.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B:\EXCEL\&#51473;&#44228;&#49548;&#48169;.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44608;&#50689;&#47197;\&#44277;&#50976;\dwg\&#46041;&#49457;\&#46972;&#47704;\&#44396;&#51312;&#44228;&#49328;\&#54868;&#46041;&#44368;\ok\&#45824;&#44396;-&#45824;&#46041;\&#44396;&#51312;&#44228;&#49328;&#49436;\&#52572;&#51333;\&#44368;&#45824;\777.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NTSERVER\hdd4\My%20Documents\PERSONAL\Q-ty-1.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Ud05\3&#52264;&#54801;&#51032;(061106)-&#52572;&#51333;&#48516;\heo_jb\&#51204;&#51452;&#49884;\&#51204;&#51452;&#52380;\&#49688;&#47049;&#49328;&#52636;&#49436;(&#54036;&#48373;).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44608;&#50756;&#49689;\C\xls\1\Documents\xls\&#50689;&#44148;&#52629;(&#45432;&#51064;&#51221;&#49888;&#52629;&#44277;&#49324;).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Pc12\c\2001&#49345;&#48152;&#44592;\&#44221;&#51452;\&#44592;&#44396;1&#44368;\&#49688;&#47049;&#49328;&#52636;\&#53664;&#51201;&#54364;.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A:\DB\700\740\742\&#44396;&#51312;&#44160;&#53664;&#49436;\&#46020;&#47196;&#44277;&#49324;\&#54633;&#46041;&#54924;&#51032;\&#54924;&#51032;9602.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54728;&#51116;&#54785;\sp06a060\KHJ\XLS\DATA\&#51473;&#49328;&#44368;.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50668;&#47532;\&#50668;&#47532;D\Office\&#48149;&#44592;&#49324;%20&#51089;&#50629;&#50857;\DATA\MR-BAB\&#50641;&#49472;DATA\2.&#53664;&#44277;\&#48149;&#44592;&#49324;-&#45800;&#50948;&#49688;&#47049;.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51060;&#44305;&#44397;\C\KHJ\XLS\DATA\&#51473;&#49328;&#44368;.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45224;&#54805;&#50864;\C\KHJ\XLS\RC%20RAHMEN\&#54620;&#44221;\&#54620;&#44397;\&#51473;&#49328;&#44368;.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51060;&#46041;&#49885;\&#51060;&#46041;&#49885;\&#44148;&#52629;\&#44148;&#51221;&#44148;&#52629;\&#50689;&#51452;&#44221;&#47452;&#54984;&#47144;&#50896;\&#49688;&#47049;\Excel\EXCEL\SUCK\HANBIT\3-2\3-2PS.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48149;&#51452;&#54805;\&#51076;&#49884;\Jobdata\&#54868;&#49888;\&#55141;&#50629;&#47732;%20&#54616;&#49688;&#44288;&#44144;&#51221;&#48708;%20&#44592;&#48376;%20&#48143;%20&#49892;&#49884;&#49444;&#44228;\&#51089;&#50629;\&#49688;&#47049;\&#52280;&#44256;&#52384;\&#45800;&#50948;&#49688;&#47049;\&#44592;&#48376;&#53664;&#49324;.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51060;&#48124;&#50865;\&#44277;&#50976;&#48169;\TEST\&#51473;&#49328;&#44368;.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51221;&#50980;&#44221;\&#51452;&#44256;&#48155;&#44592;\&#48372;&#45236;&#51452;&#49464;&#50836;\&#51221;&#51456;&#50724;\Documents%20and%20Settings\Administrator\My%20Documents\&#54616;&#45224;&#49444;&#44228;(8.18)\&#51060;&#52285;&#44540;\WORK\&#50689;&#45224;&#45236;&#47449;&#44428;\&#50689;&#45224;&#49892;&#49884;&#49444;&#44228;\&#50689;&#45224;\&#49892;&#51201;&#44277;&#49324;&#48708;\4%20&#44396;&#51312;&#47932;&#44277;.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51060;&#44221;&#53468;\&#47196;&#52972;%20&#46356;&#49828;&#53356;%20(f)\juns1107\&#45236;&#50669;&#49436;\&#50900;&#48324;&#49444;&#44228;&#45236;&#50669;\99&#49444;&#44228;&#51032;&#47280;&#45236;&#50669;\&#44277;&#49324;&#48708;99-10.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49436;&#44508;&#54617;\D\&#44508;&#54616;&#44592;\neoexdada\&#45909;&#49457;&#50668;&#45824;\WINDOWS\Personal\&#44396;&#50516;&#51473;&#54617;&#44368;\&#49688;&#47049;&#51665;&#44228;&#54364;1.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49436;&#44508;&#54617;\D\&#44508;&#54616;&#44592;\neoexdada\&#45909;&#49457;&#50668;&#45824;\&#51333;&#49440;&#51060;&#44732;\AHN\&#51453;&#51204;&#47532;%20&#51473;&#50521;&#50500;&#54028;&#53944;\&#50641;&#49472;\&#51453;&#51204;&#47532;&#49688;&#47049;&#49328;&#52636;&#49436;2.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44053;&#50689;&#55148;\&#49688;&#47049;&#49328;&#52636;&#49436;\TEST\&#51473;&#49328;&#44368;.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B:\CIVIL\EXCLE\DAT\&#44256;&#50577;&#44288;&#51116;.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48149;&#48124;&#49885;\D\excel\&#49352;%20&#54260;&#45908;\&#49352;%20&#54260;&#45908;\&#51008;&#54616;&#44368;~3.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51060;&#50896;&#51652;\d\My%20Documents\&#54217;&#52285;&#44036;&#51060;&#49345;&#49688;&#46020;\&#49345;&#49688;D100&#53664;&#44277;.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44428;&#51456;&#48276;\&#44221;&#50612;&#47280;&#49892;&#49884;\YOUNGDOC\CIVIL\EXCLE\DAT\&#44256;&#50577;&#44288;&#51116;.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51060;&#44221;&#49689;\D\111\&#44552;&#44053;\EXCEL\SUCK\HANBIT\3-2\3-2PS.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Lee\c\&#44148;&#52629;\&#44148;&#51221;&#44148;&#52629;\&#50689;&#51452;&#44221;&#47452;&#54984;&#47144;&#50896;\&#49688;&#47049;\Excel\EXCEL\SUCK\HANBIT\3-2\3-2PS.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A:\&#49688;&#47196;BOX.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54620;&#49345;&#55148;\&#54924;&#51652;~&#50857;&#49328;(&#52572;\&#50976;&#49688;&#51648;\Q-NEW\PIER2.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48169;&#49457;&#51456;\&#45224;&#51228;&#51452;\My%20Documents\&#54616;&#45224;\&#50724;&#49688;&#48155;&#51060;&#49688;&#47049;&#49328;&#52636;.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44608;&#49440;&#51068;\&#49688;&#47049;REV2\My%20Documents\&#54616;&#45224;\&#50724;&#49688;&#48155;&#51060;&#49688;&#47049;&#49328;&#52636;.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51060;&#44221;&#49689;\C\My%20Documents\&#51453;&#51204;&#51648;&#44396;\&#44032;&#50517;&#51109;\&#44032;&#50517;&#51109;%20&#49688;&#47049;&#49328;&#52636;.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44285;&#51008;&#51221;\&#45224;&#51228;&#51452;\My%20Documents\&#54616;&#45224;\&#50724;&#49688;&#48155;&#51060;&#49688;&#47049;&#49328;&#52636;.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G:\&#44277;&#50976;\&#51452;&#49464;&#50836;\&#44288;&#44592;&#52488;.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49552;&#51116;&#50857;\&#45320;&#50612;&#51452;&#49492;&#50836;\My%20Documents\&#44592;&#53440;\projct\ANSAN\EXL\GONG1818.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1sbpc\01-Project\projet-ing\&#49888;&#44600;&#44277;&#50896;(&#49688;&#51088;&#50896;)\030221&#49900;&#51032;&#51312;&#52824;&#44208;&#44284;&#54801;&#51032;\&#49688;&#51088;&#50896;\&#44396;&#48120;&#45236;&#50669;\&#51204;&#52404;&#48516;(h).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1sbpc\01-Project\projet-ing\&#49888;&#44600;&#44277;&#50896;(&#49688;&#51088;&#50896;)\&#44396;&#48120;\&#51204;&#52404;&#48516;(h).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48169;&#49457;&#51456;\&#45224;&#51228;&#51452;\My%20Documents\&#51228;&#51452;&#50724;&#46972;\&#49345;&#49688;\PHASE1-1&#49688;&#47049;&#49328;&#52636;.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G:\Documents%20and%20Settings\admini\My%20Documents\&#44053;&#50672;&#51652;\&#50629;&#47924;\&#29694;Project\&#50577;&#54217;\&#44277;&#49324;&#48708;&#49328;&#52636;\&#48176;&#49688;&#49444;&#48708;&#44277;&#49324;&#48708;(&#47588;&#50900;).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A:\CIVIL\EXCLE\DAT\&#44256;&#50577;&#44288;&#51116;.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CIVIL_EST\EST\My%20Documents\&#51077;&#52272;\&#48264;&#50689;&#47196;\&#47924;&#50504;&#54616;&#49688;\&#49892;&#54665;(1)\&#45236;&#50669;&#49436;(1).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Sdmj\c\WINDOWS\EXCEL\KIM.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44608;&#51221;&#48120;\E\&#51076;&#49884;\1\&#44592;&#48376;&#53664;&#49324;.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48149;&#51452;&#54805;\&#51076;&#49884;\jobdata\&#50864;&#45824;\&#51648;&#54217;\&#49688;&#47049;&#49328;&#52636;\&#49688;&#47049;\&#44592;&#48376;&#53664;&#49324;.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48149;&#51452;&#54805;\&#51076;&#49884;\Jobdata\&#54620;&#51312;\&#49340;&#54924;&#54616;&#49688;&#51333;&#47568;&#52376;&#47532;&#51109;\03-02-24\03(1-LINE)\&#52280;&#44256;&#52384;\&#45800;&#50948;&#49688;&#47049;\&#44592;&#48376;&#53664;&#49324;.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54620;&#50689;&#50864;\D\&#45817;&#44396;&#51109;\&#51060;&#44592;&#51456;\&#44400;&#54252;&#54616;&#49688;0722.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Pc17\c\2001&#49345;&#48152;&#44592;\&#44400;&#50948;\&#45236;&#47532;&#44368;\&#49688;&#47049;&#49328;&#52636;\&#51204;&#52404;\&#50629;&#47924;&#54801;&#51312;\&#50629;&#47924;&#54801;&#51312;\&#50857;&#49548;\&#49688;&#47049;&#49328;&#52636;.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54620;&#49345;&#55148;\&#54924;&#51652;~&#50857;&#49328;(&#52572;\&#50976;&#49688;&#51648;\Q-NEW\PIER44.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45824;&#47548;03\&#47196;&#52972;%20&#46356;&#49828;&#53356;%20(c)\My%20Documents\2002\&#50872;&#51652;\&#46020;&#49884;&#44228;&#54925;&#46020;&#47196;\&#50672;&#54840;&#44368;\&#48176;&#49688;&#44277;.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49436;&#44508;&#54617;\D\111\&#44552;&#44053;\EXCEL\SUCK\HANBIT\3-2\3-2PS.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50896;&#49884;&#50672;\DRAWING\111\&#44552;&#44053;\EXCEL\SUCK\HANBIT\3-2\3-2PS.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Kjb.dr\d\1&#52397;&#49328;&#47732;\&#49688;&#47049;\CIVIL\EXCLE\DAT\&#44256;&#50577;&#44288;&#51116;.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A:\1&#52397;&#49328;&#47732;\&#49688;&#47049;\CIVIL\EXCLE\DAT\&#44256;&#50577;&#44288;&#51116;.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44608;&#50689;&#47197;\&#44277;&#50976;\dwg\&#46041;&#49457;\&#46972;&#47704;\&#44396;&#51312;&#44228;&#49328;\&#54868;&#46041;&#44368;\STRUC\earth-q\CHUN-NAMBU\&#45796;&#44032;&#44368;-&#45236;&#51652;.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11_&#51109;&#50689;&#44592;\&#49569;&#46020;&#51473;&#44228;&#54156;&#54532;\99&#45380;&#49324;&#50629;\seoul\C-LINE\sorce.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52380;&#45909;&#50864;\UP&#65286;DOWN\job\12&#44305;&#51452;&#49888;&#52285;&#51648;&#44396;\&#49892;&#49884;&#49444;&#44228;\&#50724;&#49688;&#44277;\&#49688;&#47049;&#49328;&#52636;\&#50864;&#49688;&#49688;&#47049;\&#53664;&#44277;(1&#44277;&#44396;).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I:\Jobdata\&#54620;&#44397;&#51333;&#54633;&#44592;&#49696;&#44060;&#48156;&#44277;&#49324;\&#49345;&#51452;&#50724;&#54224;&#49688;&#52376;&#47532;&#49884;&#49444;\&#51228;&#52636;&#48516;\&#49688;&#47049;&#49328;&#52636;&#49436;\1%20&#53664;&#47785;\&#52280;&#44256;&#52384;\&#45800;&#50948;&#49688;&#47049;\&#44592;&#48376;&#53664;&#49324;.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Kang\c\My%20Documents\&#51064;&#52380;&#44277;&#54637;\&#49892;&#54665;&#45236;&#50669;.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44053;&#53468;&#49457;\D\&#54861;&#52380;&#44400;2000&#44400;&#46020;\&#54413;&#52380;&#47532;\&#49688;&#47049;\&#54252;&#51109;&#44277;.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54620;&#49437;&#50864;\D\&#44148;&#52629;\&#44148;&#51221;&#44148;&#52629;\&#50689;&#51452;&#44221;&#47452;&#54984;&#47144;&#50896;\&#49688;&#47049;\Excel\EXCEL\SUCK\HANBIT\3-2\3-2PS.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44608;&#49437;&#54788;\D\Jobdata\&#54620;&#51312;\&#45812;&#50577;\&#52280;&#44256;&#52384;\&#45800;&#50948;&#49688;&#47049;\&#44592;&#48376;&#53664;&#4932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50980;&#49888;\&#48148;&#53461;%20&#54868;&#47732;\&#48320;&#49892;&#54217;&#44512;&#53664;&#44277;&#49688;&#47049;.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1sbpc\01-Project\Book1.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50629;&#47924;\shareddocs\Documents%20and%20Settings\&#52268;&#44508;&#52980;\My%20Documents\2003(&#52268;)\&#54620;&#44397;SGI&#50872;&#47497;&#46020;.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48177;&#47924;&#54788;\WHASUNG\job\12&#44305;&#51452;&#49888;&#52285;&#51648;&#44396;\&#49892;&#49884;&#49444;&#44228;\&#50724;&#49688;&#44277;\&#49688;&#47049;&#49328;&#52636;\&#50864;&#49688;&#49688;&#47049;\&#53664;&#44277;(1&#44277;&#44396;).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I:\WORK\PROJECT\&#54620;&#46972;&#49328;&#50629;&#44060;&#48156;\PJ_WWT\MS\&#45236;&#50669;&#44288;&#47144;\DATA\XLS\PCI\XLW\Y-J\Y-J.XLW"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B:\KOR2\2&#52264;&#48320;&#44221;\2&#52264;1&#52264;.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Pc2\d\999\98&#49888;&#46028;&#49437;.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44285;&#51008;&#51221;\&#45224;&#51228;&#51452;\My%20Documents\&#51228;&#51452;&#50724;&#46972;\&#49345;&#49688;\&#44277;&#44592;&#48320;&#49892;&#49688;&#47049;&#49328;&#52636;-&#48176;&#49688;.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file:///\\&#44608;&#49440;&#51068;\&#49688;&#47049;REV2\My%20Documents\&#51228;&#51452;&#50724;&#46972;\&#49345;&#49688;\&#44277;&#44592;&#48320;&#49892;&#49688;&#47049;&#49328;&#52636;-&#48176;&#49688;.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44608;&#50689;&#47197;\&#44277;&#50976;\dwg\&#46041;&#49457;\&#46972;&#47704;\&#44396;&#51312;&#44228;&#49328;\&#54868;&#46041;&#44368;\My%20Documents\&#48376;&#54217;&#44368;-&#45236;&#51652;&#49444;&#44228;.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In\&#47196;&#52972;%20&#46356;&#49828;&#53356;%20(D)\&#50641;&#49472;\&#51064;&#52380;&#45436;&#54788;\&#49892;&#49884;&#49444;&#44228;\&#49688;&#47049;&#49328;&#52636;&#49436;\&#45436;&#54788;&#50864;&#49688;&#44277;\1&#45800;&#44228;\1&#52264;&#49688;&#47049;\&#45436;&#54788;&#50864;&#49688;&#48155;&#51060;(1&#45800;&#44228;).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A:\KKK.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48149;&#51333;&#50896;\d\2003project\00&#54868;&#49457;&#48393;&#45812;&#51648;&#44396;\&#44396;&#51312;&#47932;&#44648;&#44592;\&#44148;&#52629;\&#44148;&#51221;&#44148;&#52629;\&#50689;&#51452;&#44221;&#47452;&#54984;&#47144;&#50896;\&#49688;&#47049;\Excel\EXCEL\SUCK\HANBIT\3-2\3-2PS.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48169;&#49457;&#51456;\&#45224;&#51228;&#51452;\My%20Documents\&#51453;&#51204;&#51648;&#44396;\&#44032;&#50517;&#51109;\&#44032;&#50517;&#51109;%20&#49688;&#47049;&#49328;&#52636;.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51221;&#49692;&#50689;\&#51089;&#50629;&#48169;\imsi\&#51116;&#54805;&#51060;%20&#44732;\&#49688;&#47049;&#49328;&#52636;\&#47592;&#54848;&#44277;.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44608;&#49440;&#51068;\&#49688;&#47049;REV2\My%20Documents\&#51453;&#51204;&#51648;&#44396;\&#44032;&#50517;&#51109;\&#44032;&#50517;&#51109;%20&#49688;&#47049;&#49328;&#52636;.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file:///\\&#54728;&#51116;&#54785;\&#49892;&#49884;&#49444;&#44228;\WINDOWS\Profiles\&#47784;&#54788;&#52384;\&#48148;&#53461;%20&#54868;&#47732;\&#50976;&#53685;&#45800;&#51648;&#50724;&#49688;.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Ud05\3&#52264;&#54801;&#51032;(061106)-&#52572;&#51333;&#48516;\heo_jb\&#44277;&#53685;&#51088;&#47308;\EXCEL\EXCEL\HAN_KUK\&#50896;&#54805;&#47592;&#54848;&#49688;&#47049;&#49328;&#52636;&#49436;.xls"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file:///\\In\&#47196;&#52972;%20&#46356;&#49828;&#53356;%20(d)\job\12&#44305;&#51452;&#49888;&#52285;&#51648;&#44396;\&#49892;&#49884;&#49444;&#44228;\&#50724;&#49688;&#44277;\&#49688;&#47049;&#49328;&#52636;\&#50864;&#49688;&#49688;&#47049;\&#53664;&#44277;(1&#44277;&#44396;).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50724;&#54868;&#49437;\&#44277;&#51676;&#48169;\NETWORK\RBSLAB.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11_&#51109;&#50689;&#44592;\&#49569;&#46020;&#51473;&#44228;&#54156;&#54532;\&#44592;&#53440;&#49345;&#49464;\&#49688;&#47049;&#50696;\&#50864;&#49688;&#51221;&#48708;\excel\&#47784;&#47000;90.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44608;&#51008;&#51088;\C\&#44608;&#51008;&#51088;\&#49688;&#46020;&#49324;&#50629;\xls\&#44592;&#53440;\&#51109;&#48708;&#44277;&#49324;.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48169;&#49457;&#51456;\&#45224;&#51228;&#51452;\My%20Documents\&#51228;&#51452;&#50724;&#46972;\&#49345;&#49688;\&#44277;&#44592;&#48320;&#49892;&#49688;&#47049;&#49328;&#52636;-&#48176;&#49688;.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51060;&#53468;&#50864;\C\My%20Documents\&#44053;&#48337;&#45432;&#50641;&#49472;\&#49688;&#47049;&#49345;&#49464;\&#44033;&#51333;&#48320;&#49892;\&#44033;&#51333;&#48320;&#49892;&#52384;&#44540;&#51116;&#47308;&#54364;.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G:\Documents%20and%20Settings\admini\My%20Documents\&#44053;&#50672;&#51652;\&#50629;&#47924;\&#29694;Project\&#50577;&#54217;\&#44277;&#49324;&#48708;&#49328;&#52636;\3.4%20&#44288;&#44144;%20&#44277;&#49324;&#48708;(&#51088;&#50672;&#53552;&#54028;&#44592;&#44396;&#44036;).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48149;&#44428;&#49885;\&#44277;&#50976;&#48169;\&#44404;&#54252;&#52380;\&#49688;&#47049;&#49688;&#51221;(6&#50900;25&#51068;)\&#50696;&#49328;&#49436;0525-&#49340;&#50504;.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Pc19\2001\&#51008;&#54812;&#48169;\&#44368;&#47049;1106\&#49688;&#47049;\&#45257;&#52380;&#44368;&#49345;&#48512;&#49688;&#47049;.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51221;&#48337;&#52384;\C\EXCEL\DATAPCS\DDD.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44608;&#50689;&#47197;\&#44277;&#50976;\dwg\&#46041;&#49457;\&#46972;&#47704;\&#44396;&#51312;&#44228;&#49328;\&#54868;&#46041;&#44368;\ok\2000\&#45824;&#44396;-&#45824;&#46041;\&#44396;&#51312;&#44228;&#49328;&#49436;\example-1\&#49688;&#51221;\analysis\analysis\temp\4-2&#50976;&#54952;&#54253;.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file:///\\7\d\W-EXCEL\&#49688;&#47049;&#49328;&#52636;&#49436;\&#45824;&#44396;&#51652;&#52380;&#49340;&#49457;APT.xls"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52572;&#50948;&#51652;\&#44221;&#51032;&#49440;\&#54532;&#47196;&#51229;&#53944;\&#50641;&#49472;\&#54620;&#44053;\&#49688;&#47049;&#49328;&#52636;\&#51025;&#50857;\111\&#49688;&#47049;date\Excel-DATA\EXCEL\SUCK\HANBIT\3-2\3-2PS.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file:///\\&#44608;&#50689;&#47197;\&#44277;&#50976;\dwg\&#46041;&#49457;\&#46972;&#47704;\&#44396;&#51312;&#44228;&#49328;\&#54868;&#46041;&#44368;\&#44221;&#46041;&#44592;&#49696;&#44277;&#49324;\&#49888;&#54413;~&#50864;&#49457;\&#49328;&#51221;&#44368;%20&#45236;&#51652;&#44228;&#49328;\&#45796;&#44032;&#44368;-&#45236;&#51652;.xls"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44608;&#48337;&#44428;\D\&#50689;&#44305;&#47560;&#51012;&#54616;&#49688;&#46020;(&#52572;&#51333;)\&#50900;&#54217;&#51648;&#44396;\60ton(&#50696;&#49328;&#48320;&#44221;).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51221;&#52285;&#50857;\&#52572;&#44221;&#49688;\YOUNGDOC\CIVIL\EXCLE\DAT\&#44288;&#51116;&#47308;.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54788;&#51452;1\C\&#49345;&#51452;&#49884;\&#49688;&#47049;\&#49444;&#44228;&#54028;&#51068;&#47784;&#51020;\&#49444;&#44228;&#54532;&#47196;&#44536;&#47016;\&#51068;&#50948;&#45824;&#44032;&#54364;.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file:///A:\CADD\HJ\ODAL\EXCEL\DOWOO\BT\BT.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1ZU\&#44277;&#50976;2\My%20Documents\GOOMI\DOHWA03.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le:///\\&#44285;&#51008;&#51221;\&#45224;&#51228;&#51452;\My%20Documents\&#51228;&#51452;&#50724;&#46972;\&#49345;&#49688;\PHASE1-1&#49688;&#47049;&#49328;&#52636;.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file:///\\&#44608;&#49440;&#51068;\&#49688;&#47049;REV2\My%20Documents\&#51228;&#51452;&#50724;&#46972;\&#49345;&#49688;\PHASE1-1&#49688;&#47049;&#49328;&#52636;.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file:///\\In\&#47196;&#52972;%20&#46356;&#49828;&#53356;%20(D)\hb\&#49340;&#49328;1&#51648;&#44396;(&#49892;&#49884;)\&#51452;&#44277;&#49688;&#47049;\&#51068;&#50948;&#45824;&#44032;9803.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G:\Documents%20and%20Settings\USER\Local%20Settings\Temp\_AZTMP1_\Exec\3-&#50864;&#49688;&#44277;(&#47928;&#44221;&#44277;&#50689;&#51452;&#52264;&#51109;).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file:///\\&#51060;&#49457;&#51228;\&#52572;&#51333;&#54408;\hb\&#49340;&#49328;1&#51648;&#44396;(&#49892;&#49884;)\&#51452;&#44277;&#49688;&#47049;\&#51068;&#50948;&#45824;&#44032;9803.xls"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file:///\\Pc04\c\My%20Documents\&#49688;&#47049;&#49328;&#52636;\2000\&#54252;&#54637;\&#51109;&#44592;&#50864;&#54924;\Bas.xlw"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file:///\\Pc12\c\2000\&#44552;&#44257;&#49888;&#55141;&#52572;&#51333;\&#49688;&#47049;\Basu.xlw"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file:///\\&#49436;&#44508;&#54617;\D\&#44148;&#52629;\&#44148;&#51221;&#44148;&#52629;\&#50689;&#51452;&#44221;&#47452;&#54984;&#47144;&#50896;\&#49688;&#47049;\Excel\EXCEL\SUCK\HANBIT\3-2\3-2PS.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file:///\\&#52572;&#50948;&#51652;\&#44221;&#51032;&#49440;\&#54532;&#47196;&#51229;&#53944;\&#50641;&#49472;\&#54620;&#44053;\&#49688;&#47049;&#49328;&#52636;\&#51025;&#50857;\EXCEL\SUCK\HANBIT\3-2\3-2PS.XLS"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file:///A:\DB\700\740\742\&#44396;&#51312;&#44160;&#53664;&#49436;\&#52384;&#44540;%20&#44277;&#49324;&#48708;%20&#45824;&#48708;&#54364;.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file:///\\&#51060;&#49849;&#45224;\&#50416;&#44592;&#51069;&#44592;\2001data1\T03&#54217;&#52380;&#49884;19&#54840;\&#45225;&#54408;\&#52280;&#44256;&#51088;&#47308;\&#54620;&#51204;&#48372;&#45240;&#44163;\&#52509;&#44292;&#45236;&#45377;&#49436;.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file:///\\1sbpc\01-Project\Documents%20and%20Settings\&#44608;&#45824;&#49849;\&#48148;&#53461;%20&#54868;&#47732;\&#44396;&#48120;\&#51204;&#52404;&#48516;(h).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file:///\\Ud05\3&#52264;&#54801;&#51032;(061106)-&#52572;&#51333;&#48516;\post\&#49688;&#47049;(new)\YOUNGDOC\CIVIL\EXCLE\DAT\&#44256;&#50577;&#44288;&#51116;.XLS" TargetMode="External"/></Relationships>
</file>

<file path=xl/externalLinks/_rels/externalLink182.xml.rels><?xml version="1.0" encoding="UTF-8" standalone="yes"?>
<Relationships xmlns="http://schemas.openxmlformats.org/package/2006/relationships"><Relationship Id="rId1" Type="http://schemas.openxmlformats.org/officeDocument/2006/relationships/externalLinkPath" Target="file:///\\Ud05\3&#52264;&#54801;&#51032;(061106)-&#52572;&#51333;&#48516;\project\&#50976;&#47049;&#51312;&#49324;&#51312;&#49436;.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file:///\\Ud05\3&#52264;&#54801;&#51032;(061106)-&#52572;&#51333;&#48516;\post\&#49688;&#47049;(new)\YOUNGDOC\CIVIL\EXCLE\DAT\&#44288;&#51116;&#47308;.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file:///G:\project\B%20&#49892;&#49884;&#49444;&#44228;\00100&#45824;&#52397;&#45840;\04%20&#45236;&#50669;%20&#48143;%20&#49688;&#47049;&#49328;&#52636;\20041004\2&#45800;&#44228;\&#45236;&#50669;&#49436;&#48143;&#49688;&#47049;&#49328;&#52636;&#49436;\&#45824;&#52397;&#45840;&#51452;&#48320;%20&#52828;&#54872;&#44221;&#51312;&#49457;&#49324;&#50629;%20&#45236;&#50669;&#49436;(20040903%202&#45800;&#44228;(&#52509;&#44292;&#50640;&#49436;%20&#48520;&#47084;&#46300;&#47548;)).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file:///\\&#51221;&#49437;&#51652;\D\MSOffice\Excel\KK\&#49328;.XLS"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file:///\\Ud05\&#49688;&#47049;&#49328;&#52636;(&#52572;&#51333;)\project\B%20&#49892;&#49884;&#49444;&#44228;\00100&#45824;&#52397;&#45840;\04%20&#45236;&#50669;%20&#48143;%20&#49688;&#47049;&#49328;&#52636;\20041004\2&#45800;&#44228;\&#45236;&#50669;&#49436;&#48143;&#49688;&#47049;&#49328;&#52636;&#49436;\&#45824;&#52397;&#45840;&#51452;&#48320;%20&#52828;&#54872;&#44221;&#51312;&#49457;&#49324;&#50629;%20&#45236;&#50669;&#49436;(20040903%202&#45800;&#44228;(&#52509;&#44292;&#50640;&#49436;%20&#48520;&#47084;&#46300;&#47548;)).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file:///\\&#44277;&#50976;&#52980;&#54504;&#53552;\Data\BANDAL\EXCEL\RAHMEN\RAHMEN.XLS"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file:///\\&#50976;&#50857;&#52268;\&#54620;&#51204;%20&#53468;&#50504;&#51648;\handsome\dwg\&#50900;&#49457;&#50896;&#51088;&#47141;\&#49688;&#47049;\My%20Documents\&#51648;&#51216;.&#51648;&#49324;\&#45224;&#51064;&#52380;\&#49444;&#44228;&#49436;\&#48324;&#54364;&#45236;&#50669;.XLS"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file:///\\&#48149;&#54861;&#44288;\C\YOUNGDOC\CIVIL\EXCLE\DAT\&#44256;&#50577;&#44288;&#51116;.XLS"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file:///\\&#44608;&#50689;&#47197;\&#44277;&#50976;\dwg\&#46041;&#49457;\&#46972;&#47704;\&#44396;&#51312;&#44228;&#49328;\&#54868;&#46041;&#44368;\ok\&#45824;&#44396;-&#45824;&#46041;\&#44396;&#51312;&#44228;&#49328;&#49436;\&#48513;&#48128;&#50577;IC1&#44368;\PC30-3\PC30-3.XLS" TargetMode="External"/></Relationships>
</file>

<file path=xl/externalLinks/_rels/externalLink191.xml.rels><?xml version="1.0" encoding="UTF-8" standalone="yes"?>
<Relationships xmlns="http://schemas.openxmlformats.org/package/2006/relationships"><Relationship Id="rId1" Type="http://schemas.openxmlformats.org/officeDocument/2006/relationships/externalLinkPath" Target="file:///\\&#54728;&#51116;&#54785;\&#51452;&#53469;&#44277;&#49324;\&#51060;&#52384;&#44428;\2000FILE\&#50857;&#51064;&#50864;&#49688;&#44277;\&#49688;&#47049;&#49328;&#52636;&#49436;\U&#54805;&#54540;&#47464;&#44288;.xls" TargetMode="External"/></Relationships>
</file>

<file path=xl/externalLinks/_rels/externalLink192.xml.rels><?xml version="1.0" encoding="UTF-8" standalone="yes"?>
<Relationships xmlns="http://schemas.openxmlformats.org/package/2006/relationships"><Relationship Id="rId1" Type="http://schemas.openxmlformats.org/officeDocument/2006/relationships/externalLinkPath" Target="file:///N:\04-05%20&#47532;&#50724;&#54840;&#53588;\05_2&#44277;&#44396;\&#49688;&#47049;\1125\5.&#54252;&#51109;&#44277;.xls" TargetMode="External"/></Relationships>
</file>

<file path=xl/externalLinks/_rels/externalLink193.xml.rels><?xml version="1.0" encoding="UTF-8" standalone="yes"?>
<Relationships xmlns="http://schemas.openxmlformats.org/package/2006/relationships"><Relationship Id="rId1" Type="http://schemas.openxmlformats.org/officeDocument/2006/relationships/externalLinkPath" Target="file:///\\Samho-9\c\Chol2000\DOWN\&#54788;&#50516;2&#44368;2.XLS"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file:///\\&#44608;&#49437;&#44260;&#48512;&#51109;\C\&#49884;&#44277;&#51089;&#50629;\&#49688;&#45768;\&#52264;&#51452;&#51076;\KKK.XLS" TargetMode="External"/></Relationships>
</file>

<file path=xl/externalLinks/_rels/externalLink195.xml.rels><?xml version="1.0" encoding="UTF-8" standalone="yes"?>
<Relationships xmlns="http://schemas.openxmlformats.org/package/2006/relationships"><Relationship Id="rId1" Type="http://schemas.openxmlformats.org/officeDocument/2006/relationships/externalLinkPath" Target="file:///\\&#45824;&#47548;03\&#47196;&#52972;%20&#46356;&#49828;&#53356;%20(c)\&#51088;&#47308;\&#54644;&#46041;DATA\&#49688;&#54644;&#48373;&#44396;\&#50872;&#51652;\&#48513;&#47732;\&#44256;&#47785;\&#49688;&#47049;\&#51452;&#51064;2.xls" TargetMode="External"/></Relationships>
</file>

<file path=xl/externalLinks/_rels/externalLink196.xml.rels><?xml version="1.0" encoding="UTF-8" standalone="yes"?>
<Relationships xmlns="http://schemas.openxmlformats.org/package/2006/relationships"><Relationship Id="rId1" Type="http://schemas.openxmlformats.org/officeDocument/2006/relationships/externalLinkPath" Target="file:///\\&#54620;&#49345;&#55148;\&#54924;&#51652;~&#50857;&#49328;(&#52572;\&#44221;&#52632;&#49440;%20&#52572;&#51333;\&#44221;&#52632;&#49440;%20&#49688;&#47049;\&#49688;&#47049;\&#49688;&#47049;(&#50896;&#48376;)\&#52384;&#44540;&#47049;\KU-R.xls"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file:///\\11_&#51109;&#50689;&#44592;\&#49569;&#46020;&#51473;&#44228;&#54156;&#54532;\&#44592;&#53440;&#49345;&#49464;\&#49688;&#47049;&#50696;\&#50864;&#49688;&#51221;&#48708;\excel\1&#50896;&#54805;&#47592;&#54848;.xls"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file:///\\Pc05\c\My%20Documents\2001\&#44368;&#47049;\&#50773;&#54588;2&#44368;\PAVE.XLW" TargetMode="External"/></Relationships>
</file>

<file path=xl/externalLinks/_rels/externalLink199.xml.rels><?xml version="1.0" encoding="UTF-8" standalone="yes"?>
<Relationships xmlns="http://schemas.openxmlformats.org/package/2006/relationships"><Relationship Id="rId1" Type="http://schemas.openxmlformats.org/officeDocument/2006/relationships/externalLinkPath" Target="file:///\\Pc17\c\2001&#49345;&#48152;&#44592;\&#44400;&#50948;\&#45236;&#47532;&#44368;\&#49688;&#47049;&#49328;&#52636;\&#51204;&#52404;\&#50629;&#47924;&#54801;&#51312;\&#50629;&#47924;&#54801;&#51312;\&#50857;&#49548;\&#50857;&#49548;&#47532;-&#49688;&#47049;&#49328;&#52636;.xls" TargetMode="External"/></Relationships>
</file>

<file path=xl/externalLinks/_rels/externalLink200.xml.rels><?xml version="1.0" encoding="UTF-8" standalone="yes"?>
<Relationships xmlns="http://schemas.openxmlformats.org/package/2006/relationships"><Relationship Id="rId1" Type="http://schemas.openxmlformats.org/officeDocument/2006/relationships/externalLinkPath" Target="file:///\\&#51060;&#49457;&#49437;\JOB\My%20Documents\&#51648;&#51216;.&#51648;&#49324;\&#45224;&#51064;&#52380;\&#49444;&#44228;&#49436;\&#48324;&#54364;&#45236;&#50669;.XLS" TargetMode="External"/></Relationships>
</file>

<file path=xl/externalLinks/_rels/externalLink201.xml.rels><?xml version="1.0" encoding="UTF-8" standalone="yes"?>
<Relationships xmlns="http://schemas.openxmlformats.org/package/2006/relationships"><Relationship Id="rId1" Type="http://schemas.openxmlformats.org/officeDocument/2006/relationships/externalLinkPath" Target="file:///\\&#54728;&#51116;&#54785;\sp06a060\KHJ\XLS\RC&#49836;&#46972;&#48652;\&#54620;&#44221;\&#51473;&#49328;&#44368;.XLS" TargetMode="External"/></Relationships>
</file>

<file path=xl/externalLinks/_rels/externalLink202.xml.rels><?xml version="1.0" encoding="UTF-8" standalone="yes"?>
<Relationships xmlns="http://schemas.openxmlformats.org/package/2006/relationships"><Relationship Id="rId1" Type="http://schemas.openxmlformats.org/officeDocument/2006/relationships/externalLinkPath" Target="file:///\\&#51060;&#44221;&#53468;\&#47196;&#52972;%20&#46356;&#49828;&#53356;%20(f)\2000&#52572;&#50980;&#47925;&#50629;&#47924;&#54260;&#45908;\&#51068;&#48152;&#50629;&#47924;\99&#49444;&#44228;&#51032;&#47280;&#45236;&#50669;\&#44277;&#49324;&#48708;99-10.xls" TargetMode="External"/></Relationships>
</file>

<file path=xl/externalLinks/_rels/externalLink203.xml.rels><?xml version="1.0" encoding="UTF-8" standalone="yes"?>
<Relationships xmlns="http://schemas.openxmlformats.org/package/2006/relationships"><Relationship Id="rId1" Type="http://schemas.openxmlformats.org/officeDocument/2006/relationships/externalLinkPath" Target="file:///G:\&#50629;&#47924;\2002&#45380;&#49324;&#50629;\&#50745;&#51652;&#44400;\&#51652;1&#47532;&#50808;CD&#51228;&#51089;&#50857;\&#49888;&#46020;3&#47532;\&#49688;&#47049;\&#44228;&#47329;\1.&#53664;&#44277;\&#50976;&#46041;&#52572;&#51333;.xls" TargetMode="External"/></Relationships>
</file>

<file path=xl/externalLinks/_rels/externalLink204.xml.rels><?xml version="1.0" encoding="UTF-8" standalone="yes"?>
<Relationships xmlns="http://schemas.openxmlformats.org/package/2006/relationships"><Relationship Id="rId1" Type="http://schemas.openxmlformats.org/officeDocument/2006/relationships/externalLinkPath" Target="file:///\\Ud05\3&#52264;&#54801;&#51032;(061106)-&#52572;&#51333;&#48516;\KHJ\XLS\RC%20RAHMEN\&#54620;&#44221;\&#54620;&#44397;\&#51473;&#49328;&#44368;.XLS" TargetMode="External"/></Relationships>
</file>

<file path=xl/externalLinks/_rels/externalLink205.xml.rels><?xml version="1.0" encoding="UTF-8" standalone="yes"?>
<Relationships xmlns="http://schemas.openxmlformats.org/package/2006/relationships"><Relationship Id="rId1" Type="http://schemas.openxmlformats.org/officeDocument/2006/relationships/externalLinkPath" Target="file:///A:\unzipped\1&#44277;&#44396;&#44277;&#45236;&#50669;\&#51204;&#44592;&#44228;&#51109;\&#54032;&#51221;&#54364;.XLS" TargetMode="External"/></Relationships>
</file>

<file path=xl/externalLinks/_rels/externalLink206.xml.rels><?xml version="1.0" encoding="UTF-8" standalone="yes"?>
<Relationships xmlns="http://schemas.openxmlformats.org/package/2006/relationships"><Relationship Id="rId1" Type="http://schemas.openxmlformats.org/officeDocument/2006/relationships/externalLinkPath" Target="file:///X:\&#44277;&#51221;\3_team\p-3038.&#50984;&#47532;2&#51648;&#44396;&#50948;&#54744;&#46020;&#47196;(&#48372;&#51008;&#44397;&#46020;&#50976;&#51648;)\&#45225;&#54408;(&#51456;&#44277;)\&#49688;&#47049;&#49328;&#52636;&#49436;\3.&#44396;&#51312;&#47932;&#44277;\&#44277;&#51221;\3_team\p-3036.&#49328;&#49457;,&#50725;&#47329;&#46041;(&#44277;&#51452;&#49884;)\&#45225;&#54408;\&#49328;&#49457;&#46041;\&#49688;&#47049;&#49328;&#52636;&#49436;\3.&#44396;&#51312;&#47932;&#44277;\&#49324;&#47784;&#49892;&#44368;&#50745;&#48317;(1).xls" TargetMode="External"/></Relationships>
</file>

<file path=xl/externalLinks/_rels/externalLink207.xml.rels><?xml version="1.0" encoding="UTF-8" standalone="yes"?>
<Relationships xmlns="http://schemas.openxmlformats.org/package/2006/relationships"><Relationship Id="rId1" Type="http://schemas.openxmlformats.org/officeDocument/2006/relationships/externalLinkPath" Target="file:///\\&#51060;&#44221;&#49689;\D\&#44148;&#52629;\&#44148;&#51221;&#44148;&#52629;\&#50689;&#51452;&#44221;&#47452;&#54984;&#47144;&#50896;\&#49688;&#47049;\Excel\EXCEL\SUCK\HANBIT\3-2\3-2PS.XLS" TargetMode="External"/></Relationships>
</file>

<file path=xl/externalLinks/_rels/externalLink208.xml.rels><?xml version="1.0" encoding="UTF-8" standalone="yes"?>
<Relationships xmlns="http://schemas.openxmlformats.org/package/2006/relationships"><Relationship Id="rId1" Type="http://schemas.openxmlformats.org/officeDocument/2006/relationships/externalLinkPath" Target="file:///\\Ud05\3&#52264;&#54801;&#51032;(061106)-&#52572;&#51333;&#48516;\&#51089;&#50629;\&#49688;&#47049;\RC&#49836;&#46972;&#48652;\&#54620;&#44221;\&#51473;&#49328;&#44368;.XLS" TargetMode="External"/></Relationships>
</file>

<file path=xl/externalLinks/_rels/externalLink209.xml.rels><?xml version="1.0" encoding="UTF-8" standalone="yes"?>
<Relationships xmlns="http://schemas.openxmlformats.org/package/2006/relationships"><Relationship Id="rId1" Type="http://schemas.openxmlformats.org/officeDocument/2006/relationships/externalLinkPath" Target="file:///\\1sbpc\01-Project\====project\B%20&#49892;&#49884;&#49444;&#44228;\15-082%20&#50773;&#54588;&#52380;%20&#49373;&#53468;&#44277;&#50896;%20&#51312;&#49457;&#49324;&#50629;%20&#44592;&#48376;%20&#48143;%20&#49892;&#49884;&#49444;&#44228;\07-&#49892;&#49884;&#49444;&#44228;\&#49373;&#53468;&#44277;&#50896;%20&#49892;&#49884;&#49444;&#44228;(2017.3)\2017.4.24\&#53664;&#47785;\&#50773;&#54588;&#52380;&#53664;&#47785;(2017.5.2)\&#50896;&#48376;\&#49688;&#47049;\2.%202&#51648;&#44396;_&#47581;&#50577;&#51221;\2&#51648;&#44396;_&#51088;&#51116;&#51665;&#44228;&#54364;.xlsx" TargetMode="External"/></Relationships>
</file>

<file path=xl/externalLinks/_rels/externalLink210.xml.rels><?xml version="1.0" encoding="UTF-8" standalone="yes"?>
<Relationships xmlns="http://schemas.openxmlformats.org/package/2006/relationships"><Relationship Id="rId1" Type="http://schemas.openxmlformats.org/officeDocument/2006/relationships/externalLinkPath" Target="file:///\\1sbpc\01-Project\200%20&#51652;&#54665;%20&#54532;&#47196;&#51229;&#53944;\21-064%20&#46020;&#45909;&#49328;%20&#49884;&#49444;&#44060;&#48156;&#49324;&#50629;%20&#44592;&#48376;%20&#48143;%20&#49892;&#49884;&#49444;&#44228;%20&#50857;&#50669;\40%20&#49892;&#49884;&#49444;&#44228;\02%20&#45236;&#50669;&#49436;,&#49688;&#47049;&#49328;&#52636;\02%20&#49688;&#47049;&#49328;&#52636;&#49436;\&#52384;&#44144;%20&#48143;%20&#51060;&#49444;%20&#49688;&#47049;&#49328;&#52636;&#49436;v4.xlsx" TargetMode="External"/></Relationships>
</file>

<file path=xl/externalLinks/_rels/externalLink211.xml.rels><?xml version="1.0" encoding="UTF-8" standalone="yes"?>
<Relationships xmlns="http://schemas.openxmlformats.org/package/2006/relationships"><Relationship Id="rId1" Type="http://schemas.openxmlformats.org/officeDocument/2006/relationships/externalLinkPath" Target="file:///\\hrs2\HRS2-2019project\&#50857;&#51064;&#49884;%20&#54392;&#47480;&#44277;&#50896;&#49324;&#50629;&#49548;\01.%20&#44277;&#50896;&#51312;&#49457;&#44284;\04.%20&#54868;&#50864;-&#53685;&#49340;&#44540;&#47536;&#44277;&#50896;\%2303.&#49892;&#49884;&#49444;&#44228;\01.%20&#51312;&#44221;\3.%20&#49688;&#47049;&#49328;&#52636;&#49436;\&#49688;&#47049;&#49328;&#52636;&#49436;_V7(20060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 집계표"/>
      <sheetName val="철근자재집계표"/>
      <sheetName val="콘크리트자재집계표"/>
      <sheetName val="역T형옹벽(3.0)"/>
      <sheetName val="터파기및재료"/>
      <sheetName val="우배수"/>
      <sheetName val="가압장(토목)"/>
      <sheetName val="input"/>
      <sheetName val="6PILE  (돌출)"/>
      <sheetName val="단면 (2)"/>
      <sheetName val="ABUT수량-A1"/>
      <sheetName val="날개벽수량표"/>
      <sheetName val="덕전리"/>
    </sheetNames>
    <sheetDataSet>
      <sheetData sheetId="0" refreshError="1">
        <row r="8">
          <cell r="C8" t="str">
            <v>TON</v>
          </cell>
        </row>
        <row r="9">
          <cell r="C9" t="str">
            <v>TON</v>
          </cell>
        </row>
        <row r="10">
          <cell r="C10" t="str">
            <v>M3</v>
          </cell>
        </row>
        <row r="11">
          <cell r="C11" t="str">
            <v>M3</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일위대가"/>
      <sheetName val="조명시설"/>
      <sheetName val="철근단면적"/>
      <sheetName val="총집계"/>
      <sheetName val="말뚝지지력산정"/>
      <sheetName val="관경"/>
      <sheetName val="대로근거"/>
      <sheetName val="중로근거"/>
      <sheetName val="6PILE  (돌출)"/>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자재"/>
      <sheetName val="토공"/>
      <sheetName val="배수공"/>
      <sheetName val="배수관"/>
      <sheetName val="구조물공"/>
      <sheetName val="RWUNIT"/>
      <sheetName val="포장공"/>
      <sheetName val="골재집계"/>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옹벽수량"/>
      <sheetName val="6PILE  (돌출)"/>
      <sheetName val="청주-교대(A1)"/>
      <sheetName val="단면 (2)"/>
      <sheetName val="금액내역서"/>
    </sheetNames>
    <sheetDataSet>
      <sheetData sheetId="0" refreshError="1"/>
      <sheetData sheetId="1" refreshError="1"/>
      <sheetData sheetId="2" refreshError="1"/>
      <sheetData sheetId="3" refreshError="1"/>
      <sheetData sheetId="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 집계표"/>
      <sheetName val="철근자재집계표"/>
      <sheetName val="콘크리트자재집계표"/>
      <sheetName val="터파기및재료"/>
      <sheetName val="6PILE  (돌출)"/>
      <sheetName val="guard(mac)"/>
      <sheetName val="부대공"/>
      <sheetName val="방호벽"/>
      <sheetName val="교통표지"/>
      <sheetName val="낙석방지책"/>
      <sheetName val="CABLE SIZE-3"/>
      <sheetName val="조명시설"/>
    </sheetNames>
    <sheetDataSet>
      <sheetData sheetId="0" refreshError="1">
        <row r="4">
          <cell r="A4" t="str">
            <v>시 멘 트</v>
          </cell>
        </row>
        <row r="8">
          <cell r="C8" t="str">
            <v>TON</v>
          </cell>
        </row>
        <row r="9">
          <cell r="C9" t="str">
            <v>TON</v>
          </cell>
        </row>
        <row r="10">
          <cell r="C10" t="str">
            <v>M3</v>
          </cell>
        </row>
        <row r="11">
          <cell r="C11" t="str">
            <v>본</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포장공"/>
      <sheetName val="ACUNIT"/>
      <sheetName val="AC포장수량"/>
      <sheetName val="CONUNIT"/>
      <sheetName val="CON포장수량"/>
      <sheetName val="선택층공제"/>
      <sheetName val="기본"/>
      <sheetName val="guard(mac)"/>
    </sheetNames>
    <sheetDataSet>
      <sheetData sheetId="0"/>
      <sheetData sheetId="1"/>
      <sheetData sheetId="2"/>
      <sheetData sheetId="3"/>
      <sheetData sheetId="4"/>
      <sheetData sheetId="5"/>
      <sheetData sheetId="6" refreshError="1"/>
      <sheetData sheetId="7"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공집계"/>
      <sheetName val="관로집계"/>
      <sheetName val="대로근거"/>
      <sheetName val="대로토공"/>
      <sheetName val="중로근거"/>
      <sheetName val="중로토공"/>
      <sheetName val="소로근거"/>
      <sheetName val="소로토공"/>
      <sheetName val="비포장근거"/>
      <sheetName val="비포장토공"/>
      <sheetName val="연결관수량"/>
      <sheetName val="우수받이수량"/>
      <sheetName val="집수정수량"/>
      <sheetName val="집수정단위"/>
      <sheetName val="U형측구수량"/>
      <sheetName val="U형측구단위"/>
      <sheetName val="산마루측구수량"/>
      <sheetName val="산마루측구단위"/>
      <sheetName val="도수로수량"/>
      <sheetName val="도수로단위"/>
      <sheetName val="횡단배수구수량"/>
      <sheetName val="횡단배수구단위"/>
      <sheetName val="말뚝지지력산정"/>
      <sheetName val="건축내역"/>
      <sheetName val="단위중량"/>
      <sheetName val="자재 집계표"/>
      <sheetName val="SORCE1"/>
      <sheetName val="터파기및재료"/>
      <sheetName val="토사(PE)"/>
      <sheetName val="산출근거"/>
      <sheetName val="조명시설"/>
      <sheetName val="출력X"/>
      <sheetName val="기초일위"/>
      <sheetName val="시설일위"/>
      <sheetName val="조명일위"/>
      <sheetName val="INPUT(덕도방향-시점)"/>
      <sheetName val="내역"/>
      <sheetName val="TYPE-A"/>
      <sheetName val="직접인건비"/>
      <sheetName val="직접경비"/>
      <sheetName val="danga"/>
      <sheetName val="ilch"/>
      <sheetName val="철근단면적"/>
      <sheetName val="표지"/>
      <sheetName val="금액결정"/>
      <sheetName val="데리네이타현황"/>
      <sheetName val="BOX-1510"/>
      <sheetName val="단면 (2)"/>
      <sheetName val="Sheet1 (2)"/>
      <sheetName val="토공"/>
    </sheetNames>
    <sheetDataSet>
      <sheetData sheetId="0" refreshError="1"/>
      <sheetData sheetId="1" refreshError="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Sheet1"/>
      <sheetName val="#REF"/>
      <sheetName val="교각1"/>
      <sheetName val="temp"/>
      <sheetName val="Sheet1 (2)"/>
      <sheetName val="TOTAL"/>
      <sheetName val="부대공"/>
      <sheetName val="토공"/>
      <sheetName val="원형맨홀수량"/>
      <sheetName val="화산경계"/>
      <sheetName val="조명시설"/>
      <sheetName val="2BOX본체"/>
      <sheetName val="INPUT"/>
      <sheetName val="집수정"/>
      <sheetName val="3BL공동구 수량"/>
      <sheetName val="터파기및재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설계조건"/>
      <sheetName val="단면가정"/>
      <sheetName val="전산입력자료"/>
      <sheetName val="하중조합"/>
      <sheetName val="단면력집계"/>
      <sheetName val="FOOTING1"/>
      <sheetName val="FOOTING2"/>
      <sheetName val="FOOTING3"/>
      <sheetName val="말뚝기초설계"/>
      <sheetName val="FOOTING 배근도"/>
      <sheetName val="날개벽"/>
      <sheetName val="처짐"/>
      <sheetName val="INPUT(덕도방향-시점)"/>
      <sheetName val="COD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계조건"/>
      <sheetName val="바닥판그림"/>
      <sheetName val="바닥판"/>
      <sheetName val="연속지점부(2경간)"/>
      <sheetName val="연속지점부(3경간)"/>
      <sheetName val="반력산정-사하중"/>
      <sheetName val="반력산정-활하중"/>
      <sheetName val="반력집계"/>
      <sheetName val="CROSS"/>
      <sheetName val="SLAB철근"/>
      <sheetName val="CROSS BEAM CENTER철근"/>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sheetData sheetId="9" refreshError="1"/>
      <sheetData sheetId="1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8"/>
      <sheetName val="8-1"/>
      <sheetName val="내역적용"/>
      <sheetName val="자재집계"/>
      <sheetName val="8-2"/>
      <sheetName val="8-3"/>
      <sheetName val="계단수량집계"/>
      <sheetName val="계단"/>
      <sheetName val="8-4"/>
      <sheetName val="난간집계"/>
      <sheetName val="난간단위"/>
      <sheetName val="난간기초"/>
      <sheetName val="난간조서"/>
      <sheetName val="8-5"/>
      <sheetName val="방음벽및기초"/>
      <sheetName val="방음벽"/>
      <sheetName val="기초집계"/>
      <sheetName val="방음벽기초"/>
      <sheetName val="지주접합부"/>
      <sheetName val="신축집계"/>
      <sheetName val="신축이음"/>
      <sheetName val="방음벽조서"/>
      <sheetName val="8-6"/>
      <sheetName val="집계"/>
      <sheetName val="방진망"/>
      <sheetName val="방진망 (2)"/>
      <sheetName val="8-7"/>
      <sheetName val="가배수로,침사지집계"/>
      <sheetName val="침사지"/>
      <sheetName val="8-8"/>
      <sheetName val="세륜세차"/>
      <sheetName val="세륜삽도"/>
      <sheetName val="위치도"/>
      <sheetName val="8-9"/>
      <sheetName val="이식수목"/>
      <sheetName val="8-10"/>
      <sheetName val="철거집계"/>
      <sheetName val="폐기물집계"/>
      <sheetName val="가옥해체물량"/>
      <sheetName val="가옥해체단위량"/>
      <sheetName val="부속물철거"/>
      <sheetName val="기존구조물철거"/>
      <sheetName val="아스콘철거"/>
      <sheetName val="CON포장철거"/>
      <sheetName val="보도포장철거"/>
      <sheetName val="수로철거"/>
      <sheetName val="옹벽기초자료"/>
      <sheetName val="현황산출서"/>
      <sheetName val="터파기및재료"/>
      <sheetName val="구조물"/>
      <sheetName val="조명시설"/>
      <sheetName val="날개벽"/>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서"/>
      <sheetName val="금액총괄표"/>
      <sheetName val="금액내역서"/>
      <sheetName val="laroux"/>
      <sheetName val="단가조사서"/>
      <sheetName val="장비단가비교표"/>
      <sheetName val="일위대가목차"/>
      <sheetName val="일위대가"/>
      <sheetName val="산출서"/>
      <sheetName val="집계표"/>
      <sheetName val="SUPPORT산출서"/>
      <sheetName val="support집계"/>
      <sheetName val="WALKWAY 집계"/>
      <sheetName val="HOISTRAIL집계"/>
      <sheetName val="2공구관급"/>
      <sheetName val="2공구도급"/>
      <sheetName val="VXXXXXX"/>
      <sheetName val="내역서"/>
      <sheetName val="기자재단가"/>
      <sheetName val="배관단가"/>
      <sheetName val="일위대가표"/>
      <sheetName val="단가표"/>
      <sheetName val="단가구분"/>
      <sheetName val="PCODE"/>
      <sheetName val="시운전비(계약직)"/>
      <sheetName val="XXXXXX"/>
      <sheetName val="년차사용내역"/>
      <sheetName val="전기1과자료"/>
      <sheetName val="각서(교통사고)"/>
      <sheetName val="개별계획서"/>
      <sheetName val="공사내용"/>
      <sheetName val="증설CM보수"/>
      <sheetName val="용접기현황"/>
      <sheetName val="무전기"/>
      <sheetName val="경위서"/>
      <sheetName val="작업일지"/>
      <sheetName val="일지"/>
      <sheetName val="월간공정"/>
      <sheetName val="계측관리(가로)"/>
      <sheetName val="당직표"/>
      <sheetName val="안전관리과일지"/>
      <sheetName val="공사현황보고"/>
      <sheetName val="000000"/>
      <sheetName val="VXXXX"/>
      <sheetName val="사급자재대"/>
      <sheetName val="단가비교"/>
      <sheetName val="4. 배관공사"/>
      <sheetName val="3.시운전비"/>
      <sheetName val="설치공사"/>
      <sheetName val="원가계산"/>
      <sheetName val="총괄내역"/>
      <sheetName val="인건비"/>
      <sheetName val="배관자재 단가조사서"/>
      <sheetName val="수량산출서"/>
      <sheetName val="산출내역"/>
      <sheetName val="토목"/>
      <sheetName val="품질관리비"/>
      <sheetName val="건축"/>
      <sheetName val="기계 "/>
      <sheetName val="침출배관"/>
      <sheetName val="WORK"/>
      <sheetName val="결과조달"/>
      <sheetName val="실행철강하도"/>
      <sheetName val="ELECTRIC"/>
      <sheetName val="CTEMCOST"/>
      <sheetName val="SCHEDULE"/>
      <sheetName val="설계"/>
      <sheetName val="#REF"/>
      <sheetName val="견적서"/>
      <sheetName val="연돌일위집계"/>
      <sheetName val="¿ø°¡°è»ê¼­"/>
      <sheetName val="±Ý¾×ÃÑ°ýÇ¥"/>
      <sheetName val="±Ý¾×³»¿ª¼­"/>
      <sheetName val="´Ü°¡Á¶»ç¼­"/>
      <sheetName val="Àåºñ´Ü°¡ºñ±³Ç¥"/>
      <sheetName val="ÀÏÀ§´ë°¡¸ñÂ÷"/>
      <sheetName val="ÀÏÀ§´ë°¡"/>
      <sheetName val="»êÃâ¼­"/>
      <sheetName val="Áý°èÇ¥"/>
      <sheetName val="SUPPORT»êÃâ¼­"/>
      <sheetName val="supportÁý°è"/>
      <sheetName val="WALKWAY Áý°è"/>
      <sheetName val="HOISTRAILÁý°è"/>
      <sheetName val="2°ø±¸°ü±Þ"/>
      <sheetName val="2°ø±¸µµ±Þ"/>
      <sheetName val="³»¿ª¼­"/>
      <sheetName val="±âÀÚÀç´Ü°¡"/>
      <sheetName val="¹è°ü´Ü°¡"/>
      <sheetName val="ÀÏÀ§´ë°¡Ç¥"/>
      <sheetName val="´Ü°¡Ç¥"/>
      <sheetName val="´Ü°¡±¸ºÐ"/>
      <sheetName val="³âÂ÷»ç¿ë³»¿ª"/>
      <sheetName val="Àü±â1°úÀÚ·á"/>
      <sheetName val="°¢¼­(±³Åë»ç°í)"/>
      <sheetName val="°³º°°èÈ¹¼­"/>
      <sheetName val="°ø»ç³»¿ë"/>
      <sheetName val="Áõ¼³CMº¸¼ö"/>
      <sheetName val="¿ëÁ¢±âÇöÈ²"/>
      <sheetName val="¹«Àü±â"/>
      <sheetName val="°æÀ§¼­"/>
      <sheetName val="ÀÛ¾÷ÀÏÁö"/>
      <sheetName val="ÀÏÁö"/>
      <sheetName val="¿ù°£°øÁ¤"/>
      <sheetName val="°èÃø°ü¸®(°¡·Î)"/>
      <sheetName val="´çÁ÷Ç¥"/>
      <sheetName val="¾ÈÀü°ü¸®°úÀÏÁö"/>
      <sheetName val="°ø»çÇöÈ²º¸°í"/>
      <sheetName val="ÀÎ°Çºñ"/>
      <sheetName val="¹è°üÀÚÀç ´Ü°¡Á¶»ç¼­"/>
      <sheetName val="¼ö·®»êÃâ¼­"/>
      <sheetName val="»êÃâ³»¿ª"/>
      <sheetName val="Åä¸ñ"/>
      <sheetName val="Ç°Áú°ü¸®ºñ"/>
      <sheetName val="°ÇÃà"/>
      <sheetName val="±â°è "/>
      <sheetName val="¼³Ä¡°ø»ç"/>
      <sheetName val="»ç±ÞÀÚÀç´ë"/>
      <sheetName val="´Ü°¡ºñ±³"/>
      <sheetName val="4. ¹è°ü°ø»ç"/>
      <sheetName val="3.½Ã¿îÀüºñ"/>
      <sheetName val="¿ø°¡°è»ê"/>
      <sheetName val="ÃÑ°ý³»¿ª"/>
      <sheetName val="½Ã¿îÀüºñ(°è¾àÁ÷)"/>
      <sheetName val="Ä§Ãâ¹è°ü"/>
      <sheetName val="°á°úÁ¶´Þ"/>
      <sheetName val="½ÇÇàÃ¶°­ÇÏµµ"/>
      <sheetName val="¼³°è"/>
      <sheetName val="°ßÀû¼­"/>
      <sheetName val="¿¬µ¹ÀÏÀ§Áý°è"/>
      <sheetName val="?????"/>
      <sheetName val="2000년1차"/>
      <sheetName val="3.공통공사대비"/>
      <sheetName val="정부노임단가"/>
      <sheetName val="예정(3)"/>
      <sheetName val="동원(3)"/>
      <sheetName val="전기공사"/>
      <sheetName val="건축내역"/>
      <sheetName val="목표세부명세"/>
      <sheetName val="내역"/>
      <sheetName val="금융"/>
      <sheetName val="PRICE"/>
      <sheetName val="일위_파일"/>
      <sheetName val="공사개요(사업승인)"/>
      <sheetName val="BID"/>
      <sheetName val="일반부표"/>
      <sheetName val="4.2유효폭의 계산"/>
      <sheetName val="금융비용"/>
      <sheetName val="도면자료제출일정"/>
      <sheetName val="해전배수"/>
      <sheetName val="IMP(MAIN)"/>
      <sheetName val="IMP (REACTOR)"/>
      <sheetName val="EQT-ESTN"/>
      <sheetName val="단가"/>
      <sheetName val="밸브설치"/>
      <sheetName val="약품공급2"/>
      <sheetName val="시멘트,모래,자갈 및 골재산출표(총괄)"/>
      <sheetName val="지수결과표-3"/>
      <sheetName val="업무처리전"/>
    </sheetNames>
    <sheetDataSet>
      <sheetData sheetId="0"/>
      <sheetData sheetId="1"/>
      <sheetData sheetId="2" refreshError="1">
        <row r="4">
          <cell r="D4" t="str">
            <v>대</v>
          </cell>
        </row>
        <row r="5">
          <cell r="D5" t="str">
            <v>대</v>
          </cell>
        </row>
        <row r="7">
          <cell r="D7" t="str">
            <v>대</v>
          </cell>
        </row>
        <row r="8">
          <cell r="D8" t="str">
            <v>대</v>
          </cell>
        </row>
      </sheetData>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sheetData sheetId="55"/>
      <sheetData sheetId="56"/>
      <sheetData sheetId="57"/>
      <sheetData sheetId="58"/>
      <sheetData sheetId="59"/>
      <sheetData sheetId="60" refreshError="1"/>
      <sheetData sheetId="61" refreshError="1"/>
      <sheetData sheetId="62" refreshError="1"/>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1 (2)"/>
      <sheetName val="Sheet1 (3)"/>
      <sheetName val="Sheet1 (4)"/>
      <sheetName val="포장공"/>
      <sheetName val="골재집계"/>
      <sheetName val="금액내역서"/>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일위대가"/>
      <sheetName val="조명시설"/>
      <sheetName val="ABUT수량-A1"/>
      <sheetName val="말뚝지지력산정"/>
      <sheetName val="대로근거"/>
      <sheetName val="중로근거"/>
      <sheetName val="콘크리트포장"/>
      <sheetName val="진입도로포장산출"/>
      <sheetName val="진입부포장면적위치조서"/>
      <sheetName val="진입부수량집계표"/>
      <sheetName val="콘크리트포장집계표"/>
      <sheetName val="포장공집계"/>
      <sheetName val="토적표"/>
      <sheetName val="토공집계표"/>
      <sheetName val="토공분석표"/>
      <sheetName val="집계표"/>
      <sheetName val="자재대"/>
      <sheetName val="간지"/>
      <sheetName val="표지"/>
      <sheetName val="1.설계조건"/>
      <sheetName val="DATE"/>
      <sheetName val="방음벽기초(H=4m)"/>
      <sheetName val="내역서 "/>
      <sheetName val="단가"/>
      <sheetName val="견적990322"/>
      <sheetName val="교각1"/>
      <sheetName val="기둥(원형)"/>
      <sheetName val="철근단면적"/>
      <sheetName val="#REF"/>
      <sheetName val="입찰안"/>
      <sheetName val="터파기및재료"/>
      <sheetName val="하도금액분계"/>
      <sheetName val="산출근거"/>
      <sheetName val="danga"/>
      <sheetName val="ilch"/>
      <sheetName val="WORK"/>
      <sheetName val="역T형"/>
      <sheetName val="토목"/>
      <sheetName val="70%"/>
      <sheetName val="Y-WORK"/>
      <sheetName val="단면가정"/>
      <sheetName val="WVAL"/>
      <sheetName val="일위대가9803"/>
      <sheetName val="DATA"/>
      <sheetName val="원형맨홀수량"/>
      <sheetName val="guard(mac)"/>
      <sheetName val="자료"/>
      <sheetName val="COPING"/>
      <sheetName val="총집계"/>
      <sheetName val="을"/>
      <sheetName val="CPM챠트"/>
      <sheetName val="단위수량"/>
      <sheetName val="구조물철거타공정이월"/>
      <sheetName val="SLAB&quot;1&quot;"/>
      <sheetName val="식생블럭단위수량"/>
      <sheetName val="자재단가"/>
      <sheetName val="데이타"/>
      <sheetName val="Front"/>
      <sheetName val="wall"/>
      <sheetName val="9GNG운반"/>
      <sheetName val="설계내역서"/>
      <sheetName val="1.설계기준"/>
      <sheetName val="8.PILE  (돌출)"/>
      <sheetName val="대전21토목내역서"/>
      <sheetName val="Sheet1"/>
      <sheetName val="TYPE-A"/>
      <sheetName val="가도공"/>
      <sheetName val="총괄표"/>
      <sheetName val="hvac내역서(제어동)"/>
      <sheetName val="관리,공감"/>
      <sheetName val="물량표S"/>
      <sheetName val="PAINT"/>
      <sheetName val="SUMMARY"/>
      <sheetName val="물량표"/>
      <sheetName val="물량표(신)"/>
      <sheetName val="hvac(제어동)"/>
      <sheetName val="업체별기성내역"/>
      <sheetName val="주차구획선수량"/>
      <sheetName val="금융비용"/>
      <sheetName val="노임"/>
      <sheetName val="Macro(전선)"/>
      <sheetName val="내역서"/>
      <sheetName val="시설물기초"/>
      <sheetName val="Macro1"/>
      <sheetName val="노임이"/>
      <sheetName val="전기"/>
      <sheetName val="CODE"/>
      <sheetName val="연령현황"/>
      <sheetName val="대비"/>
      <sheetName val="설계예산"/>
      <sheetName val="설계조건"/>
      <sheetName val="99노임기준"/>
      <sheetName val="은행"/>
      <sheetName val="설명서 "/>
      <sheetName val="1"/>
      <sheetName val="보온자재단가표"/>
      <sheetName val="전체"/>
      <sheetName val="음료실행"/>
      <sheetName val="갑지(추정)"/>
      <sheetName val="일반부표"/>
      <sheetName val="N賃率-職"/>
      <sheetName val="제직재"/>
      <sheetName val="설직재-1"/>
      <sheetName val="제-노임"/>
      <sheetName val="단면 (2)"/>
      <sheetName val="INPUT"/>
      <sheetName val="ITEM"/>
      <sheetName val="용산1(해보)"/>
      <sheetName val="합계금액"/>
      <sheetName val="플랜트 설치"/>
      <sheetName val="6PILE  (돌출)"/>
      <sheetName val="plan&amp;section of foundation"/>
      <sheetName val="pile bearing capa &amp; arrenge"/>
      <sheetName val="design load"/>
      <sheetName val="working load at the btm ft."/>
      <sheetName val="stability check"/>
      <sheetName val="design criteria"/>
      <sheetName val="단가산출서1"/>
      <sheetName val="식재총괄"/>
      <sheetName val="코드표"/>
      <sheetName val="좌측"/>
      <sheetName val="금액내역서"/>
      <sheetName val="내역서_"/>
      <sheetName val="몰탈재료산출"/>
      <sheetName val="일위대가(가설)"/>
      <sheetName val="노임단가"/>
      <sheetName val="COMPARISON TABLE"/>
      <sheetName val="crude.SLAB RE-bar"/>
      <sheetName val="CRUDE RE-bar"/>
      <sheetName val="부대공Ⅱ"/>
      <sheetName val="송라터널총괄"/>
      <sheetName val="1,2,3,4,5단위수량"/>
      <sheetName val="참조"/>
      <sheetName val="분석"/>
      <sheetName val="sw1"/>
      <sheetName val="W3단면"/>
      <sheetName val="기기리스트"/>
      <sheetName val="INPUT(덕도방향-시점)"/>
      <sheetName val="일위대가표"/>
      <sheetName val="철근량"/>
      <sheetName val="원형1호맨홀토공수량"/>
      <sheetName val="본체"/>
      <sheetName val="3BL공동구 수량"/>
      <sheetName val="BID"/>
      <sheetName val="인명부"/>
      <sheetName val="가중치"/>
      <sheetName val="2호맨홀공제수량"/>
      <sheetName val="토공총괄집계"/>
      <sheetName val="하수급견적대비"/>
      <sheetName val="토목품셈"/>
      <sheetName val="우수공"/>
      <sheetName val="실행철강하도"/>
      <sheetName val="교대(A1)"/>
      <sheetName val="3.하중산정4.지지력"/>
      <sheetName val="표지 (2)"/>
      <sheetName val="수량산출"/>
      <sheetName val="Total"/>
      <sheetName val="지장물C"/>
      <sheetName val="수입"/>
      <sheetName val="조경"/>
      <sheetName val="SILICATE"/>
      <sheetName val="TB-내역서"/>
      <sheetName val="전기일위대가"/>
      <sheetName val="산근(PE,300)"/>
      <sheetName val="특2호하천산근"/>
      <sheetName val="특2호부관하천산근"/>
      <sheetName val="신규 수주분(사용자 정의)"/>
      <sheetName val="안정계산"/>
      <sheetName val="단면검토"/>
      <sheetName val="DATA2000"/>
      <sheetName val="개산공사비"/>
      <sheetName val="H-pile(298x299)"/>
      <sheetName val="H-pile(250x250)"/>
      <sheetName val="내역"/>
      <sheetName val="총괄내역서"/>
      <sheetName val="내력서"/>
      <sheetName val="가로등내역서"/>
      <sheetName val="1.우편집중내역서"/>
      <sheetName val="신우"/>
      <sheetName val="지급자재"/>
      <sheetName val="정렬"/>
      <sheetName val="안산기계장치"/>
      <sheetName val="데리네이타현황"/>
      <sheetName val="종배수관(신)"/>
      <sheetName val="적용단위길이"/>
      <sheetName val="자료입력"/>
      <sheetName val="종배수관면벽신"/>
      <sheetName val="1062-X방향 "/>
      <sheetName val="기계경비(시간당)"/>
      <sheetName val="램머"/>
      <sheetName val="TEL"/>
      <sheetName val="전력"/>
      <sheetName val="기안"/>
      <sheetName val="주경기-오배수"/>
      <sheetName val="식재일위대가"/>
      <sheetName val="설계변경원가계산총괄표"/>
      <sheetName val="품셈TABLE"/>
      <sheetName val="식재인부"/>
      <sheetName val="공사비산출내역"/>
      <sheetName val="마산방향철근집계"/>
      <sheetName val="진주방향"/>
      <sheetName val="마산방향"/>
      <sheetName val="일위대가(계측기설치)"/>
      <sheetName val="한강운반비"/>
      <sheetName val="DATA 입력란"/>
      <sheetName val="소방현물"/>
      <sheetName val="찍기"/>
      <sheetName val="정부노임단가"/>
      <sheetName val="견적조건"/>
      <sheetName val="개략"/>
      <sheetName val="옥룡잡비"/>
      <sheetName val="2.입력sheet"/>
      <sheetName val="Sheet2"/>
      <sheetName val="뚝토공"/>
      <sheetName val="내역및총괄"/>
      <sheetName val="토적계산서"/>
      <sheetName val="M1"/>
      <sheetName val="슬래브"/>
      <sheetName val="직공비"/>
      <sheetName val="(3.품질관리 시험 총괄표)"/>
      <sheetName val="배수통관(좌)"/>
      <sheetName val="차액보증"/>
      <sheetName val="공사비예산서(토목분)"/>
      <sheetName val="토량1-1"/>
      <sheetName val="조작대(1연)"/>
      <sheetName val="산출내역서집계표"/>
      <sheetName val="토목주소"/>
      <sheetName val="프랜트면허"/>
      <sheetName val="별표 "/>
      <sheetName val="조명율표"/>
      <sheetName val="단가조사-2"/>
      <sheetName val="VE절감"/>
      <sheetName val="세목전체"/>
      <sheetName val="2000년1차"/>
      <sheetName val="2.가정단면"/>
      <sheetName val="토공(우물통,기타) "/>
      <sheetName val="날개벽수량표"/>
      <sheetName val="수량집계표"/>
      <sheetName val="수량BOQ"/>
      <sheetName val="거래처등록"/>
      <sheetName val="20관리비율"/>
      <sheetName val="도장수량(하1)"/>
      <sheetName val="주형"/>
      <sheetName val="물가자료"/>
      <sheetName val="건축공사"/>
      <sheetName val="지주목시비량산출서"/>
      <sheetName val="일반공사"/>
      <sheetName val="원하도급내역서(당초)"/>
      <sheetName val="공통가설"/>
      <sheetName val="견적서"/>
      <sheetName val="손익분석"/>
      <sheetName val="일위대가(건축)"/>
      <sheetName val="관경별우수관집계"/>
      <sheetName val="법면"/>
      <sheetName val="부대공"/>
      <sheetName val="구조물공"/>
      <sheetName val="중기일위대가"/>
      <sheetName val="포장공"/>
      <sheetName val="토공"/>
      <sheetName val="배수공1"/>
      <sheetName val="98수문일위"/>
      <sheetName val="포장복구집계"/>
      <sheetName val="전력구구조물산근"/>
      <sheetName val="1TL종점(1)"/>
      <sheetName val="도로경계블럭연장조서"/>
      <sheetName val="절취및터파기"/>
      <sheetName val="맨홀수량"/>
      <sheetName val="토사(PE)"/>
      <sheetName val="Sheet1 (2)"/>
      <sheetName val="덕전리"/>
      <sheetName val="포장물량집계"/>
      <sheetName val="교각계산"/>
      <sheetName val="spiral"/>
      <sheetName val="1. 설계조건 2.단면가정 3. 하중계산"/>
      <sheetName val="기계내역"/>
      <sheetName val="유림골조"/>
      <sheetName val="Sheet3"/>
      <sheetName val="현장일반사항"/>
      <sheetName val="우수관"/>
      <sheetName val="일위대가1"/>
      <sheetName val="UEC영화관본공사내역"/>
      <sheetName val="COL"/>
      <sheetName val="간지9)"/>
      <sheetName val="7.PILE  (돌출)"/>
      <sheetName val="별총"/>
      <sheetName val="BOX전기내역"/>
      <sheetName val="소운반"/>
      <sheetName val="표  지"/>
      <sheetName val="견적대비"/>
      <sheetName val="단가조사서"/>
      <sheetName val="목차"/>
      <sheetName val="통영LNG입찰현황"/>
      <sheetName val="실행대비"/>
      <sheetName val="공량산출서"/>
      <sheetName val="내역표지"/>
      <sheetName val="총괄"/>
      <sheetName val="물가시세표"/>
      <sheetName val="BOX(1.5X1.5)"/>
      <sheetName val="U-TYPE(1)"/>
      <sheetName val="대비표"/>
      <sheetName val="1.2.1 마루높이결정"/>
      <sheetName val="기계시공"/>
      <sheetName val="날개벽(시점좌측)"/>
      <sheetName val="설계기준"/>
      <sheetName val="갑지1"/>
      <sheetName val="입찰보고"/>
      <sheetName val="토공총괄표"/>
      <sheetName val="BOILING검토"/>
      <sheetName val="차선도색현황"/>
      <sheetName val="A-4"/>
      <sheetName val="예상"/>
      <sheetName val="DIAPHRAGM"/>
      <sheetName val="1_설계조건"/>
      <sheetName val="plan&amp;section_of_foundation"/>
      <sheetName val="working_load_at_the_btm_ft_"/>
      <sheetName val="stability_check"/>
      <sheetName val="design_criteria"/>
      <sheetName val="design_load"/>
      <sheetName val="지급자재조서"/>
      <sheetName val="단면 _2_"/>
      <sheetName val="sheeet2"/>
      <sheetName val="개요"/>
      <sheetName val="신표지1"/>
      <sheetName val="원형측구(B-type)"/>
      <sheetName val="변경후-SHEET"/>
      <sheetName val="단가조사"/>
      <sheetName val="부하계산서"/>
      <sheetName val="슬래브(유곡)"/>
      <sheetName val="터널구조물산근"/>
      <sheetName val="CTEMCOST"/>
      <sheetName val="DESCRIPTION"/>
      <sheetName val="공사내역"/>
      <sheetName val="증감내역서"/>
      <sheetName val=" 냉각수펌프"/>
      <sheetName val="설계명세"/>
      <sheetName val="바닥판(1)"/>
      <sheetName val="ITB COST"/>
      <sheetName val="3CHBDC"/>
      <sheetName val="사급자재"/>
      <sheetName val="CAT_5"/>
      <sheetName val="간접비내역-1"/>
      <sheetName val="2000용수잠관-수량집계"/>
      <sheetName val="&lt;목록&gt;"/>
      <sheetName val="기계경비일람"/>
      <sheetName val="BID9697"/>
      <sheetName val="단가(1)"/>
      <sheetName val="관경"/>
      <sheetName val="토목내역"/>
      <sheetName val="시행후면적"/>
      <sheetName val="시가지우회도로공내역서"/>
      <sheetName val="o현장경비"/>
      <sheetName val="※참고자료※"/>
      <sheetName val="대운산출"/>
      <sheetName val="세부내역"/>
      <sheetName val="SLIDES"/>
      <sheetName val="노무비계"/>
      <sheetName val="Dike for 49T03 &amp; 49T04"/>
      <sheetName val="Dike for 49T02, 05~07, 19 (1)"/>
      <sheetName val="Pier 3"/>
      <sheetName val="집계"/>
      <sheetName val="수량산출서 갑지"/>
      <sheetName val="단가(반정1교-원주)"/>
      <sheetName val="Sheet10"/>
      <sheetName val="보차도경계석"/>
      <sheetName val="Sheet5"/>
      <sheetName val="Sheet15"/>
      <sheetName val="상수도공-간지"/>
      <sheetName val="용수량(생활용수)"/>
      <sheetName val="옹벽"/>
      <sheetName val="6호기"/>
      <sheetName val="주식"/>
      <sheetName val="집계표(육상)"/>
      <sheetName val="조건표"/>
      <sheetName val="갑지"/>
      <sheetName val="참조M"/>
      <sheetName val="하중"/>
      <sheetName val="Baby일위대가"/>
      <sheetName val="기자재비"/>
      <sheetName val="상시"/>
      <sheetName val="type-F"/>
      <sheetName val="약품공급2"/>
      <sheetName val="2011.(4)"/>
      <sheetName val="원가계산서"/>
      <sheetName val="횡배수관"/>
      <sheetName val="간선계산"/>
      <sheetName val="기둥(하중)"/>
      <sheetName val="ENE-CAL 1"/>
      <sheetName val="costing_CV"/>
      <sheetName val="costing_ESDV"/>
      <sheetName val="costing_Misc"/>
      <sheetName val="costing_MOV"/>
      <sheetName val="costing_Press"/>
      <sheetName val="자압"/>
      <sheetName val="공사현황"/>
      <sheetName val="지구단위계획"/>
      <sheetName val="입력시트"/>
      <sheetName val="수량산출근거"/>
      <sheetName val="(A)내역서"/>
      <sheetName val="XL4Poppy"/>
      <sheetName val="소업1교"/>
      <sheetName val="CON포장수량"/>
      <sheetName val="CONUNIT"/>
      <sheetName val="웅진교-S2"/>
      <sheetName val="방음벽기초"/>
      <sheetName val="PAD TR보호대기초"/>
      <sheetName val="가로등기초"/>
      <sheetName val="대림경상68억"/>
      <sheetName val="평균터파기"/>
      <sheetName val="석축"/>
      <sheetName val="상승요인분석"/>
      <sheetName val="ACUNIT"/>
      <sheetName val="품의"/>
      <sheetName val="-몰탈콘크리트"/>
      <sheetName val="현황산출서"/>
      <sheetName val="기초일위"/>
      <sheetName val="수목단가"/>
      <sheetName val="시설수량표"/>
      <sheetName val="시설일위"/>
      <sheetName val="식재수량표"/>
      <sheetName val="식재일위"/>
      <sheetName val="맨홀평균높이"/>
      <sheetName val="PD-5(직선)"/>
      <sheetName val="결과조달"/>
      <sheetName val="재집"/>
      <sheetName val="직재"/>
      <sheetName val="예산작성기준(전기)"/>
      <sheetName val="자재목록"/>
      <sheetName val="입력"/>
      <sheetName val="전선 및 전선관"/>
      <sheetName val="시선유도표지집계표"/>
      <sheetName val="woo(mac)"/>
      <sheetName val="수량집계"/>
      <sheetName val="주요자재집계표"/>
      <sheetName val="계단"/>
      <sheetName val="수로단위수량"/>
      <sheetName val="계산서(곡선부)"/>
      <sheetName val="-치수표(곡선부)"/>
      <sheetName val="배수내역"/>
      <sheetName val="설정"/>
      <sheetName val="코드"/>
      <sheetName val="유림총괄"/>
      <sheetName val="11.자재단가"/>
      <sheetName val="수정내역서"/>
      <sheetName val="설계예산서"/>
      <sheetName val="예산대비"/>
      <sheetName val="배수공"/>
      <sheetName val="2000전체분"/>
      <sheetName val="인천제철"/>
      <sheetName val="날개벽"/>
      <sheetName val="2002년12월"/>
      <sheetName val="통합"/>
      <sheetName val="GAEYO"/>
      <sheetName val="기초공"/>
      <sheetName val="1호맨홀토공"/>
      <sheetName val="현장관리비"/>
      <sheetName val="공종별수량집계"/>
      <sheetName val="MOTOR"/>
      <sheetName val="공내역"/>
      <sheetName val="inter"/>
      <sheetName val="내역서(전기)"/>
      <sheetName val="WEON"/>
      <sheetName val="각사별공사비분개 "/>
      <sheetName val="단가일람"/>
      <sheetName val="단위량당중기"/>
      <sheetName val="P3"/>
      <sheetName val="산근"/>
      <sheetName val="기둥"/>
      <sheetName val="저판(버림100)"/>
      <sheetName val="계화배수"/>
      <sheetName val="준검 내역서"/>
      <sheetName val="전차선로 물량표"/>
      <sheetName val="Sheet6"/>
      <sheetName val="북방3터널"/>
      <sheetName val="설계기준 및 하중계산"/>
      <sheetName val="실행"/>
      <sheetName val="예산내역서"/>
      <sheetName val="BOX-1515"/>
      <sheetName val="BOX-1510"/>
      <sheetName val="산근목록"/>
      <sheetName val="맨홀수량산출"/>
      <sheetName val="원가입력"/>
      <sheetName val="ASP"/>
      <sheetName val="재료"/>
      <sheetName val="전계가"/>
      <sheetName val="0226"/>
      <sheetName val="기계경비"/>
      <sheetName val="수목표준대가"/>
      <sheetName val="공통부대비"/>
      <sheetName val="M_DB"/>
      <sheetName val="TYPE"/>
      <sheetName val="costing_FE"/>
      <sheetName val="공종집계"/>
      <sheetName val="역T형(H=6.0) (2)"/>
      <sheetName val="중기집계"/>
      <sheetName val="단가산출"/>
      <sheetName val="2공구산출내역"/>
      <sheetName val="대정2공구"/>
      <sheetName val="중기사용료산출근거"/>
      <sheetName val="단가 및 재료비"/>
      <sheetName val="포장직선구간"/>
      <sheetName val="품셈총괄표"/>
      <sheetName val="FOOTING단면력"/>
      <sheetName val="SUMDO"/>
      <sheetName val="ENDDO"/>
      <sheetName val="PLDB"/>
      <sheetName val="AAA"/>
      <sheetName val="M-HOUR"/>
      <sheetName val="공기"/>
      <sheetName val="00000"/>
      <sheetName val="공구"/>
      <sheetName val="점수계산1-2"/>
      <sheetName val="국공유지및사유지"/>
      <sheetName val="내역(전체)"/>
      <sheetName val="Model"/>
      <sheetName val="CONSTRUCTION COMPONENT"/>
      <sheetName val="wk prgs"/>
      <sheetName val="측구공"/>
      <sheetName val="맨홀토공수량"/>
      <sheetName val="추정공사비_산출내역1.xlsx"/>
      <sheetName val="배수철근"/>
      <sheetName val="견적대비 견적서"/>
      <sheetName val="음봉방향"/>
      <sheetName val="깨기"/>
      <sheetName val="Macro(차단기)"/>
      <sheetName val="터널조도"/>
      <sheetName val="도급예산내역서봉투"/>
      <sheetName val="공사원가계산서"/>
      <sheetName val="도급예산내역서총괄표"/>
      <sheetName val="분전함신설"/>
      <sheetName val="설계산출표지"/>
      <sheetName val="을부담운반비"/>
      <sheetName val="운반비산출"/>
      <sheetName val="접지1종"/>
      <sheetName val="EQ"/>
      <sheetName val="BOQ"/>
      <sheetName val="공정별 수량산출서"/>
      <sheetName val="일반시방서"/>
      <sheetName val="일위대가(조경)"/>
      <sheetName val="자재 및 폐기물견적(2008)"/>
      <sheetName val="2000년하반기"/>
      <sheetName val="자재 집계표"/>
      <sheetName val="IMPEADENCE MAP 취수장"/>
      <sheetName val="2. 공원조도"/>
      <sheetName val="Berm"/>
      <sheetName val="화단 철거"/>
      <sheetName val="수지예산"/>
      <sheetName val="예정(3)"/>
      <sheetName val="기초(중마오수)"/>
      <sheetName val="일위대가목차"/>
      <sheetName val="옥내아파트(전기)"/>
      <sheetName val="인건비"/>
      <sheetName val="입력값"/>
      <sheetName val="중동공구"/>
      <sheetName val="결재갑지"/>
      <sheetName val="간접비계산"/>
      <sheetName val="6PILE__(돌출)"/>
      <sheetName val="2.2 S-Curve"/>
      <sheetName val="건축집계"/>
      <sheetName val="소비자가"/>
      <sheetName val="BSD (2)"/>
      <sheetName val="접속 SLAB,BRACKET 설계"/>
      <sheetName val="편입용지조서"/>
      <sheetName val="대우단가(풍산)"/>
      <sheetName val="EP0618"/>
      <sheetName val="LKVL-CK-HT-GD1"/>
      <sheetName val="TONGKE-HT"/>
      <sheetName val="현장별계약현황('98.10.31)"/>
      <sheetName val="공사내역서(을)실행"/>
      <sheetName val="가정급수관"/>
      <sheetName val="경산"/>
      <sheetName val="가압장(토목)"/>
      <sheetName val="RFP002"/>
      <sheetName val="01"/>
      <sheetName val="Rooms"/>
      <sheetName val="Chiet tinh dz35"/>
      <sheetName val="영동(D)"/>
      <sheetName val="TABLE DB"/>
      <sheetName val="쌍용 data base"/>
      <sheetName val="업무분장"/>
      <sheetName val="수량-가로등"/>
      <sheetName val="H-PILE수량집계"/>
      <sheetName val="해평견적"/>
      <sheetName val="돌담교 상부수량"/>
      <sheetName val="기초단가"/>
      <sheetName val="중기손료"/>
      <sheetName val="건축내역"/>
      <sheetName val="건축"/>
      <sheetName val="8.석축단위(H=1.5M)"/>
      <sheetName val="설계명세서"/>
      <sheetName val="원가계산"/>
      <sheetName val="#3_일위대가목록"/>
      <sheetName val="차수공개요"/>
      <sheetName val="골재산출"/>
      <sheetName val="당초"/>
      <sheetName val="PIPING"/>
      <sheetName val="#2_일위대가목록"/>
      <sheetName val="중기"/>
      <sheetName val="주beam"/>
      <sheetName val="1호-아(오)0.4"/>
      <sheetName val="cable data1"/>
      <sheetName val="약품설비"/>
      <sheetName val="COPING-1"/>
      <sheetName val="역T형교대-2수량"/>
      <sheetName val="우수"/>
      <sheetName val="수량"/>
      <sheetName val="1-1"/>
      <sheetName val="관로토공"/>
      <sheetName val="명세서"/>
      <sheetName val="내역서_1"/>
      <sheetName val="플랜트_설치"/>
      <sheetName val="설명서_"/>
      <sheetName val="8_PILE__(돌출)"/>
      <sheetName val="1_설계기준"/>
      <sheetName val="3BL공동구_수량"/>
      <sheetName val="단면_(2)"/>
      <sheetName val="crude_SLAB_RE-bar"/>
      <sheetName val="CRUDE_RE-bar"/>
      <sheetName val="신규_수주분(사용자_정의)"/>
      <sheetName val="BOX(1_5X1_5)"/>
      <sheetName val="pile_bearing_capa_&amp;_arrenge"/>
      <sheetName val="DATA_입력란"/>
      <sheetName val="2_입력sheet"/>
      <sheetName val="(3_품질관리_시험_총괄표)"/>
      <sheetName val="별표_"/>
      <sheetName val="2_가정단면"/>
      <sheetName val="토공(우물통,기타)_"/>
      <sheetName val="7_PILE__(돌출)"/>
      <sheetName val="COMPARISON_TABLE"/>
      <sheetName val="재료비"/>
      <sheetName val="Sheet16"/>
      <sheetName val="Sheet14"/>
      <sheetName val="부하"/>
      <sheetName val="APT"/>
      <sheetName val="Sheet13"/>
      <sheetName val="최적단면"/>
      <sheetName val="설계개요"/>
      <sheetName val="중기비"/>
      <sheetName val="J直材4"/>
      <sheetName val="예가표"/>
      <sheetName val="아스콘단위"/>
      <sheetName val="일위대가_호표"/>
      <sheetName val="일위대가_호표 (계약)"/>
      <sheetName val="배수개거"/>
      <sheetName val="변실"/>
      <sheetName val="이음부"/>
      <sheetName val="구조물공위치조서"/>
      <sheetName val="단가대비표"/>
      <sheetName val="AC포장수량"/>
      <sheetName val="기본DATA"/>
      <sheetName val="총수량집계표"/>
      <sheetName val="종단계산"/>
      <sheetName val="CABLE SIZE-3"/>
      <sheetName val="대치판정"/>
      <sheetName val="TYPE1"/>
      <sheetName val="공사비집계"/>
      <sheetName val="공사비증감"/>
      <sheetName val="업무"/>
      <sheetName val="부속동"/>
      <sheetName val="변화치수"/>
      <sheetName val="밸브설치"/>
      <sheetName val="범례표"/>
      <sheetName val="특수선일위대가"/>
      <sheetName val="개방1"/>
      <sheetName val="장비사양"/>
      <sheetName val="빙장비사양"/>
      <sheetName val="Tables"/>
      <sheetName val="세부내역서"/>
      <sheetName val="물가시세"/>
      <sheetName val="빌딩 안내"/>
      <sheetName val="N10(미지급) "/>
      <sheetName val="(평균)"/>
      <sheetName val="청천내"/>
      <sheetName val="단면A-A(TR)"/>
      <sheetName val="주소록2000(전화번호부)"/>
      <sheetName val="항목"/>
      <sheetName val="DNW"/>
      <sheetName val="tggwan(mac)"/>
      <sheetName val="단지조성공(가포)"/>
      <sheetName val="1_우편집중내역서"/>
      <sheetName val="Sheet1_(2)"/>
      <sheetName val="3_하중산정4_지지력"/>
      <sheetName val="표__지"/>
      <sheetName val="표지_(2)"/>
      <sheetName val="6.단면검토"/>
      <sheetName val="포장재료집계표"/>
      <sheetName val="접속도로"/>
      <sheetName val="2.단면가정 "/>
      <sheetName val="노임단가기준"/>
      <sheetName val="중간간지 (2)"/>
      <sheetName val="배수관산출"/>
      <sheetName val="하중계산"/>
      <sheetName val="BLOCK(1)"/>
      <sheetName val="Sheet4"/>
      <sheetName val="3.공통공사대비"/>
      <sheetName val="-배수구조물공토공"/>
      <sheetName val="횡배수관재료-"/>
      <sheetName val="계산서(직선부)"/>
      <sheetName val="현금및현금등가물1"/>
      <sheetName val="지장물총괄표"/>
      <sheetName val="계약ITEM"/>
      <sheetName val="암거 제원표"/>
      <sheetName val="전체내역서"/>
      <sheetName val="설직재_1"/>
      <sheetName val="경비_원본"/>
      <sheetName val="단면치수"/>
      <sheetName val="집수정"/>
      <sheetName val="설계"/>
      <sheetName val="일반수량총괄집계"/>
      <sheetName val="CAL"/>
      <sheetName val="도"/>
      <sheetName val="평가데이터"/>
      <sheetName val="가시설수량"/>
      <sheetName val="기초코드"/>
      <sheetName val="산출내역서"/>
      <sheetName val="pvc연결관"/>
      <sheetName val="S0"/>
      <sheetName val="단위중량"/>
      <sheetName val="SG"/>
      <sheetName val="6공구(당초)"/>
      <sheetName val="정읍농소"/>
      <sheetName val="DB"/>
      <sheetName val="CTG"/>
      <sheetName val="배수내역 (2)"/>
      <sheetName val="공문"/>
      <sheetName val="252K444"/>
      <sheetName val="대포2교접속"/>
      <sheetName val="천방교접속"/>
      <sheetName val="우수받이"/>
      <sheetName val="제원및배치"/>
      <sheetName val="돌담교_상부수량"/>
      <sheetName val="CON기초"/>
      <sheetName val="역T형교대(말뚝기초)"/>
      <sheetName val="SAP_INPUT"/>
      <sheetName val="1단계"/>
      <sheetName val="테이블"/>
      <sheetName val="장비집계"/>
      <sheetName val="자재집계표"/>
      <sheetName val="구천"/>
      <sheetName val="일위"/>
      <sheetName val="산출금액내역"/>
      <sheetName val="현장예산"/>
      <sheetName val="예총"/>
      <sheetName val="요율"/>
      <sheetName val="조경내역서"/>
      <sheetName val="안정검토"/>
      <sheetName val="단면설계"/>
      <sheetName val="공사기본내용입력"/>
      <sheetName val="동원인원"/>
      <sheetName val="2공구하도급내역서"/>
      <sheetName val="TOTAL_BOQ"/>
      <sheetName val="옹벽일반수량"/>
      <sheetName val="품셈집계표"/>
      <sheetName val="자재조사표"/>
      <sheetName val="연결관암거"/>
      <sheetName val="현장경비"/>
      <sheetName val="방배동내역(리라)"/>
      <sheetName val="건축공사집계표"/>
      <sheetName val="방배동내역 (총괄)"/>
      <sheetName val="부대공사총괄"/>
      <sheetName val="원본(갑지)"/>
      <sheetName val="단열-자재"/>
      <sheetName val="공제수량총집계표"/>
      <sheetName val="임금단가"/>
      <sheetName val="총투입계"/>
      <sheetName val="대창(함평)"/>
      <sheetName val="대창(장성)"/>
      <sheetName val="대창(함평)-창열"/>
      <sheetName val="원가"/>
      <sheetName val="연습"/>
      <sheetName val="설계서을"/>
      <sheetName val="견적"/>
      <sheetName val="수량3"/>
      <sheetName val="이토변실(A3-LINE)"/>
      <sheetName val="바닥판"/>
      <sheetName val="입력DATA"/>
      <sheetName val="흥양2교토공집계표"/>
      <sheetName val="목록"/>
      <sheetName val="Macro(전동기)"/>
      <sheetName val="수량명세서"/>
      <sheetName val="종배수관"/>
      <sheetName val="부대내역"/>
      <sheetName val="목표세부명세"/>
      <sheetName val="Multi-dims"/>
      <sheetName val="BOX"/>
      <sheetName val="가감수량"/>
      <sheetName val="토공구역구분(출력안함)"/>
      <sheetName val="간지02)"/>
      <sheetName val="직접구매"/>
      <sheetName val="간지03 )"/>
      <sheetName val="주요자재xxxxxx"/>
      <sheetName val="1.레미콘"/>
      <sheetName val="2.관집계"/>
      <sheetName val="3.제수밸브"/>
      <sheetName val="4.각종주철제"/>
      <sheetName val="5.유량계"/>
      <sheetName val="1.골재집계"/>
      <sheetName val="2.철근집계"/>
      <sheetName val="3.관세척"/>
      <sheetName val="4.분기관"/>
      <sheetName val="간지04)"/>
      <sheetName val="총괄자재집계표"/>
      <sheetName val="간지05)"/>
      <sheetName val="상수공 토공집계표"/>
      <sheetName val="우수공자재집계표"/>
      <sheetName val="시모자"/>
      <sheetName val="STRA2"/>
      <sheetName val="S.중기사용료"/>
      <sheetName val="97노임단가"/>
      <sheetName val="입력란"/>
      <sheetName val="3련 BOX"/>
      <sheetName val="경비"/>
      <sheetName val="자재단가대비표"/>
      <sheetName val="성곽내역서"/>
      <sheetName val="EQUIP-H"/>
      <sheetName val="200"/>
      <sheetName val="암거공"/>
      <sheetName val="조은나오스빌"/>
      <sheetName val="간접경상비"/>
      <sheetName val="수안보-MBR1"/>
      <sheetName val="직접인건비"/>
      <sheetName val="96보완계획7.12"/>
      <sheetName val="escon"/>
      <sheetName val="code HTT Thap"/>
      <sheetName val="Notes"/>
      <sheetName val="GIAVLIEU"/>
      <sheetName val="SAP"/>
      <sheetName val="Mall"/>
      <sheetName val="D&amp;W def."/>
      <sheetName val="FitOutConfCentre"/>
      <sheetName val="GVL"/>
      <sheetName val="RAB AR&amp;STR"/>
      <sheetName val="6MONTHS"/>
      <sheetName val="4-Lane bridge"/>
      <sheetName val="Z"/>
      <sheetName val="chitimc"/>
      <sheetName val="dongia (2)"/>
      <sheetName val="giathanh1"/>
      <sheetName val="t-h HA THE"/>
      <sheetName val="lam-moi"/>
      <sheetName val="THPDMoi  (2)"/>
      <sheetName val="gtrinh"/>
      <sheetName val="phuluc1"/>
      <sheetName val="DONGIA"/>
      <sheetName val="thao-go"/>
      <sheetName val="DON GIA"/>
      <sheetName val="DG"/>
      <sheetName val="dtxl"/>
      <sheetName val="CHITIET VL-NC-TT -1p"/>
      <sheetName val="TONG HOP VL-NC TT"/>
      <sheetName val="TH XL"/>
      <sheetName val="VC"/>
      <sheetName val="chitiet"/>
      <sheetName val="Tiepdia"/>
      <sheetName val="CHITIET VL-NC-TT-3p"/>
      <sheetName val="TDTKP"/>
      <sheetName val="TDTKP1"/>
      <sheetName val="KPVC-BD "/>
      <sheetName val="CHITIET VL-NC"/>
      <sheetName val="B3A - TOWER A"/>
      <sheetName val="FAB별"/>
      <sheetName val="Thuc thanh"/>
      <sheetName val="264"/>
      <sheetName val="물류최종8월7"/>
      <sheetName val="Quantity"/>
      <sheetName val="침하계"/>
      <sheetName val="SORCE1"/>
      <sheetName val="6PILE__(돌출)1"/>
      <sheetName val="1_설계조건1"/>
      <sheetName val="2_2_S-Curve"/>
      <sheetName val="1_2_1_마루높이결정"/>
      <sheetName val="3BL공동구_수량1"/>
      <sheetName val="Pier_3"/>
      <sheetName val="돌담교_상부수량1"/>
      <sheetName val="8_석축단위(H=1_5M)"/>
      <sheetName val="준검_내역서"/>
      <sheetName val="3_공통공사대비"/>
      <sheetName val="방배동내역_(총괄)"/>
      <sheetName val="PAD_TR보호대기초"/>
      <sheetName val="DI-ESTI"/>
      <sheetName val="일위대가표(유단가)"/>
      <sheetName val="Civil. Sub-Station 1"/>
      <sheetName val="Coax Designer"/>
      <sheetName val="tong du toan"/>
      <sheetName val="DAF-2"/>
      <sheetName val="TOSHIBA-Structure"/>
      <sheetName val="MAIN GATE HOUSE"/>
      <sheetName val="수리결과"/>
      <sheetName val="Rebar"/>
      <sheetName val="Bảng mã VT"/>
      <sheetName val="Contents"/>
      <sheetName val="BG"/>
      <sheetName val="실행내역서 "/>
      <sheetName val="汇总表"/>
      <sheetName val="7월천안현장 집계표"/>
      <sheetName val="장비.자재"/>
      <sheetName val="장비명세서"/>
      <sheetName val=" 노무집계"/>
      <sheetName val="일용노무비"/>
      <sheetName val="제수"/>
      <sheetName val="경영상태"/>
      <sheetName val="수문보고"/>
      <sheetName val="수문일1"/>
      <sheetName val="화산경계"/>
      <sheetName val="버스운행안내"/>
      <sheetName val="근태계획서"/>
      <sheetName val="직노"/>
      <sheetName val="차선도색수량집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sheetData sheetId="610"/>
      <sheetData sheetId="611"/>
      <sheetData sheetId="612"/>
      <sheetData sheetId="613"/>
      <sheetData sheetId="614"/>
      <sheetData sheetId="615"/>
      <sheetData sheetId="616"/>
      <sheetData sheetId="617"/>
      <sheetData sheetId="618"/>
      <sheetData sheetId="619" refreshError="1"/>
      <sheetData sheetId="620"/>
      <sheetData sheetId="621"/>
      <sheetData sheetId="622" refreshError="1"/>
      <sheetData sheetId="623" refreshError="1"/>
      <sheetData sheetId="624" refreshError="1"/>
      <sheetData sheetId="625"/>
      <sheetData sheetId="626" refreshError="1"/>
      <sheetData sheetId="627" refreshError="1"/>
      <sheetData sheetId="628"/>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sheetData sheetId="680"/>
      <sheetData sheetId="681"/>
      <sheetData sheetId="682"/>
      <sheetData sheetId="683"/>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뚝토공"/>
      <sheetName val="뚝H"/>
      <sheetName val="총괄집계"/>
      <sheetName val="현장굴착"/>
      <sheetName val="토공집계표"/>
      <sheetName val="조명시설"/>
      <sheetName val="신촌로~1"/>
      <sheetName val="참조"/>
      <sheetName val="제수변수량H2.15"/>
      <sheetName val="_공기변수량"/>
    </sheetNames>
    <sheetDataSet>
      <sheetData sheetId="0" refreshError="1"/>
      <sheetData sheetId="1"/>
      <sheetData sheetId="2"/>
      <sheetData sheetId="3"/>
      <sheetData sheetId="4"/>
      <sheetData sheetId="5"/>
      <sheetData sheetId="6" refreshError="1"/>
      <sheetData sheetId="7" refreshError="1"/>
      <sheetData sheetId="8" refreshError="1"/>
      <sheetData sheetId="9" refreshError="1"/>
      <sheetData sheetId="1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
      <sheetName val="증감내역"/>
      <sheetName val="시멘트및골재수량"/>
      <sheetName val="수량집계표"/>
      <sheetName val="두부보강철근집계표"/>
      <sheetName val="8.PILE  (돌출)"/>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본선 4-1~11type"/>
      <sheetName val="문전정거장"/>
      <sheetName val="환기구1~5"/>
      <sheetName val="전포정거장"/>
      <sheetName val="양압력 (2)"/>
      <sheetName val="#REF"/>
      <sheetName val="설계"/>
      <sheetName val="집계표"/>
      <sheetName val="공사비증감"/>
      <sheetName val="제출내역 (2)"/>
      <sheetName val="기기리스트"/>
      <sheetName val="교각계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상부"/>
      <sheetName val="단면력"/>
      <sheetName val="사용성검토"/>
      <sheetName val="신축이음"/>
      <sheetName val="내진"/>
      <sheetName val="내진삽도"/>
      <sheetName val="교각계산"/>
      <sheetName val="SLAB수량"/>
      <sheetName val="ABUT수량-A1"/>
      <sheetName val="ABUT수량-A2"/>
      <sheetName val="PIER수량-1"/>
      <sheetName val="PIER수량-2"/>
      <sheetName val="토ABUT수량-1"/>
      <sheetName val="토ABUT수량-2"/>
      <sheetName val="토PIER수량-1"/>
      <sheetName val="토PIER수량-2"/>
      <sheetName val="보호블럭"/>
      <sheetName val="옹벽일"/>
      <sheetName val="옹벽토"/>
      <sheetName val="Sheet6"/>
      <sheetName val="수량총괄"/>
      <sheetName val="슬래브"/>
      <sheetName val="교대"/>
      <sheetName val="교각"/>
      <sheetName val="옹벽"/>
      <sheetName val="철근"/>
      <sheetName val="토공총괄"/>
      <sheetName val="토교대"/>
      <sheetName val="토교각"/>
      <sheetName val="토옹벽"/>
      <sheetName val="가시설"/>
      <sheetName val="Sheet7"/>
      <sheetName val="Sheet8"/>
      <sheetName val="Sheet9"/>
      <sheetName val="Sheet10"/>
      <sheetName val="Sheet11"/>
      <sheetName val="Sheet12"/>
      <sheetName val="Sheet13"/>
      <sheetName val="Sheet14"/>
      <sheetName val="Sheet15"/>
      <sheetName val="Sheet16"/>
      <sheetName val="4)유동표"/>
      <sheetName val="#REF"/>
      <sheetName val="품셈TAB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상부"/>
      <sheetName val="단면력"/>
      <sheetName val="사용성검토"/>
      <sheetName val="신축이음"/>
      <sheetName val="내진"/>
      <sheetName val="내진삽도"/>
      <sheetName val="교각계산"/>
      <sheetName val="SLAB수량"/>
      <sheetName val="ABUT수량-A1"/>
      <sheetName val="ABUT수량-A2"/>
      <sheetName val="PIER수량-1"/>
      <sheetName val="PIER수량-2"/>
      <sheetName val="토ABUT수량-1"/>
      <sheetName val="토ABUT수량-2"/>
      <sheetName val="토PIER수량-1"/>
      <sheetName val="토PIER수량-2"/>
      <sheetName val="보호블럭"/>
      <sheetName val="옹벽일"/>
      <sheetName val="옹벽토"/>
      <sheetName val="Sheet6"/>
      <sheetName val="수량총괄"/>
      <sheetName val="슬래브"/>
      <sheetName val="교대"/>
      <sheetName val="교각"/>
      <sheetName val="옹벽"/>
      <sheetName val="철근"/>
      <sheetName val="토공총괄"/>
      <sheetName val="토교대"/>
      <sheetName val="토교각"/>
      <sheetName val="토옹벽"/>
      <sheetName val="가시설"/>
      <sheetName val="Sheet7"/>
      <sheetName val="Sheet8"/>
      <sheetName val="Sheet9"/>
      <sheetName val="Sheet10"/>
      <sheetName val="Sheet11"/>
      <sheetName val="Sheet12"/>
      <sheetName val="Sheet13"/>
      <sheetName val="Sheet14"/>
      <sheetName val="Sheet15"/>
      <sheetName val="Sheet16"/>
      <sheetName val="배수장토목공사비"/>
      <sheetName val="입찰안"/>
      <sheetName val="ABUT수량_A1"/>
      <sheetName val="총괄내역서"/>
      <sheetName val="4)유동표"/>
      <sheetName val="ETC"/>
      <sheetName val="터널조도"/>
      <sheetName val="식재총괄"/>
      <sheetName val="중산교"/>
      <sheetName val="설비"/>
      <sheetName val="별표집계"/>
      <sheetName val="종배수관"/>
      <sheetName val="우각부보강"/>
      <sheetName val="#REF"/>
      <sheetName val="6PILE  (돌출)"/>
      <sheetName val="원가"/>
      <sheetName val="기본DATA"/>
      <sheetName val="XXXXXX"/>
      <sheetName val="주요자재집계"/>
      <sheetName val="몰탈자재집계"/>
      <sheetName val="수량총괄집계"/>
      <sheetName val="철근총괄집계"/>
      <sheetName val="BOX수량집계"/>
      <sheetName val="BOX철근"/>
      <sheetName val="BOX수량"/>
      <sheetName val="출입문수량집계"/>
      <sheetName val="출입문철근"/>
      <sheetName val="출입문(A-A)수량"/>
      <sheetName val="출입문(B-B)수량"/>
      <sheetName val="출입문(C-C)수량 "/>
      <sheetName val="출입문(D-D)수량"/>
      <sheetName val="출입문마감부"/>
      <sheetName val="접속슬래브"/>
      <sheetName val="U-TYPE수량집계"/>
      <sheetName val="U-TYPE철근"/>
      <sheetName val="U-TYPE(334~360)"/>
      <sheetName val="U-TYPE(360~380)"/>
      <sheetName val="U-TYPE(380~400)"/>
      <sheetName val="U-TYPE(400~420)"/>
      <sheetName val="간지"/>
      <sheetName val="동원(3)"/>
      <sheetName val="예정(3)"/>
      <sheetName val="노임"/>
      <sheetName val="일위"/>
      <sheetName val="설계"/>
      <sheetName val="입출재고현황 (2)"/>
      <sheetName val="데리네이타현황"/>
      <sheetName val="tggwan(mac)"/>
      <sheetName val="capbeam(1)"/>
      <sheetName val="Stem Footing"/>
      <sheetName val="수안보-MBR1"/>
      <sheetName val="실행철강하도"/>
      <sheetName val="내역서"/>
      <sheetName val="원형1호맨홀토공수량"/>
      <sheetName val="옹벽철근"/>
      <sheetName val="단위수량(출력X)"/>
      <sheetName val="수량집계"/>
      <sheetName val="200"/>
      <sheetName val="Sheet1"/>
      <sheetName val="INPUT"/>
      <sheetName val="청천내"/>
      <sheetName val="전신환매도율"/>
      <sheetName val="부하계산서"/>
      <sheetName val="집계장(대목_실행)"/>
      <sheetName val="전계가"/>
      <sheetName val="품셈TABLE"/>
      <sheetName val="횡배수관토공수량"/>
      <sheetName val="9GNG운반"/>
      <sheetName val="적용단위길이"/>
      <sheetName val="단위수량"/>
      <sheetName val="신기1-LINE별연장"/>
      <sheetName val="1.설계조건"/>
      <sheetName val="NOMUBI"/>
      <sheetName val="sw1"/>
      <sheetName val="지장물C"/>
      <sheetName val="J형측구단위수량"/>
      <sheetName val="주beam"/>
      <sheetName val="일위대가"/>
      <sheetName val="주형"/>
      <sheetName val="단면치수"/>
      <sheetName val="터파기및재료"/>
      <sheetName val="1SPAN"/>
      <sheetName val="SG"/>
      <sheetName val="말뚝지지력산정"/>
      <sheetName val="단위중량"/>
      <sheetName val="眞비상(진주)"/>
      <sheetName val="식생블럭단위수량"/>
      <sheetName val="내역"/>
      <sheetName val="실행비교"/>
      <sheetName val="자재단가비교표"/>
      <sheetName val="ASP포장"/>
      <sheetName val="자재단가"/>
      <sheetName val="토량산출서"/>
      <sheetName val="COPING"/>
      <sheetName val="BID"/>
      <sheetName val="단면 (2)"/>
      <sheetName val="실행내역서"/>
      <sheetName val="설계조건"/>
      <sheetName val="DATA"/>
      <sheetName val="PIER수량m1"/>
      <sheetName val="수질정화시설"/>
      <sheetName val="통합"/>
      <sheetName val="A-4"/>
      <sheetName val="가시설단위수량"/>
      <sheetName val="DATE"/>
      <sheetName val="대로근거"/>
      <sheetName val="중로근거"/>
      <sheetName val="약품설비"/>
      <sheetName val="정부노임단가"/>
      <sheetName val="ⴭⴭⴭⴭ"/>
      <sheetName val="계산중"/>
      <sheetName val="횡배위치"/>
      <sheetName val="산출근거"/>
      <sheetName val="1-1평균터파기고(1)"/>
      <sheetName val="위치조서"/>
      <sheetName val="Sheet1 (2)"/>
      <sheetName val="기초계산(Pmax)"/>
      <sheetName val="노임이"/>
      <sheetName val="EACT10"/>
      <sheetName val="제잡비.xls"/>
      <sheetName val="노임단가"/>
      <sheetName val="Sheet2"/>
      <sheetName val="수량이동"/>
      <sheetName val="자료"/>
      <sheetName val="DIAPHRAGM"/>
      <sheetName val="물량집계"/>
      <sheetName val="L형옹벽단위수량(35)"/>
      <sheetName val="L형옹벽단위수량(25)"/>
      <sheetName val="2000년1차"/>
      <sheetName val="제수"/>
      <sheetName val="바닥판"/>
      <sheetName val="인건-측정"/>
      <sheetName val="도로토적"/>
      <sheetName val="HANDHOLE(2)"/>
      <sheetName val="Sheet17"/>
      <sheetName val="JUCKEYK"/>
      <sheetName val="J直材4"/>
      <sheetName val="대치판정"/>
      <sheetName val="MOTOR"/>
      <sheetName val="공용시설내역"/>
      <sheetName val="일위대가목차"/>
      <sheetName val="안전노무비(3월)"/>
      <sheetName val="단면가정"/>
      <sheetName val="변화치수"/>
      <sheetName val="1-1"/>
      <sheetName val="물가시세"/>
      <sheetName val="말뚝기초"/>
      <sheetName val="1호맨홀토공"/>
      <sheetName val="일위대가표"/>
      <sheetName val="상수도토공집계표"/>
      <sheetName val="물질수지(2011)"/>
      <sheetName val="Sheet5"/>
      <sheetName val="Macro(차단기)"/>
      <sheetName val="안정계산"/>
      <sheetName val="단면검토"/>
      <sheetName val="우수"/>
      <sheetName val="교각1"/>
      <sheetName val="토사(PE)"/>
      <sheetName val="내역을"/>
      <sheetName val="입찰결과보고"/>
      <sheetName val="기초자료"/>
      <sheetName val="맨홀수량"/>
      <sheetName val="공사요율"/>
      <sheetName val="수량산출"/>
      <sheetName val="토공집계"/>
      <sheetName val="우배수"/>
      <sheetName val="화산경계"/>
      <sheetName val="부속동"/>
      <sheetName val="2.단면가정"/>
      <sheetName val="깨기"/>
      <sheetName val="양식"/>
      <sheetName val="인건비"/>
      <sheetName val="WORK"/>
      <sheetName val="자압"/>
      <sheetName val="지급자재"/>
      <sheetName val="기존"/>
      <sheetName val="공사내역"/>
      <sheetName val="3BL공동구 수량"/>
      <sheetName val="연결임시"/>
      <sheetName val="관로공수량집계표(본선)"/>
      <sheetName val="날개벽"/>
      <sheetName val="SORCE1"/>
      <sheetName val="C"/>
      <sheetName val="배수통관토공수량"/>
      <sheetName val="가시설수량"/>
      <sheetName val="화재 탐지 설비"/>
      <sheetName val="기둥(원형)"/>
      <sheetName val="이토변실(A3-LINE)"/>
      <sheetName val="수목단가"/>
      <sheetName val="시설수량표"/>
      <sheetName val="맨홀수량산출"/>
      <sheetName val="견적서"/>
      <sheetName val="일반맨홀수량집계"/>
      <sheetName val="일반공사"/>
      <sheetName val="배수공 주요자재 집계표"/>
      <sheetName val="인건비 "/>
      <sheetName val="ITEM"/>
      <sheetName val="조도계산서 (도서)"/>
      <sheetName val="가도공"/>
      <sheetName val="전체내역 (2)"/>
      <sheetName val="흄관기초"/>
      <sheetName val="방음벽기초(H=4m)"/>
      <sheetName val="Macro1"/>
      <sheetName val="좌측"/>
      <sheetName val="주방환기"/>
      <sheetName val="차선도색현황"/>
      <sheetName val="조건표"/>
      <sheetName val="98수문일위"/>
      <sheetName val="전력구구조물산근2구간"/>
      <sheetName val="플랜트 설치"/>
      <sheetName val="PROJECT BRIEF(EX.NEW)"/>
      <sheetName val="부하(성남)"/>
      <sheetName val="단가비교"/>
      <sheetName val="2000년하반기"/>
      <sheetName val="배수내역 (2)"/>
      <sheetName val="공사비집계"/>
      <sheetName val="입력DATA"/>
      <sheetName val="반중력식옹벽"/>
      <sheetName val="공사개요"/>
      <sheetName val="8-3기계경비"/>
      <sheetName val="기초공"/>
      <sheetName val="내역서(당초변경)"/>
      <sheetName val="기계경비일람"/>
      <sheetName val="표층포설및다짐"/>
      <sheetName val="설계개요"/>
      <sheetName val="지장물"/>
      <sheetName val="설계내역서"/>
      <sheetName val="단가"/>
      <sheetName val="45,46"/>
      <sheetName val="포장재료(1)"/>
      <sheetName val="피벗테이블데이터분석"/>
      <sheetName val="평균높이산출근거"/>
      <sheetName val="횡배수관위치조서"/>
      <sheetName val="농로수량집계"/>
      <sheetName val="농로토공집계"/>
      <sheetName val="L형 옹벽"/>
      <sheetName val="도근좌표"/>
      <sheetName val="TYPE-A"/>
      <sheetName val="MFAB"/>
      <sheetName val="MFRT"/>
      <sheetName val="MPKG"/>
      <sheetName val="MPRD"/>
      <sheetName val="자료입력"/>
      <sheetName val="현장관리비 산출내역"/>
      <sheetName val="단가비교표"/>
      <sheetName val="충주"/>
      <sheetName val="상 부"/>
      <sheetName val="도장수량(하1)"/>
      <sheetName val="기초1"/>
      <sheetName val="조도계산(1)"/>
      <sheetName val="일위대가(계측기설치)"/>
      <sheetName val="부안변전"/>
      <sheetName val="하수급견적대비"/>
      <sheetName val="공량산출서"/>
      <sheetName val="중기일위대가"/>
      <sheetName val="70%"/>
      <sheetName val="3련 BOX"/>
      <sheetName val="입찰"/>
      <sheetName val="현경"/>
      <sheetName val="변경집계표"/>
      <sheetName val="백호우계수"/>
      <sheetName val="EQUIP LIST"/>
      <sheetName val="용소리교"/>
      <sheetName val="일위_파일"/>
      <sheetName val="신표지1"/>
      <sheetName val="당초내역서"/>
      <sheetName val="배수공1"/>
      <sheetName val="토공"/>
      <sheetName val="U-TYPE(1)"/>
      <sheetName val="철근단면적"/>
      <sheetName val="국공유지및사유지"/>
      <sheetName val="쌍송교"/>
      <sheetName val="외천교"/>
      <sheetName val="SCH"/>
      <sheetName val="상부집계표"/>
      <sheetName val="날개벽(시점좌측)"/>
      <sheetName val="회사정보"/>
      <sheetName val="8.PILE  (돌출)"/>
      <sheetName val="일위집계표"/>
      <sheetName val="최적단면"/>
      <sheetName val="양수장내역"/>
      <sheetName val="부대공사비"/>
      <sheetName val="L형옹벽(key)"/>
      <sheetName val="수문일1"/>
      <sheetName val="암거단위"/>
      <sheetName val="횡 연장"/>
      <sheetName val="자압1"/>
      <sheetName val="조명시설"/>
      <sheetName val="A(Rev.3)"/>
      <sheetName val="노무비"/>
      <sheetName val="가설건물"/>
      <sheetName val="4.구조물boq"/>
      <sheetName val="전기 원가계산서"/>
      <sheetName val="CALCULATION"/>
      <sheetName val="중기경유지급대장"/>
      <sheetName val="중기잡유공제"/>
      <sheetName val="중기잡유지급대장"/>
      <sheetName val="중기임차료"/>
      <sheetName val="중기경유공제"/>
      <sheetName val="경비"/>
      <sheetName val="토공1차"/>
      <sheetName val="수량"/>
      <sheetName val="코드표"/>
      <sheetName val="집수정"/>
      <sheetName val="IMPEADENCE MAP 취수장"/>
      <sheetName val="ilch"/>
      <sheetName val="지구단위계획"/>
      <sheetName val="1_설계조건"/>
      <sheetName val="Sheet1_(2)"/>
      <sheetName val="6PILE__(돌출)"/>
      <sheetName val="출입문(C-C)수량_"/>
      <sheetName val="항목별세부내역"/>
      <sheetName val="1,2공구원가계산서"/>
      <sheetName val="2공구산출내역"/>
      <sheetName val="1공구산출내역서"/>
      <sheetName val="투찰내역"/>
      <sheetName val="FOOTING단면력"/>
      <sheetName val="취수탑"/>
      <sheetName val="경비단가"/>
      <sheetName val="97노임단가"/>
      <sheetName val="날개벽(TYPE2)"/>
      <sheetName val="증감대비"/>
      <sheetName val="INPUT-DATA"/>
      <sheetName val="물질수지"/>
      <sheetName val="평균터파기고(1-2,ASP)"/>
      <sheetName val="공사비예비관리공감측설산출내역"/>
      <sheetName val="공감비"/>
      <sheetName val="우수맨홀공제단위수량"/>
      <sheetName val="배수관토공산출"/>
      <sheetName val="샌딩 에폭시 도장"/>
      <sheetName val="전기단가조사서"/>
      <sheetName val="가압장(토목)"/>
      <sheetName val="1.설계기준"/>
      <sheetName val="guard(mac)"/>
      <sheetName val="4.고용보험"/>
      <sheetName val="양수장(기계)"/>
      <sheetName val="조정금액결과표 (차수별)"/>
      <sheetName val="부대내역"/>
      <sheetName val="견적대비표"/>
      <sheetName val="수원역(전체분)설계서"/>
      <sheetName val="표지"/>
      <sheetName val="일위(PN)"/>
      <sheetName val="SLAB&quot;1&quot;"/>
      <sheetName val="기술자료 (연수)"/>
      <sheetName val="차액보증"/>
      <sheetName val="1공구내역서(1)"/>
      <sheetName val="집수정(600-700)"/>
      <sheetName val="횡배수관 토공량 산출"/>
      <sheetName val="용수량(생활용수)"/>
      <sheetName val="산출내역서집계표"/>
      <sheetName val="계약서"/>
      <sheetName val="옹벽(수량)"/>
      <sheetName val="증감내역서"/>
      <sheetName val="토공정보"/>
      <sheetName val="오동"/>
      <sheetName val="대조"/>
      <sheetName val="나한"/>
      <sheetName val="공기"/>
      <sheetName val="토지조서"/>
      <sheetName val="토지평가조서(발송용)"/>
      <sheetName val="토지가격산출근거(발송용)"/>
      <sheetName val="토지가격산출근거"/>
      <sheetName val="2009.06지가변동율"/>
      <sheetName val="2006 표준지공시지가"/>
      <sheetName val="제시액조서(토지)"/>
      <sheetName val="기타요인 산출근거"/>
      <sheetName val="리스(CIF)산출"/>
      <sheetName val="토지평가조서"/>
      <sheetName val="anaysis_sheet"/>
      <sheetName val="편입조서"/>
      <sheetName val="JUCK"/>
      <sheetName val="구조물철거타공정이월"/>
      <sheetName val="POOM_MOTO"/>
      <sheetName val="card1"/>
      <sheetName val="출입구총집계"/>
      <sheetName val="금액내역서"/>
      <sheetName val="시행후면적"/>
      <sheetName val="집계"/>
      <sheetName val="원형측구(B-type)"/>
      <sheetName val="MSG 수량"/>
      <sheetName val="입출재고현황_(2)"/>
      <sheetName val="단가조사서"/>
      <sheetName val="1련박스"/>
      <sheetName val="심사계산"/>
      <sheetName val="심사물량"/>
      <sheetName val="자(3.0m)"/>
      <sheetName val="포장공"/>
      <sheetName val="배수공"/>
      <sheetName val="b_balju_cho"/>
      <sheetName val="SKETCH"/>
      <sheetName val="REINF."/>
      <sheetName val="LOADS"/>
      <sheetName val="CHECK1"/>
      <sheetName val="단가산출서"/>
      <sheetName val="보도경계블럭"/>
      <sheetName val="집1"/>
      <sheetName val="단가산출"/>
      <sheetName val="전기일위목록"/>
      <sheetName val="요율"/>
      <sheetName val="시멘트"/>
      <sheetName val="PE관"/>
      <sheetName val="직노"/>
      <sheetName val="변경서식"/>
      <sheetName val="cost"/>
      <sheetName val="허용지지력"/>
      <sheetName val="자재집게표 "/>
      <sheetName val="과천MAIN"/>
      <sheetName val="가시설(TYPE-A)"/>
      <sheetName val="말뚝물량"/>
      <sheetName val="토목공사일반"/>
      <sheetName val="개별직종노임단가(2003.9)"/>
      <sheetName val="진접"/>
      <sheetName val="D-3109"/>
      <sheetName val="골재산출"/>
      <sheetName val="수지예산"/>
      <sheetName val="감가상각"/>
      <sheetName val="제-노임"/>
      <sheetName val="제직재"/>
      <sheetName val="견적내역서"/>
      <sheetName val="전기일위대가"/>
      <sheetName val="보차도경계석"/>
      <sheetName val="PARAMETER"/>
      <sheetName val="LEGEND"/>
      <sheetName val="PIPE"/>
      <sheetName val="FLANGE"/>
      <sheetName val="VALVE"/>
      <sheetName val="2"/>
      <sheetName val="수로BOX"/>
      <sheetName val="자재조사표(참고용)"/>
      <sheetName val="품셈집계표"/>
      <sheetName val="시중노임단가"/>
      <sheetName val="일반부표집계표"/>
      <sheetName val="L_RPTA05_목록"/>
      <sheetName val="표지판현황"/>
      <sheetName val="3. 지하차도 물량 집계표"/>
      <sheetName val="토목내역서"/>
      <sheetName val="A_4"/>
      <sheetName val="대비"/>
      <sheetName val="PROCESS"/>
      <sheetName val="기계경비"/>
      <sheetName val="c_balju"/>
      <sheetName val="공사비 내역 (가)"/>
      <sheetName val="관개"/>
      <sheetName val="일위대가(뷔페)"/>
      <sheetName val="투찰"/>
      <sheetName val="Type(123)"/>
      <sheetName val="역T형교대(말뚝기초)"/>
      <sheetName val="1호맨홀가감수량"/>
      <sheetName val="1호맨홀수량산출"/>
      <sheetName val="장비집계"/>
      <sheetName val="계산식"/>
      <sheetName val="수량3"/>
      <sheetName val="지중자재단가"/>
      <sheetName val="20관리비율"/>
      <sheetName val="수량산출서(당초)"/>
      <sheetName val="현장타설맨홀수량산출"/>
      <sheetName val="2BOX본체"/>
      <sheetName val="빗물받이(910-510-410)"/>
      <sheetName val="기초별표"/>
      <sheetName val="단가대비표"/>
      <sheetName val="단가 및 재료비"/>
      <sheetName val="교각토공"/>
      <sheetName val="가설공사비"/>
      <sheetName val="단중표"/>
      <sheetName val="건축-물가변동"/>
      <sheetName val="집계표"/>
      <sheetName val="날개벽수량표"/>
      <sheetName val="입력"/>
      <sheetName val="부안일위"/>
      <sheetName val="건축집계"/>
      <sheetName val="Excel"/>
      <sheetName val="일반맨홀수량집계(A-7 LINE)"/>
      <sheetName val="가람과비교"/>
      <sheetName val="표준지"/>
      <sheetName val="변경후-SHEET"/>
      <sheetName val="대창(함평)-창열"/>
      <sheetName val="대창(장성)"/>
      <sheetName val="단가(반정1교-원주)"/>
      <sheetName val="nys"/>
      <sheetName val="설 계"/>
      <sheetName val="3.바닥판설계"/>
      <sheetName val="제원.설계조건"/>
      <sheetName val="고창방향"/>
      <sheetName val="입력값"/>
      <sheetName val="측구집계"/>
      <sheetName val="설계기준 및 하중계산"/>
      <sheetName val="내역(포장)"/>
      <sheetName val="하나모듈옥외소화전이설"/>
      <sheetName val="수량산출서"/>
      <sheetName val="98지급계획"/>
      <sheetName val="특수기호강도거푸집"/>
      <sheetName val="종배수관면벽신"/>
      <sheetName val="종배수관(신)"/>
      <sheetName val="세목전체"/>
      <sheetName val="가격조사서"/>
      <sheetName val="인구밀도산정"/>
      <sheetName val="수공기"/>
      <sheetName val="BOX(1.5X1.5)"/>
      <sheetName val="제수변실산출근거"/>
      <sheetName val="A LINE"/>
      <sheetName val="N賃率-職"/>
      <sheetName val="배수통관(좌)"/>
      <sheetName val="품셈"/>
      <sheetName val="재료비"/>
      <sheetName val="상부수량(1)"/>
      <sheetName val="공정코드"/>
      <sheetName val="DAN"/>
      <sheetName val="cas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refreshError="1"/>
      <sheetData sheetId="45" refreshError="1"/>
      <sheetData sheetId="46" refreshError="1"/>
      <sheetData sheetId="47" refreshError="1"/>
      <sheetData sheetId="48"/>
      <sheetData sheetId="49" refreshError="1"/>
      <sheetData sheetId="50" refreshError="1"/>
      <sheetData sheetId="51" refreshError="1"/>
      <sheetData sheetId="52" refreshError="1"/>
      <sheetData sheetId="53" refreshError="1"/>
      <sheetData sheetId="54" refreshError="1"/>
      <sheetData sheetId="55"/>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refreshError="1"/>
      <sheetData sheetId="97"/>
      <sheetData sheetId="98" refreshError="1"/>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sheetData sheetId="296"/>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sheetData sheetId="377" refreshError="1"/>
      <sheetData sheetId="378" refreshError="1"/>
      <sheetData sheetId="379" refreshError="1"/>
      <sheetData sheetId="380" refreshError="1"/>
      <sheetData sheetId="381" refreshError="1"/>
      <sheetData sheetId="382" refreshError="1"/>
      <sheetData sheetId="383" refreshError="1"/>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계조건"/>
      <sheetName val="안정계산"/>
      <sheetName val="단면검토"/>
      <sheetName val="ABUT수량-A1"/>
    </sheetNames>
    <sheetDataSet>
      <sheetData sheetId="0" refreshError="1"/>
      <sheetData sheetId="1" refreshError="1"/>
      <sheetData sheetId="2" refreshError="1"/>
      <sheetData sheetId="3"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상부"/>
      <sheetName val="단면력"/>
      <sheetName val="사용성검토"/>
      <sheetName val="신축이음"/>
      <sheetName val="내진"/>
      <sheetName val="내진삽도"/>
      <sheetName val="교각계산"/>
      <sheetName val="SLAB수량"/>
      <sheetName val="ABUT수량-A1"/>
      <sheetName val="ABUT수량-A2"/>
      <sheetName val="PIER수량-1"/>
      <sheetName val="PIER수량-2"/>
      <sheetName val="토ABUT수량-1"/>
      <sheetName val="토ABUT수량-2"/>
      <sheetName val="토PIER수량-1"/>
      <sheetName val="토PIER수량-2"/>
      <sheetName val="보호블럭"/>
      <sheetName val="옹벽일"/>
      <sheetName val="옹벽토"/>
      <sheetName val="Sheet6"/>
      <sheetName val="수량총괄"/>
      <sheetName val="슬래브"/>
      <sheetName val="교대"/>
      <sheetName val="교각"/>
      <sheetName val="옹벽"/>
      <sheetName val="철근"/>
      <sheetName val="토공총괄"/>
      <sheetName val="토교대"/>
      <sheetName val="토교각"/>
      <sheetName val="토옹벽"/>
      <sheetName val="가시설"/>
      <sheetName val="Sheet7"/>
      <sheetName val="Sheet8"/>
      <sheetName val="Sheet9"/>
      <sheetName val="Sheet10"/>
      <sheetName val="Sheet11"/>
      <sheetName val="Sheet12"/>
      <sheetName val="Sheet13"/>
      <sheetName val="Sheet14"/>
      <sheetName val="Sheet15"/>
      <sheetName val="Sheet16"/>
      <sheetName val="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타이틀"/>
      <sheetName val="집계"/>
      <sheetName val="제수집계"/>
      <sheetName val="제수"/>
      <sheetName val="환기(1)"/>
      <sheetName val="공기집계"/>
      <sheetName val="공기"/>
      <sheetName val="환기(2)"/>
      <sheetName val="이토집계"/>
      <sheetName val="이토"/>
      <sheetName val="관보호"/>
      <sheetName val="ABUT수량-A1"/>
      <sheetName val="설계조건"/>
      <sheetName val="기본DATA"/>
    </sheetNames>
    <sheetDataSet>
      <sheetData sheetId="0" refreshError="1"/>
      <sheetData sheetId="1" refreshError="1"/>
      <sheetData sheetId="2"/>
      <sheetData sheetId="3"/>
      <sheetData sheetId="4" refreshError="1"/>
      <sheetData sheetId="5"/>
      <sheetData sheetId="6"/>
      <sheetData sheetId="7" refreshError="1"/>
      <sheetData sheetId="8"/>
      <sheetData sheetId="9" refreshError="1"/>
      <sheetData sheetId="10"/>
      <sheetData sheetId="11" refreshError="1"/>
      <sheetData sheetId="12" refreshError="1"/>
      <sheetData sheetId="13"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상부"/>
      <sheetName val="단면력"/>
      <sheetName val="사용성검토"/>
      <sheetName val="신축이음"/>
      <sheetName val="내진"/>
      <sheetName val="내진삽도"/>
      <sheetName val="교각계산"/>
      <sheetName val="SLAB수량"/>
      <sheetName val="ABUT수량-A1"/>
      <sheetName val="ABUT수량-A2"/>
      <sheetName val="PIER수량-1"/>
      <sheetName val="PIER수량-2"/>
      <sheetName val="토ABUT수량-1"/>
      <sheetName val="토ABUT수량-2"/>
      <sheetName val="토PIER수량-1"/>
      <sheetName val="토PIER수량-2"/>
      <sheetName val="보호블럭"/>
      <sheetName val="옹벽일"/>
      <sheetName val="옹벽토"/>
      <sheetName val="Sheet6"/>
      <sheetName val="수량총괄"/>
      <sheetName val="슬래브"/>
      <sheetName val="교대"/>
      <sheetName val="교각"/>
      <sheetName val="옹벽"/>
      <sheetName val="철근"/>
      <sheetName val="토공총괄"/>
      <sheetName val="토교대"/>
      <sheetName val="토교각"/>
      <sheetName val="토옹벽"/>
      <sheetName val="가시설"/>
      <sheetName val="Sheet7"/>
      <sheetName val="Sheet8"/>
      <sheetName val="Sheet9"/>
      <sheetName val="Sheet10"/>
      <sheetName val="Sheet11"/>
      <sheetName val="Sheet12"/>
      <sheetName val="Sheet13"/>
      <sheetName val="Sheet14"/>
      <sheetName val="Sheet15"/>
      <sheetName val="Sheet16"/>
      <sheetName val="제수"/>
      <sheetName val="공기"/>
      <sheetName val="INPUT"/>
      <sheetName val="설계조건"/>
      <sheetName val="guard(ma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상부"/>
      <sheetName val="단면력"/>
      <sheetName val="사용성검토"/>
      <sheetName val="신축이음"/>
      <sheetName val="내진"/>
      <sheetName val="내진삽도"/>
      <sheetName val="교각계산"/>
      <sheetName val="SLAB수량"/>
      <sheetName val="ABUT수량-A1"/>
      <sheetName val="ABUT수량-A2"/>
      <sheetName val="PIER수량-1"/>
      <sheetName val="PIER수량-2"/>
      <sheetName val="토ABUT수량-1"/>
      <sheetName val="토ABUT수량-2"/>
      <sheetName val="토PIER수량-1"/>
      <sheetName val="토PIER수량-2"/>
      <sheetName val="보호블럭"/>
      <sheetName val="옹벽일"/>
      <sheetName val="옹벽토"/>
      <sheetName val="Sheet6"/>
      <sheetName val="수량총괄"/>
      <sheetName val="슬래브"/>
      <sheetName val="교대"/>
      <sheetName val="교각"/>
      <sheetName val="옹벽"/>
      <sheetName val="철근"/>
      <sheetName val="토공총괄"/>
      <sheetName val="토교대"/>
      <sheetName val="토교각"/>
      <sheetName val="토옹벽"/>
      <sheetName val="가시설"/>
      <sheetName val="Sheet7"/>
      <sheetName val="Sheet8"/>
      <sheetName val="Sheet9"/>
      <sheetName val="Sheet10"/>
      <sheetName val="Sheet11"/>
      <sheetName val="Sheet12"/>
      <sheetName val="Sheet13"/>
      <sheetName val="Sheet14"/>
      <sheetName val="Sheet15"/>
      <sheetName val="Sheet16"/>
      <sheetName val="제수"/>
      <sheetName val="공기"/>
      <sheetName val="INPUT"/>
      <sheetName val="설계조건"/>
      <sheetName val="이토변실(A3-LIN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상부"/>
      <sheetName val="단면력"/>
      <sheetName val="사용성검토"/>
      <sheetName val="신축이음"/>
      <sheetName val="내진"/>
      <sheetName val="내진삽도"/>
      <sheetName val="교각계산"/>
      <sheetName val="SLAB수량"/>
      <sheetName val="ABUT수량-A1"/>
      <sheetName val="ABUT수량-A2"/>
      <sheetName val="PIER수량-1"/>
      <sheetName val="PIER수량-2"/>
      <sheetName val="토ABUT수량-1"/>
      <sheetName val="토ABUT수량-2"/>
      <sheetName val="토PIER수량-1"/>
      <sheetName val="토PIER수량-2"/>
      <sheetName val="보호블럭"/>
      <sheetName val="옹벽일"/>
      <sheetName val="옹벽토"/>
      <sheetName val="Sheet6"/>
      <sheetName val="수량총괄"/>
      <sheetName val="슬래브"/>
      <sheetName val="교대"/>
      <sheetName val="교각"/>
      <sheetName val="옹벽"/>
      <sheetName val="철근"/>
      <sheetName val="토공총괄"/>
      <sheetName val="토교대"/>
      <sheetName val="토교각"/>
      <sheetName val="토옹벽"/>
      <sheetName val="가시설"/>
      <sheetName val="Sheet7"/>
      <sheetName val="Sheet8"/>
      <sheetName val="Sheet9"/>
      <sheetName val="Sheet10"/>
      <sheetName val="Sheet11"/>
      <sheetName val="Sheet12"/>
      <sheetName val="Sheet13"/>
      <sheetName val="Sheet14"/>
      <sheetName val="Sheet15"/>
      <sheetName val="Sheet16"/>
      <sheetName val="낙차공산출근거"/>
      <sheetName val="가압장(토목)"/>
      <sheetName val="제수"/>
      <sheetName val="공기"/>
      <sheetName val="직노"/>
      <sheetName val="조명시설"/>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집계"/>
      <sheetName val="자재집계"/>
      <sheetName val="토공집계 "/>
      <sheetName val="물탱크"/>
      <sheetName val="밸브박스"/>
      <sheetName val="단위수량"/>
      <sheetName val="이형관자재"/>
      <sheetName val="격점상세"/>
      <sheetName val="관매달기"/>
      <sheetName val="가압장(토목)"/>
      <sheetName val="가압장(기계)"/>
      <sheetName val="가압장(전기)"/>
      <sheetName val="옹벽수량집계"/>
      <sheetName val="ABUT수량-A1"/>
      <sheetName val="약품설비"/>
      <sheetName val="대치판정"/>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간지4"/>
      <sheetName val="구조물공 집계"/>
      <sheetName val="간지4 (1)"/>
      <sheetName val="옹벽집계"/>
      <sheetName val="게비온옹벽"/>
      <sheetName val="간지4 (2)"/>
      <sheetName val="날개벽집계"/>
      <sheetName val="날개벽(600)"/>
      <sheetName val="날개벽(800)"/>
      <sheetName val="날개벽(900)"/>
      <sheetName val="간지4 (3)"/>
      <sheetName val="암거집계"/>
      <sheetName val="암거"/>
      <sheetName val="간지4 (4)"/>
      <sheetName val="집수정집계"/>
      <sheetName val="집수정"/>
      <sheetName val="ABUT수량-A1"/>
      <sheetName val="INPUT"/>
      <sheetName val="반중력식옹벽"/>
      <sheetName val="자재단가비교표"/>
      <sheetName val="간선계산"/>
      <sheetName val="nys"/>
      <sheetName val="프랜트면허"/>
      <sheetName val="가압장(토목)"/>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변압기용량"/>
      <sheetName val="부하표(A)"/>
      <sheetName val="부하표(B)"/>
      <sheetName val="I.P계산"/>
      <sheetName val="단락용량계산1"/>
      <sheetName val="CABLE SIZE-1"/>
      <sheetName val="CABLE SIZE-2"/>
      <sheetName val="CABLE SIZE-3"/>
      <sheetName val="차단기선정"/>
      <sheetName val="콘덴서용량"/>
      <sheetName val="DATA1"/>
      <sheetName val="DATA2"/>
      <sheetName val="집수정"/>
      <sheetName val="ABUT수량-A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sheetData sheetId="9" refreshError="1"/>
      <sheetData sheetId="10" refreshError="1"/>
      <sheetData sheetId="11"/>
      <sheetData sheetId="12" refreshError="1"/>
      <sheetData sheetId="13" refreshError="1"/>
      <sheetData sheetId="14"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천방교총자재"/>
      <sheetName val="천방교토공집계"/>
      <sheetName val="천방교토공수량"/>
      <sheetName val="물푸기(천)"/>
      <sheetName val="천방교물돌리기"/>
      <sheetName val="구조물집계표"/>
      <sheetName val="천방교집계표"/>
      <sheetName val="천방교수량"/>
      <sheetName val="천방교파라페트"/>
      <sheetName val="천방교접속"/>
      <sheetName val="천방교역T형날개벽"/>
      <sheetName val="천방교교명주집계표"/>
      <sheetName val="천방교교명주수량"/>
      <sheetName val="빈칸 1"/>
      <sheetName val="대포2교총자재"/>
      <sheetName val="대포2교토공집계"/>
      <sheetName val="대포2교토공수량"/>
      <sheetName val="물푸기(대2)"/>
      <sheetName val="대포2교물돌리기"/>
      <sheetName val="구조물집계표-1"/>
      <sheetName val="대포2교집계표"/>
      <sheetName val="대포2교수량"/>
      <sheetName val="대포2교파라페트"/>
      <sheetName val="대포2교접속"/>
      <sheetName val="대포2교역T형날개벽"/>
      <sheetName val="대포2교교명주집계표"/>
      <sheetName val="대포2교교명주수량"/>
      <sheetName val="교각1"/>
      <sheetName val="집수정"/>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sheetData sheetId="25"/>
      <sheetData sheetId="26"/>
      <sheetData sheetId="27" refreshError="1"/>
      <sheetData sheetId="2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98수문일위"/>
      <sheetName val="98자재단가"/>
      <sheetName val="98년도"/>
      <sheetName val="99년도1월 "/>
      <sheetName val="99년도4월 "/>
      <sheetName val="99년도7월"/>
      <sheetName val="99년도9월"/>
      <sheetName val="해평이토변"/>
      <sheetName val="녹동자동비22560"/>
      <sheetName val="녹동자동비22760"/>
      <sheetName val="광양도이자동비"/>
      <sheetName val="도암천자동비"/>
      <sheetName val="광양신아배수문"/>
      <sheetName val="창포지구"/>
      <sheetName val="도양자동비"/>
      <sheetName val="회문지구"/>
      <sheetName val="토기공"/>
      <sheetName val="옥룡제"/>
      <sheetName val="봉덕보"/>
      <sheetName val="봉덕보 1"/>
      <sheetName val="난간"/>
      <sheetName val="내역서1999.8최종"/>
      <sheetName val="I一般比"/>
      <sheetName val="DATE"/>
      <sheetName val="공사비99-10"/>
      <sheetName val="내역서(교량)전체"/>
      <sheetName val="자재단가비교표"/>
      <sheetName val="N賃率-職"/>
      <sheetName val="단가조사"/>
      <sheetName val="설계기준"/>
      <sheetName val="3지구단위"/>
      <sheetName val="접속도로1"/>
    </sheetNames>
    <sheetDataSet>
      <sheetData sheetId="0" refreshError="1"/>
      <sheetData sheetId="1" refreshError="1">
        <row r="2">
          <cell r="A2" t="str">
            <v>★ 본 수문용 일위대가표를 수정할때는 아래사항을 유의하기바람</v>
          </cell>
        </row>
        <row r="3">
          <cell r="A3" t="str">
            <v>1. 사용장비 손료는 단가항목이 공란인것은 토목에서 받아 기입하고, 다른것은 시중물가지에서 해당 단가를 찾아  수정할것</v>
          </cell>
        </row>
        <row r="4">
          <cell r="A4" t="str">
            <v xml:space="preserve">2. 도장비 산출 내역중 자재비는 별도 기입할것.          </v>
          </cell>
        </row>
        <row r="11">
          <cell r="G11" t="str">
            <v>'98 년도  노 임  단 가 표</v>
          </cell>
        </row>
        <row r="12">
          <cell r="E12" t="str">
            <v xml:space="preserve"> </v>
          </cell>
        </row>
        <row r="13">
          <cell r="A13" t="str">
            <v>종       별</v>
          </cell>
          <cell r="C13" t="str">
            <v>재 료 또 는</v>
          </cell>
          <cell r="D13" t="str">
            <v>원 수</v>
          </cell>
          <cell r="E13" t="str">
            <v>단위</v>
          </cell>
          <cell r="F13" t="str">
            <v>총   액</v>
          </cell>
          <cell r="G13" t="str">
            <v>노   무   비</v>
          </cell>
          <cell r="I13" t="str">
            <v>재   료   비</v>
          </cell>
          <cell r="K13" t="str">
            <v>경      비</v>
          </cell>
          <cell r="M13" t="str">
            <v>비   고</v>
          </cell>
        </row>
        <row r="14">
          <cell r="C14" t="str">
            <v xml:space="preserve">규       격 </v>
          </cell>
          <cell r="F14" t="str">
            <v>금   액</v>
          </cell>
          <cell r="G14" t="str">
            <v>단  가</v>
          </cell>
          <cell r="H14" t="str">
            <v>금   액</v>
          </cell>
          <cell r="I14" t="str">
            <v>단  가</v>
          </cell>
          <cell r="J14" t="str">
            <v>금   액</v>
          </cell>
          <cell r="K14" t="str">
            <v>단  가</v>
          </cell>
          <cell r="L14" t="str">
            <v>금   액</v>
          </cell>
        </row>
        <row r="15">
          <cell r="A15" t="str">
            <v>형  틀  목  공</v>
          </cell>
          <cell r="C15" t="str">
            <v xml:space="preserve"> </v>
          </cell>
          <cell r="D15">
            <v>1</v>
          </cell>
          <cell r="E15" t="str">
            <v>일</v>
          </cell>
          <cell r="H15">
            <v>75306</v>
          </cell>
        </row>
        <row r="16">
          <cell r="A16" t="str">
            <v>절    단    공</v>
          </cell>
          <cell r="D16">
            <v>1</v>
          </cell>
          <cell r="E16" t="str">
            <v>"</v>
          </cell>
          <cell r="H16">
            <v>65881</v>
          </cell>
        </row>
        <row r="17">
          <cell r="A17" t="str">
            <v>석          공</v>
          </cell>
          <cell r="D17">
            <v>1</v>
          </cell>
          <cell r="E17" t="str">
            <v>"</v>
          </cell>
          <cell r="H17">
            <v>77005</v>
          </cell>
        </row>
        <row r="18">
          <cell r="A18" t="str">
            <v>특 수 비 계 공</v>
          </cell>
          <cell r="D18">
            <v>1</v>
          </cell>
          <cell r="E18" t="str">
            <v>"</v>
          </cell>
          <cell r="H18">
            <v>85884</v>
          </cell>
        </row>
        <row r="19">
          <cell r="A19" t="str">
            <v>비    계    공</v>
          </cell>
          <cell r="D19">
            <v>1</v>
          </cell>
          <cell r="E19" t="str">
            <v>"</v>
          </cell>
          <cell r="H19">
            <v>79467</v>
          </cell>
        </row>
        <row r="20">
          <cell r="A20" t="str">
            <v>도    장    공</v>
          </cell>
          <cell r="D20">
            <v>1</v>
          </cell>
          <cell r="E20" t="str">
            <v>일</v>
          </cell>
          <cell r="H20">
            <v>63038</v>
          </cell>
        </row>
        <row r="21">
          <cell r="A21" t="str">
            <v>플랜트기계설치공</v>
          </cell>
          <cell r="D21">
            <v>1</v>
          </cell>
          <cell r="E21" t="str">
            <v>"</v>
          </cell>
          <cell r="H21">
            <v>80805</v>
          </cell>
        </row>
        <row r="22">
          <cell r="A22" t="str">
            <v>플랜트  용접공</v>
          </cell>
          <cell r="D22">
            <v>1</v>
          </cell>
          <cell r="E22" t="str">
            <v>"</v>
          </cell>
          <cell r="H22">
            <v>95379</v>
          </cell>
        </row>
        <row r="23">
          <cell r="A23" t="str">
            <v>플랜트  제관공</v>
          </cell>
          <cell r="D23">
            <v>1</v>
          </cell>
          <cell r="E23" t="str">
            <v>"</v>
          </cell>
          <cell r="H23">
            <v>81966</v>
          </cell>
        </row>
        <row r="24">
          <cell r="A24" t="str">
            <v>플랜트  배관공</v>
          </cell>
          <cell r="D24">
            <v>1</v>
          </cell>
          <cell r="E24" t="str">
            <v>"</v>
          </cell>
          <cell r="H24">
            <v>97219</v>
          </cell>
        </row>
        <row r="25">
          <cell r="A25" t="str">
            <v>측    량    사</v>
          </cell>
          <cell r="D25">
            <v>1</v>
          </cell>
          <cell r="E25" t="str">
            <v>일</v>
          </cell>
          <cell r="H25">
            <v>58506</v>
          </cell>
        </row>
        <row r="26">
          <cell r="A26" t="str">
            <v>측량사    조수</v>
          </cell>
          <cell r="D26">
            <v>1</v>
          </cell>
          <cell r="E26" t="str">
            <v>"</v>
          </cell>
          <cell r="H26">
            <v>38777</v>
          </cell>
        </row>
        <row r="27">
          <cell r="A27" t="str">
            <v>플랜트    전공</v>
          </cell>
          <cell r="D27">
            <v>1</v>
          </cell>
          <cell r="E27" t="str">
            <v>"</v>
          </cell>
          <cell r="H27">
            <v>64285</v>
          </cell>
        </row>
        <row r="28">
          <cell r="A28" t="str">
            <v>특  별  인  부</v>
          </cell>
          <cell r="D28">
            <v>1</v>
          </cell>
          <cell r="E28" t="str">
            <v>"</v>
          </cell>
          <cell r="H28">
            <v>57379</v>
          </cell>
        </row>
        <row r="29">
          <cell r="A29" t="str">
            <v>보  통  인  부</v>
          </cell>
          <cell r="D29">
            <v>1</v>
          </cell>
          <cell r="E29" t="str">
            <v>"</v>
          </cell>
          <cell r="H29">
            <v>37736</v>
          </cell>
        </row>
        <row r="30">
          <cell r="A30" t="str">
            <v>중기 운전 기사</v>
          </cell>
          <cell r="D30">
            <v>1</v>
          </cell>
          <cell r="E30" t="str">
            <v>일</v>
          </cell>
          <cell r="H30">
            <v>56951</v>
          </cell>
        </row>
        <row r="31">
          <cell r="A31" t="str">
            <v>중  기  조  장</v>
          </cell>
          <cell r="D31">
            <v>1</v>
          </cell>
          <cell r="E31" t="str">
            <v>"</v>
          </cell>
          <cell r="H31">
            <v>55484</v>
          </cell>
        </row>
        <row r="32">
          <cell r="A32" t="str">
            <v>운전수(기  계)</v>
          </cell>
          <cell r="D32">
            <v>1</v>
          </cell>
          <cell r="E32" t="str">
            <v>"</v>
          </cell>
          <cell r="H32">
            <v>54325</v>
          </cell>
        </row>
        <row r="33">
          <cell r="A33" t="str">
            <v>운전사(운반차)</v>
          </cell>
          <cell r="D33">
            <v>1</v>
          </cell>
          <cell r="E33" t="str">
            <v>"</v>
          </cell>
          <cell r="H33">
            <v>51077</v>
          </cell>
        </row>
        <row r="34">
          <cell r="A34" t="str">
            <v>종       별</v>
          </cell>
          <cell r="C34" t="str">
            <v>재 료 또 는</v>
          </cell>
          <cell r="D34" t="str">
            <v xml:space="preserve">원 수 </v>
          </cell>
          <cell r="E34" t="str">
            <v>단 위</v>
          </cell>
          <cell r="F34" t="str">
            <v>총   액</v>
          </cell>
          <cell r="G34" t="str">
            <v>노   무   비</v>
          </cell>
          <cell r="I34" t="str">
            <v>재   료   비</v>
          </cell>
          <cell r="K34" t="str">
            <v>경      비</v>
          </cell>
          <cell r="M34" t="str">
            <v>비   고</v>
          </cell>
        </row>
        <row r="35">
          <cell r="C35" t="str">
            <v xml:space="preserve">규       격 </v>
          </cell>
          <cell r="F35" t="str">
            <v>금   액</v>
          </cell>
          <cell r="G35" t="str">
            <v>단  가</v>
          </cell>
          <cell r="H35" t="str">
            <v>금   액</v>
          </cell>
          <cell r="I35" t="str">
            <v>단  가</v>
          </cell>
          <cell r="J35" t="str">
            <v>금   액</v>
          </cell>
          <cell r="K35" t="str">
            <v>단  가</v>
          </cell>
          <cell r="L35" t="str">
            <v>금   액</v>
          </cell>
        </row>
        <row r="36">
          <cell r="A36" t="str">
            <v>중기 운전 조수</v>
          </cell>
          <cell r="D36">
            <v>1</v>
          </cell>
          <cell r="E36" t="str">
            <v>"</v>
          </cell>
          <cell r="H36">
            <v>42762</v>
          </cell>
        </row>
        <row r="37">
          <cell r="A37" t="str">
            <v>기    계    공</v>
          </cell>
          <cell r="D37">
            <v>1</v>
          </cell>
          <cell r="E37" t="str">
            <v>일</v>
          </cell>
          <cell r="H37">
            <v>58906</v>
          </cell>
        </row>
        <row r="38">
          <cell r="A38" t="str">
            <v>용접공 (일 반)</v>
          </cell>
          <cell r="D38">
            <v>1</v>
          </cell>
          <cell r="E38" t="str">
            <v>"</v>
          </cell>
          <cell r="H38">
            <v>74016</v>
          </cell>
        </row>
        <row r="39">
          <cell r="A39" t="str">
            <v>리    벳    공</v>
          </cell>
          <cell r="D39">
            <v>1</v>
          </cell>
          <cell r="E39" t="str">
            <v>"</v>
          </cell>
          <cell r="H39">
            <v>71579</v>
          </cell>
        </row>
        <row r="40">
          <cell r="A40" t="str">
            <v>계    령    공</v>
          </cell>
          <cell r="D40">
            <v>1</v>
          </cell>
          <cell r="E40" t="str">
            <v>"</v>
          </cell>
          <cell r="H40">
            <v>41937</v>
          </cell>
          <cell r="L40" t="str">
            <v xml:space="preserve"> </v>
          </cell>
        </row>
        <row r="41">
          <cell r="A41" t="str">
            <v>제    도    공</v>
          </cell>
          <cell r="D41">
            <v>1</v>
          </cell>
          <cell r="E41" t="str">
            <v>"</v>
          </cell>
          <cell r="H41">
            <v>32747</v>
          </cell>
        </row>
        <row r="42">
          <cell r="A42" t="str">
            <v>현    도    공</v>
          </cell>
          <cell r="C42" t="str">
            <v xml:space="preserve"> </v>
          </cell>
          <cell r="D42">
            <v>1</v>
          </cell>
          <cell r="E42" t="str">
            <v>일</v>
          </cell>
          <cell r="H42">
            <v>28487</v>
          </cell>
        </row>
        <row r="43">
          <cell r="A43" t="str">
            <v>마    킹    공</v>
          </cell>
          <cell r="D43">
            <v>1</v>
          </cell>
          <cell r="E43" t="str">
            <v>"</v>
          </cell>
          <cell r="H43">
            <v>26924</v>
          </cell>
        </row>
        <row r="44">
          <cell r="A44" t="str">
            <v>산 소 절 단 공</v>
          </cell>
          <cell r="D44">
            <v>1</v>
          </cell>
          <cell r="E44" t="str">
            <v>"</v>
          </cell>
          <cell r="H44">
            <v>31794</v>
          </cell>
        </row>
        <row r="45">
          <cell r="A45" t="str">
            <v>샤    링    공</v>
          </cell>
          <cell r="D45">
            <v>1</v>
          </cell>
          <cell r="E45" t="str">
            <v>"</v>
          </cell>
          <cell r="H45">
            <v>29508</v>
          </cell>
        </row>
        <row r="46">
          <cell r="A46" t="str">
            <v>프  레  스  공</v>
          </cell>
          <cell r="D46">
            <v>1</v>
          </cell>
          <cell r="E46" t="str">
            <v>"</v>
          </cell>
          <cell r="H46">
            <v>26250</v>
          </cell>
        </row>
        <row r="47">
          <cell r="A47" t="str">
            <v>보    링    공</v>
          </cell>
          <cell r="D47">
            <v>1</v>
          </cell>
          <cell r="E47" t="str">
            <v>일</v>
          </cell>
          <cell r="H47">
            <v>28378</v>
          </cell>
        </row>
        <row r="48">
          <cell r="A48" t="str">
            <v>밀    링    공</v>
          </cell>
          <cell r="D48">
            <v>1</v>
          </cell>
          <cell r="E48" t="str">
            <v>"</v>
          </cell>
          <cell r="H48">
            <v>27252</v>
          </cell>
        </row>
        <row r="49">
          <cell r="A49" t="str">
            <v>방 전 절 단 공</v>
          </cell>
          <cell r="D49">
            <v>1</v>
          </cell>
          <cell r="E49" t="str">
            <v>"</v>
          </cell>
          <cell r="H49">
            <v>27047</v>
          </cell>
        </row>
        <row r="50">
          <cell r="A50" t="str">
            <v>드    링    공</v>
          </cell>
          <cell r="D50">
            <v>1</v>
          </cell>
          <cell r="E50" t="str">
            <v>"</v>
          </cell>
          <cell r="H50">
            <v>27215</v>
          </cell>
        </row>
        <row r="51">
          <cell r="A51" t="str">
            <v>수 동 선 반 공</v>
          </cell>
          <cell r="D51">
            <v>1</v>
          </cell>
          <cell r="E51" t="str">
            <v>"</v>
          </cell>
          <cell r="H51">
            <v>27350</v>
          </cell>
        </row>
        <row r="52">
          <cell r="A52" t="str">
            <v>프  레  나  공</v>
          </cell>
          <cell r="D52">
            <v>1</v>
          </cell>
          <cell r="E52" t="str">
            <v>일</v>
          </cell>
          <cell r="H52">
            <v>25035</v>
          </cell>
        </row>
        <row r="53">
          <cell r="A53" t="str">
            <v>3 본  로 라 공</v>
          </cell>
          <cell r="D53">
            <v>1</v>
          </cell>
          <cell r="E53" t="str">
            <v>"</v>
          </cell>
          <cell r="H53">
            <v>34250</v>
          </cell>
        </row>
        <row r="54">
          <cell r="A54" t="str">
            <v>벤 딩 머 쉰 공</v>
          </cell>
          <cell r="D54">
            <v>1</v>
          </cell>
          <cell r="E54" t="str">
            <v>"</v>
          </cell>
          <cell r="H54">
            <v>29076</v>
          </cell>
        </row>
        <row r="55">
          <cell r="A55" t="str">
            <v>열  처  리  공</v>
          </cell>
          <cell r="D55">
            <v>1</v>
          </cell>
          <cell r="E55" t="str">
            <v>"</v>
          </cell>
          <cell r="H55">
            <v>25392</v>
          </cell>
        </row>
        <row r="56">
          <cell r="A56" t="str">
            <v>용    접    공</v>
          </cell>
          <cell r="D56">
            <v>1</v>
          </cell>
          <cell r="E56" t="str">
            <v>"</v>
          </cell>
          <cell r="H56">
            <v>27908</v>
          </cell>
        </row>
        <row r="57">
          <cell r="A57" t="str">
            <v>종       별</v>
          </cell>
          <cell r="C57" t="str">
            <v>재 료 또 는</v>
          </cell>
          <cell r="D57" t="str">
            <v xml:space="preserve">원 수 </v>
          </cell>
          <cell r="E57" t="str">
            <v>단 위</v>
          </cell>
          <cell r="F57" t="str">
            <v>총   액</v>
          </cell>
          <cell r="G57" t="str">
            <v>노   무   비</v>
          </cell>
          <cell r="I57" t="str">
            <v>재   료   비</v>
          </cell>
          <cell r="K57" t="str">
            <v>경      비</v>
          </cell>
          <cell r="M57" t="str">
            <v>비   고</v>
          </cell>
        </row>
        <row r="58">
          <cell r="C58" t="str">
            <v xml:space="preserve">규       격 </v>
          </cell>
          <cell r="F58" t="str">
            <v>금   액</v>
          </cell>
          <cell r="G58" t="str">
            <v>단  가</v>
          </cell>
          <cell r="H58" t="str">
            <v>금   액</v>
          </cell>
          <cell r="I58" t="str">
            <v>단  가</v>
          </cell>
          <cell r="J58" t="str">
            <v>금   액</v>
          </cell>
          <cell r="K58" t="str">
            <v>단  가</v>
          </cell>
          <cell r="L58" t="str">
            <v>금   액</v>
          </cell>
        </row>
        <row r="59">
          <cell r="A59" t="str">
            <v>그 라 인 다 공</v>
          </cell>
          <cell r="D59">
            <v>1</v>
          </cell>
          <cell r="E59" t="str">
            <v>일</v>
          </cell>
          <cell r="H59">
            <v>26032</v>
          </cell>
        </row>
        <row r="60">
          <cell r="A60" t="str">
            <v>비파괴  시험공</v>
          </cell>
          <cell r="D60">
            <v>1</v>
          </cell>
          <cell r="E60" t="str">
            <v>"</v>
          </cell>
          <cell r="H60">
            <v>64472</v>
          </cell>
        </row>
        <row r="61">
          <cell r="A61" t="str">
            <v>기계 기사 1 급</v>
          </cell>
          <cell r="C61" t="str">
            <v>(중급기술자)</v>
          </cell>
          <cell r="D61">
            <v>1</v>
          </cell>
          <cell r="E61" t="str">
            <v>"</v>
          </cell>
          <cell r="H61">
            <v>97488</v>
          </cell>
        </row>
        <row r="62">
          <cell r="A62" t="str">
            <v>기계 기사 2 급</v>
          </cell>
          <cell r="C62" t="str">
            <v>(초급기술자)</v>
          </cell>
          <cell r="D62">
            <v>1</v>
          </cell>
          <cell r="E62" t="str">
            <v>"</v>
          </cell>
          <cell r="H62">
            <v>69405</v>
          </cell>
        </row>
        <row r="63">
          <cell r="A63" t="str">
            <v>철    공</v>
          </cell>
          <cell r="D63">
            <v>1</v>
          </cell>
          <cell r="E63" t="str">
            <v>"</v>
          </cell>
          <cell r="H63">
            <v>72430</v>
          </cell>
        </row>
        <row r="64">
          <cell r="A64" t="str">
            <v>잠 수 부</v>
          </cell>
          <cell r="D64">
            <v>1</v>
          </cell>
          <cell r="E64" t="str">
            <v xml:space="preserve">일 </v>
          </cell>
          <cell r="H64">
            <v>81832</v>
          </cell>
        </row>
        <row r="65">
          <cell r="A65" t="str">
            <v>선    부</v>
          </cell>
          <cell r="D65">
            <v>1</v>
          </cell>
          <cell r="E65" t="str">
            <v xml:space="preserve">일 </v>
          </cell>
          <cell r="H65">
            <v>40088</v>
          </cell>
        </row>
        <row r="66">
          <cell r="A66" t="str">
            <v>조 력 공</v>
          </cell>
          <cell r="D66">
            <v>1</v>
          </cell>
          <cell r="E66" t="str">
            <v xml:space="preserve">일 </v>
          </cell>
          <cell r="H66">
            <v>48912</v>
          </cell>
        </row>
        <row r="67">
          <cell r="A67" t="str">
            <v>품질관리공(시험사1급)</v>
          </cell>
          <cell r="D67">
            <v>1</v>
          </cell>
          <cell r="E67" t="str">
            <v xml:space="preserve">일 </v>
          </cell>
          <cell r="H67">
            <v>47867</v>
          </cell>
          <cell r="L67" t="str">
            <v xml:space="preserve"> </v>
          </cell>
        </row>
        <row r="68">
          <cell r="A68" t="str">
            <v>특급기술자(건설및기타)</v>
          </cell>
          <cell r="D68">
            <v>1</v>
          </cell>
          <cell r="E68" t="str">
            <v xml:space="preserve">일 </v>
          </cell>
          <cell r="H68">
            <v>142203</v>
          </cell>
          <cell r="L68" t="str">
            <v xml:space="preserve"> </v>
          </cell>
        </row>
        <row r="69">
          <cell r="A69" t="str">
            <v>고급기술자(    "     )</v>
          </cell>
          <cell r="D69">
            <v>1</v>
          </cell>
          <cell r="E69" t="str">
            <v xml:space="preserve">일 </v>
          </cell>
          <cell r="H69">
            <v>117410</v>
          </cell>
          <cell r="L69" t="str">
            <v xml:space="preserve"> </v>
          </cell>
        </row>
        <row r="70">
          <cell r="A70" t="str">
            <v>중급기술자(    "     )</v>
          </cell>
          <cell r="D70">
            <v>1</v>
          </cell>
          <cell r="E70" t="str">
            <v xml:space="preserve">일 </v>
          </cell>
          <cell r="H70">
            <v>97488</v>
          </cell>
          <cell r="L70" t="str">
            <v xml:space="preserve"> </v>
          </cell>
        </row>
        <row r="71">
          <cell r="A71" t="str">
            <v>초급기술자(    "     )</v>
          </cell>
          <cell r="D71">
            <v>1</v>
          </cell>
          <cell r="E71" t="str">
            <v xml:space="preserve">일 </v>
          </cell>
          <cell r="H71">
            <v>69405</v>
          </cell>
          <cell r="L71" t="str">
            <v xml:space="preserve"> </v>
          </cell>
        </row>
        <row r="72">
          <cell r="A72" t="str">
            <v>고급기능사(    "     )</v>
          </cell>
          <cell r="D72">
            <v>1</v>
          </cell>
          <cell r="E72" t="str">
            <v xml:space="preserve">일 </v>
          </cell>
          <cell r="H72">
            <v>68094</v>
          </cell>
          <cell r="L72" t="str">
            <v xml:space="preserve"> </v>
          </cell>
        </row>
        <row r="73">
          <cell r="A73" t="str">
            <v>중급기능사(    "     )</v>
          </cell>
          <cell r="D73">
            <v>1</v>
          </cell>
          <cell r="E73" t="str">
            <v xml:space="preserve">일 </v>
          </cell>
          <cell r="H73">
            <v>60249</v>
          </cell>
          <cell r="L73" t="str">
            <v xml:space="preserve"> </v>
          </cell>
        </row>
        <row r="74">
          <cell r="A74" t="str">
            <v>초급기능사(    "     )</v>
          </cell>
          <cell r="D74">
            <v>1</v>
          </cell>
          <cell r="E74" t="str">
            <v xml:space="preserve">일 </v>
          </cell>
          <cell r="H74">
            <v>48652</v>
          </cell>
          <cell r="L74" t="str">
            <v xml:space="preserve"> </v>
          </cell>
        </row>
        <row r="75">
          <cell r="C75" t="str">
            <v xml:space="preserve"> </v>
          </cell>
        </row>
        <row r="76">
          <cell r="C76" t="str">
            <v xml:space="preserve"> </v>
          </cell>
        </row>
        <row r="77">
          <cell r="C77" t="str">
            <v xml:space="preserve"> </v>
          </cell>
        </row>
        <row r="78">
          <cell r="C78" t="str">
            <v xml:space="preserve"> </v>
          </cell>
        </row>
        <row r="79">
          <cell r="C79" t="str">
            <v xml:space="preserve"> </v>
          </cell>
        </row>
        <row r="81">
          <cell r="B81" t="str">
            <v>'98 년도  소 모 자 재  단 가 표</v>
          </cell>
        </row>
        <row r="82">
          <cell r="E82" t="str">
            <v xml:space="preserve"> </v>
          </cell>
        </row>
        <row r="83">
          <cell r="A83" t="str">
            <v>종       별</v>
          </cell>
          <cell r="C83" t="str">
            <v>재 료 또 는</v>
          </cell>
          <cell r="D83" t="str">
            <v xml:space="preserve">원 수 </v>
          </cell>
          <cell r="E83" t="str">
            <v>단 위</v>
          </cell>
          <cell r="F83" t="str">
            <v>총   액</v>
          </cell>
          <cell r="G83" t="str">
            <v>노   무   비</v>
          </cell>
          <cell r="I83" t="str">
            <v>재   료   비</v>
          </cell>
          <cell r="K83" t="str">
            <v>경      비</v>
          </cell>
          <cell r="M83" t="str">
            <v>비   고</v>
          </cell>
        </row>
        <row r="84">
          <cell r="C84" t="str">
            <v xml:space="preserve">규       격 </v>
          </cell>
          <cell r="F84" t="str">
            <v>금   액</v>
          </cell>
          <cell r="G84" t="str">
            <v>단  가</v>
          </cell>
          <cell r="H84" t="str">
            <v>금   액</v>
          </cell>
          <cell r="I84" t="str">
            <v>단  가</v>
          </cell>
          <cell r="J84" t="str">
            <v>금   액</v>
          </cell>
          <cell r="K84" t="str">
            <v>단  가</v>
          </cell>
          <cell r="L84" t="str">
            <v>금   액</v>
          </cell>
        </row>
        <row r="85">
          <cell r="A85" t="str">
            <v>산          소</v>
          </cell>
          <cell r="C85" t="str">
            <v>6,000 L</v>
          </cell>
          <cell r="D85">
            <v>1</v>
          </cell>
          <cell r="E85" t="str">
            <v>병</v>
          </cell>
          <cell r="J85">
            <v>12000</v>
          </cell>
        </row>
        <row r="86">
          <cell r="A86" t="str">
            <v>아  세  치  렌</v>
          </cell>
          <cell r="C86" t="str">
            <v>4,500 L</v>
          </cell>
          <cell r="D86">
            <v>1</v>
          </cell>
          <cell r="E86" t="str">
            <v>"</v>
          </cell>
          <cell r="J86">
            <v>55392</v>
          </cell>
        </row>
        <row r="87">
          <cell r="B87" t="str">
            <v xml:space="preserve">  "</v>
          </cell>
          <cell r="C87" t="str">
            <v>2,100 L</v>
          </cell>
          <cell r="D87">
            <v>1</v>
          </cell>
          <cell r="E87" t="str">
            <v>"</v>
          </cell>
          <cell r="J87">
            <v>25849</v>
          </cell>
        </row>
        <row r="88">
          <cell r="A88" t="str">
            <v>STS 용  접  봉</v>
          </cell>
          <cell r="C88" t="str">
            <v>4Φx350L</v>
          </cell>
          <cell r="D88">
            <v>1</v>
          </cell>
          <cell r="E88" t="str">
            <v>kg</v>
          </cell>
          <cell r="J88">
            <v>5460</v>
          </cell>
        </row>
        <row r="89">
          <cell r="A89" t="str">
            <v>SS400  용 접 봉</v>
          </cell>
          <cell r="C89" t="str">
            <v>"</v>
          </cell>
          <cell r="D89">
            <v>1</v>
          </cell>
          <cell r="E89" t="str">
            <v>"</v>
          </cell>
          <cell r="J89">
            <v>1260</v>
          </cell>
        </row>
        <row r="90">
          <cell r="A90" t="str">
            <v>전  력  요  금</v>
          </cell>
          <cell r="D90">
            <v>1</v>
          </cell>
          <cell r="E90" t="str">
            <v>Kwh</v>
          </cell>
          <cell r="J90">
            <v>61.6</v>
          </cell>
        </row>
        <row r="91">
          <cell r="A91" t="str">
            <v>함          석</v>
          </cell>
          <cell r="C91" t="str">
            <v>#32x3'x6'</v>
          </cell>
          <cell r="D91">
            <v>1</v>
          </cell>
          <cell r="E91" t="str">
            <v>매</v>
          </cell>
          <cell r="J91">
            <v>2597</v>
          </cell>
        </row>
        <row r="92">
          <cell r="B92" t="str">
            <v xml:space="preserve">  "</v>
          </cell>
          <cell r="C92" t="str">
            <v>#31x3'x6'</v>
          </cell>
          <cell r="D92">
            <v>1</v>
          </cell>
          <cell r="E92" t="str">
            <v>"</v>
          </cell>
          <cell r="J92">
            <v>2825</v>
          </cell>
        </row>
        <row r="93">
          <cell r="A93" t="str">
            <v>경          유</v>
          </cell>
          <cell r="D93">
            <v>1</v>
          </cell>
          <cell r="E93" t="str">
            <v>L</v>
          </cell>
          <cell r="J93">
            <v>526.4</v>
          </cell>
        </row>
        <row r="94">
          <cell r="A94" t="str">
            <v>코  크  스</v>
          </cell>
          <cell r="D94">
            <v>1</v>
          </cell>
          <cell r="E94" t="str">
            <v>kg</v>
          </cell>
          <cell r="J94">
            <v>183</v>
          </cell>
        </row>
        <row r="95">
          <cell r="A95" t="str">
            <v>그라인다돌</v>
          </cell>
          <cell r="D95">
            <v>1</v>
          </cell>
          <cell r="E95" t="str">
            <v>개</v>
          </cell>
          <cell r="J95">
            <v>3380</v>
          </cell>
        </row>
        <row r="96">
          <cell r="A96" t="str">
            <v>노   즐</v>
          </cell>
          <cell r="D96">
            <v>1</v>
          </cell>
          <cell r="E96" t="str">
            <v>"</v>
          </cell>
          <cell r="J96">
            <v>32000</v>
          </cell>
        </row>
        <row r="97">
          <cell r="A97" t="str">
            <v>아  세  치  렌</v>
          </cell>
          <cell r="C97" t="str">
            <v>4,500 L</v>
          </cell>
          <cell r="D97">
            <v>1</v>
          </cell>
          <cell r="E97" t="str">
            <v>kg</v>
          </cell>
          <cell r="J97">
            <v>10500</v>
          </cell>
        </row>
        <row r="98">
          <cell r="B98" t="str">
            <v>- 엔진유</v>
          </cell>
          <cell r="E98" t="str">
            <v>L</v>
          </cell>
          <cell r="J98">
            <v>1250</v>
          </cell>
        </row>
        <row r="99">
          <cell r="B99" t="str">
            <v>- 구리이스</v>
          </cell>
          <cell r="E99" t="str">
            <v>KG</v>
          </cell>
          <cell r="J99">
            <v>2323</v>
          </cell>
        </row>
        <row r="100">
          <cell r="B100" t="str">
            <v>- 규사</v>
          </cell>
          <cell r="E100" t="str">
            <v>TON</v>
          </cell>
          <cell r="J100">
            <v>25000</v>
          </cell>
        </row>
        <row r="101">
          <cell r="B101" t="str">
            <v>- SAND</v>
          </cell>
          <cell r="E101" t="str">
            <v>㎥</v>
          </cell>
          <cell r="J101">
            <v>7000</v>
          </cell>
        </row>
        <row r="102">
          <cell r="B102" t="str">
            <v>- POWER BRUSH</v>
          </cell>
          <cell r="E102" t="str">
            <v>KG</v>
          </cell>
          <cell r="J102">
            <v>5000</v>
          </cell>
        </row>
        <row r="103">
          <cell r="A103" t="str">
            <v>종       별</v>
          </cell>
          <cell r="C103" t="str">
            <v>재 료 또 는</v>
          </cell>
          <cell r="D103" t="str">
            <v xml:space="preserve">원 수 </v>
          </cell>
          <cell r="E103" t="str">
            <v>단 위</v>
          </cell>
          <cell r="F103" t="str">
            <v>총   액</v>
          </cell>
          <cell r="G103" t="str">
            <v>노   무   비</v>
          </cell>
          <cell r="I103" t="str">
            <v>재   료   비</v>
          </cell>
          <cell r="K103" t="str">
            <v>경      비</v>
          </cell>
          <cell r="M103" t="str">
            <v>비   고</v>
          </cell>
        </row>
        <row r="104">
          <cell r="C104" t="str">
            <v xml:space="preserve">규       격 </v>
          </cell>
          <cell r="F104" t="str">
            <v>금   액</v>
          </cell>
          <cell r="G104" t="str">
            <v>단  가</v>
          </cell>
          <cell r="H104" t="str">
            <v>금   액</v>
          </cell>
          <cell r="I104" t="str">
            <v>단  가</v>
          </cell>
          <cell r="J104" t="str">
            <v>금   액</v>
          </cell>
          <cell r="K104" t="str">
            <v>단  가</v>
          </cell>
          <cell r="L104" t="str">
            <v>금   액</v>
          </cell>
        </row>
        <row r="105">
          <cell r="B105" t="str">
            <v>- WIRE BRUSH</v>
          </cell>
          <cell r="E105" t="str">
            <v>KG</v>
          </cell>
          <cell r="J105">
            <v>2000</v>
          </cell>
        </row>
        <row r="106">
          <cell r="B106" t="str">
            <v>- 세척제</v>
          </cell>
          <cell r="E106" t="str">
            <v>KG</v>
          </cell>
          <cell r="J106">
            <v>10500</v>
          </cell>
        </row>
        <row r="107">
          <cell r="B107" t="str">
            <v>- 넝마</v>
          </cell>
          <cell r="E107" t="str">
            <v>KG</v>
          </cell>
          <cell r="J107">
            <v>1363</v>
          </cell>
          <cell r="K107" t="str">
            <v>(적산정보 492)</v>
          </cell>
        </row>
        <row r="108">
          <cell r="B108" t="str">
            <v>- 세라믹코팅제</v>
          </cell>
          <cell r="E108" t="str">
            <v>KG</v>
          </cell>
          <cell r="J108">
            <v>168300</v>
          </cell>
        </row>
        <row r="109">
          <cell r="B109" t="str">
            <v>- 희석제</v>
          </cell>
          <cell r="E109" t="str">
            <v>통</v>
          </cell>
          <cell r="J109">
            <v>5120</v>
          </cell>
        </row>
        <row r="110">
          <cell r="B110" t="str">
            <v>ZINC RICH PRIMER</v>
          </cell>
          <cell r="E110" t="str">
            <v>L</v>
          </cell>
          <cell r="J110">
            <v>7945</v>
          </cell>
        </row>
        <row r="111">
          <cell r="B111" t="str">
            <v>신      나</v>
          </cell>
          <cell r="J111">
            <v>2111</v>
          </cell>
        </row>
        <row r="112">
          <cell r="B112" t="str">
            <v>방 오 도 료</v>
          </cell>
          <cell r="J112">
            <v>9231</v>
          </cell>
        </row>
        <row r="113">
          <cell r="B113" t="str">
            <v>신  나(ANTI FAULING)</v>
          </cell>
          <cell r="J113">
            <v>1530</v>
          </cell>
        </row>
        <row r="114">
          <cell r="B114" t="str">
            <v>TAL EPOXY</v>
          </cell>
          <cell r="J114">
            <v>3570</v>
          </cell>
        </row>
        <row r="115">
          <cell r="B115" t="str">
            <v>PURE EPOXY</v>
          </cell>
          <cell r="J115">
            <v>4010</v>
          </cell>
        </row>
        <row r="127">
          <cell r="B127" t="str">
            <v>'98 년도  사 용 장 비 경 비  단 가 표</v>
          </cell>
        </row>
        <row r="128">
          <cell r="E128" t="str">
            <v xml:space="preserve"> </v>
          </cell>
        </row>
        <row r="129">
          <cell r="A129" t="str">
            <v>종       별</v>
          </cell>
          <cell r="C129" t="str">
            <v>재 료 또 는</v>
          </cell>
          <cell r="D129" t="str">
            <v xml:space="preserve">원 수 </v>
          </cell>
          <cell r="E129" t="str">
            <v>단 위</v>
          </cell>
          <cell r="F129" t="str">
            <v>총   액</v>
          </cell>
          <cell r="G129" t="str">
            <v>노   무   비</v>
          </cell>
          <cell r="I129" t="str">
            <v>재   료   비</v>
          </cell>
          <cell r="K129" t="str">
            <v>경      비</v>
          </cell>
          <cell r="M129" t="str">
            <v>비   고</v>
          </cell>
        </row>
        <row r="130">
          <cell r="C130" t="str">
            <v xml:space="preserve">규       격 </v>
          </cell>
          <cell r="F130" t="str">
            <v>금   액</v>
          </cell>
          <cell r="G130" t="str">
            <v>단  가</v>
          </cell>
          <cell r="H130" t="str">
            <v>금   액</v>
          </cell>
          <cell r="I130" t="str">
            <v>단  가</v>
          </cell>
          <cell r="J130" t="str">
            <v>금   액</v>
          </cell>
          <cell r="K130" t="str">
            <v>단  가</v>
          </cell>
          <cell r="L130" t="str">
            <v>금   액</v>
          </cell>
        </row>
        <row r="131">
          <cell r="A131" t="str">
            <v>Lathe</v>
          </cell>
          <cell r="C131" t="str">
            <v>12ftx7.5Hp</v>
          </cell>
          <cell r="D131">
            <v>1</v>
          </cell>
          <cell r="E131" t="str">
            <v>hr</v>
          </cell>
          <cell r="H131">
            <v>3418</v>
          </cell>
          <cell r="L131">
            <v>3775</v>
          </cell>
        </row>
        <row r="132">
          <cell r="A132" t="str">
            <v>Planer</v>
          </cell>
          <cell r="C132" t="str">
            <v>4ftx8ft</v>
          </cell>
          <cell r="D132">
            <v>1</v>
          </cell>
          <cell r="E132" t="str">
            <v>"</v>
          </cell>
          <cell r="H132">
            <v>3129</v>
          </cell>
          <cell r="L132">
            <v>2743</v>
          </cell>
        </row>
        <row r="133">
          <cell r="A133" t="str">
            <v>Boring Machine</v>
          </cell>
          <cell r="C133" t="str">
            <v>horizontal type 3Hp</v>
          </cell>
        </row>
        <row r="134">
          <cell r="D134">
            <v>1</v>
          </cell>
          <cell r="E134" t="str">
            <v>"</v>
          </cell>
          <cell r="H134">
            <v>3547</v>
          </cell>
          <cell r="L134">
            <v>8928</v>
          </cell>
        </row>
        <row r="135">
          <cell r="A135" t="str">
            <v>Union Melt Welder</v>
          </cell>
          <cell r="C135" t="str">
            <v>5.5 KVA</v>
          </cell>
          <cell r="D135">
            <v>1</v>
          </cell>
          <cell r="E135" t="str">
            <v>"</v>
          </cell>
          <cell r="H135">
            <v>3488</v>
          </cell>
          <cell r="L135">
            <v>1797</v>
          </cell>
        </row>
        <row r="136">
          <cell r="A136" t="str">
            <v>Gouging Machine</v>
          </cell>
          <cell r="C136" t="str">
            <v>중형</v>
          </cell>
          <cell r="D136">
            <v>1</v>
          </cell>
          <cell r="E136" t="str">
            <v>"</v>
          </cell>
          <cell r="H136">
            <v>3380</v>
          </cell>
          <cell r="L136">
            <v>670</v>
          </cell>
        </row>
        <row r="137">
          <cell r="A137" t="str">
            <v>Gas Cutting Machine</v>
          </cell>
        </row>
        <row r="138">
          <cell r="C138" t="str">
            <v>auto 중형</v>
          </cell>
          <cell r="D138">
            <v>1</v>
          </cell>
          <cell r="E138" t="str">
            <v>hr</v>
          </cell>
          <cell r="H138">
            <v>11922</v>
          </cell>
          <cell r="L138">
            <v>119</v>
          </cell>
        </row>
        <row r="139">
          <cell r="B139" t="str">
            <v xml:space="preserve">  "</v>
          </cell>
          <cell r="C139" t="str">
            <v>manual 중형</v>
          </cell>
          <cell r="D139">
            <v>1</v>
          </cell>
          <cell r="E139" t="str">
            <v>"</v>
          </cell>
          <cell r="H139">
            <v>3974</v>
          </cell>
          <cell r="L139">
            <v>115</v>
          </cell>
        </row>
        <row r="140">
          <cell r="A140" t="str">
            <v>Gas Heating Touch</v>
          </cell>
          <cell r="C140" t="str">
            <v>중형</v>
          </cell>
          <cell r="D140">
            <v>1</v>
          </cell>
          <cell r="E140" t="str">
            <v>"</v>
          </cell>
          <cell r="H140">
            <v>3174</v>
          </cell>
          <cell r="L140">
            <v>115</v>
          </cell>
        </row>
        <row r="141">
          <cell r="A141" t="str">
            <v>A.C Welder</v>
          </cell>
          <cell r="C141" t="str">
            <v>5.5 KVA</v>
          </cell>
          <cell r="D141">
            <v>1</v>
          </cell>
          <cell r="E141" t="str">
            <v>"</v>
          </cell>
          <cell r="L141">
            <v>107</v>
          </cell>
        </row>
        <row r="142">
          <cell r="B142" t="str">
            <v xml:space="preserve"> "</v>
          </cell>
          <cell r="C142" t="str">
            <v>10 KVA</v>
          </cell>
          <cell r="D142">
            <v>1</v>
          </cell>
          <cell r="E142" t="str">
            <v>"</v>
          </cell>
          <cell r="L142">
            <v>155</v>
          </cell>
        </row>
        <row r="143">
          <cell r="A143" t="str">
            <v>D.C Welder</v>
          </cell>
          <cell r="C143" t="str">
            <v>300A  5.5KW</v>
          </cell>
          <cell r="D143">
            <v>1</v>
          </cell>
          <cell r="E143" t="str">
            <v>hr</v>
          </cell>
          <cell r="L143">
            <v>359</v>
          </cell>
        </row>
        <row r="144">
          <cell r="A144" t="str">
            <v>Gas Welder</v>
          </cell>
          <cell r="C144" t="str">
            <v>대형</v>
          </cell>
          <cell r="D144">
            <v>1</v>
          </cell>
          <cell r="E144" t="str">
            <v>"</v>
          </cell>
          <cell r="L144">
            <v>149.5</v>
          </cell>
        </row>
        <row r="145">
          <cell r="B145" t="str">
            <v xml:space="preserve"> "</v>
          </cell>
          <cell r="C145" t="str">
            <v>중형</v>
          </cell>
          <cell r="D145">
            <v>1</v>
          </cell>
          <cell r="E145" t="str">
            <v>"</v>
          </cell>
          <cell r="L145">
            <v>115</v>
          </cell>
        </row>
        <row r="146">
          <cell r="A146" t="str">
            <v>Hydro Press</v>
          </cell>
          <cell r="C146" t="str">
            <v>300ton</v>
          </cell>
          <cell r="D146">
            <v>1</v>
          </cell>
          <cell r="E146" t="str">
            <v>"</v>
          </cell>
          <cell r="H146">
            <v>3281</v>
          </cell>
          <cell r="L146">
            <v>8463</v>
          </cell>
        </row>
        <row r="147">
          <cell r="B147" t="str">
            <v xml:space="preserve"> "</v>
          </cell>
          <cell r="C147" t="str">
            <v>100ton</v>
          </cell>
          <cell r="D147">
            <v>1</v>
          </cell>
          <cell r="E147" t="str">
            <v>"</v>
          </cell>
          <cell r="H147">
            <v>3281</v>
          </cell>
          <cell r="L147">
            <v>6045</v>
          </cell>
        </row>
        <row r="148">
          <cell r="A148" t="str">
            <v>Bending Roller</v>
          </cell>
          <cell r="C148" t="str">
            <v>23ft</v>
          </cell>
          <cell r="D148">
            <v>1</v>
          </cell>
          <cell r="E148" t="str">
            <v>hr</v>
          </cell>
          <cell r="H148">
            <v>4281</v>
          </cell>
          <cell r="L148">
            <v>6323</v>
          </cell>
        </row>
        <row r="149">
          <cell r="A149" t="str">
            <v>종       별</v>
          </cell>
          <cell r="C149" t="str">
            <v>재 료 또 는</v>
          </cell>
          <cell r="D149" t="str">
            <v xml:space="preserve">원 수 </v>
          </cell>
          <cell r="E149" t="str">
            <v>단 위</v>
          </cell>
          <cell r="F149" t="str">
            <v>총   액</v>
          </cell>
          <cell r="G149" t="str">
            <v>노   무   비</v>
          </cell>
          <cell r="I149" t="str">
            <v>재   료   비</v>
          </cell>
          <cell r="K149" t="str">
            <v>경      비</v>
          </cell>
          <cell r="M149" t="str">
            <v>비   고</v>
          </cell>
        </row>
        <row r="150">
          <cell r="C150" t="str">
            <v xml:space="preserve">규       격 </v>
          </cell>
          <cell r="F150" t="str">
            <v>금   액</v>
          </cell>
          <cell r="G150" t="str">
            <v>단  가</v>
          </cell>
          <cell r="H150" t="str">
            <v>금   액</v>
          </cell>
          <cell r="I150" t="str">
            <v>단  가</v>
          </cell>
          <cell r="J150" t="str">
            <v>금   액</v>
          </cell>
          <cell r="K150" t="str">
            <v>단  가</v>
          </cell>
          <cell r="L150" t="str">
            <v>금   액</v>
          </cell>
        </row>
        <row r="151">
          <cell r="A151" t="str">
            <v>Edge Bending Roller</v>
          </cell>
        </row>
        <row r="152">
          <cell r="C152" t="str">
            <v>23ft</v>
          </cell>
          <cell r="D152">
            <v>1</v>
          </cell>
          <cell r="E152" t="str">
            <v>"</v>
          </cell>
          <cell r="H152">
            <v>4281</v>
          </cell>
          <cell r="L152">
            <v>9484.5</v>
          </cell>
        </row>
        <row r="153">
          <cell r="A153" t="str">
            <v>Shearing Machine</v>
          </cell>
          <cell r="D153">
            <v>1</v>
          </cell>
          <cell r="E153" t="str">
            <v>"</v>
          </cell>
          <cell r="H153">
            <v>3688</v>
          </cell>
          <cell r="L153">
            <v>3209</v>
          </cell>
        </row>
        <row r="154">
          <cell r="A154" t="str">
            <v>Drilling Machine</v>
          </cell>
          <cell r="C154" t="str">
            <v xml:space="preserve"> 3 Hp</v>
          </cell>
          <cell r="D154">
            <v>1</v>
          </cell>
          <cell r="E154" t="str">
            <v>"</v>
          </cell>
          <cell r="H154">
            <v>3401</v>
          </cell>
          <cell r="L154">
            <v>576</v>
          </cell>
        </row>
        <row r="155">
          <cell r="B155" t="str">
            <v xml:space="preserve">  "</v>
          </cell>
          <cell r="C155" t="str">
            <v>radial 5Hp</v>
          </cell>
          <cell r="D155">
            <v>1</v>
          </cell>
          <cell r="E155" t="str">
            <v>"</v>
          </cell>
          <cell r="H155">
            <v>3401</v>
          </cell>
          <cell r="L155">
            <v>1720</v>
          </cell>
        </row>
        <row r="156">
          <cell r="A156" t="str">
            <v>Portable Drill</v>
          </cell>
          <cell r="C156" t="str">
            <v>0.5 Hp</v>
          </cell>
          <cell r="D156">
            <v>1</v>
          </cell>
          <cell r="E156" t="str">
            <v>hr</v>
          </cell>
          <cell r="H156" t="str">
            <v xml:space="preserve"> </v>
          </cell>
          <cell r="L156">
            <v>12</v>
          </cell>
        </row>
        <row r="157">
          <cell r="B157" t="str">
            <v xml:space="preserve">  "</v>
          </cell>
          <cell r="C157" t="str">
            <v>1.5 Hp</v>
          </cell>
          <cell r="D157">
            <v>1</v>
          </cell>
          <cell r="E157" t="str">
            <v>"</v>
          </cell>
          <cell r="H157" t="str">
            <v xml:space="preserve"> </v>
          </cell>
          <cell r="L157">
            <v>14</v>
          </cell>
        </row>
        <row r="158">
          <cell r="A158" t="str">
            <v>Portable Grinder</v>
          </cell>
          <cell r="C158" t="str">
            <v>0.5 Hp</v>
          </cell>
          <cell r="D158">
            <v>1</v>
          </cell>
          <cell r="E158" t="str">
            <v>hr</v>
          </cell>
          <cell r="L158">
            <v>22</v>
          </cell>
        </row>
        <row r="159">
          <cell r="A159" t="str">
            <v>Air Compressor</v>
          </cell>
          <cell r="C159" t="str">
            <v>5.9㎥/min</v>
          </cell>
          <cell r="D159">
            <v>1</v>
          </cell>
          <cell r="E159" t="str">
            <v>"</v>
          </cell>
          <cell r="H159">
            <v>9681</v>
          </cell>
          <cell r="J159">
            <v>6189</v>
          </cell>
          <cell r="L159">
            <v>3137</v>
          </cell>
        </row>
        <row r="160">
          <cell r="B160" t="str">
            <v xml:space="preserve">  "</v>
          </cell>
          <cell r="C160" t="str">
            <v>8.9㎥/min</v>
          </cell>
          <cell r="D160">
            <v>1</v>
          </cell>
          <cell r="E160" t="str">
            <v>"</v>
          </cell>
          <cell r="H160">
            <v>9681</v>
          </cell>
          <cell r="J160">
            <v>8779</v>
          </cell>
          <cell r="L160">
            <v>6250</v>
          </cell>
        </row>
        <row r="161">
          <cell r="A161" t="str">
            <v>Over Head Crane</v>
          </cell>
          <cell r="C161" t="str">
            <v>20ton</v>
          </cell>
          <cell r="D161">
            <v>1</v>
          </cell>
          <cell r="E161" t="str">
            <v>"</v>
          </cell>
          <cell r="H161">
            <v>9681</v>
          </cell>
          <cell r="L161">
            <v>3338</v>
          </cell>
        </row>
        <row r="162">
          <cell r="B162" t="str">
            <v xml:space="preserve">  "</v>
          </cell>
          <cell r="C162" t="str">
            <v>30ton</v>
          </cell>
          <cell r="D162">
            <v>1</v>
          </cell>
          <cell r="E162" t="str">
            <v>hr</v>
          </cell>
          <cell r="H162">
            <v>9681</v>
          </cell>
          <cell r="L162">
            <v>4123</v>
          </cell>
        </row>
        <row r="163">
          <cell r="A163" t="str">
            <v>Truck Crane</v>
          </cell>
          <cell r="C163" t="str">
            <v>10ton</v>
          </cell>
          <cell r="D163">
            <v>1</v>
          </cell>
          <cell r="E163" t="str">
            <v>"</v>
          </cell>
          <cell r="H163">
            <v>18615</v>
          </cell>
          <cell r="J163">
            <v>3486</v>
          </cell>
          <cell r="L163">
            <v>20487</v>
          </cell>
        </row>
        <row r="164">
          <cell r="B164" t="str">
            <v xml:space="preserve">  "</v>
          </cell>
          <cell r="C164" t="str">
            <v>15ton</v>
          </cell>
          <cell r="D164">
            <v>1</v>
          </cell>
          <cell r="E164" t="str">
            <v>"</v>
          </cell>
          <cell r="H164">
            <v>18615</v>
          </cell>
          <cell r="J164">
            <v>4285</v>
          </cell>
          <cell r="L164">
            <v>30731</v>
          </cell>
        </row>
        <row r="165">
          <cell r="B165" t="str">
            <v xml:space="preserve">  "</v>
          </cell>
          <cell r="C165" t="str">
            <v>20ton</v>
          </cell>
          <cell r="D165">
            <v>1</v>
          </cell>
          <cell r="E165" t="str">
            <v>"</v>
          </cell>
          <cell r="H165">
            <v>18615</v>
          </cell>
          <cell r="J165">
            <v>4939</v>
          </cell>
          <cell r="L165">
            <v>40975</v>
          </cell>
        </row>
        <row r="166">
          <cell r="B166" t="str">
            <v xml:space="preserve">  "</v>
          </cell>
          <cell r="C166" t="str">
            <v>30ton</v>
          </cell>
          <cell r="D166">
            <v>1</v>
          </cell>
          <cell r="E166" t="str">
            <v>"</v>
          </cell>
          <cell r="H166">
            <v>18615</v>
          </cell>
          <cell r="J166">
            <v>7046</v>
          </cell>
          <cell r="L166">
            <v>44939</v>
          </cell>
        </row>
        <row r="167">
          <cell r="B167" t="str">
            <v xml:space="preserve">  "</v>
          </cell>
          <cell r="C167" t="str">
            <v>40ton</v>
          </cell>
          <cell r="D167">
            <v>1</v>
          </cell>
          <cell r="E167" t="str">
            <v>"</v>
          </cell>
          <cell r="H167">
            <v>18615</v>
          </cell>
          <cell r="J167">
            <v>8730</v>
          </cell>
          <cell r="L167">
            <v>55621</v>
          </cell>
        </row>
        <row r="168">
          <cell r="A168" t="str">
            <v>Winch</v>
          </cell>
          <cell r="C168" t="str">
            <v>10Hp</v>
          </cell>
          <cell r="D168">
            <v>1</v>
          </cell>
          <cell r="E168" t="str">
            <v>hr</v>
          </cell>
          <cell r="H168">
            <v>9235</v>
          </cell>
          <cell r="L168">
            <v>850</v>
          </cell>
        </row>
        <row r="169">
          <cell r="A169" t="str">
            <v>"</v>
          </cell>
          <cell r="C169" t="str">
            <v>50Hp</v>
          </cell>
          <cell r="D169">
            <v>1</v>
          </cell>
          <cell r="E169" t="str">
            <v>"</v>
          </cell>
          <cell r="H169">
            <v>9235</v>
          </cell>
          <cell r="L169">
            <v>5209</v>
          </cell>
        </row>
        <row r="170">
          <cell r="A170" t="str">
            <v>Truck</v>
          </cell>
          <cell r="C170" t="str">
            <v>6ton</v>
          </cell>
          <cell r="D170">
            <v>1</v>
          </cell>
          <cell r="E170" t="str">
            <v>"</v>
          </cell>
          <cell r="H170">
            <v>8683</v>
          </cell>
          <cell r="J170">
            <v>8110</v>
          </cell>
          <cell r="L170">
            <v>4902</v>
          </cell>
        </row>
        <row r="171">
          <cell r="A171" t="str">
            <v>Trailer</v>
          </cell>
          <cell r="C171" t="str">
            <v>20ton</v>
          </cell>
          <cell r="D171">
            <v>1</v>
          </cell>
          <cell r="E171" t="str">
            <v>"</v>
          </cell>
          <cell r="H171">
            <v>9681</v>
          </cell>
          <cell r="J171">
            <v>15109</v>
          </cell>
          <cell r="L171">
            <v>20345</v>
          </cell>
        </row>
        <row r="172">
          <cell r="A172" t="str">
            <v>종       별</v>
          </cell>
          <cell r="C172" t="str">
            <v>재 료 또 는</v>
          </cell>
          <cell r="D172" t="str">
            <v xml:space="preserve">원 수 </v>
          </cell>
          <cell r="E172" t="str">
            <v>단 위</v>
          </cell>
          <cell r="F172" t="str">
            <v>총   액</v>
          </cell>
          <cell r="G172" t="str">
            <v>노   무   비</v>
          </cell>
          <cell r="I172" t="str">
            <v>재   료   비</v>
          </cell>
          <cell r="K172" t="str">
            <v>경      비</v>
          </cell>
          <cell r="M172" t="str">
            <v>비   고</v>
          </cell>
        </row>
        <row r="173">
          <cell r="C173" t="str">
            <v xml:space="preserve">규       격 </v>
          </cell>
          <cell r="F173" t="str">
            <v>금   액</v>
          </cell>
          <cell r="G173" t="str">
            <v>단  가</v>
          </cell>
          <cell r="H173" t="str">
            <v>금   액</v>
          </cell>
          <cell r="I173" t="str">
            <v>단  가</v>
          </cell>
          <cell r="J173" t="str">
            <v>금   액</v>
          </cell>
          <cell r="K173" t="str">
            <v>단  가</v>
          </cell>
          <cell r="L173" t="str">
            <v>금   액</v>
          </cell>
        </row>
        <row r="174">
          <cell r="A174" t="str">
            <v>Trailer</v>
          </cell>
          <cell r="C174" t="str">
            <v>30ton</v>
          </cell>
          <cell r="D174">
            <v>1</v>
          </cell>
          <cell r="E174" t="str">
            <v>"</v>
          </cell>
          <cell r="H174">
            <v>8683</v>
          </cell>
          <cell r="J174">
            <v>15763</v>
          </cell>
          <cell r="L174">
            <v>27414</v>
          </cell>
        </row>
        <row r="175">
          <cell r="A175" t="str">
            <v>Fork Lift</v>
          </cell>
          <cell r="C175" t="str">
            <v>3.5ton</v>
          </cell>
          <cell r="D175">
            <v>1</v>
          </cell>
          <cell r="E175" t="str">
            <v>hr</v>
          </cell>
          <cell r="H175">
            <v>9681</v>
          </cell>
          <cell r="J175">
            <v>5116</v>
          </cell>
          <cell r="L175">
            <v>3470</v>
          </cell>
        </row>
        <row r="176">
          <cell r="B176" t="str">
            <v xml:space="preserve"> "</v>
          </cell>
          <cell r="C176" t="str">
            <v>5.0ton</v>
          </cell>
          <cell r="D176">
            <v>1</v>
          </cell>
          <cell r="E176" t="str">
            <v>"</v>
          </cell>
          <cell r="H176">
            <v>9681</v>
          </cell>
          <cell r="J176">
            <v>5116.08</v>
          </cell>
          <cell r="L176">
            <v>4863</v>
          </cell>
        </row>
        <row r="177">
          <cell r="B177" t="str">
            <v xml:space="preserve"> "</v>
          </cell>
          <cell r="C177" t="str">
            <v>7.5ton</v>
          </cell>
          <cell r="D177">
            <v>1</v>
          </cell>
          <cell r="E177" t="str">
            <v>"</v>
          </cell>
          <cell r="H177">
            <v>9681</v>
          </cell>
          <cell r="J177">
            <v>5898</v>
          </cell>
          <cell r="L177">
            <v>5845</v>
          </cell>
        </row>
        <row r="178">
          <cell r="A178" t="str">
            <v>발 전 기</v>
          </cell>
          <cell r="C178" t="str">
            <v>50 kw</v>
          </cell>
          <cell r="D178">
            <v>1</v>
          </cell>
          <cell r="E178" t="str">
            <v>"</v>
          </cell>
          <cell r="H178">
            <v>9235</v>
          </cell>
          <cell r="J178">
            <v>8338</v>
          </cell>
          <cell r="L178">
            <v>4912</v>
          </cell>
        </row>
        <row r="179">
          <cell r="A179" t="str">
            <v>AIR HOSE</v>
          </cell>
          <cell r="C179" t="str">
            <v>3/4 "</v>
          </cell>
          <cell r="D179">
            <v>1</v>
          </cell>
          <cell r="E179" t="str">
            <v>"</v>
          </cell>
          <cell r="L179">
            <v>48</v>
          </cell>
        </row>
        <row r="180">
          <cell r="A180" t="str">
            <v>브라스트기</v>
          </cell>
          <cell r="D180">
            <v>1</v>
          </cell>
          <cell r="E180" t="str">
            <v>"</v>
          </cell>
          <cell r="L180">
            <v>659</v>
          </cell>
        </row>
        <row r="181">
          <cell r="A181" t="str">
            <v>건  조  기</v>
          </cell>
          <cell r="D181">
            <v>1</v>
          </cell>
          <cell r="E181" t="str">
            <v>"</v>
          </cell>
          <cell r="L181">
            <v>211</v>
          </cell>
        </row>
        <row r="182">
          <cell r="A182" t="str">
            <v>방  진  복</v>
          </cell>
          <cell r="D182">
            <v>1</v>
          </cell>
          <cell r="E182" t="str">
            <v>"</v>
          </cell>
          <cell r="L182">
            <v>107</v>
          </cell>
        </row>
        <row r="183">
          <cell r="A183" t="str">
            <v>방  진  모</v>
          </cell>
          <cell r="D183">
            <v>1</v>
          </cell>
          <cell r="E183" t="str">
            <v>"</v>
          </cell>
          <cell r="L183">
            <v>21</v>
          </cell>
        </row>
        <row r="196">
          <cell r="B196" t="str">
            <v>'98 년도  사 용 장 비 경 비  산 출 표</v>
          </cell>
        </row>
        <row r="197">
          <cell r="E197" t="str">
            <v xml:space="preserve"> </v>
          </cell>
        </row>
        <row r="198">
          <cell r="A198" t="str">
            <v>종       별</v>
          </cell>
          <cell r="C198" t="str">
            <v>재 료 또 는</v>
          </cell>
          <cell r="D198" t="str">
            <v xml:space="preserve">원 수 </v>
          </cell>
          <cell r="E198" t="str">
            <v>단 위</v>
          </cell>
          <cell r="F198" t="str">
            <v>총   액</v>
          </cell>
          <cell r="G198" t="str">
            <v>노   무   비</v>
          </cell>
          <cell r="I198" t="str">
            <v>재   료   비</v>
          </cell>
          <cell r="K198" t="str">
            <v>경      비</v>
          </cell>
          <cell r="M198" t="str">
            <v>비   고</v>
          </cell>
        </row>
        <row r="199">
          <cell r="C199" t="str">
            <v xml:space="preserve">규       격 </v>
          </cell>
          <cell r="F199" t="str">
            <v>금   액</v>
          </cell>
          <cell r="G199" t="str">
            <v>단  가</v>
          </cell>
          <cell r="H199" t="str">
            <v>금   액</v>
          </cell>
          <cell r="I199" t="str">
            <v>단  가</v>
          </cell>
          <cell r="J199" t="str">
            <v>금   액</v>
          </cell>
          <cell r="K199" t="str">
            <v>단  가</v>
          </cell>
          <cell r="L199" t="str">
            <v>금   액</v>
          </cell>
        </row>
        <row r="200">
          <cell r="A200" t="str">
            <v>Truck</v>
          </cell>
          <cell r="C200" t="str">
            <v>6ton</v>
          </cell>
          <cell r="D200">
            <v>1</v>
          </cell>
          <cell r="E200" t="str">
            <v>hr</v>
          </cell>
          <cell r="H200">
            <v>8683</v>
          </cell>
          <cell r="J200">
            <v>8110</v>
          </cell>
        </row>
        <row r="202">
          <cell r="B202" t="str">
            <v>- 경유</v>
          </cell>
          <cell r="D202">
            <v>10.7</v>
          </cell>
          <cell r="E202" t="str">
            <v>L</v>
          </cell>
          <cell r="I202">
            <v>526.4</v>
          </cell>
          <cell r="J202">
            <v>5632</v>
          </cell>
        </row>
        <row r="203">
          <cell r="B203" t="str">
            <v>- 잡유</v>
          </cell>
          <cell r="C203" t="str">
            <v>주연료*44%</v>
          </cell>
          <cell r="D203">
            <v>1</v>
          </cell>
          <cell r="E203" t="str">
            <v>식</v>
          </cell>
          <cell r="J203">
            <v>2478</v>
          </cell>
        </row>
        <row r="204">
          <cell r="B204" t="str">
            <v>- 조종원</v>
          </cell>
          <cell r="D204">
            <v>0.17</v>
          </cell>
          <cell r="E204" t="str">
            <v>인</v>
          </cell>
          <cell r="G204">
            <v>51077</v>
          </cell>
          <cell r="H204">
            <v>8683</v>
          </cell>
        </row>
        <row r="206">
          <cell r="A206" t="str">
            <v>Truck Crane</v>
          </cell>
          <cell r="C206" t="str">
            <v>15ton</v>
          </cell>
          <cell r="D206">
            <v>1</v>
          </cell>
          <cell r="E206" t="str">
            <v>hr</v>
          </cell>
          <cell r="H206">
            <v>18615</v>
          </cell>
          <cell r="J206">
            <v>4285</v>
          </cell>
        </row>
        <row r="208">
          <cell r="B208" t="str">
            <v>- 경유</v>
          </cell>
          <cell r="D208">
            <v>5.9</v>
          </cell>
          <cell r="E208" t="str">
            <v>L</v>
          </cell>
          <cell r="I208">
            <v>526.4</v>
          </cell>
          <cell r="J208">
            <v>3105.76</v>
          </cell>
        </row>
        <row r="209">
          <cell r="B209" t="str">
            <v>- 잡유</v>
          </cell>
          <cell r="C209" t="str">
            <v>주연료*38%</v>
          </cell>
          <cell r="D209">
            <v>1</v>
          </cell>
          <cell r="E209" t="str">
            <v>식</v>
          </cell>
          <cell r="J209">
            <v>1180.1888000000001</v>
          </cell>
        </row>
        <row r="210">
          <cell r="B210" t="str">
            <v>- 조종원</v>
          </cell>
          <cell r="D210">
            <v>0.17</v>
          </cell>
          <cell r="E210" t="str">
            <v>인</v>
          </cell>
          <cell r="G210">
            <v>56951</v>
          </cell>
          <cell r="H210">
            <v>9681.67</v>
          </cell>
        </row>
        <row r="211">
          <cell r="B211" t="str">
            <v>- 조수</v>
          </cell>
          <cell r="D211">
            <v>0.17</v>
          </cell>
          <cell r="E211" t="str">
            <v>"</v>
          </cell>
          <cell r="G211">
            <v>42762</v>
          </cell>
          <cell r="H211">
            <v>7269.5400000000009</v>
          </cell>
        </row>
        <row r="212">
          <cell r="B212" t="str">
            <v>- 중기조장</v>
          </cell>
          <cell r="D212">
            <v>0.03</v>
          </cell>
          <cell r="E212" t="str">
            <v>"</v>
          </cell>
          <cell r="G212">
            <v>55484</v>
          </cell>
          <cell r="H212">
            <v>1664.52</v>
          </cell>
        </row>
        <row r="214">
          <cell r="A214" t="str">
            <v>Truck Crane</v>
          </cell>
          <cell r="C214" t="str">
            <v>20ton</v>
          </cell>
          <cell r="D214">
            <v>1</v>
          </cell>
          <cell r="E214" t="str">
            <v>hr</v>
          </cell>
          <cell r="H214">
            <v>18615</v>
          </cell>
          <cell r="J214">
            <v>4939</v>
          </cell>
        </row>
        <row r="216">
          <cell r="B216" t="str">
            <v>- 경유</v>
          </cell>
          <cell r="D216">
            <v>6.8</v>
          </cell>
          <cell r="E216" t="str">
            <v>L</v>
          </cell>
          <cell r="I216">
            <v>526.4</v>
          </cell>
          <cell r="J216">
            <v>3579.5199999999995</v>
          </cell>
        </row>
        <row r="217">
          <cell r="B217" t="str">
            <v>- 잡유</v>
          </cell>
          <cell r="C217" t="str">
            <v>주연료*38%</v>
          </cell>
          <cell r="D217">
            <v>1</v>
          </cell>
          <cell r="E217" t="str">
            <v>식</v>
          </cell>
          <cell r="J217">
            <v>1360.2175999999997</v>
          </cell>
        </row>
        <row r="218">
          <cell r="A218" t="str">
            <v>종       별</v>
          </cell>
          <cell r="C218" t="str">
            <v>재 료 또 는</v>
          </cell>
          <cell r="D218" t="str">
            <v xml:space="preserve">원 수 </v>
          </cell>
          <cell r="E218" t="str">
            <v>단 위</v>
          </cell>
          <cell r="F218" t="str">
            <v>총   액</v>
          </cell>
          <cell r="G218" t="str">
            <v>노   무   비</v>
          </cell>
          <cell r="I218" t="str">
            <v>재   료   비</v>
          </cell>
          <cell r="K218" t="str">
            <v>경      비</v>
          </cell>
          <cell r="M218" t="str">
            <v>비   고</v>
          </cell>
        </row>
        <row r="219">
          <cell r="C219" t="str">
            <v xml:space="preserve">규       격 </v>
          </cell>
          <cell r="F219" t="str">
            <v>금   액</v>
          </cell>
          <cell r="G219" t="str">
            <v>단  가</v>
          </cell>
          <cell r="H219" t="str">
            <v>금   액</v>
          </cell>
          <cell r="I219" t="str">
            <v>단  가</v>
          </cell>
          <cell r="J219" t="str">
            <v>금   액</v>
          </cell>
          <cell r="K219" t="str">
            <v>단  가</v>
          </cell>
          <cell r="L219" t="str">
            <v>금   액</v>
          </cell>
        </row>
        <row r="220">
          <cell r="B220" t="str">
            <v>- 조종원</v>
          </cell>
          <cell r="D220">
            <v>0.17</v>
          </cell>
          <cell r="E220" t="str">
            <v>인</v>
          </cell>
          <cell r="G220">
            <v>56951</v>
          </cell>
          <cell r="H220">
            <v>9681.67</v>
          </cell>
        </row>
        <row r="221">
          <cell r="B221" t="str">
            <v>- 조수</v>
          </cell>
          <cell r="D221">
            <v>0.17</v>
          </cell>
          <cell r="E221" t="str">
            <v>"</v>
          </cell>
          <cell r="G221">
            <v>42762</v>
          </cell>
          <cell r="H221">
            <v>7269.5400000000009</v>
          </cell>
        </row>
        <row r="222">
          <cell r="B222" t="str">
            <v>- 중기조장</v>
          </cell>
          <cell r="D222">
            <v>0.03</v>
          </cell>
          <cell r="E222" t="str">
            <v>"</v>
          </cell>
          <cell r="G222">
            <v>55484</v>
          </cell>
          <cell r="H222">
            <v>1664.52</v>
          </cell>
        </row>
        <row r="224">
          <cell r="A224" t="str">
            <v>Truck Crane</v>
          </cell>
          <cell r="C224" t="str">
            <v>30ton</v>
          </cell>
          <cell r="D224">
            <v>1</v>
          </cell>
          <cell r="E224" t="str">
            <v>hr</v>
          </cell>
          <cell r="H224">
            <v>18615</v>
          </cell>
          <cell r="J224">
            <v>7046</v>
          </cell>
        </row>
        <row r="226">
          <cell r="B226" t="str">
            <v>- 경유</v>
          </cell>
          <cell r="D226">
            <v>9.6999999999999993</v>
          </cell>
          <cell r="E226" t="str">
            <v>L</v>
          </cell>
          <cell r="I226">
            <v>526.4</v>
          </cell>
          <cell r="J226">
            <v>5106.079999999999</v>
          </cell>
          <cell r="L226" t="str">
            <v xml:space="preserve"> </v>
          </cell>
        </row>
        <row r="227">
          <cell r="B227" t="str">
            <v>- 잡유</v>
          </cell>
          <cell r="C227" t="str">
            <v>주연료*38%</v>
          </cell>
          <cell r="D227">
            <v>1</v>
          </cell>
          <cell r="E227" t="str">
            <v>식</v>
          </cell>
          <cell r="J227">
            <v>1940.3103999999994</v>
          </cell>
        </row>
        <row r="228">
          <cell r="B228" t="str">
            <v>- 조종원</v>
          </cell>
          <cell r="D228">
            <v>0.17</v>
          </cell>
          <cell r="E228" t="str">
            <v>인</v>
          </cell>
          <cell r="G228">
            <v>56951</v>
          </cell>
          <cell r="H228">
            <v>9681.67</v>
          </cell>
        </row>
        <row r="229">
          <cell r="B229" t="str">
            <v>- 조수</v>
          </cell>
          <cell r="D229">
            <v>0.17</v>
          </cell>
          <cell r="E229" t="str">
            <v>"</v>
          </cell>
          <cell r="G229">
            <v>42762</v>
          </cell>
          <cell r="H229">
            <v>7269.5400000000009</v>
          </cell>
        </row>
        <row r="230">
          <cell r="B230" t="str">
            <v>- 중기조장</v>
          </cell>
          <cell r="D230">
            <v>0.03</v>
          </cell>
          <cell r="E230" t="str">
            <v>"</v>
          </cell>
          <cell r="G230">
            <v>55484</v>
          </cell>
          <cell r="H230">
            <v>1664.52</v>
          </cell>
        </row>
        <row r="232">
          <cell r="A232" t="str">
            <v>Truck Crane</v>
          </cell>
          <cell r="C232" t="str">
            <v>40ton</v>
          </cell>
          <cell r="D232">
            <v>1</v>
          </cell>
          <cell r="E232" t="str">
            <v>hr</v>
          </cell>
          <cell r="H232">
            <v>18615</v>
          </cell>
          <cell r="J232">
            <v>8730</v>
          </cell>
        </row>
        <row r="234">
          <cell r="B234" t="str">
            <v>- 경유</v>
          </cell>
          <cell r="D234">
            <v>10.7</v>
          </cell>
          <cell r="E234" t="str">
            <v>L</v>
          </cell>
          <cell r="I234">
            <v>526.4</v>
          </cell>
          <cell r="J234">
            <v>5632.48</v>
          </cell>
          <cell r="L234" t="str">
            <v xml:space="preserve"> </v>
          </cell>
        </row>
        <row r="235">
          <cell r="B235" t="str">
            <v>- 잡유</v>
          </cell>
          <cell r="C235" t="str">
            <v>주연료*55%</v>
          </cell>
          <cell r="D235">
            <v>1</v>
          </cell>
          <cell r="E235" t="str">
            <v>식</v>
          </cell>
          <cell r="J235">
            <v>3097.8639999999996</v>
          </cell>
        </row>
        <row r="236">
          <cell r="B236" t="str">
            <v>- 조종원</v>
          </cell>
          <cell r="D236">
            <v>0.17</v>
          </cell>
          <cell r="E236" t="str">
            <v>인</v>
          </cell>
          <cell r="G236">
            <v>56951</v>
          </cell>
          <cell r="H236">
            <v>9681.67</v>
          </cell>
        </row>
        <row r="237">
          <cell r="B237" t="str">
            <v>- 조수</v>
          </cell>
          <cell r="D237">
            <v>0.17</v>
          </cell>
          <cell r="E237" t="str">
            <v>"</v>
          </cell>
          <cell r="G237">
            <v>42762</v>
          </cell>
          <cell r="H237">
            <v>7269.5400000000009</v>
          </cell>
        </row>
        <row r="238">
          <cell r="B238" t="str">
            <v>- 중기조장</v>
          </cell>
          <cell r="D238">
            <v>0.03</v>
          </cell>
          <cell r="E238" t="str">
            <v>"</v>
          </cell>
          <cell r="G238">
            <v>55484</v>
          </cell>
          <cell r="H238">
            <v>1664.52</v>
          </cell>
        </row>
        <row r="241">
          <cell r="A241" t="str">
            <v>종       별</v>
          </cell>
          <cell r="C241" t="str">
            <v>재 료 또 는</v>
          </cell>
          <cell r="D241" t="str">
            <v xml:space="preserve">원 수 </v>
          </cell>
          <cell r="E241" t="str">
            <v>단 위</v>
          </cell>
          <cell r="F241" t="str">
            <v>총   액</v>
          </cell>
          <cell r="G241" t="str">
            <v>노   무   비</v>
          </cell>
          <cell r="I241" t="str">
            <v>재   료   비</v>
          </cell>
          <cell r="K241" t="str">
            <v>경      비</v>
          </cell>
          <cell r="M241" t="str">
            <v>비   고</v>
          </cell>
        </row>
        <row r="242">
          <cell r="C242" t="str">
            <v xml:space="preserve">규       격 </v>
          </cell>
          <cell r="F242" t="str">
            <v>금   액</v>
          </cell>
          <cell r="G242" t="str">
            <v>단  가</v>
          </cell>
          <cell r="H242" t="str">
            <v>금   액</v>
          </cell>
          <cell r="I242" t="str">
            <v>단  가</v>
          </cell>
          <cell r="J242" t="str">
            <v>금   액</v>
          </cell>
          <cell r="K242" t="str">
            <v>단  가</v>
          </cell>
          <cell r="L242" t="str">
            <v>금   액</v>
          </cell>
        </row>
        <row r="243">
          <cell r="A243" t="str">
            <v>Tower Crane</v>
          </cell>
          <cell r="C243" t="str">
            <v>5ton</v>
          </cell>
          <cell r="D243">
            <v>1</v>
          </cell>
          <cell r="E243" t="str">
            <v>hr</v>
          </cell>
          <cell r="J243">
            <v>543</v>
          </cell>
        </row>
        <row r="245">
          <cell r="B245" t="str">
            <v xml:space="preserve">- Wire Rope </v>
          </cell>
          <cell r="C245" t="str">
            <v>18m/mΦ</v>
          </cell>
          <cell r="D245">
            <v>0.36</v>
          </cell>
          <cell r="E245" t="str">
            <v>m</v>
          </cell>
          <cell r="I245">
            <v>1509</v>
          </cell>
          <cell r="J245">
            <v>543</v>
          </cell>
        </row>
        <row r="246">
          <cell r="A246" t="str">
            <v>Fork Lift Truck</v>
          </cell>
          <cell r="C246" t="str">
            <v>3.5ton</v>
          </cell>
          <cell r="D246">
            <v>1</v>
          </cell>
          <cell r="E246" t="str">
            <v>hr</v>
          </cell>
          <cell r="H246">
            <v>9681</v>
          </cell>
          <cell r="J246">
            <v>5116</v>
          </cell>
        </row>
        <row r="248">
          <cell r="B248" t="str">
            <v>- 경유</v>
          </cell>
          <cell r="D248">
            <v>7.2</v>
          </cell>
          <cell r="E248" t="str">
            <v>L</v>
          </cell>
          <cell r="I248">
            <v>526.4</v>
          </cell>
          <cell r="J248">
            <v>3790.08</v>
          </cell>
        </row>
        <row r="249">
          <cell r="B249" t="str">
            <v>- 잡유</v>
          </cell>
          <cell r="C249" t="str">
            <v>주연료*35%</v>
          </cell>
          <cell r="D249">
            <v>1</v>
          </cell>
          <cell r="E249" t="str">
            <v>식</v>
          </cell>
          <cell r="J249">
            <v>1326.5279999999998</v>
          </cell>
        </row>
        <row r="250">
          <cell r="B250" t="str">
            <v>- 조종원</v>
          </cell>
          <cell r="D250">
            <v>0.17</v>
          </cell>
          <cell r="E250" t="str">
            <v>인</v>
          </cell>
          <cell r="G250">
            <v>56951</v>
          </cell>
          <cell r="H250">
            <v>9681</v>
          </cell>
        </row>
        <row r="251">
          <cell r="A251" t="str">
            <v>Fork Lift Truck</v>
          </cell>
          <cell r="C251" t="str">
            <v>5.0ton</v>
          </cell>
          <cell r="D251">
            <v>1</v>
          </cell>
          <cell r="E251" t="str">
            <v>hr</v>
          </cell>
          <cell r="H251">
            <v>9681</v>
          </cell>
          <cell r="J251">
            <v>5116.08</v>
          </cell>
        </row>
        <row r="253">
          <cell r="B253" t="str">
            <v>- 경유</v>
          </cell>
          <cell r="D253">
            <v>7.2</v>
          </cell>
          <cell r="E253" t="str">
            <v>L</v>
          </cell>
          <cell r="I253">
            <v>526.4</v>
          </cell>
          <cell r="J253">
            <v>3790.08</v>
          </cell>
        </row>
        <row r="254">
          <cell r="B254" t="str">
            <v>- 잡유</v>
          </cell>
          <cell r="C254" t="str">
            <v>주연료*35%</v>
          </cell>
          <cell r="D254">
            <v>1</v>
          </cell>
          <cell r="E254" t="str">
            <v>식</v>
          </cell>
          <cell r="J254">
            <v>1326</v>
          </cell>
        </row>
        <row r="255">
          <cell r="B255" t="str">
            <v>- 조종원</v>
          </cell>
          <cell r="D255">
            <v>0.17</v>
          </cell>
          <cell r="E255" t="str">
            <v>인</v>
          </cell>
          <cell r="G255">
            <v>56951</v>
          </cell>
          <cell r="H255">
            <v>9681</v>
          </cell>
        </row>
        <row r="257">
          <cell r="A257" t="str">
            <v>Fork Lift Truck</v>
          </cell>
          <cell r="C257" t="str">
            <v>7.5ton</v>
          </cell>
          <cell r="D257">
            <v>1</v>
          </cell>
          <cell r="E257" t="str">
            <v>hr</v>
          </cell>
          <cell r="H257">
            <v>9681</v>
          </cell>
          <cell r="J257">
            <v>5898</v>
          </cell>
        </row>
        <row r="259">
          <cell r="B259" t="str">
            <v>- 경유</v>
          </cell>
          <cell r="D259">
            <v>8.3000000000000007</v>
          </cell>
          <cell r="E259" t="str">
            <v>L</v>
          </cell>
          <cell r="I259">
            <v>526.4</v>
          </cell>
          <cell r="J259">
            <v>4369.12</v>
          </cell>
        </row>
        <row r="260">
          <cell r="B260" t="str">
            <v>- 잡유</v>
          </cell>
          <cell r="C260" t="str">
            <v>주연료*35%</v>
          </cell>
          <cell r="D260">
            <v>1</v>
          </cell>
          <cell r="E260" t="str">
            <v>식</v>
          </cell>
          <cell r="J260">
            <v>1529.1919999999998</v>
          </cell>
        </row>
        <row r="261">
          <cell r="B261" t="str">
            <v>- 조종원</v>
          </cell>
          <cell r="D261">
            <v>0.17</v>
          </cell>
          <cell r="E261" t="str">
            <v>인</v>
          </cell>
          <cell r="G261">
            <v>56951</v>
          </cell>
          <cell r="H261">
            <v>9681</v>
          </cell>
        </row>
        <row r="264">
          <cell r="A264" t="str">
            <v>종       별</v>
          </cell>
          <cell r="C264" t="str">
            <v>재 료 또 는</v>
          </cell>
          <cell r="D264" t="str">
            <v xml:space="preserve">원 수 </v>
          </cell>
          <cell r="E264" t="str">
            <v>단 위</v>
          </cell>
          <cell r="F264" t="str">
            <v>총   액</v>
          </cell>
          <cell r="G264" t="str">
            <v>노   무   비</v>
          </cell>
          <cell r="I264" t="str">
            <v>재   료   비</v>
          </cell>
          <cell r="K264" t="str">
            <v>경      비</v>
          </cell>
          <cell r="M264" t="str">
            <v>비   고</v>
          </cell>
        </row>
        <row r="265">
          <cell r="C265" t="str">
            <v xml:space="preserve">규       격 </v>
          </cell>
          <cell r="F265" t="str">
            <v>금   액</v>
          </cell>
          <cell r="G265" t="str">
            <v>단  가</v>
          </cell>
          <cell r="H265" t="str">
            <v>금   액</v>
          </cell>
          <cell r="I265" t="str">
            <v>단  가</v>
          </cell>
          <cell r="J265" t="str">
            <v>금   액</v>
          </cell>
          <cell r="K265" t="str">
            <v>단  가</v>
          </cell>
          <cell r="L265" t="str">
            <v>금   액</v>
          </cell>
        </row>
        <row r="266">
          <cell r="A266" t="str">
            <v>Trailer</v>
          </cell>
          <cell r="C266" t="str">
            <v>30ton</v>
          </cell>
          <cell r="D266">
            <v>1</v>
          </cell>
          <cell r="E266" t="str">
            <v>hr</v>
          </cell>
          <cell r="H266">
            <v>8683</v>
          </cell>
          <cell r="J266">
            <v>15763</v>
          </cell>
        </row>
        <row r="268">
          <cell r="B268" t="str">
            <v>- 경유</v>
          </cell>
          <cell r="D268">
            <v>21.7</v>
          </cell>
          <cell r="E268" t="str">
            <v>L</v>
          </cell>
          <cell r="I268">
            <v>526.4</v>
          </cell>
          <cell r="J268">
            <v>11422.88</v>
          </cell>
        </row>
        <row r="269">
          <cell r="B269" t="str">
            <v>- 잡유</v>
          </cell>
          <cell r="C269" t="str">
            <v>주연료*38%</v>
          </cell>
          <cell r="D269">
            <v>1</v>
          </cell>
          <cell r="E269" t="str">
            <v>식</v>
          </cell>
          <cell r="J269">
            <v>4340.6943999999994</v>
          </cell>
        </row>
        <row r="270">
          <cell r="B270" t="str">
            <v>- 조종원</v>
          </cell>
          <cell r="D270">
            <v>0.17</v>
          </cell>
          <cell r="E270" t="str">
            <v>인</v>
          </cell>
          <cell r="G270">
            <v>51077</v>
          </cell>
          <cell r="H270">
            <v>8683</v>
          </cell>
        </row>
        <row r="272">
          <cell r="A272" t="str">
            <v>Air Compressor</v>
          </cell>
          <cell r="C272" t="str">
            <v>7.1㎥/min</v>
          </cell>
          <cell r="H272">
            <v>9681</v>
          </cell>
          <cell r="J272">
            <v>6189</v>
          </cell>
        </row>
        <row r="274">
          <cell r="B274" t="str">
            <v>- 경유</v>
          </cell>
          <cell r="D274">
            <v>9.8000000000000007</v>
          </cell>
          <cell r="E274" t="str">
            <v>L</v>
          </cell>
          <cell r="I274">
            <v>526.4</v>
          </cell>
          <cell r="J274">
            <v>5158</v>
          </cell>
        </row>
        <row r="275">
          <cell r="B275" t="str">
            <v>- 잡유</v>
          </cell>
          <cell r="C275" t="str">
            <v>주연료*20%</v>
          </cell>
          <cell r="D275">
            <v>1</v>
          </cell>
          <cell r="E275" t="str">
            <v>식</v>
          </cell>
          <cell r="J275">
            <v>1031</v>
          </cell>
        </row>
        <row r="276">
          <cell r="B276" t="str">
            <v>- 조종원</v>
          </cell>
          <cell r="D276">
            <v>0.17</v>
          </cell>
          <cell r="E276" t="str">
            <v>인</v>
          </cell>
          <cell r="G276">
            <v>56951</v>
          </cell>
          <cell r="H276">
            <v>9681</v>
          </cell>
        </row>
        <row r="278">
          <cell r="A278" t="str">
            <v>Air Compressor</v>
          </cell>
          <cell r="C278" t="str">
            <v>10.3㎥/min</v>
          </cell>
          <cell r="H278">
            <v>9681</v>
          </cell>
          <cell r="J278">
            <v>8779</v>
          </cell>
        </row>
        <row r="280">
          <cell r="B280" t="str">
            <v>- 경유</v>
          </cell>
          <cell r="D280">
            <v>13.9</v>
          </cell>
          <cell r="E280" t="str">
            <v>L</v>
          </cell>
          <cell r="I280">
            <v>526.4</v>
          </cell>
          <cell r="J280">
            <v>7316</v>
          </cell>
        </row>
        <row r="281">
          <cell r="B281" t="str">
            <v>- 잡유</v>
          </cell>
          <cell r="C281" t="str">
            <v>주연료*20%</v>
          </cell>
          <cell r="D281">
            <v>1</v>
          </cell>
          <cell r="E281" t="str">
            <v>식</v>
          </cell>
          <cell r="J281">
            <v>1463</v>
          </cell>
        </row>
        <row r="282">
          <cell r="B282" t="str">
            <v>- 조종원</v>
          </cell>
          <cell r="D282">
            <v>0.17</v>
          </cell>
          <cell r="E282" t="str">
            <v>인</v>
          </cell>
          <cell r="G282">
            <v>56951</v>
          </cell>
          <cell r="H282">
            <v>9681</v>
          </cell>
        </row>
        <row r="284">
          <cell r="A284" t="str">
            <v>Trailer</v>
          </cell>
          <cell r="C284" t="str">
            <v>20ton</v>
          </cell>
          <cell r="D284">
            <v>1</v>
          </cell>
          <cell r="E284" t="str">
            <v>hr</v>
          </cell>
          <cell r="H284">
            <v>9681</v>
          </cell>
          <cell r="J284">
            <v>15109</v>
          </cell>
        </row>
        <row r="286">
          <cell r="B286" t="str">
            <v>- 경유</v>
          </cell>
          <cell r="D286">
            <v>20.8</v>
          </cell>
          <cell r="E286" t="str">
            <v>L</v>
          </cell>
          <cell r="I286">
            <v>526.4</v>
          </cell>
          <cell r="J286">
            <v>10949.12</v>
          </cell>
        </row>
        <row r="287">
          <cell r="A287" t="str">
            <v>종       별</v>
          </cell>
          <cell r="C287" t="str">
            <v>재 료 또 는</v>
          </cell>
          <cell r="D287" t="str">
            <v xml:space="preserve">원 수 </v>
          </cell>
          <cell r="E287" t="str">
            <v>단 위</v>
          </cell>
          <cell r="F287" t="str">
            <v>총   액</v>
          </cell>
          <cell r="G287" t="str">
            <v>노   무   비</v>
          </cell>
          <cell r="I287" t="str">
            <v>재   료   비</v>
          </cell>
          <cell r="K287" t="str">
            <v>경      비</v>
          </cell>
          <cell r="M287" t="str">
            <v>비   고</v>
          </cell>
        </row>
        <row r="288">
          <cell r="C288" t="str">
            <v xml:space="preserve">규       격 </v>
          </cell>
          <cell r="F288" t="str">
            <v>금   액</v>
          </cell>
          <cell r="G288" t="str">
            <v>단  가</v>
          </cell>
          <cell r="H288" t="str">
            <v>금   액</v>
          </cell>
          <cell r="I288" t="str">
            <v>단  가</v>
          </cell>
          <cell r="J288" t="str">
            <v>금   액</v>
          </cell>
          <cell r="K288" t="str">
            <v>단  가</v>
          </cell>
          <cell r="L288" t="str">
            <v>금   액</v>
          </cell>
        </row>
        <row r="289">
          <cell r="B289" t="str">
            <v>- 잡유</v>
          </cell>
          <cell r="C289" t="str">
            <v>주연료*38%</v>
          </cell>
          <cell r="D289">
            <v>1</v>
          </cell>
          <cell r="E289" t="str">
            <v>식</v>
          </cell>
          <cell r="J289">
            <v>4160.6656000000003</v>
          </cell>
        </row>
        <row r="290">
          <cell r="B290" t="str">
            <v>- 조종원</v>
          </cell>
          <cell r="D290">
            <v>0.17</v>
          </cell>
          <cell r="E290" t="str">
            <v>인</v>
          </cell>
          <cell r="G290">
            <v>56951</v>
          </cell>
          <cell r="H290">
            <v>9681</v>
          </cell>
        </row>
        <row r="292">
          <cell r="A292" t="str">
            <v>발 전 기</v>
          </cell>
          <cell r="C292" t="str">
            <v>50 kw</v>
          </cell>
          <cell r="D292">
            <v>1</v>
          </cell>
          <cell r="E292" t="str">
            <v>hr</v>
          </cell>
          <cell r="H292">
            <v>9235</v>
          </cell>
          <cell r="J292">
            <v>8338</v>
          </cell>
        </row>
        <row r="294">
          <cell r="B294" t="str">
            <v>- 경유</v>
          </cell>
          <cell r="D294">
            <v>13.2</v>
          </cell>
          <cell r="E294" t="str">
            <v>L</v>
          </cell>
          <cell r="I294">
            <v>526.4</v>
          </cell>
          <cell r="J294">
            <v>6948.48</v>
          </cell>
        </row>
        <row r="295">
          <cell r="B295" t="str">
            <v>- 잡유</v>
          </cell>
          <cell r="C295" t="str">
            <v>주연료*20%</v>
          </cell>
          <cell r="D295">
            <v>1</v>
          </cell>
          <cell r="E295" t="str">
            <v>식</v>
          </cell>
          <cell r="J295">
            <v>1389.6959999999997</v>
          </cell>
        </row>
        <row r="296">
          <cell r="B296" t="str">
            <v>- 조종원</v>
          </cell>
          <cell r="D296">
            <v>0.17</v>
          </cell>
          <cell r="E296" t="str">
            <v>인</v>
          </cell>
          <cell r="G296">
            <v>54325</v>
          </cell>
          <cell r="H296">
            <v>9235</v>
          </cell>
        </row>
        <row r="297">
          <cell r="A297" t="str">
            <v>Truck Crane</v>
          </cell>
          <cell r="C297" t="str">
            <v>10ton</v>
          </cell>
          <cell r="D297">
            <v>1</v>
          </cell>
          <cell r="E297" t="str">
            <v>hr</v>
          </cell>
          <cell r="H297">
            <v>18615</v>
          </cell>
          <cell r="J297">
            <v>3486</v>
          </cell>
        </row>
        <row r="299">
          <cell r="B299" t="str">
            <v>- 경유</v>
          </cell>
          <cell r="D299">
            <v>4.8</v>
          </cell>
          <cell r="E299" t="str">
            <v>L</v>
          </cell>
          <cell r="I299">
            <v>526.4</v>
          </cell>
          <cell r="J299">
            <v>2526.7199999999998</v>
          </cell>
          <cell r="L299" t="str">
            <v xml:space="preserve"> </v>
          </cell>
        </row>
        <row r="300">
          <cell r="B300" t="str">
            <v>- 잡유</v>
          </cell>
          <cell r="C300" t="str">
            <v>주연료*38%</v>
          </cell>
          <cell r="D300">
            <v>1</v>
          </cell>
          <cell r="E300" t="str">
            <v>식</v>
          </cell>
          <cell r="J300">
            <v>960.15359999999987</v>
          </cell>
        </row>
        <row r="301">
          <cell r="B301" t="str">
            <v>- 조종원</v>
          </cell>
          <cell r="D301">
            <v>0.17</v>
          </cell>
          <cell r="E301" t="str">
            <v>인</v>
          </cell>
          <cell r="G301">
            <v>56951</v>
          </cell>
          <cell r="H301">
            <v>9681.67</v>
          </cell>
        </row>
        <row r="302">
          <cell r="B302" t="str">
            <v>- 조수</v>
          </cell>
          <cell r="D302">
            <v>0.17</v>
          </cell>
          <cell r="E302" t="str">
            <v>"</v>
          </cell>
          <cell r="G302">
            <v>42762</v>
          </cell>
          <cell r="H302">
            <v>7269.54</v>
          </cell>
        </row>
        <row r="303">
          <cell r="B303" t="str">
            <v>- 중기조장</v>
          </cell>
          <cell r="D303">
            <v>0.03</v>
          </cell>
          <cell r="E303" t="str">
            <v>"</v>
          </cell>
          <cell r="G303">
            <v>55484</v>
          </cell>
          <cell r="H303">
            <v>1664.52</v>
          </cell>
        </row>
        <row r="311">
          <cell r="E311" t="str">
            <v xml:space="preserve"> </v>
          </cell>
        </row>
        <row r="312">
          <cell r="B312" t="str">
            <v>'98 년 도  수 문 일 위 대 가 표  총 괄</v>
          </cell>
        </row>
        <row r="314">
          <cell r="A314" t="str">
            <v>종       별</v>
          </cell>
          <cell r="C314" t="str">
            <v>재 료 또 는</v>
          </cell>
          <cell r="D314" t="str">
            <v xml:space="preserve">원 수 </v>
          </cell>
          <cell r="E314" t="str">
            <v>단 위</v>
          </cell>
          <cell r="F314" t="str">
            <v>총   액</v>
          </cell>
          <cell r="G314" t="str">
            <v>노   무   비</v>
          </cell>
          <cell r="I314" t="str">
            <v>재   료   비</v>
          </cell>
          <cell r="K314" t="str">
            <v>경      비</v>
          </cell>
          <cell r="M314" t="str">
            <v>비   고</v>
          </cell>
        </row>
        <row r="315">
          <cell r="C315" t="str">
            <v xml:space="preserve">규       격 </v>
          </cell>
          <cell r="F315" t="str">
            <v>금   액</v>
          </cell>
          <cell r="G315" t="str">
            <v>단  가</v>
          </cell>
          <cell r="H315" t="str">
            <v>금   액</v>
          </cell>
          <cell r="I315" t="str">
            <v>단  가</v>
          </cell>
          <cell r="J315" t="str">
            <v>금   액</v>
          </cell>
          <cell r="K315" t="str">
            <v>단  가</v>
          </cell>
          <cell r="L315" t="str">
            <v>금   액</v>
          </cell>
        </row>
        <row r="316">
          <cell r="A316" t="str">
            <v xml:space="preserve">◈ROLLER GATE </v>
          </cell>
          <cell r="C316" t="str">
            <v xml:space="preserve"> </v>
          </cell>
        </row>
        <row r="317">
          <cell r="A317" t="str">
            <v xml:space="preserve"> </v>
          </cell>
          <cell r="B317" t="str">
            <v>⊙ 제작 가공비</v>
          </cell>
        </row>
        <row r="318">
          <cell r="A318" t="str">
            <v xml:space="preserve"> </v>
          </cell>
          <cell r="B318" t="str">
            <v>▷GATE LEAF</v>
          </cell>
          <cell r="C318" t="str">
            <v>소   계</v>
          </cell>
          <cell r="F318">
            <v>1668518</v>
          </cell>
          <cell r="H318">
            <v>1322330</v>
          </cell>
          <cell r="J318">
            <v>237292</v>
          </cell>
          <cell r="L318">
            <v>108896</v>
          </cell>
        </row>
        <row r="319">
          <cell r="A319" t="str">
            <v xml:space="preserve"> </v>
          </cell>
          <cell r="C319" t="str">
            <v>인 건 비</v>
          </cell>
          <cell r="D319">
            <v>1</v>
          </cell>
          <cell r="E319" t="str">
            <v>TON</v>
          </cell>
          <cell r="F319">
            <v>1195828</v>
          </cell>
          <cell r="H319">
            <v>1195828</v>
          </cell>
        </row>
        <row r="320">
          <cell r="A320" t="str">
            <v xml:space="preserve"> </v>
          </cell>
          <cell r="C320" t="str">
            <v>사용장비경비</v>
          </cell>
          <cell r="D320">
            <v>1</v>
          </cell>
          <cell r="E320" t="str">
            <v>TON</v>
          </cell>
          <cell r="F320">
            <v>247732</v>
          </cell>
          <cell r="H320">
            <v>126502</v>
          </cell>
          <cell r="J320">
            <v>31430</v>
          </cell>
          <cell r="L320">
            <v>89800</v>
          </cell>
        </row>
        <row r="321">
          <cell r="A321" t="str">
            <v xml:space="preserve"> </v>
          </cell>
          <cell r="C321" t="str">
            <v>소모자재비</v>
          </cell>
          <cell r="D321">
            <v>1</v>
          </cell>
          <cell r="E321" t="str">
            <v>TON</v>
          </cell>
          <cell r="F321">
            <v>224958</v>
          </cell>
          <cell r="J321">
            <v>205862</v>
          </cell>
          <cell r="L321">
            <v>19096</v>
          </cell>
        </row>
        <row r="323">
          <cell r="A323" t="str">
            <v xml:space="preserve"> </v>
          </cell>
          <cell r="B323" t="str">
            <v>▷GUIDE FRAME</v>
          </cell>
          <cell r="C323" t="str">
            <v>소   계</v>
          </cell>
          <cell r="F323">
            <v>4324511</v>
          </cell>
          <cell r="H323">
            <v>3911039</v>
          </cell>
          <cell r="J323">
            <v>289792</v>
          </cell>
          <cell r="L323">
            <v>123680</v>
          </cell>
        </row>
        <row r="324">
          <cell r="A324" t="str">
            <v xml:space="preserve"> </v>
          </cell>
          <cell r="C324" t="str">
            <v>인 건 비</v>
          </cell>
          <cell r="D324">
            <v>1</v>
          </cell>
          <cell r="E324" t="str">
            <v>TON</v>
          </cell>
          <cell r="F324">
            <v>3784537</v>
          </cell>
          <cell r="H324">
            <v>3784537</v>
          </cell>
        </row>
        <row r="325">
          <cell r="A325" t="str">
            <v xml:space="preserve"> </v>
          </cell>
          <cell r="C325" t="str">
            <v>사용장비경비</v>
          </cell>
          <cell r="D325">
            <v>1</v>
          </cell>
          <cell r="E325" t="str">
            <v>TON</v>
          </cell>
          <cell r="F325">
            <v>247732</v>
          </cell>
          <cell r="H325">
            <v>126502</v>
          </cell>
          <cell r="J325">
            <v>31430</v>
          </cell>
          <cell r="L325">
            <v>89800</v>
          </cell>
          <cell r="M325" t="str">
            <v>ROLLER GATE
LEAF 적용</v>
          </cell>
        </row>
        <row r="326">
          <cell r="A326" t="str">
            <v xml:space="preserve"> </v>
          </cell>
          <cell r="C326" t="str">
            <v>소모자재비</v>
          </cell>
          <cell r="D326">
            <v>1</v>
          </cell>
          <cell r="E326" t="str">
            <v>TON</v>
          </cell>
          <cell r="F326">
            <v>292242</v>
          </cell>
          <cell r="J326">
            <v>258362</v>
          </cell>
          <cell r="L326">
            <v>33880</v>
          </cell>
        </row>
        <row r="328">
          <cell r="A328" t="str">
            <v xml:space="preserve"> </v>
          </cell>
          <cell r="B328" t="str">
            <v>⊙ 설  치  비</v>
          </cell>
        </row>
        <row r="329">
          <cell r="A329" t="str">
            <v xml:space="preserve"> </v>
          </cell>
          <cell r="B329" t="str">
            <v>▷GATE LEAF</v>
          </cell>
          <cell r="C329" t="str">
            <v>소   계</v>
          </cell>
          <cell r="F329">
            <v>2471576</v>
          </cell>
          <cell r="H329">
            <v>1670029</v>
          </cell>
          <cell r="J329">
            <v>226123</v>
          </cell>
          <cell r="L329">
            <v>575424</v>
          </cell>
        </row>
        <row r="330">
          <cell r="A330" t="str">
            <v>종       별</v>
          </cell>
          <cell r="C330" t="str">
            <v>재 료 또 는</v>
          </cell>
          <cell r="D330" t="str">
            <v xml:space="preserve">원 수 </v>
          </cell>
          <cell r="E330" t="str">
            <v>단 위</v>
          </cell>
          <cell r="F330" t="str">
            <v>총   액</v>
          </cell>
          <cell r="G330" t="str">
            <v>노   무   비</v>
          </cell>
          <cell r="I330" t="str">
            <v>재   료   비</v>
          </cell>
          <cell r="K330" t="str">
            <v>경      비</v>
          </cell>
          <cell r="M330" t="str">
            <v>비   고</v>
          </cell>
        </row>
        <row r="331">
          <cell r="C331" t="str">
            <v xml:space="preserve">규       격 </v>
          </cell>
          <cell r="F331" t="str">
            <v>금   액</v>
          </cell>
          <cell r="G331" t="str">
            <v>단  가</v>
          </cell>
          <cell r="H331" t="str">
            <v>금   액</v>
          </cell>
          <cell r="I331" t="str">
            <v>단  가</v>
          </cell>
          <cell r="J331" t="str">
            <v>금   액</v>
          </cell>
          <cell r="K331" t="str">
            <v>단  가</v>
          </cell>
          <cell r="L331" t="str">
            <v>금   액</v>
          </cell>
        </row>
        <row r="332">
          <cell r="A332" t="str">
            <v xml:space="preserve"> </v>
          </cell>
          <cell r="C332" t="str">
            <v>인 건 비</v>
          </cell>
          <cell r="D332">
            <v>1</v>
          </cell>
          <cell r="E332" t="str">
            <v>TON</v>
          </cell>
          <cell r="F332">
            <v>1091285</v>
          </cell>
          <cell r="H332">
            <v>1091285</v>
          </cell>
        </row>
        <row r="333">
          <cell r="A333" t="str">
            <v xml:space="preserve"> </v>
          </cell>
          <cell r="C333" t="str">
            <v>사용장비경비</v>
          </cell>
          <cell r="D333">
            <v>1</v>
          </cell>
          <cell r="E333" t="str">
            <v>TON</v>
          </cell>
          <cell r="F333">
            <v>1341424</v>
          </cell>
          <cell r="H333">
            <v>578744</v>
          </cell>
          <cell r="J333">
            <v>187256</v>
          </cell>
          <cell r="L333">
            <v>575424</v>
          </cell>
        </row>
        <row r="334">
          <cell r="A334" t="str">
            <v xml:space="preserve"> </v>
          </cell>
          <cell r="C334" t="str">
            <v>소모자재비</v>
          </cell>
          <cell r="D334">
            <v>1</v>
          </cell>
          <cell r="E334" t="str">
            <v>TON</v>
          </cell>
          <cell r="F334">
            <v>38867</v>
          </cell>
          <cell r="J334">
            <v>38867</v>
          </cell>
        </row>
        <row r="336">
          <cell r="A336" t="str">
            <v xml:space="preserve"> </v>
          </cell>
          <cell r="B336" t="str">
            <v>▷GUIDE FRAME</v>
          </cell>
          <cell r="C336" t="str">
            <v>소   계</v>
          </cell>
          <cell r="F336">
            <v>5148432</v>
          </cell>
          <cell r="H336">
            <v>4267975</v>
          </cell>
          <cell r="J336">
            <v>305033</v>
          </cell>
          <cell r="L336">
            <v>575424</v>
          </cell>
        </row>
        <row r="337">
          <cell r="A337" t="str">
            <v xml:space="preserve"> </v>
          </cell>
          <cell r="C337" t="str">
            <v>인 건 비</v>
          </cell>
          <cell r="D337">
            <v>1</v>
          </cell>
          <cell r="E337" t="str">
            <v>TON</v>
          </cell>
          <cell r="F337">
            <v>3689231</v>
          </cell>
          <cell r="H337">
            <v>3689231</v>
          </cell>
        </row>
        <row r="338">
          <cell r="A338" t="str">
            <v xml:space="preserve"> </v>
          </cell>
          <cell r="C338" t="str">
            <v>사용장비경비</v>
          </cell>
          <cell r="D338">
            <v>1</v>
          </cell>
          <cell r="E338" t="str">
            <v>TON</v>
          </cell>
          <cell r="F338">
            <v>1341424</v>
          </cell>
          <cell r="H338">
            <v>578744</v>
          </cell>
          <cell r="J338">
            <v>187256</v>
          </cell>
          <cell r="L338">
            <v>575424</v>
          </cell>
        </row>
        <row r="339">
          <cell r="A339" t="str">
            <v xml:space="preserve"> </v>
          </cell>
          <cell r="C339" t="str">
            <v>소모자재비</v>
          </cell>
          <cell r="D339">
            <v>1</v>
          </cell>
          <cell r="E339" t="str">
            <v>TON</v>
          </cell>
          <cell r="F339">
            <v>117777</v>
          </cell>
          <cell r="J339">
            <v>117777</v>
          </cell>
        </row>
        <row r="341">
          <cell r="A341" t="str">
            <v xml:space="preserve"> </v>
          </cell>
          <cell r="B341" t="str">
            <v>▷ HOIST</v>
          </cell>
          <cell r="C341" t="str">
            <v>소   계</v>
          </cell>
          <cell r="F341">
            <v>2100502</v>
          </cell>
          <cell r="H341">
            <v>1186896</v>
          </cell>
          <cell r="J341">
            <v>275550</v>
          </cell>
          <cell r="L341">
            <v>638056</v>
          </cell>
        </row>
        <row r="342">
          <cell r="A342" t="str">
            <v xml:space="preserve"> </v>
          </cell>
          <cell r="C342" t="str">
            <v>인 건 비</v>
          </cell>
          <cell r="D342">
            <v>1</v>
          </cell>
          <cell r="E342" t="str">
            <v>TON</v>
          </cell>
          <cell r="F342">
            <v>687704</v>
          </cell>
          <cell r="H342">
            <v>687704</v>
          </cell>
        </row>
        <row r="343">
          <cell r="A343" t="str">
            <v xml:space="preserve"> </v>
          </cell>
          <cell r="C343" t="str">
            <v>사용장비경비</v>
          </cell>
          <cell r="D343">
            <v>1</v>
          </cell>
          <cell r="E343" t="str">
            <v>TON</v>
          </cell>
          <cell r="F343">
            <v>1384600</v>
          </cell>
          <cell r="H343">
            <v>499192</v>
          </cell>
          <cell r="J343">
            <v>247352</v>
          </cell>
          <cell r="L343">
            <v>638056</v>
          </cell>
        </row>
        <row r="344">
          <cell r="A344" t="str">
            <v xml:space="preserve"> </v>
          </cell>
          <cell r="C344" t="str">
            <v>소모자재비</v>
          </cell>
          <cell r="D344">
            <v>1</v>
          </cell>
          <cell r="E344" t="str">
            <v>TON</v>
          </cell>
          <cell r="F344">
            <v>28198</v>
          </cell>
          <cell r="J344">
            <v>28198</v>
          </cell>
        </row>
        <row r="345">
          <cell r="A345" t="str">
            <v>◈ STOP LOG</v>
          </cell>
        </row>
        <row r="346">
          <cell r="B346" t="str">
            <v>⊙ 제작 가공비</v>
          </cell>
        </row>
        <row r="347">
          <cell r="B347" t="str">
            <v>▷GATE LEAF</v>
          </cell>
          <cell r="C347" t="str">
            <v>소   계</v>
          </cell>
          <cell r="F347">
            <v>1301484.2280000001</v>
          </cell>
          <cell r="H347">
            <v>1137185</v>
          </cell>
          <cell r="J347">
            <v>65315</v>
          </cell>
          <cell r="L347">
            <v>98984.228000000003</v>
          </cell>
        </row>
        <row r="348">
          <cell r="C348" t="str">
            <v>인 건 비</v>
          </cell>
          <cell r="E348" t="str">
            <v>TON</v>
          </cell>
          <cell r="F348">
            <v>985817</v>
          </cell>
          <cell r="H348">
            <v>985817</v>
          </cell>
        </row>
        <row r="349">
          <cell r="A349" t="str">
            <v>종       별</v>
          </cell>
          <cell r="C349" t="str">
            <v>재 료 또 는</v>
          </cell>
          <cell r="D349" t="str">
            <v xml:space="preserve">원 수 </v>
          </cell>
          <cell r="E349" t="str">
            <v>단 위</v>
          </cell>
          <cell r="F349" t="str">
            <v>총   액</v>
          </cell>
          <cell r="G349" t="str">
            <v>노   무   비</v>
          </cell>
          <cell r="I349" t="str">
            <v>재   료   비</v>
          </cell>
          <cell r="K349" t="str">
            <v>경      비</v>
          </cell>
          <cell r="M349" t="str">
            <v>비   고</v>
          </cell>
        </row>
        <row r="350">
          <cell r="C350" t="str">
            <v xml:space="preserve">규       격 </v>
          </cell>
          <cell r="F350" t="str">
            <v>금   액</v>
          </cell>
          <cell r="G350" t="str">
            <v>단  가</v>
          </cell>
          <cell r="H350" t="str">
            <v>금   액</v>
          </cell>
          <cell r="I350" t="str">
            <v>단  가</v>
          </cell>
          <cell r="J350" t="str">
            <v>금   액</v>
          </cell>
          <cell r="K350" t="str">
            <v>단  가</v>
          </cell>
          <cell r="L350" t="str">
            <v>금   액</v>
          </cell>
        </row>
        <row r="351">
          <cell r="C351" t="str">
            <v>사용장비경비</v>
          </cell>
          <cell r="E351" t="str">
            <v>TON</v>
          </cell>
          <cell r="F351">
            <v>289048.228</v>
          </cell>
          <cell r="H351">
            <v>151368</v>
          </cell>
          <cell r="J351">
            <v>38696</v>
          </cell>
          <cell r="L351">
            <v>98984.228000000003</v>
          </cell>
        </row>
        <row r="352">
          <cell r="A352" t="str">
            <v xml:space="preserve"> </v>
          </cell>
          <cell r="C352" t="str">
            <v>소모자재비</v>
          </cell>
          <cell r="E352" t="str">
            <v>TON</v>
          </cell>
          <cell r="F352">
            <v>26619</v>
          </cell>
          <cell r="J352">
            <v>26619</v>
          </cell>
        </row>
        <row r="354">
          <cell r="A354" t="str">
            <v xml:space="preserve"> </v>
          </cell>
          <cell r="B354" t="str">
            <v>▷GUIDE FRAME</v>
          </cell>
          <cell r="C354" t="str">
            <v>소   계</v>
          </cell>
          <cell r="F354">
            <v>4324511</v>
          </cell>
          <cell r="H354">
            <v>3911039</v>
          </cell>
          <cell r="J354">
            <v>289792</v>
          </cell>
          <cell r="L354">
            <v>123680</v>
          </cell>
          <cell r="M354" t="str">
            <v>ROLLER GATE 
GUIDE FRAME적용</v>
          </cell>
        </row>
        <row r="355">
          <cell r="A355" t="str">
            <v xml:space="preserve"> </v>
          </cell>
          <cell r="C355" t="str">
            <v>인 건 비</v>
          </cell>
          <cell r="E355" t="str">
            <v>TON</v>
          </cell>
          <cell r="F355">
            <v>3784537</v>
          </cell>
          <cell r="H355">
            <v>3784537</v>
          </cell>
          <cell r="M355" t="str">
            <v>"</v>
          </cell>
        </row>
        <row r="356">
          <cell r="A356" t="str">
            <v xml:space="preserve"> </v>
          </cell>
          <cell r="C356" t="str">
            <v>사용장비경비</v>
          </cell>
          <cell r="E356" t="str">
            <v>TON</v>
          </cell>
          <cell r="F356">
            <v>247732</v>
          </cell>
          <cell r="H356">
            <v>126502</v>
          </cell>
          <cell r="J356">
            <v>31430</v>
          </cell>
          <cell r="L356">
            <v>89800</v>
          </cell>
          <cell r="M356" t="str">
            <v>"</v>
          </cell>
        </row>
        <row r="357">
          <cell r="C357" t="str">
            <v>소모자재비</v>
          </cell>
          <cell r="E357" t="str">
            <v>TON</v>
          </cell>
          <cell r="F357">
            <v>292242</v>
          </cell>
          <cell r="J357">
            <v>258362</v>
          </cell>
          <cell r="L357">
            <v>33880</v>
          </cell>
          <cell r="M357" t="str">
            <v>"</v>
          </cell>
        </row>
        <row r="359">
          <cell r="B359" t="str">
            <v>▷LIFTING BEAM</v>
          </cell>
          <cell r="C359" t="str">
            <v>소   계</v>
          </cell>
          <cell r="F359">
            <v>1301484.2280000001</v>
          </cell>
          <cell r="H359">
            <v>1137185</v>
          </cell>
          <cell r="J359">
            <v>65315</v>
          </cell>
          <cell r="L359">
            <v>98984.228000000003</v>
          </cell>
          <cell r="M359" t="str">
            <v>STOP LOG LEAF
적용</v>
          </cell>
        </row>
        <row r="360">
          <cell r="C360" t="str">
            <v>인 건 비</v>
          </cell>
          <cell r="E360" t="str">
            <v>TON</v>
          </cell>
          <cell r="F360">
            <v>985817</v>
          </cell>
          <cell r="H360">
            <v>985817</v>
          </cell>
          <cell r="M360" t="str">
            <v>"</v>
          </cell>
        </row>
        <row r="361">
          <cell r="C361" t="str">
            <v>사용장비경비</v>
          </cell>
          <cell r="E361" t="str">
            <v>TON</v>
          </cell>
          <cell r="F361">
            <v>289048.228</v>
          </cell>
          <cell r="H361">
            <v>151368</v>
          </cell>
          <cell r="J361">
            <v>38696</v>
          </cell>
          <cell r="L361">
            <v>98984.228000000003</v>
          </cell>
          <cell r="M361" t="str">
            <v>"</v>
          </cell>
        </row>
        <row r="362">
          <cell r="C362" t="str">
            <v>소모자재비</v>
          </cell>
          <cell r="E362" t="str">
            <v>TON</v>
          </cell>
          <cell r="F362">
            <v>26619</v>
          </cell>
          <cell r="J362">
            <v>26619</v>
          </cell>
          <cell r="M362" t="str">
            <v>"</v>
          </cell>
        </row>
        <row r="363">
          <cell r="B363" t="str">
            <v>⊙ 설  치  비</v>
          </cell>
        </row>
        <row r="364">
          <cell r="B364" t="str">
            <v>▷GATE LEAF</v>
          </cell>
          <cell r="C364" t="str">
            <v>소   계</v>
          </cell>
          <cell r="F364">
            <v>1483011</v>
          </cell>
          <cell r="H364">
            <v>862692</v>
          </cell>
          <cell r="J364">
            <v>237294</v>
          </cell>
          <cell r="L364">
            <v>383025</v>
          </cell>
        </row>
        <row r="365">
          <cell r="C365" t="str">
            <v>인 건 비</v>
          </cell>
          <cell r="E365" t="str">
            <v>TON</v>
          </cell>
          <cell r="F365">
            <v>562444</v>
          </cell>
          <cell r="H365">
            <v>562444</v>
          </cell>
        </row>
        <row r="366">
          <cell r="C366" t="str">
            <v>사용장비경비</v>
          </cell>
          <cell r="E366" t="str">
            <v>TON</v>
          </cell>
          <cell r="F366">
            <v>744864</v>
          </cell>
          <cell r="H366">
            <v>300248</v>
          </cell>
          <cell r="J366">
            <v>80440</v>
          </cell>
          <cell r="L366">
            <v>364176</v>
          </cell>
        </row>
        <row r="367">
          <cell r="C367" t="str">
            <v>소모자재비</v>
          </cell>
          <cell r="E367" t="str">
            <v>TON</v>
          </cell>
          <cell r="F367">
            <v>175703</v>
          </cell>
          <cell r="J367">
            <v>156854</v>
          </cell>
          <cell r="L367">
            <v>18849</v>
          </cell>
        </row>
        <row r="368">
          <cell r="A368" t="str">
            <v>종       별</v>
          </cell>
          <cell r="C368" t="str">
            <v>재 료 또 는</v>
          </cell>
          <cell r="D368" t="str">
            <v xml:space="preserve">원 수 </v>
          </cell>
          <cell r="E368" t="str">
            <v>단 위</v>
          </cell>
          <cell r="F368" t="str">
            <v>총   액</v>
          </cell>
          <cell r="G368" t="str">
            <v>노   무   비</v>
          </cell>
          <cell r="I368" t="str">
            <v>재   료   비</v>
          </cell>
          <cell r="K368" t="str">
            <v>경      비</v>
          </cell>
          <cell r="M368" t="str">
            <v>비   고</v>
          </cell>
        </row>
        <row r="369">
          <cell r="C369" t="str">
            <v xml:space="preserve">규       격 </v>
          </cell>
          <cell r="F369" t="str">
            <v>금   액</v>
          </cell>
          <cell r="G369" t="str">
            <v>단  가</v>
          </cell>
          <cell r="H369" t="str">
            <v>금   액</v>
          </cell>
          <cell r="I369" t="str">
            <v>단  가</v>
          </cell>
          <cell r="J369" t="str">
            <v>금   액</v>
          </cell>
          <cell r="K369" t="str">
            <v>단  가</v>
          </cell>
          <cell r="L369" t="str">
            <v>금   액</v>
          </cell>
        </row>
        <row r="370">
          <cell r="B370" t="str">
            <v>▷GUIDE FRAME</v>
          </cell>
          <cell r="C370" t="str">
            <v>⇒ ROLLER GATE 적용</v>
          </cell>
        </row>
        <row r="371">
          <cell r="A371" t="str">
            <v xml:space="preserve"> </v>
          </cell>
          <cell r="B371" t="str">
            <v>▷LIFTING BEAM</v>
          </cell>
          <cell r="C371" t="str">
            <v>⇒ STOP LOG LEAF 적용</v>
          </cell>
        </row>
        <row r="373">
          <cell r="A373" t="str">
            <v>◈ RADIAL GATE</v>
          </cell>
        </row>
        <row r="374">
          <cell r="A374" t="str">
            <v xml:space="preserve"> </v>
          </cell>
          <cell r="B374" t="str">
            <v>⊙ 제작 가공비</v>
          </cell>
        </row>
        <row r="376">
          <cell r="A376" t="str">
            <v xml:space="preserve"> </v>
          </cell>
          <cell r="B376" t="str">
            <v>▷GATE LEAF</v>
          </cell>
          <cell r="C376" t="str">
            <v>소   계</v>
          </cell>
          <cell r="F376">
            <v>2124730</v>
          </cell>
          <cell r="H376">
            <v>1660499</v>
          </cell>
          <cell r="J376">
            <v>304929</v>
          </cell>
          <cell r="L376">
            <v>159302</v>
          </cell>
        </row>
        <row r="377">
          <cell r="A377" t="str">
            <v xml:space="preserve"> </v>
          </cell>
          <cell r="C377" t="str">
            <v>인 건 비</v>
          </cell>
          <cell r="E377" t="str">
            <v>TON</v>
          </cell>
          <cell r="F377">
            <v>1502694</v>
          </cell>
          <cell r="H377">
            <v>1502694</v>
          </cell>
        </row>
        <row r="378">
          <cell r="A378" t="str">
            <v xml:space="preserve"> </v>
          </cell>
          <cell r="C378" t="str">
            <v>사용장비경비</v>
          </cell>
          <cell r="E378" t="str">
            <v>TON</v>
          </cell>
          <cell r="F378">
            <v>341716</v>
          </cell>
          <cell r="H378">
            <v>157805</v>
          </cell>
          <cell r="J378">
            <v>47401</v>
          </cell>
          <cell r="L378">
            <v>136510</v>
          </cell>
        </row>
        <row r="379">
          <cell r="A379" t="str">
            <v xml:space="preserve"> </v>
          </cell>
          <cell r="C379" t="str">
            <v>소모자재비</v>
          </cell>
          <cell r="E379" t="str">
            <v>TON</v>
          </cell>
          <cell r="F379">
            <v>280320</v>
          </cell>
          <cell r="J379">
            <v>257528</v>
          </cell>
          <cell r="L379">
            <v>22792</v>
          </cell>
        </row>
        <row r="381">
          <cell r="A381" t="str">
            <v xml:space="preserve"> </v>
          </cell>
          <cell r="B381" t="str">
            <v>▷GUIDE FRAME</v>
          </cell>
          <cell r="C381" t="str">
            <v>소   계</v>
          </cell>
          <cell r="F381">
            <v>4842008</v>
          </cell>
          <cell r="H381">
            <v>4473673</v>
          </cell>
          <cell r="J381">
            <v>195173</v>
          </cell>
          <cell r="L381">
            <v>173162</v>
          </cell>
        </row>
        <row r="382">
          <cell r="A382" t="str">
            <v xml:space="preserve"> </v>
          </cell>
          <cell r="B382" t="str">
            <v xml:space="preserve"> </v>
          </cell>
          <cell r="C382" t="str">
            <v>인 건 비</v>
          </cell>
          <cell r="E382" t="str">
            <v>TON</v>
          </cell>
          <cell r="F382">
            <v>4315868</v>
          </cell>
          <cell r="H382">
            <v>4315868</v>
          </cell>
        </row>
        <row r="383">
          <cell r="A383" t="str">
            <v xml:space="preserve"> </v>
          </cell>
          <cell r="B383" t="str">
            <v xml:space="preserve"> </v>
          </cell>
          <cell r="C383" t="str">
            <v>사용장비경비</v>
          </cell>
          <cell r="E383" t="str">
            <v>TON</v>
          </cell>
          <cell r="F383">
            <v>341716</v>
          </cell>
          <cell r="H383">
            <v>157805</v>
          </cell>
          <cell r="J383">
            <v>47401</v>
          </cell>
          <cell r="L383">
            <v>136510</v>
          </cell>
          <cell r="M383" t="str">
            <v>RADIAL GATE
LEAF 적용</v>
          </cell>
        </row>
        <row r="384">
          <cell r="A384" t="str">
            <v xml:space="preserve"> </v>
          </cell>
          <cell r="C384" t="str">
            <v>소모자재비</v>
          </cell>
          <cell r="E384" t="str">
            <v>TON</v>
          </cell>
          <cell r="F384">
            <v>184424</v>
          </cell>
          <cell r="J384">
            <v>147772</v>
          </cell>
          <cell r="L384">
            <v>36652</v>
          </cell>
        </row>
        <row r="388">
          <cell r="A388" t="str">
            <v>종       별</v>
          </cell>
          <cell r="C388" t="str">
            <v>재 료 또 는</v>
          </cell>
          <cell r="D388" t="str">
            <v xml:space="preserve">원 수 </v>
          </cell>
          <cell r="E388" t="str">
            <v>단 위</v>
          </cell>
          <cell r="F388" t="str">
            <v>총   액</v>
          </cell>
          <cell r="G388" t="str">
            <v>노   무   비</v>
          </cell>
          <cell r="I388" t="str">
            <v>재   료   비</v>
          </cell>
          <cell r="K388" t="str">
            <v>경      비</v>
          </cell>
          <cell r="M388" t="str">
            <v>비   고</v>
          </cell>
        </row>
        <row r="389">
          <cell r="C389" t="str">
            <v xml:space="preserve">규       격 </v>
          </cell>
          <cell r="F389" t="str">
            <v>금   액</v>
          </cell>
          <cell r="G389" t="str">
            <v>단  가</v>
          </cell>
          <cell r="H389" t="str">
            <v>금   액</v>
          </cell>
          <cell r="I389" t="str">
            <v>단  가</v>
          </cell>
          <cell r="J389" t="str">
            <v>금   액</v>
          </cell>
          <cell r="K389" t="str">
            <v>단  가</v>
          </cell>
          <cell r="L389" t="str">
            <v>금   액</v>
          </cell>
        </row>
        <row r="390">
          <cell r="B390" t="str">
            <v>▷ANCHORAGE</v>
          </cell>
          <cell r="C390" t="str">
            <v>소   계</v>
          </cell>
          <cell r="F390">
            <v>3706842</v>
          </cell>
          <cell r="H390">
            <v>3389225</v>
          </cell>
          <cell r="J390">
            <v>155235</v>
          </cell>
          <cell r="L390">
            <v>162382</v>
          </cell>
        </row>
        <row r="391">
          <cell r="C391" t="str">
            <v>인 건 비</v>
          </cell>
          <cell r="E391" t="str">
            <v>TON</v>
          </cell>
          <cell r="F391">
            <v>3231420</v>
          </cell>
          <cell r="H391">
            <v>3231420</v>
          </cell>
        </row>
        <row r="392">
          <cell r="C392" t="str">
            <v>사용장비경비</v>
          </cell>
          <cell r="E392" t="str">
            <v>TON</v>
          </cell>
          <cell r="F392">
            <v>341716</v>
          </cell>
          <cell r="H392">
            <v>157805</v>
          </cell>
          <cell r="J392">
            <v>47401</v>
          </cell>
          <cell r="L392">
            <v>136510</v>
          </cell>
          <cell r="M392" t="str">
            <v>RADIAL GATE
LEAF 적용</v>
          </cell>
        </row>
        <row r="393">
          <cell r="C393" t="str">
            <v>소모자재비</v>
          </cell>
          <cell r="E393" t="str">
            <v>TON</v>
          </cell>
          <cell r="F393">
            <v>133706</v>
          </cell>
          <cell r="J393">
            <v>107834</v>
          </cell>
          <cell r="L393">
            <v>25872</v>
          </cell>
        </row>
        <row r="395">
          <cell r="B395" t="str">
            <v>⊙ 설  치  비</v>
          </cell>
        </row>
        <row r="397">
          <cell r="B397" t="str">
            <v>▷GATE LEAF</v>
          </cell>
          <cell r="C397" t="str">
            <v>소   계</v>
          </cell>
          <cell r="F397">
            <v>3544844.4</v>
          </cell>
          <cell r="H397">
            <v>2061690</v>
          </cell>
          <cell r="J397">
            <v>360170.4</v>
          </cell>
          <cell r="L397">
            <v>1122984</v>
          </cell>
        </row>
        <row r="398">
          <cell r="C398" t="str">
            <v>인 건 비</v>
          </cell>
          <cell r="E398" t="str">
            <v>TON</v>
          </cell>
          <cell r="F398">
            <v>1192994</v>
          </cell>
          <cell r="H398">
            <v>1192994</v>
          </cell>
        </row>
        <row r="399">
          <cell r="A399" t="str">
            <v xml:space="preserve"> </v>
          </cell>
          <cell r="C399" t="str">
            <v>사용장비경비</v>
          </cell>
          <cell r="E399" t="str">
            <v>TON</v>
          </cell>
          <cell r="F399">
            <v>2312752</v>
          </cell>
          <cell r="H399">
            <v>868696</v>
          </cell>
          <cell r="J399">
            <v>321072</v>
          </cell>
          <cell r="K399" t="str">
            <v xml:space="preserve"> </v>
          </cell>
          <cell r="L399">
            <v>1122984</v>
          </cell>
        </row>
        <row r="400">
          <cell r="C400" t="str">
            <v>소모자재비</v>
          </cell>
          <cell r="E400" t="str">
            <v>TON</v>
          </cell>
          <cell r="F400">
            <v>39098.400000000001</v>
          </cell>
          <cell r="J400">
            <v>39098.400000000001</v>
          </cell>
        </row>
        <row r="401">
          <cell r="A401" t="str">
            <v xml:space="preserve"> </v>
          </cell>
        </row>
        <row r="402">
          <cell r="A402" t="str">
            <v xml:space="preserve"> </v>
          </cell>
          <cell r="B402" t="str">
            <v>▷GUIDE FRAME</v>
          </cell>
          <cell r="C402" t="str">
            <v>소   계</v>
          </cell>
          <cell r="F402">
            <v>11345142</v>
          </cell>
          <cell r="H402">
            <v>10426754</v>
          </cell>
          <cell r="J402">
            <v>282044</v>
          </cell>
          <cell r="L402">
            <v>636344</v>
          </cell>
        </row>
        <row r="403">
          <cell r="A403" t="str">
            <v xml:space="preserve"> </v>
          </cell>
          <cell r="C403" t="str">
            <v>인 건 비</v>
          </cell>
          <cell r="E403" t="str">
            <v>TON</v>
          </cell>
          <cell r="F403">
            <v>9780858</v>
          </cell>
          <cell r="H403">
            <v>9780858</v>
          </cell>
        </row>
        <row r="404">
          <cell r="A404" t="str">
            <v xml:space="preserve"> </v>
          </cell>
          <cell r="C404" t="str">
            <v>사용장비경비</v>
          </cell>
          <cell r="E404" t="str">
            <v>TON</v>
          </cell>
          <cell r="F404">
            <v>1533472</v>
          </cell>
          <cell r="H404">
            <v>645896</v>
          </cell>
          <cell r="J404">
            <v>251232</v>
          </cell>
          <cell r="K404" t="str">
            <v xml:space="preserve"> </v>
          </cell>
          <cell r="L404">
            <v>636344</v>
          </cell>
        </row>
        <row r="405">
          <cell r="A405" t="str">
            <v xml:space="preserve"> </v>
          </cell>
          <cell r="C405" t="str">
            <v>소모자재비</v>
          </cell>
          <cell r="E405" t="str">
            <v>TON</v>
          </cell>
          <cell r="F405">
            <v>30812</v>
          </cell>
          <cell r="J405">
            <v>30812</v>
          </cell>
        </row>
        <row r="407">
          <cell r="A407" t="str">
            <v>종       별</v>
          </cell>
          <cell r="C407" t="str">
            <v>재 료 또 는</v>
          </cell>
          <cell r="D407" t="str">
            <v xml:space="preserve">원 수 </v>
          </cell>
          <cell r="E407" t="str">
            <v>단 위</v>
          </cell>
          <cell r="F407" t="str">
            <v>총   액</v>
          </cell>
          <cell r="G407" t="str">
            <v>노   무   비</v>
          </cell>
          <cell r="I407" t="str">
            <v>재   료   비</v>
          </cell>
          <cell r="K407" t="str">
            <v>경      비</v>
          </cell>
          <cell r="M407" t="str">
            <v>비   고</v>
          </cell>
        </row>
        <row r="408">
          <cell r="C408" t="str">
            <v xml:space="preserve">규       격 </v>
          </cell>
          <cell r="F408" t="str">
            <v>금   액</v>
          </cell>
          <cell r="G408" t="str">
            <v>단  가</v>
          </cell>
          <cell r="H408" t="str">
            <v>금   액</v>
          </cell>
          <cell r="I408" t="str">
            <v>단  가</v>
          </cell>
          <cell r="J408" t="str">
            <v>금   액</v>
          </cell>
          <cell r="K408" t="str">
            <v>단  가</v>
          </cell>
          <cell r="L408" t="str">
            <v>금   액</v>
          </cell>
        </row>
        <row r="409">
          <cell r="A409" t="str">
            <v xml:space="preserve"> </v>
          </cell>
          <cell r="B409" t="str">
            <v>▷ANCHORAGE</v>
          </cell>
          <cell r="C409" t="str">
            <v>소   계</v>
          </cell>
          <cell r="F409">
            <v>3544844.4</v>
          </cell>
          <cell r="H409">
            <v>2061690</v>
          </cell>
          <cell r="J409">
            <v>360170.4</v>
          </cell>
          <cell r="L409">
            <v>1122984</v>
          </cell>
        </row>
        <row r="410">
          <cell r="A410" t="str">
            <v xml:space="preserve"> </v>
          </cell>
          <cell r="C410" t="str">
            <v>인 건 비</v>
          </cell>
          <cell r="E410" t="str">
            <v>TON</v>
          </cell>
          <cell r="F410">
            <v>1192994</v>
          </cell>
          <cell r="H410">
            <v>1192994</v>
          </cell>
          <cell r="M410" t="str">
            <v>RADIAL GATE 
LEAF 적용</v>
          </cell>
        </row>
        <row r="411">
          <cell r="A411" t="str">
            <v xml:space="preserve"> </v>
          </cell>
          <cell r="C411" t="str">
            <v>사용장비경비</v>
          </cell>
          <cell r="E411" t="str">
            <v>TON</v>
          </cell>
          <cell r="F411">
            <v>2312752</v>
          </cell>
          <cell r="H411">
            <v>868696</v>
          </cell>
          <cell r="J411">
            <v>321072</v>
          </cell>
          <cell r="L411">
            <v>1122984</v>
          </cell>
          <cell r="M411" t="str">
            <v>"</v>
          </cell>
        </row>
        <row r="412">
          <cell r="A412" t="str">
            <v xml:space="preserve"> </v>
          </cell>
          <cell r="C412" t="str">
            <v>소모자재비</v>
          </cell>
          <cell r="E412" t="str">
            <v>TON</v>
          </cell>
          <cell r="F412">
            <v>39098.400000000001</v>
          </cell>
          <cell r="J412">
            <v>39098.400000000001</v>
          </cell>
          <cell r="M412" t="str">
            <v>"</v>
          </cell>
        </row>
        <row r="414">
          <cell r="B414" t="str">
            <v>▷ HOIST</v>
          </cell>
          <cell r="C414" t="str">
            <v>소   계</v>
          </cell>
          <cell r="F414">
            <v>1509190</v>
          </cell>
          <cell r="H414">
            <v>1047968</v>
          </cell>
          <cell r="J414">
            <v>84566</v>
          </cell>
          <cell r="L414">
            <v>376656</v>
          </cell>
        </row>
        <row r="415">
          <cell r="A415" t="str">
            <v xml:space="preserve"> </v>
          </cell>
          <cell r="C415" t="str">
            <v>인 건 비</v>
          </cell>
          <cell r="E415" t="str">
            <v>TON</v>
          </cell>
          <cell r="F415">
            <v>687704</v>
          </cell>
          <cell r="H415">
            <v>687704</v>
          </cell>
          <cell r="M415" t="str">
            <v>ROLLER HOIST와
동일</v>
          </cell>
        </row>
        <row r="416">
          <cell r="A416" t="str">
            <v xml:space="preserve"> </v>
          </cell>
          <cell r="C416" t="str">
            <v>사용장비경비</v>
          </cell>
          <cell r="E416" t="str">
            <v>TON</v>
          </cell>
          <cell r="F416">
            <v>793288</v>
          </cell>
          <cell r="H416">
            <v>360264</v>
          </cell>
          <cell r="J416">
            <v>56368</v>
          </cell>
          <cell r="L416">
            <v>376656</v>
          </cell>
        </row>
        <row r="417">
          <cell r="A417" t="str">
            <v xml:space="preserve"> </v>
          </cell>
          <cell r="C417" t="str">
            <v>소모자재비</v>
          </cell>
          <cell r="E417" t="str">
            <v>TON</v>
          </cell>
          <cell r="F417">
            <v>28198</v>
          </cell>
          <cell r="J417">
            <v>28198</v>
          </cell>
          <cell r="M417" t="str">
            <v>ROLLER HOIST와
동일</v>
          </cell>
        </row>
        <row r="418">
          <cell r="A418" t="str">
            <v xml:space="preserve"> </v>
          </cell>
        </row>
        <row r="419">
          <cell r="A419" t="str">
            <v>◈ TRASH RACK</v>
          </cell>
        </row>
        <row r="420">
          <cell r="B420" t="str">
            <v>⊙ 제작가공비</v>
          </cell>
          <cell r="C420" t="str">
            <v>소   계</v>
          </cell>
          <cell r="F420">
            <v>8169306</v>
          </cell>
          <cell r="H420">
            <v>7960762</v>
          </cell>
          <cell r="J420">
            <v>118744</v>
          </cell>
          <cell r="L420">
            <v>89800</v>
          </cell>
        </row>
        <row r="421">
          <cell r="C421" t="str">
            <v>인  건  비</v>
          </cell>
          <cell r="E421" t="str">
            <v>TON</v>
          </cell>
          <cell r="F421">
            <v>7834260</v>
          </cell>
          <cell r="H421">
            <v>7834260</v>
          </cell>
        </row>
        <row r="422">
          <cell r="C422" t="str">
            <v>사용장비경비</v>
          </cell>
          <cell r="E422" t="str">
            <v>TON</v>
          </cell>
          <cell r="F422">
            <v>247732</v>
          </cell>
          <cell r="H422">
            <v>126502</v>
          </cell>
          <cell r="J422">
            <v>31430</v>
          </cell>
          <cell r="L422">
            <v>89800</v>
          </cell>
          <cell r="M422" t="str">
            <v>ROLLER GATE
LEAF 적용</v>
          </cell>
        </row>
        <row r="423">
          <cell r="A423" t="str">
            <v xml:space="preserve"> </v>
          </cell>
          <cell r="C423" t="str">
            <v>소모자재비</v>
          </cell>
          <cell r="E423" t="str">
            <v>TON</v>
          </cell>
          <cell r="F423">
            <v>87314</v>
          </cell>
          <cell r="J423">
            <v>87314</v>
          </cell>
        </row>
        <row r="425">
          <cell r="A425" t="str">
            <v xml:space="preserve"> </v>
          </cell>
          <cell r="B425" t="str">
            <v>⊙ 설  치  비</v>
          </cell>
          <cell r="C425" t="str">
            <v>소   계</v>
          </cell>
          <cell r="F425">
            <v>2369875</v>
          </cell>
          <cell r="H425">
            <v>1599040</v>
          </cell>
          <cell r="J425">
            <v>195411</v>
          </cell>
          <cell r="L425">
            <v>575424</v>
          </cell>
        </row>
        <row r="426">
          <cell r="A426" t="str">
            <v>종       별</v>
          </cell>
          <cell r="C426" t="str">
            <v>재 료 또 는</v>
          </cell>
          <cell r="D426" t="str">
            <v xml:space="preserve">원 수 </v>
          </cell>
          <cell r="E426" t="str">
            <v>단 위</v>
          </cell>
          <cell r="F426" t="str">
            <v>총   액</v>
          </cell>
          <cell r="G426" t="str">
            <v>노   무   비</v>
          </cell>
          <cell r="I426" t="str">
            <v>재   료   비</v>
          </cell>
          <cell r="K426" t="str">
            <v>경      비</v>
          </cell>
          <cell r="M426" t="str">
            <v>비   고</v>
          </cell>
        </row>
        <row r="427">
          <cell r="C427" t="str">
            <v xml:space="preserve">규       격 </v>
          </cell>
          <cell r="F427" t="str">
            <v>금   액</v>
          </cell>
          <cell r="G427" t="str">
            <v>단  가</v>
          </cell>
          <cell r="H427" t="str">
            <v>금   액</v>
          </cell>
          <cell r="I427" t="str">
            <v>단  가</v>
          </cell>
          <cell r="J427" t="str">
            <v>금   액</v>
          </cell>
          <cell r="K427" t="str">
            <v>단  가</v>
          </cell>
          <cell r="L427" t="str">
            <v>금   액</v>
          </cell>
        </row>
        <row r="428">
          <cell r="A428" t="str">
            <v xml:space="preserve"> </v>
          </cell>
          <cell r="C428" t="str">
            <v>인  건  비</v>
          </cell>
          <cell r="E428" t="str">
            <v>TON</v>
          </cell>
          <cell r="F428">
            <v>1020296</v>
          </cell>
          <cell r="H428">
            <v>1020296</v>
          </cell>
        </row>
        <row r="429">
          <cell r="A429" t="str">
            <v xml:space="preserve"> </v>
          </cell>
          <cell r="C429" t="str">
            <v>사용장비경비</v>
          </cell>
          <cell r="E429" t="str">
            <v>TON</v>
          </cell>
          <cell r="F429">
            <v>1341424</v>
          </cell>
          <cell r="H429">
            <v>578744</v>
          </cell>
          <cell r="J429">
            <v>187256</v>
          </cell>
          <cell r="L429">
            <v>575424</v>
          </cell>
          <cell r="M429" t="str">
            <v>ROLLER GATE
LEAF 적용</v>
          </cell>
        </row>
        <row r="430">
          <cell r="A430" t="str">
            <v xml:space="preserve"> </v>
          </cell>
          <cell r="C430" t="str">
            <v>소모자재비</v>
          </cell>
          <cell r="E430" t="str">
            <v>TON</v>
          </cell>
          <cell r="F430">
            <v>8155</v>
          </cell>
          <cell r="J430">
            <v>8155</v>
          </cell>
        </row>
        <row r="431">
          <cell r="A431" t="str">
            <v xml:space="preserve"> </v>
          </cell>
        </row>
        <row r="432">
          <cell r="A432" t="str">
            <v>◈ 잡철물 제작,설치 (SCREEN등)</v>
          </cell>
        </row>
        <row r="433">
          <cell r="B433" t="str">
            <v>▷ 간단한 구조</v>
          </cell>
          <cell r="C433" t="str">
            <v>100 %</v>
          </cell>
          <cell r="F433">
            <v>2792160</v>
          </cell>
          <cell r="H433">
            <v>2636784</v>
          </cell>
          <cell r="J433">
            <v>65284</v>
          </cell>
          <cell r="L433">
            <v>90092</v>
          </cell>
        </row>
        <row r="434">
          <cell r="B434" t="str">
            <v>▷ 복잡한 구조</v>
          </cell>
          <cell r="C434" t="str">
            <v>140 %</v>
          </cell>
          <cell r="F434">
            <v>3909022</v>
          </cell>
          <cell r="H434">
            <v>3691497</v>
          </cell>
          <cell r="J434">
            <v>91397</v>
          </cell>
          <cell r="L434">
            <v>126128</v>
          </cell>
        </row>
        <row r="435">
          <cell r="A435" t="str">
            <v xml:space="preserve"> </v>
          </cell>
        </row>
        <row r="436">
          <cell r="A436" t="str">
            <v>◈ 도   장   비 - Ⅰ- (기존 도장 방식)</v>
          </cell>
        </row>
        <row r="437">
          <cell r="A437">
            <v>1</v>
          </cell>
          <cell r="B437" t="str">
            <v>▷ SAND BLASTING</v>
          </cell>
          <cell r="E437" t="str">
            <v>㎡</v>
          </cell>
          <cell r="F437">
            <v>9436</v>
          </cell>
          <cell r="H437">
            <v>4928</v>
          </cell>
          <cell r="J437">
            <v>2852</v>
          </cell>
          <cell r="L437">
            <v>1656</v>
          </cell>
        </row>
        <row r="438">
          <cell r="A438">
            <v>2</v>
          </cell>
          <cell r="B438" t="str">
            <v>▷ PRIMERY COATING (유기질)</v>
          </cell>
          <cell r="D438" t="str">
            <v>(  20μ)</v>
          </cell>
          <cell r="E438" t="str">
            <v>㎡</v>
          </cell>
          <cell r="F438">
            <v>1627</v>
          </cell>
          <cell r="H438">
            <v>945</v>
          </cell>
          <cell r="J438">
            <v>664</v>
          </cell>
          <cell r="L438">
            <v>18</v>
          </cell>
        </row>
        <row r="439">
          <cell r="A439">
            <v>3</v>
          </cell>
          <cell r="B439" t="str">
            <v>▷ COVER COATING(PURE EPOXY)</v>
          </cell>
          <cell r="D439" t="str">
            <v>( 280μ)</v>
          </cell>
          <cell r="E439" t="str">
            <v>㎡</v>
          </cell>
          <cell r="F439">
            <v>8981</v>
          </cell>
          <cell r="H439">
            <v>6808</v>
          </cell>
          <cell r="J439">
            <v>2037</v>
          </cell>
          <cell r="L439">
            <v>136</v>
          </cell>
        </row>
        <row r="440">
          <cell r="A440">
            <v>4</v>
          </cell>
          <cell r="B440" t="str">
            <v>▷ COVER COATING(TAL EPOXY)</v>
          </cell>
          <cell r="D440" t="str">
            <v>( 280μ)</v>
          </cell>
          <cell r="E440" t="str">
            <v>㎡</v>
          </cell>
          <cell r="F440">
            <v>8769</v>
          </cell>
          <cell r="H440">
            <v>6808</v>
          </cell>
          <cell r="J440">
            <v>1825</v>
          </cell>
          <cell r="L440">
            <v>136</v>
          </cell>
        </row>
        <row r="441">
          <cell r="A441">
            <v>5</v>
          </cell>
          <cell r="B441" t="str">
            <v>▷ 방 오 도 료</v>
          </cell>
          <cell r="D441" t="str">
            <v>(  80μ)</v>
          </cell>
          <cell r="E441" t="str">
            <v>㎡</v>
          </cell>
          <cell r="F441">
            <v>20722</v>
          </cell>
          <cell r="H441">
            <v>18911</v>
          </cell>
          <cell r="J441">
            <v>1433</v>
          </cell>
          <cell r="L441">
            <v>378</v>
          </cell>
        </row>
        <row r="442">
          <cell r="A442" t="str">
            <v xml:space="preserve"> </v>
          </cell>
        </row>
        <row r="443">
          <cell r="A443" t="str">
            <v>◈ 도   장   비 - Ⅱ- (신공법 도장방식)  ㎡ 당</v>
          </cell>
        </row>
        <row r="444">
          <cell r="A444">
            <v>1</v>
          </cell>
          <cell r="B444" t="str">
            <v>▷ 전처리 (육상용)(WATER SAND JET 공법)</v>
          </cell>
          <cell r="F444">
            <v>14435</v>
          </cell>
          <cell r="H444">
            <v>8755</v>
          </cell>
          <cell r="J444">
            <v>3405</v>
          </cell>
          <cell r="L444">
            <v>2275</v>
          </cell>
        </row>
        <row r="445">
          <cell r="A445">
            <v>2</v>
          </cell>
          <cell r="B445" t="str">
            <v>▷ 전처리 (수중용)(WATER SAND JET 공법)</v>
          </cell>
          <cell r="F445">
            <v>141391</v>
          </cell>
          <cell r="H445">
            <v>111758</v>
          </cell>
          <cell r="J445">
            <v>4458</v>
          </cell>
          <cell r="L445">
            <v>25175</v>
          </cell>
        </row>
        <row r="446">
          <cell r="A446">
            <v>3</v>
          </cell>
          <cell r="B446" t="str">
            <v>▷ 도장 SYSTEM 1 (상시 물속에 잠기는 구조물)</v>
          </cell>
          <cell r="F446">
            <v>26239</v>
          </cell>
          <cell r="H446">
            <v>10076</v>
          </cell>
          <cell r="J446">
            <v>15962</v>
          </cell>
          <cell r="L446">
            <v>201</v>
          </cell>
        </row>
        <row r="448">
          <cell r="A448" t="str">
            <v>종       별</v>
          </cell>
          <cell r="C448" t="str">
            <v>재 료 또 는</v>
          </cell>
          <cell r="D448" t="str">
            <v xml:space="preserve">원 수 </v>
          </cell>
          <cell r="E448" t="str">
            <v>단 위</v>
          </cell>
          <cell r="F448" t="str">
            <v>총   액</v>
          </cell>
          <cell r="G448" t="str">
            <v>노   무   비</v>
          </cell>
          <cell r="I448" t="str">
            <v>재   료   비</v>
          </cell>
          <cell r="K448" t="str">
            <v>경      비</v>
          </cell>
          <cell r="M448" t="str">
            <v>비   고</v>
          </cell>
        </row>
        <row r="449">
          <cell r="C449" t="str">
            <v xml:space="preserve">규       격 </v>
          </cell>
          <cell r="F449" t="str">
            <v>금   액</v>
          </cell>
          <cell r="G449" t="str">
            <v>단  가</v>
          </cell>
          <cell r="H449" t="str">
            <v>금   액</v>
          </cell>
          <cell r="I449" t="str">
            <v>단  가</v>
          </cell>
          <cell r="J449" t="str">
            <v>금   액</v>
          </cell>
          <cell r="K449" t="str">
            <v>단  가</v>
          </cell>
          <cell r="L449" t="str">
            <v>금   액</v>
          </cell>
        </row>
        <row r="450">
          <cell r="A450">
            <v>4</v>
          </cell>
          <cell r="B450" t="str">
            <v>▷ 도장 SYSTEM 2 (해수 가까이 상시 노출되어있는 구조물)</v>
          </cell>
        </row>
        <row r="451">
          <cell r="F451">
            <v>29188</v>
          </cell>
          <cell r="H451">
            <v>13099</v>
          </cell>
          <cell r="J451">
            <v>15828</v>
          </cell>
          <cell r="L451">
            <v>261</v>
          </cell>
        </row>
        <row r="452">
          <cell r="A452">
            <v>5</v>
          </cell>
          <cell r="B452" t="str">
            <v>▷ 도장 SYSTEM 3 (해중에서 작업해야하는 구조물)</v>
          </cell>
        </row>
        <row r="453">
          <cell r="F453">
            <v>86974</v>
          </cell>
          <cell r="H453">
            <v>40916</v>
          </cell>
          <cell r="J453">
            <v>45240</v>
          </cell>
          <cell r="L453">
            <v>818</v>
          </cell>
        </row>
        <row r="454">
          <cell r="A454">
            <v>6</v>
          </cell>
          <cell r="B454" t="str">
            <v xml:space="preserve">▷ CERAMIC COATING (ATO) 200μ </v>
          </cell>
        </row>
        <row r="455">
          <cell r="B455" t="str">
            <v xml:space="preserve">▷1. 바탕만들기 </v>
          </cell>
          <cell r="F455">
            <v>17788</v>
          </cell>
          <cell r="H455">
            <v>16913</v>
          </cell>
          <cell r="J455">
            <v>537</v>
          </cell>
          <cell r="L455">
            <v>338</v>
          </cell>
        </row>
        <row r="456">
          <cell r="B456" t="str">
            <v>▷2. CERAMIC COATING</v>
          </cell>
          <cell r="F456">
            <v>71178</v>
          </cell>
          <cell r="H456">
            <v>5507</v>
          </cell>
          <cell r="J456">
            <v>63337</v>
          </cell>
          <cell r="L456">
            <v>2334</v>
          </cell>
        </row>
        <row r="458">
          <cell r="A458" t="str">
            <v>◈ 비파괴 검사</v>
          </cell>
        </row>
        <row r="459">
          <cell r="A459" t="str">
            <v>1.초음파 탐상검사(U.T) - 1M당</v>
          </cell>
          <cell r="F459">
            <v>54686</v>
          </cell>
          <cell r="H459">
            <v>21307</v>
          </cell>
          <cell r="J459">
            <v>994</v>
          </cell>
          <cell r="L459">
            <v>32385</v>
          </cell>
        </row>
        <row r="460">
          <cell r="A460" t="str">
            <v>2.방사선 투과검사(R.T) - 1매당</v>
          </cell>
          <cell r="F460">
            <v>55824</v>
          </cell>
          <cell r="H460">
            <v>21230</v>
          </cell>
          <cell r="J460">
            <v>2325</v>
          </cell>
          <cell r="L460">
            <v>32269</v>
          </cell>
        </row>
        <row r="461">
          <cell r="A461" t="str">
            <v>3.자분탐상검사(M.T) - 1M당</v>
          </cell>
          <cell r="F461">
            <v>30165</v>
          </cell>
          <cell r="H461">
            <v>11795</v>
          </cell>
          <cell r="J461">
            <v>443</v>
          </cell>
          <cell r="L461">
            <v>17927</v>
          </cell>
        </row>
        <row r="462">
          <cell r="A462" t="str">
            <v>4.액체침투탐상검사(P.T) - 1M당</v>
          </cell>
          <cell r="F462">
            <v>38002</v>
          </cell>
          <cell r="H462">
            <v>14726</v>
          </cell>
          <cell r="J462">
            <v>894</v>
          </cell>
          <cell r="L462">
            <v>22382</v>
          </cell>
        </row>
        <row r="471">
          <cell r="E471" t="str">
            <v xml:space="preserve"> </v>
          </cell>
        </row>
        <row r="472">
          <cell r="B472" t="str">
            <v>ROLLER GATE 제작 인건비</v>
          </cell>
        </row>
        <row r="473">
          <cell r="A473" t="str">
            <v>종       별</v>
          </cell>
          <cell r="C473" t="str">
            <v>재 료 또 는</v>
          </cell>
          <cell r="D473" t="str">
            <v xml:space="preserve">원 수 </v>
          </cell>
          <cell r="E473" t="str">
            <v>단 위</v>
          </cell>
          <cell r="F473" t="str">
            <v>총   액</v>
          </cell>
          <cell r="G473" t="str">
            <v>노   무   비</v>
          </cell>
          <cell r="I473" t="str">
            <v>재   료   비</v>
          </cell>
          <cell r="K473" t="str">
            <v>경      비</v>
          </cell>
          <cell r="M473" t="str">
            <v>비   고</v>
          </cell>
        </row>
        <row r="474">
          <cell r="C474" t="str">
            <v xml:space="preserve">규       격 </v>
          </cell>
          <cell r="F474" t="str">
            <v>금   액</v>
          </cell>
          <cell r="G474" t="str">
            <v>단  가</v>
          </cell>
          <cell r="H474" t="str">
            <v>금   액</v>
          </cell>
          <cell r="I474" t="str">
            <v>단  가</v>
          </cell>
          <cell r="J474" t="str">
            <v>금   액</v>
          </cell>
          <cell r="K474" t="str">
            <v>단  가</v>
          </cell>
          <cell r="L474" t="str">
            <v>금   액</v>
          </cell>
        </row>
        <row r="475">
          <cell r="A475" t="str">
            <v>기 술 관 리</v>
          </cell>
          <cell r="C475" t="str">
            <v>기계기사1급</v>
          </cell>
          <cell r="D475">
            <v>0.5</v>
          </cell>
          <cell r="E475" t="str">
            <v>인</v>
          </cell>
          <cell r="G475">
            <v>97488</v>
          </cell>
          <cell r="H475">
            <v>48744</v>
          </cell>
        </row>
        <row r="476">
          <cell r="A476" t="str">
            <v>본  뜨  기</v>
          </cell>
          <cell r="C476" t="str">
            <v>프랜트제관공</v>
          </cell>
          <cell r="D476">
            <v>0.437</v>
          </cell>
          <cell r="E476" t="str">
            <v>인</v>
          </cell>
          <cell r="G476">
            <v>81966</v>
          </cell>
          <cell r="H476">
            <v>35819</v>
          </cell>
        </row>
        <row r="477">
          <cell r="A477" t="str">
            <v>금  긋  기</v>
          </cell>
          <cell r="C477" t="str">
            <v>프랜트제관공</v>
          </cell>
          <cell r="D477">
            <v>1.161</v>
          </cell>
          <cell r="E477" t="str">
            <v>인</v>
          </cell>
          <cell r="G477">
            <v>81966</v>
          </cell>
          <cell r="H477">
            <v>95162</v>
          </cell>
        </row>
        <row r="478">
          <cell r="A478" t="str">
            <v>절      단</v>
          </cell>
          <cell r="C478" t="str">
            <v>프랜트제관공</v>
          </cell>
          <cell r="D478">
            <v>0.318</v>
          </cell>
          <cell r="E478" t="str">
            <v>인</v>
          </cell>
          <cell r="G478">
            <v>81966</v>
          </cell>
          <cell r="H478">
            <v>26065</v>
          </cell>
        </row>
        <row r="479">
          <cell r="A479" t="str">
            <v>가      공</v>
          </cell>
          <cell r="C479" t="str">
            <v>프랜트제관공</v>
          </cell>
          <cell r="D479">
            <v>1.359</v>
          </cell>
          <cell r="E479" t="str">
            <v>인</v>
          </cell>
          <cell r="G479">
            <v>81966</v>
          </cell>
          <cell r="H479">
            <v>111391</v>
          </cell>
        </row>
        <row r="481">
          <cell r="A481" t="str">
            <v>구 멍 뚫 기</v>
          </cell>
          <cell r="C481" t="str">
            <v>프랜트제관공</v>
          </cell>
          <cell r="D481">
            <v>0.39700000000000002</v>
          </cell>
          <cell r="E481" t="str">
            <v>인</v>
          </cell>
          <cell r="G481">
            <v>81966</v>
          </cell>
          <cell r="H481">
            <v>32540</v>
          </cell>
        </row>
        <row r="482">
          <cell r="A482" t="str">
            <v>용      접</v>
          </cell>
          <cell r="C482" t="str">
            <v>프랜트용접공</v>
          </cell>
          <cell r="D482">
            <v>2.125</v>
          </cell>
          <cell r="E482" t="str">
            <v>인</v>
          </cell>
          <cell r="G482">
            <v>95379</v>
          </cell>
          <cell r="H482">
            <v>202680</v>
          </cell>
        </row>
        <row r="483">
          <cell r="A483" t="str">
            <v>부 품 조 립</v>
          </cell>
          <cell r="C483" t="str">
            <v>비 계 공</v>
          </cell>
          <cell r="D483">
            <v>1.0900000000000001</v>
          </cell>
          <cell r="E483" t="str">
            <v>인</v>
          </cell>
          <cell r="G483">
            <v>79467</v>
          </cell>
          <cell r="H483">
            <v>86619</v>
          </cell>
        </row>
        <row r="484">
          <cell r="C484" t="str">
            <v>프랜트기계설치공</v>
          </cell>
          <cell r="D484">
            <v>1.0900000000000001</v>
          </cell>
          <cell r="E484" t="str">
            <v>인</v>
          </cell>
          <cell r="G484">
            <v>80805</v>
          </cell>
          <cell r="H484">
            <v>88077</v>
          </cell>
        </row>
        <row r="485">
          <cell r="A485" t="str">
            <v>소운반 조립</v>
          </cell>
          <cell r="C485" t="str">
            <v>산소 절단공</v>
          </cell>
          <cell r="D485">
            <v>0.17</v>
          </cell>
          <cell r="E485" t="str">
            <v>인</v>
          </cell>
          <cell r="G485">
            <v>31794</v>
          </cell>
          <cell r="H485">
            <v>5404</v>
          </cell>
        </row>
        <row r="487">
          <cell r="A487" t="str">
            <v>가   조   립</v>
          </cell>
          <cell r="C487" t="str">
            <v>비   계   공</v>
          </cell>
          <cell r="D487">
            <v>0.86399999999999999</v>
          </cell>
          <cell r="E487" t="str">
            <v>인</v>
          </cell>
          <cell r="G487">
            <v>79467</v>
          </cell>
          <cell r="H487">
            <v>68659</v>
          </cell>
        </row>
        <row r="488">
          <cell r="C488" t="str">
            <v>프랜트 제관공</v>
          </cell>
          <cell r="D488">
            <v>1.766</v>
          </cell>
          <cell r="E488" t="str">
            <v>인</v>
          </cell>
          <cell r="G488">
            <v>81966</v>
          </cell>
          <cell r="H488">
            <v>144751</v>
          </cell>
        </row>
        <row r="489">
          <cell r="C489" t="str">
            <v>프랜트 용접공</v>
          </cell>
          <cell r="D489">
            <v>0.85299999999999998</v>
          </cell>
          <cell r="E489" t="str">
            <v>인</v>
          </cell>
          <cell r="G489">
            <v>95379</v>
          </cell>
          <cell r="H489">
            <v>81358</v>
          </cell>
        </row>
        <row r="490">
          <cell r="C490" t="str">
            <v>측   량   사</v>
          </cell>
          <cell r="D490">
            <v>0.14299999999999999</v>
          </cell>
          <cell r="E490" t="str">
            <v>인</v>
          </cell>
          <cell r="G490">
            <v>58506</v>
          </cell>
          <cell r="H490">
            <v>8366</v>
          </cell>
        </row>
        <row r="491">
          <cell r="C491" t="str">
            <v>프랜트기계설치공</v>
          </cell>
          <cell r="D491">
            <v>0.51800000000000002</v>
          </cell>
          <cell r="E491" t="str">
            <v>인</v>
          </cell>
          <cell r="G491">
            <v>80805</v>
          </cell>
          <cell r="H491">
            <v>41856</v>
          </cell>
        </row>
        <row r="492">
          <cell r="E492" t="str">
            <v xml:space="preserve"> </v>
          </cell>
        </row>
        <row r="493">
          <cell r="C493" t="str">
            <v>특 별 인 부</v>
          </cell>
          <cell r="D493">
            <v>0.245</v>
          </cell>
          <cell r="E493" t="str">
            <v>인</v>
          </cell>
          <cell r="G493">
            <v>57379</v>
          </cell>
          <cell r="H493">
            <v>14057</v>
          </cell>
        </row>
        <row r="494">
          <cell r="A494" t="str">
            <v>검사 및 교정</v>
          </cell>
          <cell r="C494" t="str">
            <v>기술관리 제외한</v>
          </cell>
          <cell r="D494" t="str">
            <v>1</v>
          </cell>
          <cell r="E494" t="str">
            <v>식</v>
          </cell>
          <cell r="H494">
            <v>104280</v>
          </cell>
        </row>
        <row r="495">
          <cell r="C495" t="str">
            <v>10%</v>
          </cell>
        </row>
        <row r="497">
          <cell r="B497" t="str">
            <v>계</v>
          </cell>
          <cell r="F497">
            <v>1195828</v>
          </cell>
          <cell r="H497">
            <v>1195828</v>
          </cell>
        </row>
        <row r="499">
          <cell r="A499" t="str">
            <v>ROLLER GATE 제작 사용장비 경비</v>
          </cell>
        </row>
        <row r="500">
          <cell r="E500" t="str">
            <v xml:space="preserve"> </v>
          </cell>
        </row>
        <row r="501">
          <cell r="A501" t="str">
            <v>종       별</v>
          </cell>
          <cell r="C501" t="str">
            <v>재 료 또 는</v>
          </cell>
          <cell r="D501" t="str">
            <v xml:space="preserve">원 수 </v>
          </cell>
          <cell r="E501" t="str">
            <v>단 위</v>
          </cell>
          <cell r="F501" t="str">
            <v>총   액</v>
          </cell>
          <cell r="G501" t="str">
            <v>노   무   비</v>
          </cell>
          <cell r="I501" t="str">
            <v>재   료   비</v>
          </cell>
          <cell r="K501" t="str">
            <v>경      비</v>
          </cell>
          <cell r="M501" t="str">
            <v>비   고</v>
          </cell>
        </row>
        <row r="502">
          <cell r="C502" t="str">
            <v xml:space="preserve">규       격 </v>
          </cell>
          <cell r="F502" t="str">
            <v>금   액</v>
          </cell>
          <cell r="G502" t="str">
            <v>단  가</v>
          </cell>
          <cell r="H502" t="str">
            <v>금   액</v>
          </cell>
          <cell r="I502" t="str">
            <v>단  가</v>
          </cell>
          <cell r="J502" t="str">
            <v>금   액</v>
          </cell>
          <cell r="K502" t="str">
            <v>단  가</v>
          </cell>
          <cell r="L502" t="str">
            <v>금   액</v>
          </cell>
        </row>
        <row r="503">
          <cell r="A503" t="str">
            <v>LATHE</v>
          </cell>
          <cell r="C503" t="str">
            <v>12FT x 7.5HP</v>
          </cell>
          <cell r="D503">
            <v>0.53600000000000003</v>
          </cell>
          <cell r="E503" t="str">
            <v>Hr</v>
          </cell>
          <cell r="G503">
            <v>3418</v>
          </cell>
          <cell r="H503">
            <v>1832</v>
          </cell>
          <cell r="I503" t="str">
            <v xml:space="preserve"> </v>
          </cell>
          <cell r="J503" t="str">
            <v xml:space="preserve"> </v>
          </cell>
          <cell r="K503">
            <v>3775</v>
          </cell>
          <cell r="L503">
            <v>2023</v>
          </cell>
        </row>
        <row r="504">
          <cell r="A504" t="str">
            <v>PLANER</v>
          </cell>
          <cell r="C504" t="str">
            <v>4FT x 8FT</v>
          </cell>
          <cell r="D504">
            <v>7.5999999999999998E-2</v>
          </cell>
          <cell r="E504" t="str">
            <v>Hr</v>
          </cell>
          <cell r="G504">
            <v>3129</v>
          </cell>
          <cell r="H504">
            <v>237</v>
          </cell>
          <cell r="I504" t="str">
            <v xml:space="preserve"> </v>
          </cell>
          <cell r="J504" t="str">
            <v xml:space="preserve"> </v>
          </cell>
          <cell r="K504">
            <v>2743</v>
          </cell>
          <cell r="L504">
            <v>208</v>
          </cell>
        </row>
        <row r="505">
          <cell r="A505" t="str">
            <v>BORING M/C</v>
          </cell>
          <cell r="C505" t="str">
            <v>Hori.type,3HP</v>
          </cell>
          <cell r="D505">
            <v>1.4359999999999999</v>
          </cell>
          <cell r="E505" t="str">
            <v>Hr</v>
          </cell>
          <cell r="G505">
            <v>3547</v>
          </cell>
          <cell r="H505">
            <v>5093</v>
          </cell>
          <cell r="I505" t="str">
            <v xml:space="preserve"> </v>
          </cell>
          <cell r="J505" t="str">
            <v xml:space="preserve"> </v>
          </cell>
          <cell r="K505">
            <v>8928</v>
          </cell>
          <cell r="L505">
            <v>12820</v>
          </cell>
        </row>
        <row r="506">
          <cell r="A506" t="str">
            <v>UNION MELT WELDER</v>
          </cell>
          <cell r="C506" t="str">
            <v>5.5 KVA</v>
          </cell>
          <cell r="D506">
            <v>2.72</v>
          </cell>
          <cell r="E506" t="str">
            <v>Hr</v>
          </cell>
          <cell r="G506">
            <v>3488</v>
          </cell>
          <cell r="H506">
            <v>9487</v>
          </cell>
          <cell r="I506" t="str">
            <v xml:space="preserve"> </v>
          </cell>
          <cell r="J506" t="str">
            <v xml:space="preserve"> </v>
          </cell>
          <cell r="K506">
            <v>1797</v>
          </cell>
          <cell r="L506">
            <v>4887</v>
          </cell>
        </row>
        <row r="507">
          <cell r="A507" t="str">
            <v>A.C WELDER</v>
          </cell>
          <cell r="C507" t="str">
            <v>10KVA</v>
          </cell>
          <cell r="D507">
            <v>8.16</v>
          </cell>
          <cell r="E507" t="str">
            <v>Hr</v>
          </cell>
          <cell r="I507" t="str">
            <v xml:space="preserve"> </v>
          </cell>
          <cell r="J507" t="str">
            <v xml:space="preserve"> </v>
          </cell>
          <cell r="K507">
            <v>155</v>
          </cell>
          <cell r="L507">
            <v>1264</v>
          </cell>
        </row>
        <row r="508">
          <cell r="E508" t="str">
            <v xml:space="preserve"> </v>
          </cell>
          <cell r="I508" t="str">
            <v xml:space="preserve"> </v>
          </cell>
          <cell r="J508" t="str">
            <v xml:space="preserve"> </v>
          </cell>
        </row>
        <row r="509">
          <cell r="A509" t="str">
            <v>GOUGING M/C</v>
          </cell>
          <cell r="C509" t="str">
            <v>중 형</v>
          </cell>
          <cell r="D509">
            <v>1.7</v>
          </cell>
          <cell r="E509" t="str">
            <v>Hr</v>
          </cell>
          <cell r="G509">
            <v>3380</v>
          </cell>
          <cell r="H509">
            <v>5746</v>
          </cell>
          <cell r="I509" t="str">
            <v xml:space="preserve"> </v>
          </cell>
          <cell r="J509" t="str">
            <v xml:space="preserve"> </v>
          </cell>
          <cell r="K509">
            <v>670</v>
          </cell>
          <cell r="L509">
            <v>1139</v>
          </cell>
        </row>
        <row r="510">
          <cell r="A510" t="str">
            <v>GAS CUTTING M/C</v>
          </cell>
          <cell r="C510" t="str">
            <v>Auto형</v>
          </cell>
          <cell r="D510">
            <v>1.016</v>
          </cell>
          <cell r="E510" t="str">
            <v>Hr</v>
          </cell>
          <cell r="G510">
            <v>11922</v>
          </cell>
          <cell r="H510">
            <v>12112</v>
          </cell>
          <cell r="I510" t="str">
            <v xml:space="preserve"> </v>
          </cell>
          <cell r="J510" t="str">
            <v xml:space="preserve"> </v>
          </cell>
          <cell r="K510">
            <v>119</v>
          </cell>
          <cell r="L510">
            <v>120</v>
          </cell>
        </row>
        <row r="511">
          <cell r="A511" t="str">
            <v>GAS CUTTING M/C</v>
          </cell>
          <cell r="C511" t="str">
            <v>수 동</v>
          </cell>
          <cell r="D511">
            <v>1.016</v>
          </cell>
          <cell r="E511" t="str">
            <v>Hr</v>
          </cell>
          <cell r="G511">
            <v>3974</v>
          </cell>
          <cell r="H511">
            <v>4037</v>
          </cell>
          <cell r="I511" t="str">
            <v xml:space="preserve"> </v>
          </cell>
          <cell r="J511" t="str">
            <v xml:space="preserve"> </v>
          </cell>
          <cell r="K511">
            <v>115</v>
          </cell>
          <cell r="L511">
            <v>116</v>
          </cell>
        </row>
        <row r="512">
          <cell r="A512" t="str">
            <v>GAS HEATING TOUCH</v>
          </cell>
          <cell r="C512" t="str">
            <v>중 형</v>
          </cell>
          <cell r="D512">
            <v>3.3279999999999998</v>
          </cell>
          <cell r="E512" t="str">
            <v>Hr</v>
          </cell>
          <cell r="G512">
            <v>3174</v>
          </cell>
          <cell r="H512">
            <v>10563</v>
          </cell>
          <cell r="I512" t="str">
            <v xml:space="preserve"> </v>
          </cell>
          <cell r="J512" t="str">
            <v xml:space="preserve"> </v>
          </cell>
          <cell r="K512">
            <v>115</v>
          </cell>
          <cell r="L512">
            <v>382</v>
          </cell>
        </row>
        <row r="513">
          <cell r="A513" t="str">
            <v>OVER HEAD CRANE</v>
          </cell>
          <cell r="C513" t="str">
            <v>30 TON</v>
          </cell>
          <cell r="D513">
            <v>1.2689999999999999</v>
          </cell>
          <cell r="E513" t="str">
            <v>Hr</v>
          </cell>
          <cell r="G513">
            <v>9681</v>
          </cell>
          <cell r="H513">
            <v>12285</v>
          </cell>
          <cell r="I513" t="str">
            <v xml:space="preserve"> </v>
          </cell>
          <cell r="J513" t="str">
            <v xml:space="preserve"> </v>
          </cell>
          <cell r="K513">
            <v>4123</v>
          </cell>
          <cell r="L513">
            <v>5232</v>
          </cell>
        </row>
        <row r="514">
          <cell r="E514" t="str">
            <v xml:space="preserve"> </v>
          </cell>
          <cell r="I514" t="str">
            <v xml:space="preserve"> </v>
          </cell>
          <cell r="J514" t="str">
            <v xml:space="preserve"> </v>
          </cell>
        </row>
        <row r="515">
          <cell r="A515" t="str">
            <v>HYDRO PRESS</v>
          </cell>
          <cell r="C515" t="str">
            <v>100 TON</v>
          </cell>
          <cell r="D515">
            <v>1.48</v>
          </cell>
          <cell r="E515" t="str">
            <v>Hr</v>
          </cell>
          <cell r="G515">
            <v>3281</v>
          </cell>
          <cell r="H515">
            <v>4855</v>
          </cell>
          <cell r="I515" t="str">
            <v xml:space="preserve"> </v>
          </cell>
          <cell r="J515" t="str">
            <v xml:space="preserve"> </v>
          </cell>
          <cell r="K515">
            <v>6045</v>
          </cell>
          <cell r="L515">
            <v>8946</v>
          </cell>
        </row>
        <row r="516">
          <cell r="A516" t="str">
            <v>BENDING ROLLER</v>
          </cell>
          <cell r="C516" t="str">
            <v>23 FT</v>
          </cell>
          <cell r="D516">
            <v>1.0880000000000001</v>
          </cell>
          <cell r="E516" t="str">
            <v>Hr</v>
          </cell>
          <cell r="G516">
            <v>4281</v>
          </cell>
          <cell r="H516">
            <v>4657</v>
          </cell>
          <cell r="I516" t="str">
            <v xml:space="preserve"> </v>
          </cell>
          <cell r="J516" t="str">
            <v xml:space="preserve"> </v>
          </cell>
          <cell r="K516">
            <v>6323</v>
          </cell>
          <cell r="L516">
            <v>6879</v>
          </cell>
        </row>
        <row r="517">
          <cell r="A517" t="str">
            <v>SHEARING M/C</v>
          </cell>
          <cell r="D517">
            <v>0.25600000000000001</v>
          </cell>
          <cell r="E517" t="str">
            <v>Hr</v>
          </cell>
          <cell r="G517">
            <v>3688</v>
          </cell>
          <cell r="H517">
            <v>944</v>
          </cell>
          <cell r="I517" t="str">
            <v xml:space="preserve"> </v>
          </cell>
          <cell r="J517" t="str">
            <v xml:space="preserve"> </v>
          </cell>
          <cell r="K517">
            <v>3209</v>
          </cell>
          <cell r="L517">
            <v>821</v>
          </cell>
        </row>
        <row r="518">
          <cell r="A518" t="str">
            <v>DRILLING M/C</v>
          </cell>
          <cell r="C518" t="str">
            <v>3 HP</v>
          </cell>
          <cell r="D518">
            <v>1.6319999999999999</v>
          </cell>
          <cell r="E518" t="str">
            <v>Hr</v>
          </cell>
          <cell r="G518">
            <v>3401</v>
          </cell>
          <cell r="H518">
            <v>5550</v>
          </cell>
          <cell r="I518" t="str">
            <v xml:space="preserve"> </v>
          </cell>
          <cell r="J518" t="str">
            <v xml:space="preserve"> </v>
          </cell>
          <cell r="K518">
            <v>576</v>
          </cell>
          <cell r="L518">
            <v>940</v>
          </cell>
        </row>
        <row r="519">
          <cell r="A519" t="str">
            <v>DRILLING M/C</v>
          </cell>
          <cell r="C519" t="str">
            <v>Radial,5 HP</v>
          </cell>
          <cell r="D519">
            <v>0.81599999999999995</v>
          </cell>
          <cell r="E519" t="str">
            <v>Hr</v>
          </cell>
          <cell r="G519">
            <v>3401</v>
          </cell>
          <cell r="H519">
            <v>2775</v>
          </cell>
          <cell r="I519" t="str">
            <v xml:space="preserve"> </v>
          </cell>
          <cell r="J519" t="str">
            <v xml:space="preserve"> </v>
          </cell>
          <cell r="K519">
            <v>1720</v>
          </cell>
          <cell r="L519">
            <v>1403</v>
          </cell>
        </row>
        <row r="520">
          <cell r="E520" t="str">
            <v xml:space="preserve"> </v>
          </cell>
          <cell r="I520" t="str">
            <v xml:space="preserve"> </v>
          </cell>
          <cell r="J520" t="str">
            <v xml:space="preserve"> </v>
          </cell>
        </row>
        <row r="521">
          <cell r="A521" t="str">
            <v>COMPRESSOR</v>
          </cell>
          <cell r="C521" t="str">
            <v>7.1㎥/min</v>
          </cell>
          <cell r="D521">
            <v>3.17</v>
          </cell>
          <cell r="E521" t="str">
            <v>Hr</v>
          </cell>
          <cell r="G521">
            <v>9681</v>
          </cell>
          <cell r="H521">
            <v>30688</v>
          </cell>
          <cell r="I521">
            <v>6189</v>
          </cell>
          <cell r="J521">
            <v>19619</v>
          </cell>
          <cell r="K521">
            <v>3137</v>
          </cell>
          <cell r="L521">
            <v>9944</v>
          </cell>
        </row>
        <row r="522">
          <cell r="A522" t="str">
            <v>PORTABLE DRILL</v>
          </cell>
          <cell r="C522" t="str">
            <v>0.5 HP</v>
          </cell>
          <cell r="D522">
            <v>1.2210000000000001</v>
          </cell>
          <cell r="E522" t="str">
            <v>Hr</v>
          </cell>
          <cell r="K522">
            <v>12</v>
          </cell>
          <cell r="L522">
            <v>14</v>
          </cell>
        </row>
        <row r="523">
          <cell r="A523" t="str">
            <v>TRUCK CRANE</v>
          </cell>
          <cell r="C523" t="str">
            <v>30 TON</v>
          </cell>
          <cell r="D523">
            <v>0.42299999999999999</v>
          </cell>
          <cell r="E523" t="str">
            <v>Hr</v>
          </cell>
          <cell r="G523">
            <v>18615</v>
          </cell>
          <cell r="H523">
            <v>7874</v>
          </cell>
          <cell r="I523">
            <v>7046</v>
          </cell>
          <cell r="J523">
            <v>2980</v>
          </cell>
          <cell r="K523">
            <v>44939</v>
          </cell>
          <cell r="L523">
            <v>19009</v>
          </cell>
        </row>
        <row r="524">
          <cell r="A524" t="str">
            <v>Fork Lift</v>
          </cell>
          <cell r="C524" t="str">
            <v>5 TON</v>
          </cell>
          <cell r="D524">
            <v>0.42299999999999999</v>
          </cell>
          <cell r="E524" t="str">
            <v>Hr</v>
          </cell>
          <cell r="G524">
            <v>9681</v>
          </cell>
          <cell r="H524">
            <v>4095</v>
          </cell>
          <cell r="I524">
            <v>5116.08</v>
          </cell>
          <cell r="J524">
            <v>2164</v>
          </cell>
          <cell r="K524">
            <v>4863</v>
          </cell>
          <cell r="L524">
            <v>2057</v>
          </cell>
        </row>
        <row r="525">
          <cell r="A525" t="str">
            <v>Trailer</v>
          </cell>
          <cell r="C525" t="str">
            <v>30ton</v>
          </cell>
          <cell r="D525">
            <v>0.42299999999999999</v>
          </cell>
          <cell r="E525" t="str">
            <v>Hr</v>
          </cell>
          <cell r="G525">
            <v>8683</v>
          </cell>
          <cell r="H525">
            <v>3672</v>
          </cell>
          <cell r="I525">
            <v>15763</v>
          </cell>
          <cell r="J525">
            <v>6667</v>
          </cell>
          <cell r="K525">
            <v>27414</v>
          </cell>
          <cell r="L525">
            <v>11596</v>
          </cell>
        </row>
        <row r="527">
          <cell r="B527" t="str">
            <v>계</v>
          </cell>
          <cell r="F527">
            <v>247732</v>
          </cell>
          <cell r="H527">
            <v>126502</v>
          </cell>
          <cell r="J527">
            <v>31430</v>
          </cell>
          <cell r="K527" t="str">
            <v xml:space="preserve"> </v>
          </cell>
          <cell r="L527">
            <v>89800</v>
          </cell>
        </row>
        <row r="528">
          <cell r="A528" t="str">
            <v>ROLLER GATE 제작 소모 자재비</v>
          </cell>
        </row>
        <row r="529">
          <cell r="E529" t="str">
            <v xml:space="preserve"> </v>
          </cell>
        </row>
        <row r="530">
          <cell r="A530" t="str">
            <v>종       별</v>
          </cell>
          <cell r="C530" t="str">
            <v>재 료 또 는</v>
          </cell>
          <cell r="D530" t="str">
            <v xml:space="preserve">원 수 </v>
          </cell>
          <cell r="E530" t="str">
            <v>단 위</v>
          </cell>
          <cell r="F530" t="str">
            <v>총   액</v>
          </cell>
          <cell r="G530" t="str">
            <v>노   무   비</v>
          </cell>
          <cell r="I530" t="str">
            <v>재   료   비</v>
          </cell>
          <cell r="K530" t="str">
            <v>경      비</v>
          </cell>
          <cell r="M530" t="str">
            <v>비   고</v>
          </cell>
        </row>
        <row r="531">
          <cell r="C531" t="str">
            <v xml:space="preserve">규       격 </v>
          </cell>
          <cell r="F531" t="str">
            <v>금   액</v>
          </cell>
          <cell r="G531" t="str">
            <v>단  가</v>
          </cell>
          <cell r="H531" t="str">
            <v>금   액</v>
          </cell>
          <cell r="I531" t="str">
            <v>단  가</v>
          </cell>
          <cell r="J531" t="str">
            <v>금   액</v>
          </cell>
          <cell r="K531" t="str">
            <v>단  가</v>
          </cell>
          <cell r="L531" t="str">
            <v>금   액</v>
          </cell>
        </row>
        <row r="533">
          <cell r="A533" t="str">
            <v>산       소</v>
          </cell>
          <cell r="C533" t="str">
            <v>6,000L용</v>
          </cell>
          <cell r="D533">
            <v>3</v>
          </cell>
          <cell r="E533" t="str">
            <v>병</v>
          </cell>
          <cell r="G533" t="str">
            <v xml:space="preserve"> </v>
          </cell>
          <cell r="I533">
            <v>12000</v>
          </cell>
          <cell r="J533">
            <v>36000</v>
          </cell>
        </row>
        <row r="534">
          <cell r="A534" t="str">
            <v>아 세 치 렌</v>
          </cell>
          <cell r="C534" t="str">
            <v>4,500L용</v>
          </cell>
          <cell r="D534">
            <v>2.58</v>
          </cell>
          <cell r="E534" t="str">
            <v>병</v>
          </cell>
          <cell r="I534">
            <v>55392</v>
          </cell>
          <cell r="J534">
            <v>142911</v>
          </cell>
        </row>
        <row r="535">
          <cell r="A535" t="str">
            <v>함       석</v>
          </cell>
          <cell r="C535" t="str">
            <v>#31 x 3' x 6'</v>
          </cell>
          <cell r="D535">
            <v>0.62</v>
          </cell>
          <cell r="E535" t="str">
            <v>매</v>
          </cell>
          <cell r="I535">
            <v>2825</v>
          </cell>
          <cell r="J535">
            <v>1751</v>
          </cell>
        </row>
        <row r="536">
          <cell r="A536" t="str">
            <v>용   접  봉</v>
          </cell>
          <cell r="C536" t="str">
            <v>SS41, 4M/Mx350L</v>
          </cell>
          <cell r="D536">
            <v>20</v>
          </cell>
          <cell r="E536" t="str">
            <v>KG</v>
          </cell>
          <cell r="I536">
            <v>1260</v>
          </cell>
          <cell r="J536">
            <v>25200</v>
          </cell>
        </row>
        <row r="537">
          <cell r="A537" t="str">
            <v>전       력</v>
          </cell>
          <cell r="D537">
            <v>310</v>
          </cell>
          <cell r="E537" t="str">
            <v>KWH</v>
          </cell>
          <cell r="I537" t="str">
            <v xml:space="preserve"> </v>
          </cell>
          <cell r="K537">
            <v>61.6</v>
          </cell>
          <cell r="L537">
            <v>19096</v>
          </cell>
        </row>
        <row r="538">
          <cell r="E538" t="str">
            <v xml:space="preserve"> </v>
          </cell>
          <cell r="I538" t="str">
            <v xml:space="preserve"> </v>
          </cell>
          <cell r="K538" t="str">
            <v xml:space="preserve"> </v>
          </cell>
        </row>
        <row r="540">
          <cell r="B540" t="str">
            <v>계</v>
          </cell>
          <cell r="F540">
            <v>224958</v>
          </cell>
          <cell r="J540">
            <v>205862</v>
          </cell>
          <cell r="L540">
            <v>19096</v>
          </cell>
        </row>
        <row r="557">
          <cell r="A557" t="str">
            <v>ROLLER GATE GUIDE FRAME 제작 인건비</v>
          </cell>
        </row>
        <row r="558">
          <cell r="E558" t="str">
            <v xml:space="preserve"> </v>
          </cell>
        </row>
        <row r="559">
          <cell r="A559" t="str">
            <v>종       별</v>
          </cell>
          <cell r="C559" t="str">
            <v>재 료 또 는</v>
          </cell>
          <cell r="D559" t="str">
            <v xml:space="preserve">원 수 </v>
          </cell>
          <cell r="E559" t="str">
            <v>단 위</v>
          </cell>
          <cell r="F559" t="str">
            <v>총   액</v>
          </cell>
          <cell r="G559" t="str">
            <v>노   무   비</v>
          </cell>
          <cell r="I559" t="str">
            <v>재   료   비</v>
          </cell>
          <cell r="K559" t="str">
            <v>경      비</v>
          </cell>
          <cell r="M559" t="str">
            <v>비   고</v>
          </cell>
        </row>
        <row r="560">
          <cell r="C560" t="str">
            <v xml:space="preserve">규       격 </v>
          </cell>
          <cell r="F560" t="str">
            <v>금   액</v>
          </cell>
          <cell r="G560" t="str">
            <v>단  가</v>
          </cell>
          <cell r="H560" t="str">
            <v>금   액</v>
          </cell>
          <cell r="I560" t="str">
            <v>단  가</v>
          </cell>
          <cell r="J560" t="str">
            <v>금   액</v>
          </cell>
          <cell r="K560" t="str">
            <v>단  가</v>
          </cell>
          <cell r="L560" t="str">
            <v>금   액</v>
          </cell>
        </row>
        <row r="561">
          <cell r="A561" t="str">
            <v>기 술 관 리</v>
          </cell>
          <cell r="C561" t="str">
            <v>기계기사1급</v>
          </cell>
          <cell r="D561">
            <v>2.5</v>
          </cell>
          <cell r="E561" t="str">
            <v>인</v>
          </cell>
          <cell r="G561">
            <v>97488</v>
          </cell>
          <cell r="H561">
            <v>243720</v>
          </cell>
        </row>
        <row r="562">
          <cell r="A562" t="str">
            <v>사      도</v>
          </cell>
          <cell r="C562" t="str">
            <v>제   도   공</v>
          </cell>
          <cell r="D562">
            <v>1</v>
          </cell>
          <cell r="E562" t="str">
            <v>인</v>
          </cell>
          <cell r="G562">
            <v>32747</v>
          </cell>
          <cell r="H562">
            <v>32747</v>
          </cell>
        </row>
        <row r="563">
          <cell r="A563" t="str">
            <v>재료 절단 현도</v>
          </cell>
          <cell r="C563" t="str">
            <v>현   도   공</v>
          </cell>
          <cell r="D563">
            <v>0.63</v>
          </cell>
          <cell r="E563" t="str">
            <v>인</v>
          </cell>
          <cell r="G563">
            <v>28487</v>
          </cell>
          <cell r="H563">
            <v>17946</v>
          </cell>
        </row>
        <row r="564">
          <cell r="A564" t="str">
            <v xml:space="preserve"> </v>
          </cell>
          <cell r="B564" t="str">
            <v>괘    서</v>
          </cell>
          <cell r="C564" t="str">
            <v>마   킹   공</v>
          </cell>
          <cell r="D564">
            <v>1.26</v>
          </cell>
          <cell r="E564" t="str">
            <v>인</v>
          </cell>
          <cell r="G564">
            <v>26924</v>
          </cell>
          <cell r="H564">
            <v>33924</v>
          </cell>
        </row>
        <row r="565">
          <cell r="A565" t="str">
            <v xml:space="preserve"> </v>
          </cell>
          <cell r="B565" t="str">
            <v>절    단</v>
          </cell>
          <cell r="C565" t="str">
            <v>절   단   공</v>
          </cell>
          <cell r="D565">
            <v>0.33</v>
          </cell>
          <cell r="E565" t="str">
            <v>인</v>
          </cell>
          <cell r="G565">
            <v>65881</v>
          </cell>
          <cell r="H565">
            <v>21740</v>
          </cell>
        </row>
        <row r="567">
          <cell r="B567" t="str">
            <v>교    정</v>
          </cell>
          <cell r="C567" t="str">
            <v>프랜트 제관공</v>
          </cell>
          <cell r="D567">
            <v>0.6</v>
          </cell>
          <cell r="E567" t="str">
            <v>인</v>
          </cell>
          <cell r="G567">
            <v>81966</v>
          </cell>
          <cell r="H567">
            <v>49179</v>
          </cell>
        </row>
        <row r="568">
          <cell r="A568" t="str">
            <v>단재가공 괘서</v>
          </cell>
          <cell r="C568" t="str">
            <v>마   킹   공</v>
          </cell>
          <cell r="D568">
            <v>1.26</v>
          </cell>
          <cell r="E568" t="str">
            <v>인</v>
          </cell>
          <cell r="G568">
            <v>26924</v>
          </cell>
          <cell r="H568">
            <v>33924</v>
          </cell>
        </row>
        <row r="569">
          <cell r="A569" t="str">
            <v xml:space="preserve"> </v>
          </cell>
          <cell r="B569" t="str">
            <v>절    단</v>
          </cell>
          <cell r="C569" t="str">
            <v>절   단   공</v>
          </cell>
          <cell r="D569">
            <v>0.16</v>
          </cell>
          <cell r="E569" t="str">
            <v>인</v>
          </cell>
          <cell r="G569">
            <v>65881</v>
          </cell>
          <cell r="H569">
            <v>10540</v>
          </cell>
        </row>
        <row r="570">
          <cell r="B570" t="str">
            <v>EDGE가공</v>
          </cell>
          <cell r="C570" t="str">
            <v>산소 절단공</v>
          </cell>
          <cell r="D570">
            <v>0.17</v>
          </cell>
          <cell r="E570" t="str">
            <v>인</v>
          </cell>
          <cell r="G570">
            <v>31794</v>
          </cell>
          <cell r="H570">
            <v>5404</v>
          </cell>
        </row>
        <row r="571">
          <cell r="A571" t="str">
            <v xml:space="preserve"> </v>
          </cell>
          <cell r="B571" t="str">
            <v>용    접</v>
          </cell>
          <cell r="C571" t="str">
            <v>프랜트 용접공</v>
          </cell>
          <cell r="D571">
            <v>1.3</v>
          </cell>
          <cell r="E571" t="str">
            <v>인</v>
          </cell>
          <cell r="G571">
            <v>95379</v>
          </cell>
          <cell r="H571">
            <v>123992</v>
          </cell>
        </row>
        <row r="573">
          <cell r="A573" t="str">
            <v xml:space="preserve"> </v>
          </cell>
          <cell r="B573" t="str">
            <v>교    정</v>
          </cell>
          <cell r="C573" t="str">
            <v>프랜트 제관공</v>
          </cell>
          <cell r="D573">
            <v>0.75</v>
          </cell>
          <cell r="E573" t="str">
            <v>인</v>
          </cell>
          <cell r="G573">
            <v>81966</v>
          </cell>
          <cell r="H573">
            <v>61474</v>
          </cell>
        </row>
        <row r="574">
          <cell r="B574" t="str">
            <v>HOLING</v>
          </cell>
          <cell r="C574" t="str">
            <v>프랜트 제관공</v>
          </cell>
          <cell r="D574">
            <v>0.15</v>
          </cell>
          <cell r="E574" t="str">
            <v>인</v>
          </cell>
          <cell r="G574">
            <v>81966</v>
          </cell>
          <cell r="H574">
            <v>12294</v>
          </cell>
        </row>
        <row r="575">
          <cell r="A575" t="str">
            <v>부분조립,취부조정</v>
          </cell>
          <cell r="C575" t="str">
            <v>프랜트기계설치공</v>
          </cell>
          <cell r="D575">
            <v>3.7</v>
          </cell>
          <cell r="E575" t="str">
            <v>인</v>
          </cell>
          <cell r="G575">
            <v>80805</v>
          </cell>
          <cell r="H575">
            <v>298978</v>
          </cell>
        </row>
        <row r="576">
          <cell r="A576" t="str">
            <v>용      접</v>
          </cell>
          <cell r="C576" t="str">
            <v>프랜트 용접공</v>
          </cell>
          <cell r="D576">
            <v>8.4</v>
          </cell>
          <cell r="E576" t="str">
            <v>인</v>
          </cell>
          <cell r="G576">
            <v>95379</v>
          </cell>
          <cell r="H576">
            <v>801183</v>
          </cell>
        </row>
        <row r="577">
          <cell r="A577" t="str">
            <v>절      단</v>
          </cell>
          <cell r="C577" t="str">
            <v>절   단   공</v>
          </cell>
          <cell r="D577">
            <v>0.1</v>
          </cell>
          <cell r="E577" t="str">
            <v>인</v>
          </cell>
          <cell r="G577">
            <v>65881</v>
          </cell>
          <cell r="H577">
            <v>6588</v>
          </cell>
        </row>
        <row r="578">
          <cell r="E578" t="str">
            <v xml:space="preserve"> </v>
          </cell>
        </row>
        <row r="579">
          <cell r="A579" t="str">
            <v>교      정</v>
          </cell>
          <cell r="C579" t="str">
            <v>프랜트 제관공</v>
          </cell>
          <cell r="D579">
            <v>1.75</v>
          </cell>
          <cell r="E579" t="str">
            <v>인</v>
          </cell>
          <cell r="G579">
            <v>81966</v>
          </cell>
          <cell r="H579">
            <v>143440</v>
          </cell>
        </row>
        <row r="580">
          <cell r="A580" t="str">
            <v>기 계 가 공</v>
          </cell>
          <cell r="C580" t="str">
            <v>기   계   공</v>
          </cell>
          <cell r="D580">
            <v>1.26</v>
          </cell>
          <cell r="E580" t="str">
            <v>인</v>
          </cell>
          <cell r="G580">
            <v>58906</v>
          </cell>
          <cell r="H580">
            <v>74221</v>
          </cell>
        </row>
        <row r="581">
          <cell r="C581" t="str">
            <v>기계 연마공</v>
          </cell>
          <cell r="D581">
            <v>0.126</v>
          </cell>
          <cell r="E581" t="str">
            <v>인</v>
          </cell>
          <cell r="G581">
            <v>26032</v>
          </cell>
          <cell r="H581">
            <v>3280</v>
          </cell>
        </row>
        <row r="582">
          <cell r="A582" t="str">
            <v>가 조 립,조 립</v>
          </cell>
          <cell r="C582" t="str">
            <v>프랜트기계설치공</v>
          </cell>
          <cell r="D582">
            <v>2</v>
          </cell>
          <cell r="E582" t="str">
            <v>인</v>
          </cell>
          <cell r="G582">
            <v>80805</v>
          </cell>
          <cell r="H582">
            <v>161610</v>
          </cell>
        </row>
        <row r="583">
          <cell r="A583" t="str">
            <v>가 조 립,해 체</v>
          </cell>
          <cell r="C583" t="str">
            <v>프랜트기계설치공</v>
          </cell>
          <cell r="D583">
            <v>1</v>
          </cell>
          <cell r="E583" t="str">
            <v>인</v>
          </cell>
          <cell r="G583">
            <v>80805</v>
          </cell>
          <cell r="H583">
            <v>80805</v>
          </cell>
        </row>
        <row r="584">
          <cell r="E584" t="str">
            <v xml:space="preserve"> </v>
          </cell>
        </row>
        <row r="585">
          <cell r="A585" t="str">
            <v>운 반 조 작</v>
          </cell>
          <cell r="C585" t="str">
            <v>특수 비계공</v>
          </cell>
          <cell r="D585">
            <v>5</v>
          </cell>
          <cell r="E585" t="str">
            <v>인</v>
          </cell>
          <cell r="G585">
            <v>85884</v>
          </cell>
          <cell r="H585">
            <v>429420</v>
          </cell>
        </row>
        <row r="586">
          <cell r="A586" t="str">
            <v>종       별</v>
          </cell>
          <cell r="C586" t="str">
            <v>재 료 또 는</v>
          </cell>
          <cell r="D586" t="str">
            <v xml:space="preserve">원 수 </v>
          </cell>
          <cell r="E586" t="str">
            <v>단 위</v>
          </cell>
          <cell r="F586" t="str">
            <v>총   액</v>
          </cell>
          <cell r="G586" t="str">
            <v>노   무   비</v>
          </cell>
          <cell r="I586" t="str">
            <v>재   료   비</v>
          </cell>
          <cell r="K586" t="str">
            <v>경      비</v>
          </cell>
          <cell r="M586" t="str">
            <v>비   고</v>
          </cell>
        </row>
        <row r="587">
          <cell r="C587" t="str">
            <v xml:space="preserve">규       격 </v>
          </cell>
          <cell r="F587" t="str">
            <v>금   액</v>
          </cell>
          <cell r="G587" t="str">
            <v>단  가</v>
          </cell>
          <cell r="H587" t="str">
            <v>금   액</v>
          </cell>
          <cell r="I587" t="str">
            <v>단  가</v>
          </cell>
          <cell r="J587" t="str">
            <v>금   액</v>
          </cell>
          <cell r="K587" t="str">
            <v>단  가</v>
          </cell>
          <cell r="L587" t="str">
            <v>금   액</v>
          </cell>
        </row>
        <row r="588">
          <cell r="A588" t="str">
            <v>동 력 조 작</v>
          </cell>
          <cell r="C588" t="str">
            <v>플랜트전공</v>
          </cell>
          <cell r="D588">
            <v>1</v>
          </cell>
          <cell r="E588" t="str">
            <v>인</v>
          </cell>
          <cell r="G588">
            <v>64285</v>
          </cell>
          <cell r="H588">
            <v>64285</v>
          </cell>
        </row>
        <row r="589">
          <cell r="A589" t="str">
            <v>보      조</v>
          </cell>
          <cell r="C589" t="str">
            <v>특 별 인 부</v>
          </cell>
          <cell r="D589">
            <v>14.4</v>
          </cell>
          <cell r="E589" t="str">
            <v>인</v>
          </cell>
          <cell r="G589">
            <v>57379</v>
          </cell>
          <cell r="H589">
            <v>826257</v>
          </cell>
        </row>
        <row r="590">
          <cell r="A590" t="str">
            <v>검      사</v>
          </cell>
          <cell r="C590" t="str">
            <v>인건비 7%</v>
          </cell>
          <cell r="D590" t="str">
            <v>1</v>
          </cell>
          <cell r="E590" t="str">
            <v>식</v>
          </cell>
          <cell r="H590">
            <v>247586</v>
          </cell>
        </row>
        <row r="592">
          <cell r="B592" t="str">
            <v>계</v>
          </cell>
          <cell r="F592">
            <v>3784537</v>
          </cell>
          <cell r="H592">
            <v>3784537</v>
          </cell>
        </row>
        <row r="615">
          <cell r="A615" t="str">
            <v>ROLLER GATE GUIDE FRAME 제작 소모 자재비</v>
          </cell>
        </row>
        <row r="616">
          <cell r="E616" t="str">
            <v xml:space="preserve"> </v>
          </cell>
        </row>
        <row r="617">
          <cell r="A617" t="str">
            <v>종       별</v>
          </cell>
          <cell r="C617" t="str">
            <v>재 료 또 는</v>
          </cell>
          <cell r="D617" t="str">
            <v xml:space="preserve">원 수 </v>
          </cell>
          <cell r="E617" t="str">
            <v>단 위</v>
          </cell>
          <cell r="F617" t="str">
            <v>총   액</v>
          </cell>
          <cell r="G617" t="str">
            <v>노   무   비</v>
          </cell>
          <cell r="I617" t="str">
            <v>재   료   비</v>
          </cell>
          <cell r="K617" t="str">
            <v>경      비</v>
          </cell>
          <cell r="M617" t="str">
            <v>비   고</v>
          </cell>
        </row>
        <row r="618">
          <cell r="C618" t="str">
            <v xml:space="preserve">규       격 </v>
          </cell>
          <cell r="F618" t="str">
            <v>금   액</v>
          </cell>
          <cell r="G618" t="str">
            <v>단  가</v>
          </cell>
          <cell r="H618" t="str">
            <v>금   액</v>
          </cell>
          <cell r="I618" t="str">
            <v>단  가</v>
          </cell>
          <cell r="J618" t="str">
            <v>금   액</v>
          </cell>
          <cell r="K618" t="str">
            <v>단  가</v>
          </cell>
          <cell r="L618" t="str">
            <v>금   액</v>
          </cell>
        </row>
        <row r="619">
          <cell r="A619" t="str">
            <v>산       소</v>
          </cell>
          <cell r="C619" t="str">
            <v>6,000L용</v>
          </cell>
          <cell r="D619">
            <v>2.2999999999999998</v>
          </cell>
          <cell r="E619" t="str">
            <v>병</v>
          </cell>
          <cell r="G619" t="str">
            <v xml:space="preserve"> </v>
          </cell>
          <cell r="I619">
            <v>12000</v>
          </cell>
          <cell r="J619">
            <v>27600</v>
          </cell>
        </row>
        <row r="620">
          <cell r="A620" t="str">
            <v>아 세 치 렌</v>
          </cell>
          <cell r="C620" t="str">
            <v>2,100L용</v>
          </cell>
          <cell r="D620">
            <v>1.6</v>
          </cell>
          <cell r="E620" t="str">
            <v>병</v>
          </cell>
          <cell r="I620">
            <v>25849</v>
          </cell>
          <cell r="J620">
            <v>41358</v>
          </cell>
        </row>
        <row r="621">
          <cell r="A621" t="str">
            <v>함       석</v>
          </cell>
          <cell r="C621" t="str">
            <v>#32 x 3' x 6'</v>
          </cell>
          <cell r="D621">
            <v>1.9</v>
          </cell>
          <cell r="E621" t="str">
            <v>매</v>
          </cell>
          <cell r="I621">
            <v>2597</v>
          </cell>
          <cell r="J621">
            <v>4934</v>
          </cell>
        </row>
        <row r="622">
          <cell r="A622" t="str">
            <v>용   접  봉</v>
          </cell>
          <cell r="C622" t="str">
            <v>SS41+STS304,4M/M</v>
          </cell>
          <cell r="D622">
            <v>54.6</v>
          </cell>
          <cell r="E622" t="str">
            <v>KG</v>
          </cell>
          <cell r="I622">
            <v>3360</v>
          </cell>
          <cell r="J622">
            <v>183456</v>
          </cell>
        </row>
        <row r="623">
          <cell r="A623" t="str">
            <v>전       력</v>
          </cell>
          <cell r="D623">
            <v>550</v>
          </cell>
          <cell r="E623" t="str">
            <v>KWH</v>
          </cell>
          <cell r="K623">
            <v>61.6</v>
          </cell>
          <cell r="L623">
            <v>33880</v>
          </cell>
        </row>
        <row r="624">
          <cell r="A624" t="str">
            <v>그라인다돌</v>
          </cell>
          <cell r="C624" t="str">
            <v>300 M/M</v>
          </cell>
          <cell r="D624">
            <v>0.3</v>
          </cell>
          <cell r="E624" t="str">
            <v>개</v>
          </cell>
          <cell r="I624">
            <v>3380</v>
          </cell>
          <cell r="J624">
            <v>1014</v>
          </cell>
        </row>
        <row r="625">
          <cell r="A625" t="str">
            <v xml:space="preserve"> </v>
          </cell>
        </row>
        <row r="627">
          <cell r="B627" t="str">
            <v>계</v>
          </cell>
          <cell r="F627">
            <v>292242</v>
          </cell>
          <cell r="J627">
            <v>258362</v>
          </cell>
          <cell r="L627">
            <v>33880</v>
          </cell>
        </row>
        <row r="628">
          <cell r="F628" t="str">
            <v xml:space="preserve"> </v>
          </cell>
          <cell r="J628" t="str">
            <v xml:space="preserve"> </v>
          </cell>
          <cell r="L628" t="str">
            <v xml:space="preserve"> </v>
          </cell>
        </row>
        <row r="629">
          <cell r="F629" t="str">
            <v xml:space="preserve"> </v>
          </cell>
          <cell r="J629" t="str">
            <v xml:space="preserve"> </v>
          </cell>
          <cell r="L629" t="str">
            <v xml:space="preserve"> </v>
          </cell>
        </row>
        <row r="630">
          <cell r="F630" t="str">
            <v xml:space="preserve"> </v>
          </cell>
          <cell r="J630" t="str">
            <v xml:space="preserve"> </v>
          </cell>
          <cell r="L630" t="str">
            <v xml:space="preserve"> </v>
          </cell>
        </row>
        <row r="631">
          <cell r="F631" t="str">
            <v xml:space="preserve"> </v>
          </cell>
          <cell r="J631" t="str">
            <v xml:space="preserve"> </v>
          </cell>
          <cell r="L631" t="str">
            <v xml:space="preserve"> </v>
          </cell>
        </row>
        <row r="632">
          <cell r="F632" t="str">
            <v xml:space="preserve"> </v>
          </cell>
          <cell r="J632" t="str">
            <v xml:space="preserve"> </v>
          </cell>
          <cell r="L632" t="str">
            <v xml:space="preserve"> </v>
          </cell>
        </row>
        <row r="633">
          <cell r="F633" t="str">
            <v xml:space="preserve"> </v>
          </cell>
          <cell r="J633" t="str">
            <v xml:space="preserve"> </v>
          </cell>
          <cell r="L633" t="str">
            <v xml:space="preserve"> </v>
          </cell>
        </row>
        <row r="634">
          <cell r="F634" t="str">
            <v xml:space="preserve"> </v>
          </cell>
          <cell r="J634" t="str">
            <v xml:space="preserve"> </v>
          </cell>
          <cell r="L634" t="str">
            <v xml:space="preserve"> </v>
          </cell>
        </row>
        <row r="635">
          <cell r="F635" t="str">
            <v xml:space="preserve"> </v>
          </cell>
          <cell r="J635" t="str">
            <v xml:space="preserve"> </v>
          </cell>
          <cell r="L635" t="str">
            <v xml:space="preserve"> </v>
          </cell>
        </row>
        <row r="636">
          <cell r="F636" t="str">
            <v xml:space="preserve"> </v>
          </cell>
          <cell r="J636" t="str">
            <v xml:space="preserve"> </v>
          </cell>
          <cell r="L636" t="str">
            <v xml:space="preserve"> </v>
          </cell>
        </row>
        <row r="637">
          <cell r="F637" t="str">
            <v xml:space="preserve"> </v>
          </cell>
          <cell r="J637" t="str">
            <v xml:space="preserve"> </v>
          </cell>
          <cell r="L637" t="str">
            <v xml:space="preserve"> </v>
          </cell>
        </row>
        <row r="638">
          <cell r="F638" t="str">
            <v xml:space="preserve"> </v>
          </cell>
          <cell r="J638" t="str">
            <v xml:space="preserve"> </v>
          </cell>
          <cell r="L638" t="str">
            <v xml:space="preserve"> </v>
          </cell>
        </row>
        <row r="639">
          <cell r="F639" t="str">
            <v xml:space="preserve"> </v>
          </cell>
          <cell r="J639" t="str">
            <v xml:space="preserve"> </v>
          </cell>
          <cell r="L639" t="str">
            <v xml:space="preserve"> </v>
          </cell>
        </row>
        <row r="640">
          <cell r="F640" t="str">
            <v xml:space="preserve"> </v>
          </cell>
          <cell r="J640" t="str">
            <v xml:space="preserve"> </v>
          </cell>
          <cell r="L640" t="str">
            <v xml:space="preserve"> </v>
          </cell>
        </row>
        <row r="641">
          <cell r="F641" t="str">
            <v xml:space="preserve"> </v>
          </cell>
          <cell r="J641" t="str">
            <v xml:space="preserve"> </v>
          </cell>
          <cell r="L641" t="str">
            <v xml:space="preserve"> </v>
          </cell>
        </row>
        <row r="642">
          <cell r="F642" t="str">
            <v xml:space="preserve"> </v>
          </cell>
          <cell r="J642" t="str">
            <v xml:space="preserve"> </v>
          </cell>
          <cell r="L642" t="str">
            <v xml:space="preserve"> </v>
          </cell>
        </row>
        <row r="643">
          <cell r="F643" t="str">
            <v xml:space="preserve"> </v>
          </cell>
          <cell r="J643" t="str">
            <v xml:space="preserve"> </v>
          </cell>
          <cell r="L643" t="str">
            <v xml:space="preserve"> </v>
          </cell>
        </row>
        <row r="644">
          <cell r="A644" t="str">
            <v>ROLLER GATE 설치 인건비</v>
          </cell>
        </row>
        <row r="645">
          <cell r="E645" t="str">
            <v xml:space="preserve"> </v>
          </cell>
        </row>
        <row r="646">
          <cell r="A646" t="str">
            <v>종       별</v>
          </cell>
          <cell r="C646" t="str">
            <v>재 료 또 는</v>
          </cell>
          <cell r="D646" t="str">
            <v xml:space="preserve">원 수 </v>
          </cell>
          <cell r="E646" t="str">
            <v>단 위</v>
          </cell>
          <cell r="F646" t="str">
            <v>총   액</v>
          </cell>
          <cell r="G646" t="str">
            <v>노   무   비</v>
          </cell>
          <cell r="I646" t="str">
            <v>재   료   비</v>
          </cell>
          <cell r="K646" t="str">
            <v>경      비</v>
          </cell>
          <cell r="M646" t="str">
            <v>비   고</v>
          </cell>
        </row>
        <row r="647">
          <cell r="C647" t="str">
            <v xml:space="preserve">규       격 </v>
          </cell>
          <cell r="F647" t="str">
            <v>금   액</v>
          </cell>
          <cell r="G647" t="str">
            <v>단  가</v>
          </cell>
          <cell r="H647" t="str">
            <v>금   액</v>
          </cell>
          <cell r="I647" t="str">
            <v>단  가</v>
          </cell>
          <cell r="J647" t="str">
            <v>금   액</v>
          </cell>
          <cell r="K647" t="str">
            <v>단  가</v>
          </cell>
          <cell r="L647" t="str">
            <v>금   액</v>
          </cell>
        </row>
        <row r="648">
          <cell r="A648" t="str">
            <v>기 술 관 리</v>
          </cell>
          <cell r="C648" t="str">
            <v>기계기사1급</v>
          </cell>
          <cell r="D648">
            <v>0.5</v>
          </cell>
          <cell r="E648" t="str">
            <v>인</v>
          </cell>
          <cell r="G648">
            <v>97488</v>
          </cell>
          <cell r="H648">
            <v>48744</v>
          </cell>
        </row>
        <row r="649">
          <cell r="A649" t="str">
            <v>형 장 교 정</v>
          </cell>
          <cell r="C649" t="str">
            <v>프랜트 제관공</v>
          </cell>
          <cell r="D649">
            <v>0.81599999999999995</v>
          </cell>
          <cell r="E649" t="str">
            <v>인</v>
          </cell>
          <cell r="G649">
            <v>81966</v>
          </cell>
          <cell r="H649">
            <v>66884</v>
          </cell>
        </row>
        <row r="650">
          <cell r="A650" t="str">
            <v xml:space="preserve"> </v>
          </cell>
          <cell r="C650" t="str">
            <v>비   계   공</v>
          </cell>
          <cell r="D650">
            <v>0.14599999999999999</v>
          </cell>
          <cell r="E650" t="str">
            <v>인</v>
          </cell>
          <cell r="G650">
            <v>79467</v>
          </cell>
          <cell r="H650">
            <v>11602</v>
          </cell>
        </row>
        <row r="651">
          <cell r="A651" t="str">
            <v>소 운 반 제 작</v>
          </cell>
          <cell r="C651" t="str">
            <v>비   계   공</v>
          </cell>
          <cell r="D651">
            <v>1.992</v>
          </cell>
          <cell r="E651" t="str">
            <v>인</v>
          </cell>
          <cell r="G651">
            <v>79467</v>
          </cell>
          <cell r="H651">
            <v>158298</v>
          </cell>
        </row>
        <row r="652">
          <cell r="A652" t="str">
            <v xml:space="preserve"> </v>
          </cell>
          <cell r="C652" t="str">
            <v>프랜트기계설치공</v>
          </cell>
          <cell r="D652">
            <v>0.79100000000000004</v>
          </cell>
          <cell r="E652" t="str">
            <v>인</v>
          </cell>
          <cell r="G652">
            <v>80805</v>
          </cell>
          <cell r="H652">
            <v>63916</v>
          </cell>
        </row>
        <row r="654">
          <cell r="A654" t="str">
            <v>조 립 조 정</v>
          </cell>
          <cell r="C654" t="str">
            <v>비   계   공</v>
          </cell>
          <cell r="D654">
            <v>2.4300000000000002</v>
          </cell>
          <cell r="E654" t="str">
            <v>인</v>
          </cell>
          <cell r="G654">
            <v>79467</v>
          </cell>
          <cell r="H654">
            <v>193104</v>
          </cell>
        </row>
        <row r="655">
          <cell r="A655" t="str">
            <v xml:space="preserve"> </v>
          </cell>
          <cell r="C655" t="str">
            <v>프랜트 제관공</v>
          </cell>
          <cell r="D655">
            <v>2.0350000000000001</v>
          </cell>
          <cell r="E655" t="str">
            <v>인</v>
          </cell>
          <cell r="G655">
            <v>81966</v>
          </cell>
          <cell r="H655">
            <v>166800</v>
          </cell>
        </row>
        <row r="656">
          <cell r="A656" t="str">
            <v xml:space="preserve"> </v>
          </cell>
          <cell r="C656" t="str">
            <v>측   량   사</v>
          </cell>
          <cell r="D656">
            <v>0.81200000000000006</v>
          </cell>
          <cell r="E656" t="str">
            <v>인</v>
          </cell>
          <cell r="G656">
            <v>58506</v>
          </cell>
          <cell r="H656">
            <v>47506</v>
          </cell>
        </row>
        <row r="657">
          <cell r="A657" t="str">
            <v>리  벳  팅</v>
          </cell>
          <cell r="C657" t="str">
            <v>리 벳 팅 공</v>
          </cell>
          <cell r="D657">
            <v>1.4470000000000001</v>
          </cell>
          <cell r="E657" t="str">
            <v>인</v>
          </cell>
          <cell r="G657">
            <v>71579</v>
          </cell>
          <cell r="H657">
            <v>103574</v>
          </cell>
        </row>
        <row r="658">
          <cell r="A658" t="str">
            <v xml:space="preserve"> </v>
          </cell>
          <cell r="C658" t="str">
            <v>플랜트기계설치공</v>
          </cell>
          <cell r="D658">
            <v>0.52700000000000002</v>
          </cell>
          <cell r="E658" t="str">
            <v>인</v>
          </cell>
          <cell r="G658">
            <v>80805</v>
          </cell>
          <cell r="H658">
            <v>42584</v>
          </cell>
        </row>
        <row r="659">
          <cell r="C659" t="str">
            <v xml:space="preserve"> </v>
          </cell>
        </row>
        <row r="660">
          <cell r="A660" t="str">
            <v>용      접</v>
          </cell>
          <cell r="C660" t="str">
            <v>프랜트 용접공</v>
          </cell>
          <cell r="D660">
            <v>0.70499999999999996</v>
          </cell>
          <cell r="E660" t="str">
            <v>인</v>
          </cell>
          <cell r="G660">
            <v>95379</v>
          </cell>
          <cell r="H660">
            <v>67242</v>
          </cell>
        </row>
        <row r="661">
          <cell r="A661" t="str">
            <v xml:space="preserve"> </v>
          </cell>
          <cell r="C661" t="str">
            <v>프랜트 제관공</v>
          </cell>
          <cell r="D661">
            <v>0.187</v>
          </cell>
          <cell r="E661" t="str">
            <v>인</v>
          </cell>
          <cell r="G661">
            <v>81966</v>
          </cell>
          <cell r="H661">
            <v>15327</v>
          </cell>
        </row>
        <row r="662">
          <cell r="A662" t="str">
            <v>전 원 배 선</v>
          </cell>
          <cell r="C662" t="str">
            <v>플랜트 전공</v>
          </cell>
          <cell r="D662">
            <v>0.187</v>
          </cell>
          <cell r="E662" t="str">
            <v>인</v>
          </cell>
          <cell r="G662">
            <v>64285</v>
          </cell>
          <cell r="H662">
            <v>12021</v>
          </cell>
        </row>
        <row r="664">
          <cell r="A664" t="str">
            <v>검사 및 교정</v>
          </cell>
          <cell r="C664" t="str">
            <v xml:space="preserve">기술관리,전원 </v>
          </cell>
          <cell r="D664" t="str">
            <v>1</v>
          </cell>
          <cell r="E664" t="str">
            <v>식</v>
          </cell>
          <cell r="H664">
            <v>93683</v>
          </cell>
        </row>
        <row r="665">
          <cell r="C665" t="str">
            <v>배선 제외 10%</v>
          </cell>
        </row>
        <row r="669">
          <cell r="B669" t="str">
            <v>계</v>
          </cell>
          <cell r="F669">
            <v>1091285</v>
          </cell>
          <cell r="H669">
            <v>1091285</v>
          </cell>
        </row>
        <row r="673">
          <cell r="A673" t="str">
            <v>ROLLER GATE 설치 사용장비 경비</v>
          </cell>
        </row>
        <row r="674">
          <cell r="E674" t="str">
            <v xml:space="preserve"> </v>
          </cell>
        </row>
        <row r="675">
          <cell r="A675" t="str">
            <v>종       별</v>
          </cell>
          <cell r="C675" t="str">
            <v>재 료 또 는</v>
          </cell>
          <cell r="D675" t="str">
            <v xml:space="preserve">원 수 </v>
          </cell>
          <cell r="E675" t="str">
            <v>단 위</v>
          </cell>
          <cell r="F675" t="str">
            <v>총   액</v>
          </cell>
          <cell r="G675" t="str">
            <v>노   무   비</v>
          </cell>
          <cell r="I675" t="str">
            <v>재   료   비</v>
          </cell>
          <cell r="K675" t="str">
            <v>경      비</v>
          </cell>
          <cell r="M675" t="str">
            <v>비   고</v>
          </cell>
        </row>
        <row r="676">
          <cell r="C676" t="str">
            <v xml:space="preserve">규       격 </v>
          </cell>
          <cell r="F676" t="str">
            <v>금   액</v>
          </cell>
          <cell r="G676" t="str">
            <v>단  가</v>
          </cell>
          <cell r="H676" t="str">
            <v>금   액</v>
          </cell>
          <cell r="I676" t="str">
            <v>단  가</v>
          </cell>
          <cell r="J676" t="str">
            <v>금   액</v>
          </cell>
          <cell r="K676" t="str">
            <v>단  가</v>
          </cell>
          <cell r="L676" t="str">
            <v>금   액</v>
          </cell>
        </row>
        <row r="677">
          <cell r="A677" t="str">
            <v>A.C WELDER</v>
          </cell>
          <cell r="C677" t="str">
            <v>10KVA</v>
          </cell>
          <cell r="D677">
            <v>8</v>
          </cell>
          <cell r="E677" t="str">
            <v>Hr</v>
          </cell>
          <cell r="K677">
            <v>155</v>
          </cell>
          <cell r="L677">
            <v>1240</v>
          </cell>
        </row>
        <row r="678">
          <cell r="A678" t="str">
            <v>D.C WELDER</v>
          </cell>
          <cell r="C678" t="str">
            <v>5.5KW</v>
          </cell>
          <cell r="D678">
            <v>32</v>
          </cell>
          <cell r="E678" t="str">
            <v>Hr</v>
          </cell>
          <cell r="K678">
            <v>359</v>
          </cell>
          <cell r="L678">
            <v>11488</v>
          </cell>
        </row>
        <row r="679">
          <cell r="A679" t="str">
            <v>GAS CUTTING M/C</v>
          </cell>
          <cell r="C679" t="str">
            <v>중 형</v>
          </cell>
          <cell r="D679">
            <v>32</v>
          </cell>
          <cell r="E679" t="str">
            <v>Hr</v>
          </cell>
          <cell r="G679">
            <v>3974</v>
          </cell>
          <cell r="H679">
            <v>127168</v>
          </cell>
          <cell r="K679">
            <v>115</v>
          </cell>
          <cell r="L679">
            <v>3680</v>
          </cell>
        </row>
        <row r="680">
          <cell r="A680" t="str">
            <v>GAS WELDER</v>
          </cell>
          <cell r="C680" t="str">
            <v>중 형</v>
          </cell>
          <cell r="D680">
            <v>24</v>
          </cell>
          <cell r="E680" t="str">
            <v>Hr</v>
          </cell>
          <cell r="K680">
            <v>115</v>
          </cell>
          <cell r="L680">
            <v>2760</v>
          </cell>
        </row>
        <row r="681">
          <cell r="A681" t="str">
            <v>PORTABLE DRILL</v>
          </cell>
          <cell r="C681" t="str">
            <v>1.5 HP</v>
          </cell>
          <cell r="D681">
            <v>16</v>
          </cell>
          <cell r="E681" t="str">
            <v>Hr</v>
          </cell>
          <cell r="K681">
            <v>14</v>
          </cell>
          <cell r="L681">
            <v>224</v>
          </cell>
        </row>
        <row r="683">
          <cell r="A683" t="str">
            <v>PORTABLE GRINDER</v>
          </cell>
          <cell r="C683" t="str">
            <v>0.5 HP</v>
          </cell>
          <cell r="D683">
            <v>32</v>
          </cell>
          <cell r="E683" t="str">
            <v>Hr</v>
          </cell>
          <cell r="K683">
            <v>22</v>
          </cell>
          <cell r="L683">
            <v>704</v>
          </cell>
        </row>
        <row r="684">
          <cell r="A684" t="str">
            <v>COMPRESSOR</v>
          </cell>
          <cell r="C684" t="str">
            <v>8.9㎥/min</v>
          </cell>
          <cell r="D684">
            <v>8</v>
          </cell>
          <cell r="E684" t="str">
            <v>Hr</v>
          </cell>
          <cell r="G684">
            <v>9681</v>
          </cell>
          <cell r="H684">
            <v>77448</v>
          </cell>
          <cell r="I684">
            <v>8779</v>
          </cell>
          <cell r="J684">
            <v>70232</v>
          </cell>
          <cell r="K684">
            <v>6250</v>
          </cell>
          <cell r="L684">
            <v>50000</v>
          </cell>
        </row>
        <row r="685">
          <cell r="A685" t="str">
            <v>WINCH</v>
          </cell>
          <cell r="C685" t="str">
            <v>10 HP</v>
          </cell>
          <cell r="D685">
            <v>16</v>
          </cell>
          <cell r="E685" t="str">
            <v>Hr</v>
          </cell>
          <cell r="G685">
            <v>9235</v>
          </cell>
          <cell r="H685">
            <v>147760</v>
          </cell>
          <cell r="K685">
            <v>850</v>
          </cell>
          <cell r="L685">
            <v>13600</v>
          </cell>
        </row>
        <row r="686">
          <cell r="A686" t="str">
            <v>리프트 트럭</v>
          </cell>
          <cell r="C686" t="str">
            <v>7 TON</v>
          </cell>
          <cell r="D686">
            <v>8</v>
          </cell>
          <cell r="E686" t="str">
            <v>Hr</v>
          </cell>
          <cell r="G686">
            <v>9681</v>
          </cell>
          <cell r="H686">
            <v>77448</v>
          </cell>
          <cell r="I686">
            <v>5898</v>
          </cell>
          <cell r="J686">
            <v>47184</v>
          </cell>
          <cell r="K686">
            <v>5845</v>
          </cell>
          <cell r="L686">
            <v>46760</v>
          </cell>
        </row>
        <row r="687">
          <cell r="A687" t="str">
            <v>TRUCK CRANE</v>
          </cell>
          <cell r="C687" t="str">
            <v>40 TON</v>
          </cell>
          <cell r="D687">
            <v>8</v>
          </cell>
          <cell r="E687" t="str">
            <v>Hr</v>
          </cell>
          <cell r="G687">
            <v>18615</v>
          </cell>
          <cell r="H687">
            <v>148920</v>
          </cell>
          <cell r="I687">
            <v>8730</v>
          </cell>
          <cell r="J687">
            <v>69840</v>
          </cell>
          <cell r="K687">
            <v>55621</v>
          </cell>
          <cell r="L687">
            <v>444968</v>
          </cell>
        </row>
        <row r="691">
          <cell r="B691" t="str">
            <v xml:space="preserve"> 계</v>
          </cell>
          <cell r="F691">
            <v>1341424</v>
          </cell>
          <cell r="H691">
            <v>578744</v>
          </cell>
          <cell r="J691">
            <v>187256</v>
          </cell>
          <cell r="L691">
            <v>575424</v>
          </cell>
        </row>
        <row r="699">
          <cell r="J699" t="str">
            <v xml:space="preserve"> </v>
          </cell>
        </row>
        <row r="700">
          <cell r="J700" t="str">
            <v xml:space="preserve"> </v>
          </cell>
        </row>
        <row r="701">
          <cell r="J701" t="str">
            <v xml:space="preserve"> </v>
          </cell>
        </row>
        <row r="702">
          <cell r="A702" t="str">
            <v>ROLLER GATE LEAF 설치 소모 자재비</v>
          </cell>
        </row>
        <row r="703">
          <cell r="E703" t="str">
            <v xml:space="preserve"> </v>
          </cell>
        </row>
        <row r="704">
          <cell r="A704" t="str">
            <v>종       별</v>
          </cell>
          <cell r="C704" t="str">
            <v>재 료 또 는</v>
          </cell>
          <cell r="D704" t="str">
            <v xml:space="preserve">원 수 </v>
          </cell>
          <cell r="E704" t="str">
            <v>단 위</v>
          </cell>
          <cell r="F704" t="str">
            <v>총   액</v>
          </cell>
          <cell r="G704" t="str">
            <v>노   무   비</v>
          </cell>
          <cell r="I704" t="str">
            <v>재   료   비</v>
          </cell>
          <cell r="K704" t="str">
            <v>경      비</v>
          </cell>
          <cell r="M704" t="str">
            <v>비   고</v>
          </cell>
        </row>
        <row r="705">
          <cell r="C705" t="str">
            <v xml:space="preserve">규       격 </v>
          </cell>
          <cell r="F705" t="str">
            <v>금   액</v>
          </cell>
          <cell r="G705" t="str">
            <v>단  가</v>
          </cell>
          <cell r="H705" t="str">
            <v>금   액</v>
          </cell>
          <cell r="I705" t="str">
            <v>단  가</v>
          </cell>
          <cell r="J705" t="str">
            <v>금   액</v>
          </cell>
          <cell r="K705" t="str">
            <v>단  가</v>
          </cell>
          <cell r="L705" t="str">
            <v>금   액</v>
          </cell>
        </row>
        <row r="706">
          <cell r="A706" t="str">
            <v>산       소</v>
          </cell>
          <cell r="C706" t="str">
            <v>6,000L용</v>
          </cell>
          <cell r="D706">
            <v>0.46</v>
          </cell>
          <cell r="E706" t="str">
            <v>병</v>
          </cell>
          <cell r="G706" t="str">
            <v xml:space="preserve"> </v>
          </cell>
          <cell r="I706">
            <v>12000</v>
          </cell>
          <cell r="J706">
            <v>5520</v>
          </cell>
        </row>
        <row r="707">
          <cell r="A707" t="str">
            <v>아 세 치 렌</v>
          </cell>
          <cell r="C707" t="str">
            <v>4,500L용</v>
          </cell>
          <cell r="D707">
            <v>0.39</v>
          </cell>
          <cell r="E707" t="str">
            <v>병</v>
          </cell>
          <cell r="I707">
            <v>55392</v>
          </cell>
          <cell r="J707">
            <v>21602</v>
          </cell>
        </row>
        <row r="708">
          <cell r="A708" t="str">
            <v>용   접  봉</v>
          </cell>
          <cell r="C708" t="str">
            <v>SS400 , 4M/M</v>
          </cell>
          <cell r="D708">
            <v>5.4</v>
          </cell>
          <cell r="E708" t="str">
            <v>KG</v>
          </cell>
          <cell r="I708">
            <v>1260</v>
          </cell>
          <cell r="J708">
            <v>6804</v>
          </cell>
        </row>
        <row r="709">
          <cell r="A709" t="str">
            <v>코  크  스</v>
          </cell>
          <cell r="D709">
            <v>27</v>
          </cell>
          <cell r="E709" t="str">
            <v>KG</v>
          </cell>
          <cell r="I709">
            <v>183</v>
          </cell>
          <cell r="J709">
            <v>4941</v>
          </cell>
        </row>
        <row r="712">
          <cell r="A712" t="str">
            <v xml:space="preserve"> </v>
          </cell>
        </row>
        <row r="713">
          <cell r="L713" t="str">
            <v xml:space="preserve"> </v>
          </cell>
        </row>
        <row r="714">
          <cell r="B714" t="str">
            <v>계</v>
          </cell>
          <cell r="F714">
            <v>38867</v>
          </cell>
          <cell r="J714">
            <v>38867</v>
          </cell>
        </row>
        <row r="715">
          <cell r="A715" t="str">
            <v xml:space="preserve"> </v>
          </cell>
        </row>
        <row r="716">
          <cell r="A716" t="str">
            <v xml:space="preserve"> </v>
          </cell>
        </row>
        <row r="717">
          <cell r="A717" t="str">
            <v xml:space="preserve"> </v>
          </cell>
        </row>
        <row r="718">
          <cell r="A718" t="str">
            <v xml:space="preserve"> </v>
          </cell>
        </row>
        <row r="719">
          <cell r="A719" t="str">
            <v xml:space="preserve"> </v>
          </cell>
        </row>
        <row r="720">
          <cell r="A720" t="str">
            <v xml:space="preserve"> </v>
          </cell>
        </row>
        <row r="721">
          <cell r="A721" t="str">
            <v xml:space="preserve"> </v>
          </cell>
        </row>
        <row r="722">
          <cell r="A722" t="str">
            <v xml:space="preserve"> </v>
          </cell>
        </row>
        <row r="723">
          <cell r="A723" t="str">
            <v xml:space="preserve"> </v>
          </cell>
        </row>
        <row r="724">
          <cell r="A724" t="str">
            <v xml:space="preserve"> </v>
          </cell>
        </row>
        <row r="725">
          <cell r="A725" t="str">
            <v xml:space="preserve"> </v>
          </cell>
        </row>
        <row r="726">
          <cell r="A726" t="str">
            <v xml:space="preserve"> </v>
          </cell>
        </row>
        <row r="727">
          <cell r="A727" t="str">
            <v xml:space="preserve"> </v>
          </cell>
        </row>
        <row r="728">
          <cell r="A728" t="str">
            <v xml:space="preserve"> </v>
          </cell>
        </row>
        <row r="729">
          <cell r="A729" t="str">
            <v xml:space="preserve"> </v>
          </cell>
        </row>
        <row r="730">
          <cell r="A730" t="str">
            <v xml:space="preserve"> </v>
          </cell>
        </row>
        <row r="731">
          <cell r="A731" t="str">
            <v>ROLLER GATE GUIDE FRAME 설치 인건비</v>
          </cell>
        </row>
        <row r="732">
          <cell r="E732" t="str">
            <v xml:space="preserve"> </v>
          </cell>
        </row>
        <row r="733">
          <cell r="A733" t="str">
            <v>종       별</v>
          </cell>
          <cell r="C733" t="str">
            <v>재 료 또 는</v>
          </cell>
          <cell r="D733" t="str">
            <v xml:space="preserve">원 수 </v>
          </cell>
          <cell r="E733" t="str">
            <v>단 위</v>
          </cell>
          <cell r="F733" t="str">
            <v>총   액</v>
          </cell>
          <cell r="G733" t="str">
            <v>노   무   비</v>
          </cell>
          <cell r="I733" t="str">
            <v>재   료   비</v>
          </cell>
          <cell r="K733" t="str">
            <v>경      비</v>
          </cell>
          <cell r="M733" t="str">
            <v>비   고</v>
          </cell>
        </row>
        <row r="734">
          <cell r="C734" t="str">
            <v xml:space="preserve">규       격 </v>
          </cell>
          <cell r="F734" t="str">
            <v>금   액</v>
          </cell>
          <cell r="G734" t="str">
            <v>단  가</v>
          </cell>
          <cell r="H734" t="str">
            <v>금   액</v>
          </cell>
          <cell r="I734" t="str">
            <v>단  가</v>
          </cell>
          <cell r="J734" t="str">
            <v>금   액</v>
          </cell>
          <cell r="K734" t="str">
            <v>단  가</v>
          </cell>
          <cell r="L734" t="str">
            <v>금   액</v>
          </cell>
        </row>
        <row r="735">
          <cell r="A735" t="str">
            <v>기 술 지 도</v>
          </cell>
          <cell r="C735" t="str">
            <v>기계기사1급</v>
          </cell>
          <cell r="D735">
            <v>5.33</v>
          </cell>
          <cell r="E735" t="str">
            <v>인</v>
          </cell>
          <cell r="G735">
            <v>97488</v>
          </cell>
          <cell r="H735">
            <v>519611</v>
          </cell>
        </row>
        <row r="736">
          <cell r="A736" t="str">
            <v>박 스 해 체</v>
          </cell>
          <cell r="C736" t="str">
            <v>목       공</v>
          </cell>
          <cell r="D736">
            <v>0.34</v>
          </cell>
          <cell r="E736" t="str">
            <v>인</v>
          </cell>
          <cell r="G736">
            <v>75306</v>
          </cell>
          <cell r="H736">
            <v>25604</v>
          </cell>
        </row>
        <row r="737">
          <cell r="C737" t="str">
            <v>특 별 인 부</v>
          </cell>
          <cell r="D737">
            <v>0.34</v>
          </cell>
          <cell r="E737" t="str">
            <v>인</v>
          </cell>
          <cell r="G737">
            <v>57379</v>
          </cell>
          <cell r="H737">
            <v>19508</v>
          </cell>
        </row>
        <row r="738">
          <cell r="A738" t="str">
            <v>검       측</v>
          </cell>
          <cell r="C738" t="str">
            <v>플랜트기계설치공</v>
          </cell>
          <cell r="D738">
            <v>0.17</v>
          </cell>
          <cell r="E738" t="str">
            <v>인</v>
          </cell>
          <cell r="G738">
            <v>80805</v>
          </cell>
          <cell r="H738">
            <v>13736</v>
          </cell>
        </row>
        <row r="739">
          <cell r="C739" t="str">
            <v>특 별 인 부</v>
          </cell>
          <cell r="D739">
            <v>0.17</v>
          </cell>
          <cell r="E739" t="str">
            <v>인</v>
          </cell>
          <cell r="G739">
            <v>57379</v>
          </cell>
          <cell r="H739">
            <v>9754</v>
          </cell>
        </row>
        <row r="741">
          <cell r="A741" t="str">
            <v xml:space="preserve">수정 및 교정 </v>
          </cell>
          <cell r="C741" t="str">
            <v>프랜트기계설치공</v>
          </cell>
          <cell r="D741">
            <v>0.34</v>
          </cell>
          <cell r="E741" t="str">
            <v>인</v>
          </cell>
          <cell r="G741">
            <v>80805</v>
          </cell>
          <cell r="H741">
            <v>27473</v>
          </cell>
        </row>
        <row r="742">
          <cell r="C742" t="str">
            <v>특 별 인 부</v>
          </cell>
          <cell r="D742">
            <v>0.17</v>
          </cell>
          <cell r="E742" t="str">
            <v>인</v>
          </cell>
          <cell r="G742">
            <v>57379</v>
          </cell>
          <cell r="H742">
            <v>9754</v>
          </cell>
        </row>
        <row r="743">
          <cell r="A743" t="str">
            <v>설치준비,CHIPPING</v>
          </cell>
          <cell r="C743" t="str">
            <v>석      공</v>
          </cell>
          <cell r="D743">
            <v>1.1499999999999999</v>
          </cell>
          <cell r="E743" t="str">
            <v>인</v>
          </cell>
          <cell r="G743">
            <v>77005</v>
          </cell>
          <cell r="H743">
            <v>88555</v>
          </cell>
        </row>
        <row r="744">
          <cell r="C744" t="str">
            <v>특 별 인 부</v>
          </cell>
          <cell r="D744">
            <v>0.86</v>
          </cell>
          <cell r="E744" t="str">
            <v>인</v>
          </cell>
          <cell r="G744">
            <v>57379</v>
          </cell>
          <cell r="H744">
            <v>49345</v>
          </cell>
        </row>
        <row r="745">
          <cell r="A745" t="str">
            <v>가설 장비 설치</v>
          </cell>
          <cell r="C745" t="str">
            <v>프랜트기계설치공</v>
          </cell>
          <cell r="D745">
            <v>0.19</v>
          </cell>
          <cell r="E745" t="str">
            <v>인</v>
          </cell>
          <cell r="G745">
            <v>80805</v>
          </cell>
          <cell r="H745">
            <v>15352</v>
          </cell>
        </row>
        <row r="747">
          <cell r="C747" t="str">
            <v>프랜트 배관공</v>
          </cell>
          <cell r="D747">
            <v>0.19</v>
          </cell>
          <cell r="E747" t="str">
            <v>인</v>
          </cell>
          <cell r="G747">
            <v>97219</v>
          </cell>
          <cell r="H747">
            <v>18471</v>
          </cell>
        </row>
        <row r="748">
          <cell r="C748" t="str">
            <v>산소 절단공</v>
          </cell>
          <cell r="D748">
            <v>0.12</v>
          </cell>
          <cell r="E748" t="str">
            <v>인</v>
          </cell>
          <cell r="G748">
            <v>31794</v>
          </cell>
          <cell r="H748">
            <v>3815</v>
          </cell>
        </row>
        <row r="749">
          <cell r="C749" t="str">
            <v>프랜트 용접공</v>
          </cell>
          <cell r="D749">
            <v>0.12</v>
          </cell>
          <cell r="E749" t="str">
            <v>인</v>
          </cell>
          <cell r="G749">
            <v>95379</v>
          </cell>
          <cell r="H749">
            <v>11445</v>
          </cell>
        </row>
        <row r="750">
          <cell r="C750" t="str">
            <v>특 별 인 부</v>
          </cell>
          <cell r="D750">
            <v>0.51</v>
          </cell>
          <cell r="E750" t="str">
            <v>인</v>
          </cell>
          <cell r="G750">
            <v>57379</v>
          </cell>
          <cell r="H750">
            <v>29263</v>
          </cell>
        </row>
        <row r="751">
          <cell r="A751" t="str">
            <v>앙카바 정리 작업</v>
          </cell>
          <cell r="C751" t="str">
            <v>산소 절단공</v>
          </cell>
          <cell r="D751">
            <v>0.56000000000000005</v>
          </cell>
          <cell r="E751" t="str">
            <v>인</v>
          </cell>
          <cell r="G751">
            <v>31794</v>
          </cell>
          <cell r="H751">
            <v>17804</v>
          </cell>
        </row>
        <row r="753">
          <cell r="A753" t="str">
            <v xml:space="preserve"> </v>
          </cell>
          <cell r="C753" t="str">
            <v>프랜트기계설치공</v>
          </cell>
          <cell r="D753">
            <v>0.56000000000000005</v>
          </cell>
          <cell r="E753" t="str">
            <v>인</v>
          </cell>
          <cell r="G753">
            <v>80805</v>
          </cell>
          <cell r="H753">
            <v>45250</v>
          </cell>
        </row>
        <row r="754">
          <cell r="A754" t="str">
            <v xml:space="preserve"> </v>
          </cell>
          <cell r="C754" t="str">
            <v>특 별 인 부</v>
          </cell>
          <cell r="D754">
            <v>1.1200000000000001</v>
          </cell>
          <cell r="E754" t="str">
            <v>인</v>
          </cell>
          <cell r="G754">
            <v>57379</v>
          </cell>
          <cell r="H754">
            <v>64264</v>
          </cell>
        </row>
        <row r="755">
          <cell r="A755" t="str">
            <v>조       립</v>
          </cell>
          <cell r="C755" t="str">
            <v>특수 비계공</v>
          </cell>
          <cell r="D755">
            <v>0.79</v>
          </cell>
          <cell r="E755" t="str">
            <v>인</v>
          </cell>
          <cell r="G755">
            <v>85884</v>
          </cell>
          <cell r="H755">
            <v>67848</v>
          </cell>
        </row>
        <row r="756">
          <cell r="A756" t="str">
            <v xml:space="preserve"> </v>
          </cell>
          <cell r="C756" t="str">
            <v>프랜트기계설치공</v>
          </cell>
          <cell r="D756">
            <v>0.59</v>
          </cell>
          <cell r="E756" t="str">
            <v>인</v>
          </cell>
          <cell r="G756">
            <v>80805</v>
          </cell>
          <cell r="H756">
            <v>47674</v>
          </cell>
        </row>
        <row r="757">
          <cell r="C757" t="str">
            <v>산소 절단공</v>
          </cell>
          <cell r="D757">
            <v>0.28999999999999998</v>
          </cell>
          <cell r="E757" t="str">
            <v>인</v>
          </cell>
          <cell r="G757">
            <v>31794</v>
          </cell>
          <cell r="H757">
            <v>9220</v>
          </cell>
        </row>
        <row r="758">
          <cell r="C758" t="str">
            <v>플랜트기계설치공</v>
          </cell>
          <cell r="D758">
            <v>0.28999999999999998</v>
          </cell>
          <cell r="E758" t="str">
            <v>인</v>
          </cell>
          <cell r="G758">
            <v>80805</v>
          </cell>
          <cell r="H758">
            <v>23433</v>
          </cell>
        </row>
        <row r="759">
          <cell r="C759" t="str">
            <v>프랜트 용접공</v>
          </cell>
          <cell r="D759">
            <v>1.6</v>
          </cell>
          <cell r="E759" t="str">
            <v>인</v>
          </cell>
          <cell r="G759">
            <v>95379</v>
          </cell>
          <cell r="H759">
            <v>152606</v>
          </cell>
        </row>
        <row r="760">
          <cell r="A760" t="str">
            <v>종       별</v>
          </cell>
          <cell r="C760" t="str">
            <v>재 료 또 는</v>
          </cell>
          <cell r="D760" t="str">
            <v xml:space="preserve">원 수 </v>
          </cell>
          <cell r="E760" t="str">
            <v>단 위</v>
          </cell>
          <cell r="F760" t="str">
            <v>총   액</v>
          </cell>
          <cell r="G760" t="str">
            <v>노   무   비</v>
          </cell>
          <cell r="I760" t="str">
            <v>재   료   비</v>
          </cell>
          <cell r="K760" t="str">
            <v>경      비</v>
          </cell>
          <cell r="M760" t="str">
            <v>비   고</v>
          </cell>
        </row>
        <row r="761">
          <cell r="C761" t="str">
            <v xml:space="preserve">규       격 </v>
          </cell>
          <cell r="F761" t="str">
            <v>금   액</v>
          </cell>
          <cell r="G761" t="str">
            <v>단  가</v>
          </cell>
          <cell r="H761" t="str">
            <v>금   액</v>
          </cell>
          <cell r="I761" t="str">
            <v>단  가</v>
          </cell>
          <cell r="J761" t="str">
            <v>금   액</v>
          </cell>
          <cell r="K761" t="str">
            <v>단  가</v>
          </cell>
          <cell r="L761" t="str">
            <v>금   액</v>
          </cell>
        </row>
        <row r="762">
          <cell r="C762" t="str">
            <v>특 별 인 부</v>
          </cell>
          <cell r="D762">
            <v>2.77</v>
          </cell>
          <cell r="E762" t="str">
            <v>인</v>
          </cell>
          <cell r="G762">
            <v>57379</v>
          </cell>
          <cell r="H762">
            <v>158939</v>
          </cell>
        </row>
        <row r="763">
          <cell r="A763" t="str">
            <v>쎈   터   링</v>
          </cell>
          <cell r="C763" t="str">
            <v>특수 비계공</v>
          </cell>
          <cell r="D763">
            <v>0.79</v>
          </cell>
          <cell r="E763" t="str">
            <v>인</v>
          </cell>
          <cell r="G763">
            <v>85884</v>
          </cell>
          <cell r="H763">
            <v>67848</v>
          </cell>
        </row>
        <row r="764">
          <cell r="C764" t="str">
            <v>프랜트 용접공</v>
          </cell>
          <cell r="D764">
            <v>4.9000000000000004</v>
          </cell>
          <cell r="E764" t="str">
            <v>인</v>
          </cell>
          <cell r="G764">
            <v>95379</v>
          </cell>
          <cell r="H764">
            <v>467357</v>
          </cell>
        </row>
        <row r="765">
          <cell r="A765" t="str">
            <v xml:space="preserve"> </v>
          </cell>
          <cell r="C765" t="str">
            <v>측   량   사</v>
          </cell>
          <cell r="D765">
            <v>0.59</v>
          </cell>
          <cell r="E765" t="str">
            <v>인</v>
          </cell>
          <cell r="G765">
            <v>58506</v>
          </cell>
          <cell r="H765">
            <v>34518</v>
          </cell>
          <cell r="I765" t="str">
            <v xml:space="preserve"> </v>
          </cell>
        </row>
        <row r="766">
          <cell r="C766" t="str">
            <v>측 량 조 수</v>
          </cell>
          <cell r="D766">
            <v>0.59</v>
          </cell>
          <cell r="E766" t="str">
            <v>인</v>
          </cell>
          <cell r="G766">
            <v>38777</v>
          </cell>
          <cell r="H766">
            <v>22878</v>
          </cell>
        </row>
        <row r="767">
          <cell r="A767" t="str">
            <v xml:space="preserve"> </v>
          </cell>
          <cell r="C767" t="str">
            <v>산소 절단공</v>
          </cell>
          <cell r="D767">
            <v>0.59</v>
          </cell>
          <cell r="E767" t="str">
            <v>인</v>
          </cell>
          <cell r="G767">
            <v>31794</v>
          </cell>
          <cell r="H767">
            <v>18758</v>
          </cell>
        </row>
        <row r="768">
          <cell r="C768" t="str">
            <v>프랜트기계설치공</v>
          </cell>
          <cell r="D768">
            <v>1.48</v>
          </cell>
          <cell r="E768" t="str">
            <v>인</v>
          </cell>
          <cell r="G768">
            <v>80805</v>
          </cell>
          <cell r="H768">
            <v>119591</v>
          </cell>
        </row>
        <row r="769">
          <cell r="A769" t="str">
            <v xml:space="preserve"> </v>
          </cell>
          <cell r="C769" t="str">
            <v>특 별 인 부</v>
          </cell>
          <cell r="D769">
            <v>7.76</v>
          </cell>
          <cell r="E769" t="str">
            <v>인</v>
          </cell>
          <cell r="G769">
            <v>57379</v>
          </cell>
          <cell r="H769">
            <v>445261</v>
          </cell>
        </row>
        <row r="771">
          <cell r="A771" t="str">
            <v>거프집용 앙카설치</v>
          </cell>
          <cell r="C771" t="str">
            <v>산소 절단공</v>
          </cell>
          <cell r="D771">
            <v>0.21</v>
          </cell>
          <cell r="E771" t="str">
            <v>인</v>
          </cell>
          <cell r="G771">
            <v>31794</v>
          </cell>
          <cell r="H771">
            <v>6676</v>
          </cell>
        </row>
        <row r="772">
          <cell r="A772" t="str">
            <v xml:space="preserve"> </v>
          </cell>
          <cell r="C772" t="str">
            <v>프랜트 용접공</v>
          </cell>
          <cell r="D772">
            <v>1.6</v>
          </cell>
          <cell r="E772" t="str">
            <v>인</v>
          </cell>
          <cell r="G772">
            <v>95379</v>
          </cell>
          <cell r="H772">
            <v>152606</v>
          </cell>
        </row>
        <row r="773">
          <cell r="C773" t="str">
            <v>특 별 인 부</v>
          </cell>
          <cell r="D773">
            <v>1.81</v>
          </cell>
          <cell r="E773" t="str">
            <v>인</v>
          </cell>
          <cell r="G773">
            <v>57379</v>
          </cell>
          <cell r="H773">
            <v>103855</v>
          </cell>
        </row>
        <row r="774">
          <cell r="A774" t="str">
            <v>검 사 기 록</v>
          </cell>
          <cell r="C774" t="str">
            <v>측   량   사</v>
          </cell>
          <cell r="D774">
            <v>0.28999999999999998</v>
          </cell>
          <cell r="E774" t="str">
            <v>인</v>
          </cell>
          <cell r="G774">
            <v>58506</v>
          </cell>
          <cell r="H774">
            <v>16966</v>
          </cell>
        </row>
        <row r="775">
          <cell r="C775" t="str">
            <v>측 량 조 수</v>
          </cell>
          <cell r="D775">
            <v>0.28999999999999998</v>
          </cell>
          <cell r="E775" t="str">
            <v>인</v>
          </cell>
          <cell r="G775">
            <v>38777</v>
          </cell>
          <cell r="H775">
            <v>11245</v>
          </cell>
        </row>
        <row r="777">
          <cell r="C777" t="str">
            <v>프랜트기계설치공</v>
          </cell>
          <cell r="D777">
            <v>0.73</v>
          </cell>
          <cell r="E777" t="str">
            <v>인</v>
          </cell>
          <cell r="G777">
            <v>80805</v>
          </cell>
          <cell r="H777">
            <v>58987</v>
          </cell>
        </row>
        <row r="778">
          <cell r="C778" t="str">
            <v>특 별 인 부</v>
          </cell>
          <cell r="D778">
            <v>2.29</v>
          </cell>
          <cell r="E778" t="str">
            <v>인</v>
          </cell>
          <cell r="G778">
            <v>57379</v>
          </cell>
          <cell r="H778">
            <v>131397</v>
          </cell>
        </row>
        <row r="779">
          <cell r="A779" t="str">
            <v>뒷   정   리</v>
          </cell>
          <cell r="C779" t="str">
            <v>특수 비계공</v>
          </cell>
          <cell r="D779">
            <v>0.22</v>
          </cell>
          <cell r="E779" t="str">
            <v>인</v>
          </cell>
          <cell r="G779">
            <v>85884</v>
          </cell>
          <cell r="H779">
            <v>18894</v>
          </cell>
        </row>
        <row r="780">
          <cell r="C780" t="str">
            <v>프랜트기계설치공</v>
          </cell>
          <cell r="D780">
            <v>0.34</v>
          </cell>
          <cell r="E780" t="str">
            <v>인</v>
          </cell>
          <cell r="G780">
            <v>80805</v>
          </cell>
          <cell r="H780">
            <v>27473</v>
          </cell>
        </row>
        <row r="781">
          <cell r="C781" t="str">
            <v>산소 절단공</v>
          </cell>
          <cell r="D781">
            <v>0.22</v>
          </cell>
          <cell r="E781" t="str">
            <v>인</v>
          </cell>
          <cell r="G781">
            <v>31794</v>
          </cell>
          <cell r="H781">
            <v>6994</v>
          </cell>
        </row>
        <row r="783">
          <cell r="C783" t="str">
            <v>특 별 인 부</v>
          </cell>
          <cell r="D783">
            <v>0.56000000000000005</v>
          </cell>
          <cell r="E783" t="str">
            <v>인</v>
          </cell>
          <cell r="G783">
            <v>57379</v>
          </cell>
          <cell r="H783">
            <v>32132</v>
          </cell>
        </row>
        <row r="784">
          <cell r="A784" t="str">
            <v>전기설비,설치유지비</v>
          </cell>
          <cell r="C784" t="str">
            <v>플랜트전공</v>
          </cell>
          <cell r="D784">
            <v>4.25</v>
          </cell>
          <cell r="E784" t="str">
            <v>인</v>
          </cell>
          <cell r="G784">
            <v>64285</v>
          </cell>
          <cell r="H784">
            <v>273211</v>
          </cell>
        </row>
        <row r="785">
          <cell r="A785" t="str">
            <v>철     거</v>
          </cell>
          <cell r="C785" t="str">
            <v>특 별 인 부</v>
          </cell>
          <cell r="D785">
            <v>4.25</v>
          </cell>
          <cell r="E785" t="str">
            <v>인</v>
          </cell>
          <cell r="G785">
            <v>57379</v>
          </cell>
          <cell r="H785">
            <v>243860</v>
          </cell>
        </row>
        <row r="787">
          <cell r="B787" t="str">
            <v>계</v>
          </cell>
          <cell r="F787">
            <v>3689231</v>
          </cell>
          <cell r="H787">
            <v>3689231</v>
          </cell>
        </row>
        <row r="789">
          <cell r="A789" t="str">
            <v>ROLLER GATE GUIDE FRAME 설치 사용장비 경비</v>
          </cell>
        </row>
        <row r="790">
          <cell r="E790" t="str">
            <v xml:space="preserve"> </v>
          </cell>
        </row>
        <row r="791">
          <cell r="A791" t="str">
            <v>종       별</v>
          </cell>
          <cell r="C791" t="str">
            <v>재 료 또 는</v>
          </cell>
          <cell r="D791" t="str">
            <v xml:space="preserve">원 수 </v>
          </cell>
          <cell r="E791" t="str">
            <v>단 위</v>
          </cell>
          <cell r="F791" t="str">
            <v>총   액</v>
          </cell>
          <cell r="G791" t="str">
            <v>노   무   비</v>
          </cell>
          <cell r="I791" t="str">
            <v>재   료   비</v>
          </cell>
          <cell r="K791" t="str">
            <v>경      비</v>
          </cell>
          <cell r="M791" t="str">
            <v>비   고</v>
          </cell>
        </row>
        <row r="792">
          <cell r="C792" t="str">
            <v xml:space="preserve">규       격 </v>
          </cell>
          <cell r="F792" t="str">
            <v>금   액</v>
          </cell>
          <cell r="G792" t="str">
            <v>단  가</v>
          </cell>
          <cell r="H792" t="str">
            <v>금   액</v>
          </cell>
          <cell r="I792" t="str">
            <v>단  가</v>
          </cell>
          <cell r="J792" t="str">
            <v>금   액</v>
          </cell>
          <cell r="K792" t="str">
            <v>단  가</v>
          </cell>
          <cell r="L792" t="str">
            <v>금   액</v>
          </cell>
        </row>
        <row r="793">
          <cell r="A793" t="str">
            <v>A.C WELDER</v>
          </cell>
          <cell r="C793" t="str">
            <v>10KVA</v>
          </cell>
          <cell r="D793">
            <v>8</v>
          </cell>
          <cell r="E793" t="str">
            <v>Hr</v>
          </cell>
          <cell r="K793">
            <v>155</v>
          </cell>
          <cell r="L793">
            <v>1240</v>
          </cell>
        </row>
        <row r="794">
          <cell r="A794" t="str">
            <v>D.C WELDER</v>
          </cell>
          <cell r="C794" t="str">
            <v>5.5KW</v>
          </cell>
          <cell r="D794">
            <v>32</v>
          </cell>
          <cell r="E794" t="str">
            <v>Hr</v>
          </cell>
          <cell r="K794">
            <v>359</v>
          </cell>
          <cell r="L794">
            <v>11488</v>
          </cell>
        </row>
        <row r="795">
          <cell r="A795" t="str">
            <v>GAS CUTTING M/C</v>
          </cell>
          <cell r="C795" t="str">
            <v>중 형</v>
          </cell>
          <cell r="D795">
            <v>32</v>
          </cell>
          <cell r="E795" t="str">
            <v>Hr</v>
          </cell>
          <cell r="G795">
            <v>3974</v>
          </cell>
          <cell r="H795">
            <v>127168</v>
          </cell>
          <cell r="K795">
            <v>115</v>
          </cell>
          <cell r="L795">
            <v>3680</v>
          </cell>
        </row>
        <row r="796">
          <cell r="A796" t="str">
            <v>GAS WELDER</v>
          </cell>
          <cell r="C796" t="str">
            <v>중 형</v>
          </cell>
          <cell r="D796">
            <v>24</v>
          </cell>
          <cell r="E796" t="str">
            <v>Hr</v>
          </cell>
          <cell r="K796">
            <v>115</v>
          </cell>
          <cell r="L796">
            <v>2760</v>
          </cell>
        </row>
        <row r="797">
          <cell r="A797" t="str">
            <v>PORTABLE DRILL</v>
          </cell>
          <cell r="C797" t="str">
            <v>1.5 HP</v>
          </cell>
          <cell r="D797">
            <v>16</v>
          </cell>
          <cell r="E797" t="str">
            <v>Hr</v>
          </cell>
          <cell r="K797">
            <v>14</v>
          </cell>
          <cell r="L797">
            <v>224</v>
          </cell>
        </row>
        <row r="799">
          <cell r="A799" t="str">
            <v>PORTABLE GRINDER</v>
          </cell>
          <cell r="C799" t="str">
            <v>0.5 HP</v>
          </cell>
          <cell r="D799">
            <v>32</v>
          </cell>
          <cell r="E799" t="str">
            <v>Hr</v>
          </cell>
          <cell r="K799">
            <v>22</v>
          </cell>
          <cell r="L799">
            <v>704</v>
          </cell>
        </row>
        <row r="800">
          <cell r="A800" t="str">
            <v>COMPRESSOR</v>
          </cell>
          <cell r="C800" t="str">
            <v>8.9㎥/min</v>
          </cell>
          <cell r="D800">
            <v>8</v>
          </cell>
          <cell r="E800" t="str">
            <v>Hr</v>
          </cell>
          <cell r="G800">
            <v>9681</v>
          </cell>
          <cell r="H800">
            <v>77448</v>
          </cell>
          <cell r="I800">
            <v>8779</v>
          </cell>
          <cell r="J800">
            <v>70232</v>
          </cell>
          <cell r="K800">
            <v>6250</v>
          </cell>
          <cell r="L800">
            <v>50000</v>
          </cell>
        </row>
        <row r="801">
          <cell r="A801" t="str">
            <v>WINCH</v>
          </cell>
          <cell r="C801" t="str">
            <v>10 HP</v>
          </cell>
          <cell r="D801">
            <v>16</v>
          </cell>
          <cell r="E801" t="str">
            <v>Hr</v>
          </cell>
          <cell r="G801">
            <v>9235</v>
          </cell>
          <cell r="H801">
            <v>147760</v>
          </cell>
          <cell r="K801">
            <v>850</v>
          </cell>
          <cell r="L801">
            <v>13600</v>
          </cell>
        </row>
        <row r="802">
          <cell r="A802" t="str">
            <v>리프트 트럭</v>
          </cell>
          <cell r="C802" t="str">
            <v>7 TON</v>
          </cell>
          <cell r="D802">
            <v>8</v>
          </cell>
          <cell r="E802" t="str">
            <v>Hr</v>
          </cell>
          <cell r="G802">
            <v>9681</v>
          </cell>
          <cell r="H802">
            <v>77448</v>
          </cell>
          <cell r="I802">
            <v>5898</v>
          </cell>
          <cell r="J802">
            <v>47184</v>
          </cell>
          <cell r="K802">
            <v>5845</v>
          </cell>
          <cell r="L802">
            <v>46760</v>
          </cell>
        </row>
        <row r="803">
          <cell r="A803" t="str">
            <v>TRUCK CRANE</v>
          </cell>
          <cell r="C803" t="str">
            <v>40 TON</v>
          </cell>
          <cell r="D803">
            <v>8</v>
          </cell>
          <cell r="E803" t="str">
            <v>Hr</v>
          </cell>
          <cell r="G803">
            <v>18615</v>
          </cell>
          <cell r="H803">
            <v>148920</v>
          </cell>
          <cell r="I803">
            <v>8730</v>
          </cell>
          <cell r="J803">
            <v>69840</v>
          </cell>
          <cell r="K803">
            <v>55621</v>
          </cell>
          <cell r="L803">
            <v>444968</v>
          </cell>
        </row>
        <row r="807">
          <cell r="B807" t="str">
            <v xml:space="preserve"> 계</v>
          </cell>
          <cell r="F807">
            <v>1341424</v>
          </cell>
          <cell r="H807">
            <v>578744</v>
          </cell>
          <cell r="J807">
            <v>187256</v>
          </cell>
          <cell r="L807">
            <v>575424</v>
          </cell>
        </row>
        <row r="815">
          <cell r="J815" t="str">
            <v xml:space="preserve"> </v>
          </cell>
        </row>
        <row r="816">
          <cell r="J816" t="str">
            <v xml:space="preserve"> </v>
          </cell>
        </row>
        <row r="817">
          <cell r="J817" t="str">
            <v xml:space="preserve"> </v>
          </cell>
        </row>
        <row r="818">
          <cell r="A818" t="str">
            <v>ROLLER GATE GUIDE FRAME 설치 소모 자재비</v>
          </cell>
        </row>
        <row r="819">
          <cell r="E819" t="str">
            <v xml:space="preserve"> </v>
          </cell>
        </row>
        <row r="820">
          <cell r="A820" t="str">
            <v>종       별</v>
          </cell>
          <cell r="C820" t="str">
            <v>재 료 또 는</v>
          </cell>
          <cell r="D820" t="str">
            <v xml:space="preserve">원 수 </v>
          </cell>
          <cell r="E820" t="str">
            <v>단 위</v>
          </cell>
          <cell r="F820" t="str">
            <v>총   액</v>
          </cell>
          <cell r="G820" t="str">
            <v>노   무   비</v>
          </cell>
          <cell r="I820" t="str">
            <v>재   료   비</v>
          </cell>
          <cell r="K820" t="str">
            <v>경      비</v>
          </cell>
          <cell r="M820" t="str">
            <v>비   고</v>
          </cell>
        </row>
        <row r="821">
          <cell r="C821" t="str">
            <v xml:space="preserve">규       격 </v>
          </cell>
          <cell r="F821" t="str">
            <v>금   액</v>
          </cell>
          <cell r="G821" t="str">
            <v>단  가</v>
          </cell>
          <cell r="H821" t="str">
            <v>금   액</v>
          </cell>
          <cell r="I821" t="str">
            <v>단  가</v>
          </cell>
          <cell r="J821" t="str">
            <v>금   액</v>
          </cell>
          <cell r="K821" t="str">
            <v>단  가</v>
          </cell>
          <cell r="L821" t="str">
            <v>금   액</v>
          </cell>
        </row>
        <row r="822">
          <cell r="A822" t="str">
            <v>산       소</v>
          </cell>
          <cell r="C822" t="str">
            <v>6,000L용</v>
          </cell>
          <cell r="D822">
            <v>0.69</v>
          </cell>
          <cell r="E822" t="str">
            <v>병</v>
          </cell>
          <cell r="G822" t="str">
            <v xml:space="preserve"> </v>
          </cell>
          <cell r="I822">
            <v>12000</v>
          </cell>
          <cell r="J822">
            <v>8280</v>
          </cell>
        </row>
        <row r="823">
          <cell r="A823" t="str">
            <v>아 세 치 렌</v>
          </cell>
          <cell r="C823" t="str">
            <v>2,100L용</v>
          </cell>
          <cell r="D823">
            <v>0.2</v>
          </cell>
          <cell r="E823" t="str">
            <v>병</v>
          </cell>
          <cell r="I823">
            <v>25849</v>
          </cell>
          <cell r="J823">
            <v>5169</v>
          </cell>
        </row>
        <row r="824">
          <cell r="A824" t="str">
            <v>용   접  봉</v>
          </cell>
          <cell r="C824" t="str">
            <v>SS41+STS304,4M/M</v>
          </cell>
          <cell r="D824">
            <v>31.05</v>
          </cell>
          <cell r="E824" t="str">
            <v>KG</v>
          </cell>
          <cell r="I824">
            <v>3360</v>
          </cell>
          <cell r="J824">
            <v>104328</v>
          </cell>
        </row>
        <row r="825">
          <cell r="A825" t="str">
            <v xml:space="preserve"> </v>
          </cell>
          <cell r="D825" t="str">
            <v xml:space="preserve"> </v>
          </cell>
          <cell r="E825" t="str">
            <v xml:space="preserve"> </v>
          </cell>
        </row>
        <row r="828">
          <cell r="A828" t="str">
            <v xml:space="preserve"> </v>
          </cell>
        </row>
        <row r="829">
          <cell r="L829" t="str">
            <v xml:space="preserve"> </v>
          </cell>
        </row>
        <row r="830">
          <cell r="B830" t="str">
            <v>계</v>
          </cell>
          <cell r="F830">
            <v>117777</v>
          </cell>
          <cell r="J830">
            <v>117777</v>
          </cell>
          <cell r="L830" t="str">
            <v xml:space="preserve"> </v>
          </cell>
        </row>
        <row r="831">
          <cell r="F831" t="str">
            <v xml:space="preserve"> </v>
          </cell>
          <cell r="L831" t="str">
            <v xml:space="preserve"> </v>
          </cell>
        </row>
        <row r="832">
          <cell r="F832" t="str">
            <v xml:space="preserve"> </v>
          </cell>
          <cell r="J832" t="str">
            <v xml:space="preserve"> </v>
          </cell>
          <cell r="L832" t="str">
            <v xml:space="preserve"> </v>
          </cell>
        </row>
        <row r="833">
          <cell r="F833" t="str">
            <v xml:space="preserve"> </v>
          </cell>
          <cell r="J833" t="str">
            <v xml:space="preserve"> </v>
          </cell>
          <cell r="L833" t="str">
            <v xml:space="preserve"> </v>
          </cell>
        </row>
        <row r="834">
          <cell r="F834" t="str">
            <v xml:space="preserve"> </v>
          </cell>
          <cell r="J834" t="str">
            <v xml:space="preserve"> </v>
          </cell>
          <cell r="L834" t="str">
            <v xml:space="preserve"> </v>
          </cell>
        </row>
        <row r="835">
          <cell r="F835" t="str">
            <v xml:space="preserve"> </v>
          </cell>
          <cell r="J835" t="str">
            <v xml:space="preserve"> </v>
          </cell>
          <cell r="L835" t="str">
            <v xml:space="preserve"> </v>
          </cell>
        </row>
        <row r="836">
          <cell r="F836" t="str">
            <v xml:space="preserve"> </v>
          </cell>
          <cell r="J836" t="str">
            <v xml:space="preserve"> </v>
          </cell>
          <cell r="L836" t="str">
            <v xml:space="preserve"> </v>
          </cell>
        </row>
        <row r="837">
          <cell r="F837" t="str">
            <v xml:space="preserve"> </v>
          </cell>
          <cell r="J837" t="str">
            <v xml:space="preserve"> </v>
          </cell>
          <cell r="L837" t="str">
            <v xml:space="preserve"> </v>
          </cell>
        </row>
        <row r="838">
          <cell r="F838" t="str">
            <v xml:space="preserve"> </v>
          </cell>
          <cell r="J838" t="str">
            <v xml:space="preserve"> </v>
          </cell>
          <cell r="L838" t="str">
            <v xml:space="preserve"> </v>
          </cell>
        </row>
        <row r="839">
          <cell r="F839" t="str">
            <v xml:space="preserve"> </v>
          </cell>
          <cell r="J839" t="str">
            <v xml:space="preserve"> </v>
          </cell>
          <cell r="L839" t="str">
            <v xml:space="preserve"> </v>
          </cell>
        </row>
        <row r="840">
          <cell r="F840" t="str">
            <v xml:space="preserve"> </v>
          </cell>
          <cell r="J840" t="str">
            <v xml:space="preserve"> </v>
          </cell>
          <cell r="L840" t="str">
            <v xml:space="preserve"> </v>
          </cell>
        </row>
        <row r="841">
          <cell r="F841" t="str">
            <v xml:space="preserve"> </v>
          </cell>
          <cell r="J841" t="str">
            <v xml:space="preserve"> </v>
          </cell>
          <cell r="L841" t="str">
            <v xml:space="preserve"> </v>
          </cell>
        </row>
        <row r="842">
          <cell r="F842" t="str">
            <v xml:space="preserve"> </v>
          </cell>
          <cell r="J842" t="str">
            <v xml:space="preserve"> </v>
          </cell>
          <cell r="L842" t="str">
            <v xml:space="preserve"> </v>
          </cell>
        </row>
        <row r="843">
          <cell r="F843" t="str">
            <v xml:space="preserve"> </v>
          </cell>
          <cell r="J843" t="str">
            <v xml:space="preserve"> </v>
          </cell>
          <cell r="L843" t="str">
            <v xml:space="preserve"> </v>
          </cell>
        </row>
        <row r="844">
          <cell r="F844" t="str">
            <v xml:space="preserve"> </v>
          </cell>
          <cell r="J844" t="str">
            <v xml:space="preserve"> </v>
          </cell>
          <cell r="L844" t="str">
            <v xml:space="preserve"> </v>
          </cell>
        </row>
        <row r="845">
          <cell r="F845" t="str">
            <v xml:space="preserve"> </v>
          </cell>
          <cell r="J845" t="str">
            <v xml:space="preserve"> </v>
          </cell>
          <cell r="L845" t="str">
            <v xml:space="preserve"> </v>
          </cell>
        </row>
        <row r="846">
          <cell r="F846" t="str">
            <v xml:space="preserve"> </v>
          </cell>
          <cell r="J846" t="str">
            <v xml:space="preserve"> </v>
          </cell>
          <cell r="L846" t="str">
            <v xml:space="preserve"> </v>
          </cell>
        </row>
        <row r="847">
          <cell r="A847" t="str">
            <v>HOIST 설치 인건비</v>
          </cell>
        </row>
        <row r="848">
          <cell r="E848" t="str">
            <v xml:space="preserve"> </v>
          </cell>
        </row>
        <row r="849">
          <cell r="A849" t="str">
            <v>종       별</v>
          </cell>
          <cell r="C849" t="str">
            <v>재 료 또 는</v>
          </cell>
          <cell r="D849" t="str">
            <v xml:space="preserve">원 수 </v>
          </cell>
          <cell r="E849" t="str">
            <v>단 위</v>
          </cell>
          <cell r="F849" t="str">
            <v>총   액</v>
          </cell>
          <cell r="G849" t="str">
            <v>노   무   비</v>
          </cell>
          <cell r="I849" t="str">
            <v>재   료   비</v>
          </cell>
          <cell r="K849" t="str">
            <v>경      비</v>
          </cell>
          <cell r="M849" t="str">
            <v>비   고</v>
          </cell>
        </row>
        <row r="850">
          <cell r="C850" t="str">
            <v xml:space="preserve">규       격 </v>
          </cell>
          <cell r="F850" t="str">
            <v>금   액</v>
          </cell>
          <cell r="G850" t="str">
            <v>단  가</v>
          </cell>
          <cell r="H850" t="str">
            <v>금   액</v>
          </cell>
          <cell r="I850" t="str">
            <v>단  가</v>
          </cell>
          <cell r="J850" t="str">
            <v>금   액</v>
          </cell>
          <cell r="K850" t="str">
            <v>단  가</v>
          </cell>
          <cell r="L850" t="str">
            <v>금   액</v>
          </cell>
        </row>
        <row r="851">
          <cell r="A851" t="str">
            <v>기 술 관 리</v>
          </cell>
          <cell r="C851" t="str">
            <v>기계기사2급</v>
          </cell>
          <cell r="D851">
            <v>0.5</v>
          </cell>
          <cell r="E851" t="str">
            <v>인</v>
          </cell>
          <cell r="G851">
            <v>69405</v>
          </cell>
          <cell r="H851">
            <v>34702</v>
          </cell>
        </row>
        <row r="852">
          <cell r="A852" t="str">
            <v>소운반 조작</v>
          </cell>
          <cell r="C852" t="str">
            <v>비   계   공</v>
          </cell>
          <cell r="D852">
            <v>1.105</v>
          </cell>
          <cell r="E852" t="str">
            <v>인</v>
          </cell>
          <cell r="G852">
            <v>79467</v>
          </cell>
          <cell r="H852">
            <v>87811</v>
          </cell>
        </row>
        <row r="853">
          <cell r="A853" t="str">
            <v>조립 및 조정</v>
          </cell>
          <cell r="C853" t="str">
            <v>비   계   공</v>
          </cell>
          <cell r="D853">
            <v>1.9279999999999999</v>
          </cell>
          <cell r="E853" t="str">
            <v>인</v>
          </cell>
          <cell r="G853">
            <v>79467</v>
          </cell>
          <cell r="H853">
            <v>153212</v>
          </cell>
        </row>
        <row r="854">
          <cell r="A854" t="str">
            <v xml:space="preserve"> </v>
          </cell>
          <cell r="C854" t="str">
            <v>측   량   사</v>
          </cell>
          <cell r="D854">
            <v>0.26800000000000002</v>
          </cell>
          <cell r="E854" t="str">
            <v>인</v>
          </cell>
          <cell r="G854">
            <v>58506</v>
          </cell>
          <cell r="H854">
            <v>15679</v>
          </cell>
        </row>
        <row r="855">
          <cell r="A855" t="str">
            <v xml:space="preserve"> </v>
          </cell>
          <cell r="C855" t="str">
            <v>프랜트기계설치공</v>
          </cell>
          <cell r="D855">
            <v>2.1150000000000002</v>
          </cell>
          <cell r="E855" t="str">
            <v>인</v>
          </cell>
          <cell r="G855">
            <v>80805</v>
          </cell>
          <cell r="H855">
            <v>170902</v>
          </cell>
        </row>
        <row r="857">
          <cell r="A857" t="str">
            <v>용       접</v>
          </cell>
          <cell r="C857" t="str">
            <v>프랜트 용접공</v>
          </cell>
          <cell r="D857">
            <v>1.03</v>
          </cell>
          <cell r="E857" t="str">
            <v>인</v>
          </cell>
          <cell r="G857">
            <v>95379</v>
          </cell>
          <cell r="H857">
            <v>98240</v>
          </cell>
        </row>
        <row r="858">
          <cell r="A858" t="str">
            <v>시운전 및 조작</v>
          </cell>
          <cell r="C858" t="str">
            <v>프랜트기계설치공</v>
          </cell>
          <cell r="D858">
            <v>0.36</v>
          </cell>
          <cell r="E858" t="str">
            <v>인</v>
          </cell>
          <cell r="G858">
            <v>80805</v>
          </cell>
          <cell r="H858">
            <v>29089</v>
          </cell>
        </row>
        <row r="859">
          <cell r="A859" t="str">
            <v xml:space="preserve"> </v>
          </cell>
          <cell r="B859" t="str">
            <v xml:space="preserve"> </v>
          </cell>
          <cell r="C859" t="str">
            <v>프랜트 전공</v>
          </cell>
          <cell r="D859">
            <v>0.41299999999999998</v>
          </cell>
          <cell r="E859" t="str">
            <v>인</v>
          </cell>
          <cell r="G859">
            <v>64285</v>
          </cell>
          <cell r="H859">
            <v>26549</v>
          </cell>
        </row>
        <row r="860">
          <cell r="C860" t="str">
            <v>비   계   공</v>
          </cell>
          <cell r="D860">
            <v>0.9</v>
          </cell>
          <cell r="E860" t="str">
            <v>인</v>
          </cell>
          <cell r="G860">
            <v>79467</v>
          </cell>
          <cell r="H860">
            <v>71520</v>
          </cell>
        </row>
        <row r="861">
          <cell r="A861" t="str">
            <v>검사 및 교정</v>
          </cell>
          <cell r="C861" t="str">
            <v>기술관리,시운</v>
          </cell>
          <cell r="D861" t="str">
            <v>1</v>
          </cell>
          <cell r="E861" t="str">
            <v>식</v>
          </cell>
        </row>
        <row r="862">
          <cell r="C862" t="str">
            <v>전및조작제외</v>
          </cell>
          <cell r="E862" t="str">
            <v xml:space="preserve"> </v>
          </cell>
        </row>
        <row r="863">
          <cell r="A863" t="str">
            <v xml:space="preserve"> </v>
          </cell>
          <cell r="C863" t="str">
            <v>10 %</v>
          </cell>
        </row>
        <row r="865">
          <cell r="B865" t="str">
            <v>계</v>
          </cell>
          <cell r="F865">
            <v>687704</v>
          </cell>
          <cell r="H865">
            <v>687704</v>
          </cell>
        </row>
        <row r="876">
          <cell r="A876" t="str">
            <v>ROLLER GATE HOIST 설치 사용장비 경비</v>
          </cell>
        </row>
        <row r="877">
          <cell r="E877" t="str">
            <v xml:space="preserve"> </v>
          </cell>
        </row>
        <row r="878">
          <cell r="A878" t="str">
            <v>종       별</v>
          </cell>
          <cell r="C878" t="str">
            <v>재 료 또 는</v>
          </cell>
          <cell r="D878" t="str">
            <v xml:space="preserve">원 수 </v>
          </cell>
          <cell r="E878" t="str">
            <v>단 위</v>
          </cell>
          <cell r="F878" t="str">
            <v>총   액</v>
          </cell>
          <cell r="G878" t="str">
            <v>노   무   비</v>
          </cell>
          <cell r="I878" t="str">
            <v>재   료   비</v>
          </cell>
          <cell r="K878" t="str">
            <v>경      비</v>
          </cell>
          <cell r="M878" t="str">
            <v>비   고</v>
          </cell>
        </row>
        <row r="879">
          <cell r="C879" t="str">
            <v xml:space="preserve">규       격 </v>
          </cell>
          <cell r="F879" t="str">
            <v>금   액</v>
          </cell>
          <cell r="G879" t="str">
            <v>단  가</v>
          </cell>
          <cell r="H879" t="str">
            <v>금   액</v>
          </cell>
          <cell r="I879" t="str">
            <v>단  가</v>
          </cell>
          <cell r="J879" t="str">
            <v>금   액</v>
          </cell>
          <cell r="K879" t="str">
            <v>단  가</v>
          </cell>
          <cell r="L879" t="str">
            <v>금   액</v>
          </cell>
        </row>
        <row r="880">
          <cell r="A880" t="str">
            <v>A.C WELDER</v>
          </cell>
          <cell r="C880" t="str">
            <v>10KVA</v>
          </cell>
          <cell r="D880">
            <v>8</v>
          </cell>
          <cell r="E880" t="str">
            <v>Hr</v>
          </cell>
          <cell r="K880">
            <v>155</v>
          </cell>
          <cell r="L880">
            <v>1240</v>
          </cell>
        </row>
        <row r="881">
          <cell r="A881" t="str">
            <v>D.C WELDER</v>
          </cell>
          <cell r="C881" t="str">
            <v>300A,5.5KW</v>
          </cell>
          <cell r="D881">
            <v>8</v>
          </cell>
          <cell r="E881" t="str">
            <v>Hr</v>
          </cell>
          <cell r="K881">
            <v>359</v>
          </cell>
          <cell r="L881">
            <v>2872</v>
          </cell>
        </row>
        <row r="882">
          <cell r="A882" t="str">
            <v>GAS CUTTING M/C</v>
          </cell>
          <cell r="C882" t="str">
            <v>중 형</v>
          </cell>
          <cell r="D882">
            <v>16</v>
          </cell>
          <cell r="E882" t="str">
            <v>Hr</v>
          </cell>
          <cell r="G882">
            <v>3974</v>
          </cell>
          <cell r="H882">
            <v>63584</v>
          </cell>
          <cell r="K882">
            <v>115</v>
          </cell>
          <cell r="L882">
            <v>1840</v>
          </cell>
        </row>
        <row r="883">
          <cell r="A883" t="str">
            <v>PORTABLE DRILL</v>
          </cell>
          <cell r="C883" t="str">
            <v>1.5 HP</v>
          </cell>
          <cell r="D883">
            <v>8</v>
          </cell>
          <cell r="E883" t="str">
            <v>Hr</v>
          </cell>
          <cell r="K883">
            <v>14</v>
          </cell>
          <cell r="L883">
            <v>112</v>
          </cell>
        </row>
        <row r="884">
          <cell r="A884" t="str">
            <v>PORTABLE GRINDER</v>
          </cell>
          <cell r="C884" t="str">
            <v>0.5 HP</v>
          </cell>
          <cell r="D884">
            <v>16</v>
          </cell>
          <cell r="E884" t="str">
            <v>Hr</v>
          </cell>
          <cell r="K884">
            <v>22</v>
          </cell>
          <cell r="L884">
            <v>352</v>
          </cell>
        </row>
        <row r="886">
          <cell r="A886" t="str">
            <v>TRUCK CRANE</v>
          </cell>
          <cell r="C886" t="str">
            <v>30 TON</v>
          </cell>
          <cell r="D886">
            <v>8</v>
          </cell>
          <cell r="E886" t="str">
            <v>Hr</v>
          </cell>
          <cell r="G886">
            <v>18615</v>
          </cell>
          <cell r="H886">
            <v>148920</v>
          </cell>
          <cell r="I886">
            <v>7046</v>
          </cell>
          <cell r="J886">
            <v>56368</v>
          </cell>
          <cell r="K886">
            <v>44939</v>
          </cell>
          <cell r="L886">
            <v>359512</v>
          </cell>
        </row>
        <row r="887">
          <cell r="A887" t="str">
            <v>WINCH</v>
          </cell>
          <cell r="C887" t="str">
            <v>10 HP</v>
          </cell>
          <cell r="D887">
            <v>16</v>
          </cell>
          <cell r="E887" t="str">
            <v>Hr</v>
          </cell>
          <cell r="G887">
            <v>9235</v>
          </cell>
          <cell r="H887">
            <v>147760</v>
          </cell>
          <cell r="K887">
            <v>850</v>
          </cell>
          <cell r="L887">
            <v>13600</v>
          </cell>
        </row>
        <row r="888">
          <cell r="A888" t="str">
            <v>TRAILER</v>
          </cell>
          <cell r="C888" t="str">
            <v>30 TON</v>
          </cell>
          <cell r="D888">
            <v>8</v>
          </cell>
          <cell r="E888" t="str">
            <v>Hr</v>
          </cell>
          <cell r="G888">
            <v>8683</v>
          </cell>
          <cell r="H888">
            <v>69464</v>
          </cell>
          <cell r="I888">
            <v>15763</v>
          </cell>
          <cell r="J888">
            <v>126104</v>
          </cell>
          <cell r="K888">
            <v>27414</v>
          </cell>
          <cell r="L888">
            <v>219312</v>
          </cell>
        </row>
        <row r="889">
          <cell r="A889" t="str">
            <v>TRUCK</v>
          </cell>
          <cell r="C889" t="str">
            <v>6TON</v>
          </cell>
          <cell r="D889">
            <v>8</v>
          </cell>
          <cell r="E889" t="str">
            <v>Hr</v>
          </cell>
          <cell r="G889">
            <v>8683</v>
          </cell>
          <cell r="H889">
            <v>69464</v>
          </cell>
          <cell r="I889">
            <v>8110</v>
          </cell>
          <cell r="J889">
            <v>64880</v>
          </cell>
          <cell r="K889">
            <v>4902</v>
          </cell>
          <cell r="L889">
            <v>39216</v>
          </cell>
        </row>
        <row r="892">
          <cell r="B892" t="str">
            <v xml:space="preserve"> 계</v>
          </cell>
          <cell r="F892">
            <v>1384600</v>
          </cell>
          <cell r="H892">
            <v>499192</v>
          </cell>
          <cell r="J892">
            <v>247352</v>
          </cell>
          <cell r="L892">
            <v>638056</v>
          </cell>
        </row>
        <row r="905">
          <cell r="A905" t="str">
            <v>HOIST 설치 소모 자재비</v>
          </cell>
        </row>
        <row r="906">
          <cell r="E906" t="str">
            <v xml:space="preserve"> </v>
          </cell>
        </row>
        <row r="907">
          <cell r="A907" t="str">
            <v>종       별</v>
          </cell>
          <cell r="C907" t="str">
            <v>재 료 또 는</v>
          </cell>
          <cell r="D907" t="str">
            <v xml:space="preserve">원 수 </v>
          </cell>
          <cell r="E907" t="str">
            <v>단 위</v>
          </cell>
          <cell r="F907" t="str">
            <v>총   액</v>
          </cell>
          <cell r="G907" t="str">
            <v>노   무   비</v>
          </cell>
          <cell r="I907" t="str">
            <v>재   료   비</v>
          </cell>
          <cell r="K907" t="str">
            <v>경      비</v>
          </cell>
          <cell r="M907" t="str">
            <v>비   고</v>
          </cell>
        </row>
        <row r="908">
          <cell r="C908" t="str">
            <v xml:space="preserve">규       격 </v>
          </cell>
          <cell r="F908" t="str">
            <v>금   액</v>
          </cell>
          <cell r="G908" t="str">
            <v>단  가</v>
          </cell>
          <cell r="H908" t="str">
            <v>금   액</v>
          </cell>
          <cell r="I908" t="str">
            <v>단  가</v>
          </cell>
          <cell r="J908" t="str">
            <v>금   액</v>
          </cell>
          <cell r="K908" t="str">
            <v>단  가</v>
          </cell>
          <cell r="L908" t="str">
            <v>금   액</v>
          </cell>
        </row>
        <row r="909">
          <cell r="A909" t="str">
            <v>산       소</v>
          </cell>
          <cell r="C909" t="str">
            <v>6,000L용</v>
          </cell>
          <cell r="D909">
            <v>0.38</v>
          </cell>
          <cell r="E909" t="str">
            <v>병</v>
          </cell>
          <cell r="G909" t="str">
            <v xml:space="preserve"> </v>
          </cell>
          <cell r="I909">
            <v>12000</v>
          </cell>
          <cell r="J909">
            <v>4560</v>
          </cell>
        </row>
        <row r="910">
          <cell r="A910" t="str">
            <v>아 세 치 렌</v>
          </cell>
          <cell r="C910" t="str">
            <v>4,500L용</v>
          </cell>
          <cell r="D910">
            <v>0.33</v>
          </cell>
          <cell r="E910" t="str">
            <v>병</v>
          </cell>
          <cell r="I910">
            <v>55392</v>
          </cell>
          <cell r="J910">
            <v>18279</v>
          </cell>
        </row>
        <row r="911">
          <cell r="A911" t="str">
            <v>용   접  봉</v>
          </cell>
          <cell r="C911" t="str">
            <v>SS400 , 4M/M</v>
          </cell>
          <cell r="D911">
            <v>3</v>
          </cell>
          <cell r="E911" t="str">
            <v>KG</v>
          </cell>
          <cell r="I911">
            <v>1260</v>
          </cell>
          <cell r="J911">
            <v>3780</v>
          </cell>
        </row>
        <row r="912">
          <cell r="A912" t="str">
            <v>세    유(경유)</v>
          </cell>
          <cell r="D912">
            <v>3</v>
          </cell>
          <cell r="E912" t="str">
            <v>L</v>
          </cell>
          <cell r="I912">
            <v>526.4</v>
          </cell>
          <cell r="J912">
            <v>1579</v>
          </cell>
        </row>
        <row r="915">
          <cell r="A915" t="str">
            <v xml:space="preserve"> </v>
          </cell>
        </row>
        <row r="916">
          <cell r="L916" t="str">
            <v xml:space="preserve"> </v>
          </cell>
        </row>
        <row r="917">
          <cell r="B917" t="str">
            <v>계</v>
          </cell>
          <cell r="F917">
            <v>28198</v>
          </cell>
          <cell r="J917">
            <v>28198</v>
          </cell>
          <cell r="L917" t="str">
            <v xml:space="preserve"> </v>
          </cell>
        </row>
        <row r="918">
          <cell r="A918" t="str">
            <v xml:space="preserve"> </v>
          </cell>
        </row>
        <row r="919">
          <cell r="A919" t="str">
            <v xml:space="preserve"> </v>
          </cell>
        </row>
        <row r="920">
          <cell r="A920" t="str">
            <v xml:space="preserve"> </v>
          </cell>
        </row>
        <row r="921">
          <cell r="A921" t="str">
            <v xml:space="preserve"> </v>
          </cell>
        </row>
        <row r="922">
          <cell r="A922" t="str">
            <v xml:space="preserve"> </v>
          </cell>
        </row>
        <row r="923">
          <cell r="A923" t="str">
            <v xml:space="preserve"> </v>
          </cell>
        </row>
        <row r="924">
          <cell r="A924" t="str">
            <v xml:space="preserve"> </v>
          </cell>
        </row>
        <row r="925">
          <cell r="A925" t="str">
            <v xml:space="preserve"> </v>
          </cell>
        </row>
        <row r="926">
          <cell r="A926" t="str">
            <v xml:space="preserve"> </v>
          </cell>
        </row>
        <row r="927">
          <cell r="A927" t="str">
            <v xml:space="preserve"> </v>
          </cell>
        </row>
        <row r="928">
          <cell r="A928" t="str">
            <v xml:space="preserve"> </v>
          </cell>
        </row>
        <row r="929">
          <cell r="A929" t="str">
            <v xml:space="preserve"> </v>
          </cell>
        </row>
        <row r="930">
          <cell r="A930" t="str">
            <v xml:space="preserve"> </v>
          </cell>
        </row>
        <row r="931">
          <cell r="A931" t="str">
            <v xml:space="preserve"> </v>
          </cell>
        </row>
        <row r="932">
          <cell r="A932" t="str">
            <v xml:space="preserve"> </v>
          </cell>
        </row>
        <row r="933">
          <cell r="A933" t="str">
            <v xml:space="preserve"> </v>
          </cell>
        </row>
        <row r="934">
          <cell r="A934" t="str">
            <v>STOP LOG LEAF 제작 인건비</v>
          </cell>
        </row>
        <row r="935">
          <cell r="E935" t="str">
            <v xml:space="preserve"> </v>
          </cell>
        </row>
        <row r="936">
          <cell r="A936" t="str">
            <v>종       별</v>
          </cell>
          <cell r="C936" t="str">
            <v>재 료 또 는</v>
          </cell>
          <cell r="D936" t="str">
            <v xml:space="preserve">원 수 </v>
          </cell>
          <cell r="E936" t="str">
            <v>단 위</v>
          </cell>
          <cell r="F936" t="str">
            <v>총   액</v>
          </cell>
          <cell r="G936" t="str">
            <v>노   무   비</v>
          </cell>
          <cell r="I936" t="str">
            <v>재   료   비</v>
          </cell>
          <cell r="K936" t="str">
            <v>경      비</v>
          </cell>
          <cell r="M936" t="str">
            <v>비   고</v>
          </cell>
        </row>
        <row r="937">
          <cell r="C937" t="str">
            <v xml:space="preserve">규       격 </v>
          </cell>
          <cell r="F937" t="str">
            <v>금   액</v>
          </cell>
          <cell r="G937" t="str">
            <v>단  가</v>
          </cell>
          <cell r="H937" t="str">
            <v>금   액</v>
          </cell>
          <cell r="I937" t="str">
            <v>단  가</v>
          </cell>
          <cell r="J937" t="str">
            <v>금   액</v>
          </cell>
          <cell r="K937" t="str">
            <v>단  가</v>
          </cell>
          <cell r="L937" t="str">
            <v>금   액</v>
          </cell>
        </row>
        <row r="938">
          <cell r="A938" t="str">
            <v>기 술 관 리</v>
          </cell>
          <cell r="C938" t="str">
            <v>기계기사2급</v>
          </cell>
          <cell r="D938">
            <v>0.5</v>
          </cell>
          <cell r="E938" t="str">
            <v>인</v>
          </cell>
          <cell r="G938">
            <v>69405</v>
          </cell>
          <cell r="H938">
            <v>34702</v>
          </cell>
        </row>
        <row r="939">
          <cell r="A939" t="str">
            <v>본  뜨  기</v>
          </cell>
          <cell r="C939" t="str">
            <v>프랜트 제관공</v>
          </cell>
          <cell r="D939">
            <v>0.52300000000000002</v>
          </cell>
          <cell r="E939" t="str">
            <v>인</v>
          </cell>
          <cell r="G939">
            <v>81966</v>
          </cell>
          <cell r="H939">
            <v>42868</v>
          </cell>
        </row>
        <row r="940">
          <cell r="A940" t="str">
            <v>금  긋  기</v>
          </cell>
          <cell r="C940" t="str">
            <v>프랜트 제관공</v>
          </cell>
          <cell r="D940">
            <v>1.514</v>
          </cell>
          <cell r="E940" t="str">
            <v>인</v>
          </cell>
          <cell r="G940">
            <v>81966</v>
          </cell>
          <cell r="H940">
            <v>124096</v>
          </cell>
        </row>
        <row r="941">
          <cell r="A941" t="str">
            <v>절      단</v>
          </cell>
          <cell r="C941" t="str">
            <v>프랜트 제관공</v>
          </cell>
          <cell r="D941">
            <v>0.41399999999999998</v>
          </cell>
          <cell r="E941" t="str">
            <v>인</v>
          </cell>
          <cell r="G941">
            <v>81966</v>
          </cell>
          <cell r="H941">
            <v>33933</v>
          </cell>
        </row>
        <row r="942">
          <cell r="A942" t="str">
            <v>가      공</v>
          </cell>
          <cell r="C942" t="str">
            <v>프랜트 제관공</v>
          </cell>
          <cell r="D942">
            <v>0.5</v>
          </cell>
          <cell r="E942" t="str">
            <v>인</v>
          </cell>
          <cell r="G942">
            <v>81966</v>
          </cell>
          <cell r="H942">
            <v>40983</v>
          </cell>
        </row>
        <row r="944">
          <cell r="A944" t="str">
            <v>구 멍 뚫 기</v>
          </cell>
          <cell r="C944" t="str">
            <v>프랜트 제관공</v>
          </cell>
          <cell r="D944">
            <v>0.61299999999999999</v>
          </cell>
          <cell r="E944" t="str">
            <v>인</v>
          </cell>
          <cell r="G944">
            <v>81966</v>
          </cell>
          <cell r="H944">
            <v>50245</v>
          </cell>
        </row>
        <row r="945">
          <cell r="A945" t="str">
            <v>용      접</v>
          </cell>
          <cell r="C945" t="str">
            <v>프랜트 용접공</v>
          </cell>
          <cell r="D945">
            <v>2.968</v>
          </cell>
          <cell r="E945" t="str">
            <v>인</v>
          </cell>
          <cell r="G945">
            <v>95379</v>
          </cell>
          <cell r="H945">
            <v>283084</v>
          </cell>
        </row>
        <row r="946">
          <cell r="A946" t="str">
            <v>부 품 조 립</v>
          </cell>
          <cell r="C946" t="str">
            <v>비   계   공</v>
          </cell>
          <cell r="D946">
            <v>1.325</v>
          </cell>
          <cell r="E946" t="str">
            <v>인</v>
          </cell>
          <cell r="G946">
            <v>79467</v>
          </cell>
          <cell r="H946">
            <v>105293</v>
          </cell>
        </row>
        <row r="947">
          <cell r="C947" t="str">
            <v>프랜트기계설치공</v>
          </cell>
          <cell r="D947">
            <v>1.325</v>
          </cell>
          <cell r="E947" t="str">
            <v>인</v>
          </cell>
          <cell r="G947">
            <v>80805</v>
          </cell>
          <cell r="H947">
            <v>107066</v>
          </cell>
        </row>
        <row r="948">
          <cell r="A948" t="str">
            <v>소운반 조작</v>
          </cell>
          <cell r="C948" t="str">
            <v>비   계   공</v>
          </cell>
          <cell r="D948">
            <v>0.97</v>
          </cell>
          <cell r="E948" t="str">
            <v>인</v>
          </cell>
          <cell r="G948">
            <v>79467</v>
          </cell>
          <cell r="H948">
            <v>77082</v>
          </cell>
        </row>
        <row r="949">
          <cell r="A949" t="str">
            <v>검사 및 교정</v>
          </cell>
          <cell r="C949" t="str">
            <v>기술관리 제외한</v>
          </cell>
          <cell r="D949" t="str">
            <v>1</v>
          </cell>
          <cell r="E949" t="str">
            <v>식</v>
          </cell>
          <cell r="H949">
            <v>86465</v>
          </cell>
        </row>
        <row r="950">
          <cell r="C950" t="str">
            <v>10%</v>
          </cell>
        </row>
        <row r="953">
          <cell r="B953" t="str">
            <v>계</v>
          </cell>
          <cell r="F953">
            <v>985817</v>
          </cell>
          <cell r="H953">
            <v>985817</v>
          </cell>
        </row>
        <row r="963">
          <cell r="A963" t="str">
            <v>STOP LOG LEAF 제작 사용장비 경비</v>
          </cell>
        </row>
        <row r="964">
          <cell r="E964" t="str">
            <v xml:space="preserve"> </v>
          </cell>
        </row>
        <row r="965">
          <cell r="A965" t="str">
            <v>종       별</v>
          </cell>
          <cell r="C965" t="str">
            <v>재 료 또 는</v>
          </cell>
          <cell r="D965" t="str">
            <v xml:space="preserve">원 수 </v>
          </cell>
          <cell r="E965" t="str">
            <v>단 위</v>
          </cell>
          <cell r="F965" t="str">
            <v>총   액</v>
          </cell>
          <cell r="G965" t="str">
            <v>노   무   비</v>
          </cell>
          <cell r="I965" t="str">
            <v>재   료   비</v>
          </cell>
          <cell r="K965" t="str">
            <v>경      비</v>
          </cell>
          <cell r="M965" t="str">
            <v>비   고</v>
          </cell>
        </row>
        <row r="966">
          <cell r="C966" t="str">
            <v xml:space="preserve">규       격 </v>
          </cell>
          <cell r="F966" t="str">
            <v>금   액</v>
          </cell>
          <cell r="G966" t="str">
            <v>단  가</v>
          </cell>
          <cell r="H966" t="str">
            <v>금   액</v>
          </cell>
          <cell r="I966" t="str">
            <v>단  가</v>
          </cell>
          <cell r="J966" t="str">
            <v>금   액</v>
          </cell>
          <cell r="K966" t="str">
            <v>단  가</v>
          </cell>
          <cell r="L966" t="str">
            <v>금   액</v>
          </cell>
        </row>
        <row r="967">
          <cell r="A967" t="str">
            <v>LATHE</v>
          </cell>
          <cell r="C967" t="str">
            <v>12FT x 7.5HP</v>
          </cell>
          <cell r="D967">
            <v>0.41599999999999998</v>
          </cell>
          <cell r="E967" t="str">
            <v>Hr</v>
          </cell>
          <cell r="G967">
            <v>3418</v>
          </cell>
          <cell r="H967">
            <v>1421</v>
          </cell>
          <cell r="K967">
            <v>3775</v>
          </cell>
          <cell r="L967">
            <v>1570.3999999999999</v>
          </cell>
        </row>
        <row r="968">
          <cell r="A968" t="str">
            <v>PLANER</v>
          </cell>
          <cell r="C968" t="str">
            <v>4FT x 8FT</v>
          </cell>
          <cell r="D968">
            <v>7.5999999999999998E-2</v>
          </cell>
          <cell r="E968" t="str">
            <v>Hr</v>
          </cell>
          <cell r="G968">
            <v>3129</v>
          </cell>
          <cell r="H968">
            <v>237</v>
          </cell>
          <cell r="K968">
            <v>2743</v>
          </cell>
          <cell r="L968">
            <v>208.46799999999999</v>
          </cell>
        </row>
        <row r="969">
          <cell r="A969" t="str">
            <v>BORING M/C</v>
          </cell>
          <cell r="C969" t="str">
            <v>Hori.type,3HP</v>
          </cell>
          <cell r="D969">
            <v>0.248</v>
          </cell>
          <cell r="E969" t="str">
            <v>Hr</v>
          </cell>
          <cell r="G969">
            <v>3547</v>
          </cell>
          <cell r="H969">
            <v>879</v>
          </cell>
          <cell r="K969">
            <v>8928</v>
          </cell>
          <cell r="L969">
            <v>2214.1439999999998</v>
          </cell>
        </row>
        <row r="970">
          <cell r="A970" t="str">
            <v>UNION MELT WELDER</v>
          </cell>
          <cell r="C970" t="str">
            <v>5.5 KVA</v>
          </cell>
          <cell r="D970">
            <v>3.2240000000000002</v>
          </cell>
          <cell r="E970" t="str">
            <v>Hr</v>
          </cell>
          <cell r="G970">
            <v>3488</v>
          </cell>
          <cell r="H970">
            <v>11245</v>
          </cell>
          <cell r="K970">
            <v>1797</v>
          </cell>
          <cell r="L970">
            <v>5793.5280000000002</v>
          </cell>
        </row>
        <row r="971">
          <cell r="A971" t="str">
            <v>A.C WELDER</v>
          </cell>
          <cell r="C971" t="str">
            <v>10KVA</v>
          </cell>
          <cell r="D971">
            <v>9.9760000000000009</v>
          </cell>
          <cell r="E971" t="str">
            <v>Hr</v>
          </cell>
          <cell r="K971">
            <v>155</v>
          </cell>
          <cell r="L971">
            <v>1546.2800000000002</v>
          </cell>
        </row>
        <row r="972">
          <cell r="E972" t="str">
            <v xml:space="preserve"> </v>
          </cell>
        </row>
        <row r="973">
          <cell r="A973" t="str">
            <v>GOUGING M/C</v>
          </cell>
          <cell r="C973" t="str">
            <v>중 형</v>
          </cell>
          <cell r="D973">
            <v>3.56</v>
          </cell>
          <cell r="E973" t="str">
            <v>Hr</v>
          </cell>
          <cell r="G973">
            <v>3380</v>
          </cell>
          <cell r="H973">
            <v>12032</v>
          </cell>
          <cell r="K973">
            <v>670</v>
          </cell>
          <cell r="L973">
            <v>2385.1999999999998</v>
          </cell>
        </row>
        <row r="974">
          <cell r="A974" t="str">
            <v>GAS CUTTING M/C</v>
          </cell>
          <cell r="C974" t="str">
            <v>Auto형</v>
          </cell>
          <cell r="D974">
            <v>1.3280000000000001</v>
          </cell>
          <cell r="E974" t="str">
            <v>Hr</v>
          </cell>
          <cell r="G974">
            <v>11922</v>
          </cell>
          <cell r="H974">
            <v>15832</v>
          </cell>
          <cell r="K974">
            <v>119</v>
          </cell>
          <cell r="L974">
            <v>158.03200000000001</v>
          </cell>
        </row>
        <row r="975">
          <cell r="A975" t="str">
            <v>GAS CUTTING M/C</v>
          </cell>
          <cell r="C975" t="str">
            <v>수 동</v>
          </cell>
          <cell r="D975">
            <v>1.984</v>
          </cell>
          <cell r="E975" t="str">
            <v>Hr</v>
          </cell>
          <cell r="G975">
            <v>3974</v>
          </cell>
          <cell r="H975">
            <v>7884</v>
          </cell>
          <cell r="K975">
            <v>115</v>
          </cell>
          <cell r="L975">
            <v>228.16</v>
          </cell>
        </row>
        <row r="976">
          <cell r="A976" t="str">
            <v>GAS HEATING TOUCH</v>
          </cell>
          <cell r="C976" t="str">
            <v>중 형</v>
          </cell>
          <cell r="D976">
            <v>3.8719999999999999</v>
          </cell>
          <cell r="E976" t="str">
            <v>Hr</v>
          </cell>
          <cell r="G976">
            <v>3174</v>
          </cell>
          <cell r="H976">
            <v>12289</v>
          </cell>
          <cell r="K976">
            <v>115</v>
          </cell>
          <cell r="L976">
            <v>445.28</v>
          </cell>
        </row>
        <row r="977">
          <cell r="A977" t="str">
            <v>OVER HEAD CRANE</v>
          </cell>
          <cell r="C977" t="str">
            <v>30 TON</v>
          </cell>
          <cell r="D977">
            <v>0.88</v>
          </cell>
          <cell r="E977" t="str">
            <v>Hr</v>
          </cell>
          <cell r="G977">
            <v>9681</v>
          </cell>
          <cell r="H977">
            <v>8519</v>
          </cell>
          <cell r="K977">
            <v>3338</v>
          </cell>
          <cell r="L977">
            <v>2937.44</v>
          </cell>
        </row>
        <row r="978">
          <cell r="E978" t="str">
            <v xml:space="preserve"> </v>
          </cell>
        </row>
        <row r="979">
          <cell r="A979" t="str">
            <v>OVER HEAD CRANE</v>
          </cell>
          <cell r="C979" t="str">
            <v>20 TON</v>
          </cell>
          <cell r="D979">
            <v>0.88</v>
          </cell>
          <cell r="E979" t="str">
            <v>Hr</v>
          </cell>
          <cell r="G979">
            <v>9681</v>
          </cell>
          <cell r="H979">
            <v>8519</v>
          </cell>
          <cell r="K979">
            <v>3338</v>
          </cell>
          <cell r="L979">
            <v>2937.44</v>
          </cell>
        </row>
        <row r="980">
          <cell r="A980" t="str">
            <v>HYDRO PRESS</v>
          </cell>
          <cell r="C980" t="str">
            <v>100 TON</v>
          </cell>
          <cell r="D980">
            <v>1.72</v>
          </cell>
          <cell r="E980" t="str">
            <v>Hr</v>
          </cell>
          <cell r="G980">
            <v>3281</v>
          </cell>
          <cell r="H980">
            <v>5643</v>
          </cell>
          <cell r="K980">
            <v>6045</v>
          </cell>
          <cell r="L980">
            <v>10397.4</v>
          </cell>
        </row>
        <row r="981">
          <cell r="A981" t="str">
            <v>SHEARING M/C</v>
          </cell>
          <cell r="D981">
            <v>2</v>
          </cell>
          <cell r="E981" t="str">
            <v>Hr</v>
          </cell>
          <cell r="G981">
            <v>3688</v>
          </cell>
          <cell r="H981">
            <v>7376</v>
          </cell>
          <cell r="K981">
            <v>3209</v>
          </cell>
          <cell r="L981">
            <v>6418</v>
          </cell>
        </row>
        <row r="982">
          <cell r="A982" t="str">
            <v>DRILLING M/C</v>
          </cell>
          <cell r="C982" t="str">
            <v>3 HP</v>
          </cell>
          <cell r="D982">
            <v>0.48799999999999999</v>
          </cell>
          <cell r="E982" t="str">
            <v>Hr</v>
          </cell>
          <cell r="G982">
            <v>3401</v>
          </cell>
          <cell r="H982">
            <v>1659</v>
          </cell>
          <cell r="K982">
            <v>576</v>
          </cell>
          <cell r="L982">
            <v>281.08799999999997</v>
          </cell>
        </row>
        <row r="983">
          <cell r="A983" t="str">
            <v>DRILLING M/C</v>
          </cell>
          <cell r="C983" t="str">
            <v>Radial,5 HP</v>
          </cell>
          <cell r="D983">
            <v>0.48799999999999999</v>
          </cell>
          <cell r="E983" t="str">
            <v>Hr</v>
          </cell>
          <cell r="G983">
            <v>3401</v>
          </cell>
          <cell r="H983">
            <v>1659</v>
          </cell>
          <cell r="K983">
            <v>1720</v>
          </cell>
          <cell r="L983">
            <v>839.36</v>
          </cell>
        </row>
        <row r="984">
          <cell r="E984" t="str">
            <v xml:space="preserve"> </v>
          </cell>
        </row>
        <row r="985">
          <cell r="A985" t="str">
            <v>PORTABLE DRILL</v>
          </cell>
          <cell r="C985" t="str">
            <v>0.5 HP</v>
          </cell>
          <cell r="D985">
            <v>1.5640000000000001</v>
          </cell>
          <cell r="E985" t="str">
            <v>Hr</v>
          </cell>
          <cell r="K985">
            <v>12</v>
          </cell>
          <cell r="L985">
            <v>18.768000000000001</v>
          </cell>
        </row>
        <row r="986">
          <cell r="A986" t="str">
            <v>TRUCK CRANE</v>
          </cell>
          <cell r="C986" t="str">
            <v>30 TON</v>
          </cell>
          <cell r="D986">
            <v>0.65</v>
          </cell>
          <cell r="E986" t="str">
            <v>Hr</v>
          </cell>
          <cell r="G986">
            <v>18615</v>
          </cell>
          <cell r="H986">
            <v>12099</v>
          </cell>
          <cell r="I986">
            <v>7046</v>
          </cell>
          <cell r="J986">
            <v>4579</v>
          </cell>
          <cell r="K986">
            <v>44939</v>
          </cell>
          <cell r="L986">
            <v>29210.350000000002</v>
          </cell>
        </row>
        <row r="987">
          <cell r="A987" t="str">
            <v>리프트 트럭</v>
          </cell>
          <cell r="C987" t="str">
            <v>5 TON</v>
          </cell>
          <cell r="D987">
            <v>0.65</v>
          </cell>
          <cell r="E987" t="str">
            <v>Hr</v>
          </cell>
          <cell r="G987">
            <v>9681</v>
          </cell>
          <cell r="H987">
            <v>6292</v>
          </cell>
          <cell r="I987">
            <v>5116.08</v>
          </cell>
          <cell r="J987">
            <v>3325</v>
          </cell>
          <cell r="K987">
            <v>4863</v>
          </cell>
          <cell r="L987">
            <v>3160.9500000000003</v>
          </cell>
        </row>
        <row r="988">
          <cell r="A988" t="str">
            <v>COMPRESSOR</v>
          </cell>
          <cell r="C988" t="str">
            <v>7.1㎥/min</v>
          </cell>
          <cell r="D988">
            <v>3.32</v>
          </cell>
          <cell r="E988" t="str">
            <v>Hr</v>
          </cell>
          <cell r="G988">
            <v>9681</v>
          </cell>
          <cell r="H988">
            <v>32140</v>
          </cell>
          <cell r="I988">
            <v>6189</v>
          </cell>
          <cell r="J988">
            <v>20547</v>
          </cell>
          <cell r="K988">
            <v>3137</v>
          </cell>
          <cell r="L988">
            <v>10414.84</v>
          </cell>
        </row>
        <row r="989">
          <cell r="A989" t="str">
            <v>TRAILER</v>
          </cell>
          <cell r="C989" t="str">
            <v>30 TON</v>
          </cell>
          <cell r="D989">
            <v>0.65</v>
          </cell>
          <cell r="E989" t="str">
            <v>Hr</v>
          </cell>
          <cell r="G989">
            <v>8683</v>
          </cell>
          <cell r="H989">
            <v>5643</v>
          </cell>
          <cell r="I989">
            <v>15763</v>
          </cell>
          <cell r="J989">
            <v>10245</v>
          </cell>
          <cell r="K989">
            <v>27414</v>
          </cell>
          <cell r="L989">
            <v>17819.100000000002</v>
          </cell>
        </row>
        <row r="991">
          <cell r="B991" t="str">
            <v>계</v>
          </cell>
          <cell r="F991">
            <v>289048.228</v>
          </cell>
          <cell r="H991">
            <v>151368</v>
          </cell>
          <cell r="J991">
            <v>38696</v>
          </cell>
          <cell r="K991" t="str">
            <v xml:space="preserve"> </v>
          </cell>
          <cell r="L991">
            <v>98984.228000000003</v>
          </cell>
        </row>
        <row r="992">
          <cell r="A992" t="str">
            <v>STOP LOG LEAF 제작 소모 자재비</v>
          </cell>
        </row>
        <row r="993">
          <cell r="E993" t="str">
            <v xml:space="preserve"> </v>
          </cell>
        </row>
        <row r="994">
          <cell r="A994" t="str">
            <v>종       별</v>
          </cell>
          <cell r="C994" t="str">
            <v>재 료 또 는</v>
          </cell>
          <cell r="D994" t="str">
            <v xml:space="preserve">원 수 </v>
          </cell>
          <cell r="E994" t="str">
            <v>단 위</v>
          </cell>
          <cell r="F994" t="str">
            <v>총   액</v>
          </cell>
          <cell r="G994" t="str">
            <v>노   무   비</v>
          </cell>
          <cell r="I994" t="str">
            <v>재   료   비</v>
          </cell>
          <cell r="K994" t="str">
            <v>경      비</v>
          </cell>
          <cell r="M994" t="str">
            <v>비   고</v>
          </cell>
        </row>
        <row r="995">
          <cell r="C995" t="str">
            <v xml:space="preserve">규       격 </v>
          </cell>
          <cell r="F995" t="str">
            <v>금   액</v>
          </cell>
          <cell r="G995" t="str">
            <v>단  가</v>
          </cell>
          <cell r="H995" t="str">
            <v>금   액</v>
          </cell>
          <cell r="I995" t="str">
            <v>단  가</v>
          </cell>
          <cell r="J995" t="str">
            <v>금   액</v>
          </cell>
          <cell r="K995" t="str">
            <v>단  가</v>
          </cell>
          <cell r="L995" t="str">
            <v>금   액</v>
          </cell>
        </row>
        <row r="996">
          <cell r="A996" t="str">
            <v>산       소</v>
          </cell>
          <cell r="C996" t="str">
            <v>6,000L용</v>
          </cell>
          <cell r="D996">
            <v>0.38</v>
          </cell>
          <cell r="E996" t="str">
            <v>병</v>
          </cell>
          <cell r="G996" t="str">
            <v xml:space="preserve"> </v>
          </cell>
          <cell r="I996">
            <v>12000</v>
          </cell>
          <cell r="J996">
            <v>4560</v>
          </cell>
        </row>
        <row r="997">
          <cell r="A997" t="str">
            <v>아 세 치 렌</v>
          </cell>
          <cell r="C997" t="str">
            <v>4,500L용</v>
          </cell>
          <cell r="D997">
            <v>0.33</v>
          </cell>
          <cell r="E997" t="str">
            <v>병</v>
          </cell>
          <cell r="I997">
            <v>55392</v>
          </cell>
          <cell r="J997">
            <v>18279</v>
          </cell>
        </row>
        <row r="998">
          <cell r="A998" t="str">
            <v>용   접  봉</v>
          </cell>
          <cell r="C998" t="str">
            <v>SS41, 4M/Mx350L</v>
          </cell>
          <cell r="D998">
            <v>3</v>
          </cell>
          <cell r="E998" t="str">
            <v>KG</v>
          </cell>
          <cell r="I998">
            <v>1260</v>
          </cell>
          <cell r="J998">
            <v>3780</v>
          </cell>
        </row>
        <row r="1000">
          <cell r="A1000" t="str">
            <v xml:space="preserve"> </v>
          </cell>
          <cell r="D1000" t="str">
            <v xml:space="preserve"> </v>
          </cell>
          <cell r="E1000" t="str">
            <v xml:space="preserve"> </v>
          </cell>
        </row>
        <row r="1001">
          <cell r="E1001" t="str">
            <v xml:space="preserve"> </v>
          </cell>
        </row>
        <row r="1003">
          <cell r="B1003" t="str">
            <v>계</v>
          </cell>
          <cell r="F1003">
            <v>26619</v>
          </cell>
          <cell r="J1003">
            <v>26619</v>
          </cell>
        </row>
        <row r="1021">
          <cell r="A1021" t="str">
            <v>STOP LOG LEAF 설치 인건비</v>
          </cell>
        </row>
        <row r="1022">
          <cell r="E1022" t="str">
            <v xml:space="preserve"> </v>
          </cell>
        </row>
        <row r="1023">
          <cell r="A1023" t="str">
            <v>종       별</v>
          </cell>
          <cell r="C1023" t="str">
            <v>재 료 또 는</v>
          </cell>
          <cell r="D1023" t="str">
            <v xml:space="preserve">원 수 </v>
          </cell>
          <cell r="E1023" t="str">
            <v>단 위</v>
          </cell>
          <cell r="F1023" t="str">
            <v>총   액</v>
          </cell>
          <cell r="G1023" t="str">
            <v>노   무   비</v>
          </cell>
          <cell r="I1023" t="str">
            <v>재   료   비</v>
          </cell>
          <cell r="K1023" t="str">
            <v>경      비</v>
          </cell>
          <cell r="M1023" t="str">
            <v>비   고</v>
          </cell>
        </row>
        <row r="1024">
          <cell r="C1024" t="str">
            <v xml:space="preserve">규       격 </v>
          </cell>
          <cell r="F1024" t="str">
            <v>금   액</v>
          </cell>
          <cell r="G1024" t="str">
            <v>단  가</v>
          </cell>
          <cell r="H1024" t="str">
            <v>금   액</v>
          </cell>
          <cell r="I1024" t="str">
            <v>단  가</v>
          </cell>
          <cell r="J1024" t="str">
            <v>금   액</v>
          </cell>
          <cell r="K1024" t="str">
            <v>단  가</v>
          </cell>
          <cell r="L1024" t="str">
            <v>금   액</v>
          </cell>
        </row>
        <row r="1025">
          <cell r="A1025" t="str">
            <v>기 술 관 리</v>
          </cell>
          <cell r="C1025" t="str">
            <v>기계기사2급</v>
          </cell>
          <cell r="D1025">
            <v>0.5</v>
          </cell>
          <cell r="E1025" t="str">
            <v>인</v>
          </cell>
          <cell r="G1025">
            <v>69405</v>
          </cell>
          <cell r="H1025">
            <v>34702</v>
          </cell>
        </row>
        <row r="1026">
          <cell r="A1026" t="str">
            <v>운 반 조 작</v>
          </cell>
          <cell r="C1026" t="str">
            <v>비   계   공</v>
          </cell>
          <cell r="D1026">
            <v>0.97</v>
          </cell>
          <cell r="E1026" t="str">
            <v>인</v>
          </cell>
          <cell r="G1026">
            <v>79467</v>
          </cell>
          <cell r="H1026">
            <v>77082</v>
          </cell>
        </row>
        <row r="1027">
          <cell r="A1027" t="str">
            <v>조 립 조 정</v>
          </cell>
          <cell r="C1027" t="str">
            <v>비   계   공</v>
          </cell>
          <cell r="D1027">
            <v>2.02</v>
          </cell>
          <cell r="E1027" t="str">
            <v>인</v>
          </cell>
          <cell r="G1027">
            <v>79467</v>
          </cell>
          <cell r="H1027">
            <v>160523</v>
          </cell>
        </row>
        <row r="1028">
          <cell r="A1028" t="str">
            <v xml:space="preserve"> </v>
          </cell>
          <cell r="C1028" t="str">
            <v>프랜트 제관공</v>
          </cell>
          <cell r="D1028">
            <v>1.19</v>
          </cell>
          <cell r="E1028" t="str">
            <v>인</v>
          </cell>
          <cell r="G1028">
            <v>81966</v>
          </cell>
          <cell r="H1028">
            <v>97539</v>
          </cell>
        </row>
        <row r="1029">
          <cell r="A1029" t="str">
            <v xml:space="preserve"> </v>
          </cell>
          <cell r="C1029" t="str">
            <v>측   량   사</v>
          </cell>
          <cell r="D1029">
            <v>0.122</v>
          </cell>
          <cell r="E1029" t="str">
            <v>인</v>
          </cell>
          <cell r="G1029">
            <v>58506</v>
          </cell>
          <cell r="H1029">
            <v>7137</v>
          </cell>
        </row>
        <row r="1031">
          <cell r="C1031" t="str">
            <v>프랜트기계설치공</v>
          </cell>
          <cell r="D1031">
            <v>1.17</v>
          </cell>
          <cell r="E1031" t="str">
            <v>인</v>
          </cell>
          <cell r="G1031">
            <v>80805</v>
          </cell>
          <cell r="H1031">
            <v>94541</v>
          </cell>
        </row>
        <row r="1032">
          <cell r="A1032" t="str">
            <v>설      치</v>
          </cell>
          <cell r="C1032" t="str">
            <v>비   계   공</v>
          </cell>
          <cell r="D1032">
            <v>0.36</v>
          </cell>
          <cell r="E1032" t="str">
            <v>인</v>
          </cell>
          <cell r="G1032">
            <v>79467</v>
          </cell>
          <cell r="H1032">
            <v>28608</v>
          </cell>
        </row>
        <row r="1033">
          <cell r="C1033" t="str">
            <v>프랜트기계설치공</v>
          </cell>
          <cell r="D1033">
            <v>0.13</v>
          </cell>
          <cell r="E1033" t="str">
            <v>인</v>
          </cell>
          <cell r="G1033">
            <v>81966</v>
          </cell>
          <cell r="H1033">
            <v>10655</v>
          </cell>
        </row>
        <row r="1034">
          <cell r="A1034" t="str">
            <v>전 원 배 선</v>
          </cell>
          <cell r="C1034" t="str">
            <v>플랜트전공</v>
          </cell>
          <cell r="D1034">
            <v>6.3E-2</v>
          </cell>
          <cell r="E1034" t="str">
            <v>인</v>
          </cell>
          <cell r="G1034">
            <v>64285</v>
          </cell>
          <cell r="H1034">
            <v>4049</v>
          </cell>
          <cell r="I1034" t="str">
            <v xml:space="preserve"> </v>
          </cell>
          <cell r="J1034" t="str">
            <v xml:space="preserve"> </v>
          </cell>
        </row>
        <row r="1035">
          <cell r="A1035" t="str">
            <v xml:space="preserve"> </v>
          </cell>
          <cell r="C1035" t="str">
            <v xml:space="preserve"> </v>
          </cell>
          <cell r="D1035" t="str">
            <v xml:space="preserve"> </v>
          </cell>
          <cell r="E1035" t="str">
            <v xml:space="preserve"> </v>
          </cell>
          <cell r="G1035" t="str">
            <v xml:space="preserve"> </v>
          </cell>
        </row>
        <row r="1036">
          <cell r="A1036" t="str">
            <v>검사 및 교정</v>
          </cell>
          <cell r="C1036" t="str">
            <v>기술관리,전원</v>
          </cell>
          <cell r="D1036" t="str">
            <v>1</v>
          </cell>
          <cell r="E1036" t="str">
            <v>식</v>
          </cell>
          <cell r="H1036">
            <v>47608</v>
          </cell>
        </row>
        <row r="1037">
          <cell r="C1037" t="str">
            <v>배선제외10%</v>
          </cell>
        </row>
        <row r="1040">
          <cell r="B1040" t="str">
            <v>계</v>
          </cell>
          <cell r="F1040">
            <v>562444</v>
          </cell>
          <cell r="H1040">
            <v>562444</v>
          </cell>
        </row>
        <row r="1050">
          <cell r="E1050" t="str">
            <v xml:space="preserve"> </v>
          </cell>
          <cell r="F1050" t="str">
            <v>STOP LOG LEAF 설치 사용장비 경비</v>
          </cell>
        </row>
        <row r="1051">
          <cell r="E1051" t="str">
            <v xml:space="preserve"> </v>
          </cell>
        </row>
        <row r="1052">
          <cell r="A1052" t="str">
            <v>종       별</v>
          </cell>
          <cell r="C1052" t="str">
            <v>재 료 또 는</v>
          </cell>
          <cell r="D1052" t="str">
            <v xml:space="preserve">원 수 </v>
          </cell>
          <cell r="E1052" t="str">
            <v>단 위</v>
          </cell>
          <cell r="F1052" t="str">
            <v>총   액</v>
          </cell>
          <cell r="G1052" t="str">
            <v>노   무   비</v>
          </cell>
          <cell r="I1052" t="str">
            <v>재   료   비</v>
          </cell>
          <cell r="K1052" t="str">
            <v>경      비</v>
          </cell>
          <cell r="M1052" t="str">
            <v>비   고</v>
          </cell>
        </row>
        <row r="1053">
          <cell r="C1053" t="str">
            <v xml:space="preserve">규       격 </v>
          </cell>
          <cell r="F1053" t="str">
            <v>금   액</v>
          </cell>
          <cell r="G1053" t="str">
            <v>단  가</v>
          </cell>
          <cell r="H1053" t="str">
            <v>금   액</v>
          </cell>
          <cell r="I1053" t="str">
            <v>단  가</v>
          </cell>
          <cell r="J1053" t="str">
            <v>금   액</v>
          </cell>
          <cell r="K1053" t="str">
            <v>단  가</v>
          </cell>
          <cell r="L1053" t="str">
            <v>금   액</v>
          </cell>
        </row>
        <row r="1054">
          <cell r="A1054" t="str">
            <v>A.C WELDER</v>
          </cell>
          <cell r="C1054" t="str">
            <v>10KVA</v>
          </cell>
          <cell r="D1054">
            <v>8</v>
          </cell>
          <cell r="E1054" t="str">
            <v>Hr</v>
          </cell>
          <cell r="K1054">
            <v>155</v>
          </cell>
          <cell r="L1054">
            <v>1240</v>
          </cell>
        </row>
        <row r="1055">
          <cell r="A1055" t="str">
            <v>PORTABLE DRILL</v>
          </cell>
          <cell r="C1055" t="str">
            <v>1.5 Hp</v>
          </cell>
          <cell r="D1055">
            <v>16</v>
          </cell>
          <cell r="E1055" t="str">
            <v>Hr</v>
          </cell>
          <cell r="K1055">
            <v>14</v>
          </cell>
          <cell r="L1055">
            <v>224</v>
          </cell>
        </row>
        <row r="1056">
          <cell r="A1056" t="str">
            <v>PORTABLE GRINDER</v>
          </cell>
          <cell r="C1056" t="str">
            <v>0.5 Hp</v>
          </cell>
          <cell r="D1056">
            <v>16</v>
          </cell>
          <cell r="E1056" t="str">
            <v>Hr</v>
          </cell>
          <cell r="K1056">
            <v>22</v>
          </cell>
          <cell r="L1056">
            <v>352</v>
          </cell>
        </row>
        <row r="1057">
          <cell r="A1057" t="str">
            <v>WINCH</v>
          </cell>
          <cell r="C1057" t="str">
            <v>10Hp</v>
          </cell>
          <cell r="D1057">
            <v>8</v>
          </cell>
          <cell r="E1057" t="str">
            <v>Hr</v>
          </cell>
          <cell r="G1057">
            <v>9235</v>
          </cell>
          <cell r="H1057">
            <v>73880</v>
          </cell>
          <cell r="K1057">
            <v>850</v>
          </cell>
          <cell r="L1057">
            <v>6800</v>
          </cell>
        </row>
        <row r="1058">
          <cell r="A1058" t="str">
            <v>FORK LIFT</v>
          </cell>
          <cell r="C1058" t="str">
            <v>3.5TON</v>
          </cell>
          <cell r="D1058">
            <v>8</v>
          </cell>
          <cell r="E1058" t="str">
            <v>Hr</v>
          </cell>
          <cell r="G1058">
            <v>9681</v>
          </cell>
          <cell r="H1058">
            <v>77448</v>
          </cell>
          <cell r="I1058">
            <v>5116</v>
          </cell>
          <cell r="J1058">
            <v>40928</v>
          </cell>
          <cell r="K1058">
            <v>3470</v>
          </cell>
          <cell r="L1058">
            <v>27760</v>
          </cell>
        </row>
        <row r="1060">
          <cell r="A1060" t="str">
            <v>TRUCK CRANE</v>
          </cell>
          <cell r="C1060" t="str">
            <v>20TON</v>
          </cell>
          <cell r="D1060">
            <v>8</v>
          </cell>
          <cell r="E1060" t="str">
            <v>Hr</v>
          </cell>
          <cell r="G1060">
            <v>18615</v>
          </cell>
          <cell r="H1060">
            <v>148920</v>
          </cell>
          <cell r="I1060">
            <v>4939</v>
          </cell>
          <cell r="J1060">
            <v>39512</v>
          </cell>
          <cell r="K1060">
            <v>40975</v>
          </cell>
          <cell r="L1060">
            <v>327800</v>
          </cell>
        </row>
        <row r="1063">
          <cell r="A1063" t="str">
            <v xml:space="preserve">      계</v>
          </cell>
          <cell r="F1063">
            <v>744864</v>
          </cell>
          <cell r="H1063">
            <v>300248</v>
          </cell>
          <cell r="J1063">
            <v>80440</v>
          </cell>
          <cell r="L1063">
            <v>364176</v>
          </cell>
        </row>
        <row r="1079">
          <cell r="E1079" t="str">
            <v xml:space="preserve"> </v>
          </cell>
          <cell r="F1079" t="str">
            <v>STOP LOG LEAF 설치 소모 자재비</v>
          </cell>
        </row>
        <row r="1080">
          <cell r="E1080" t="str">
            <v xml:space="preserve"> </v>
          </cell>
        </row>
        <row r="1081">
          <cell r="A1081" t="str">
            <v>종       별</v>
          </cell>
          <cell r="C1081" t="str">
            <v>재 료 또 는</v>
          </cell>
          <cell r="D1081" t="str">
            <v xml:space="preserve">원 수 </v>
          </cell>
          <cell r="E1081" t="str">
            <v>단 위</v>
          </cell>
          <cell r="F1081" t="str">
            <v>총   액</v>
          </cell>
          <cell r="G1081" t="str">
            <v>노   무   비</v>
          </cell>
          <cell r="I1081" t="str">
            <v>재   료   비</v>
          </cell>
          <cell r="K1081" t="str">
            <v>경      비</v>
          </cell>
          <cell r="M1081" t="str">
            <v>비   고</v>
          </cell>
        </row>
        <row r="1082">
          <cell r="C1082" t="str">
            <v xml:space="preserve">규       격 </v>
          </cell>
          <cell r="F1082" t="str">
            <v>금   액</v>
          </cell>
          <cell r="G1082" t="str">
            <v>단  가</v>
          </cell>
          <cell r="H1082" t="str">
            <v>금   액</v>
          </cell>
          <cell r="I1082" t="str">
            <v>단  가</v>
          </cell>
          <cell r="J1082" t="str">
            <v>금   액</v>
          </cell>
          <cell r="K1082" t="str">
            <v>단  가</v>
          </cell>
          <cell r="L1082" t="str">
            <v>금   액</v>
          </cell>
        </row>
        <row r="1083">
          <cell r="A1083" t="str">
            <v>산       소</v>
          </cell>
          <cell r="C1083" t="str">
            <v>6,000L용</v>
          </cell>
          <cell r="D1083">
            <v>2.2999999999999998</v>
          </cell>
          <cell r="E1083" t="str">
            <v>병</v>
          </cell>
          <cell r="G1083" t="str">
            <v xml:space="preserve"> </v>
          </cell>
          <cell r="I1083">
            <v>12000</v>
          </cell>
          <cell r="J1083">
            <v>27600</v>
          </cell>
        </row>
        <row r="1084">
          <cell r="A1084" t="str">
            <v>아 세 치 렌</v>
          </cell>
          <cell r="C1084" t="str">
            <v>4,500L용</v>
          </cell>
          <cell r="D1084">
            <v>1.98</v>
          </cell>
          <cell r="E1084" t="str">
            <v>병</v>
          </cell>
          <cell r="I1084">
            <v>55392</v>
          </cell>
          <cell r="J1084">
            <v>109676</v>
          </cell>
        </row>
        <row r="1085">
          <cell r="A1085" t="str">
            <v>용   접  봉</v>
          </cell>
          <cell r="C1085" t="str">
            <v>SS41 , 4M/M</v>
          </cell>
          <cell r="D1085">
            <v>14.35</v>
          </cell>
          <cell r="E1085" t="str">
            <v>KG</v>
          </cell>
          <cell r="I1085">
            <v>1260</v>
          </cell>
          <cell r="J1085">
            <v>18081</v>
          </cell>
        </row>
        <row r="1086">
          <cell r="A1086" t="str">
            <v>함       석</v>
          </cell>
          <cell r="C1086" t="str">
            <v>#31x3'x6'</v>
          </cell>
          <cell r="D1086">
            <v>0.53</v>
          </cell>
          <cell r="E1086" t="str">
            <v>매</v>
          </cell>
          <cell r="I1086">
            <v>2825</v>
          </cell>
          <cell r="J1086">
            <v>1497</v>
          </cell>
        </row>
        <row r="1087">
          <cell r="A1087" t="str">
            <v>전       력</v>
          </cell>
          <cell r="D1087">
            <v>306</v>
          </cell>
          <cell r="E1087" t="str">
            <v>KWH</v>
          </cell>
          <cell r="K1087">
            <v>61.6</v>
          </cell>
          <cell r="L1087">
            <v>18849</v>
          </cell>
        </row>
        <row r="1089">
          <cell r="A1089" t="str">
            <v xml:space="preserve"> </v>
          </cell>
        </row>
        <row r="1091">
          <cell r="B1091" t="str">
            <v>계</v>
          </cell>
          <cell r="F1091">
            <v>175703</v>
          </cell>
          <cell r="J1091">
            <v>156854</v>
          </cell>
          <cell r="L1091">
            <v>18849</v>
          </cell>
        </row>
        <row r="1092">
          <cell r="A1092" t="str">
            <v xml:space="preserve"> </v>
          </cell>
        </row>
        <row r="1093">
          <cell r="A1093" t="str">
            <v xml:space="preserve"> </v>
          </cell>
        </row>
        <row r="1094">
          <cell r="A1094" t="str">
            <v xml:space="preserve"> </v>
          </cell>
        </row>
        <row r="1095">
          <cell r="A1095" t="str">
            <v xml:space="preserve"> </v>
          </cell>
        </row>
        <row r="1096">
          <cell r="A1096" t="str">
            <v xml:space="preserve"> </v>
          </cell>
        </row>
        <row r="1097">
          <cell r="A1097" t="str">
            <v xml:space="preserve"> </v>
          </cell>
        </row>
        <row r="1098">
          <cell r="A1098" t="str">
            <v xml:space="preserve"> </v>
          </cell>
        </row>
        <row r="1099">
          <cell r="A1099" t="str">
            <v xml:space="preserve"> </v>
          </cell>
        </row>
        <row r="1100">
          <cell r="A1100" t="str">
            <v xml:space="preserve"> </v>
          </cell>
        </row>
        <row r="1101">
          <cell r="A1101" t="str">
            <v xml:space="preserve"> </v>
          </cell>
        </row>
        <row r="1102">
          <cell r="A1102" t="str">
            <v xml:space="preserve"> </v>
          </cell>
        </row>
        <row r="1103">
          <cell r="A1103" t="str">
            <v xml:space="preserve"> </v>
          </cell>
        </row>
        <row r="1105">
          <cell r="A1105" t="str">
            <v xml:space="preserve"> </v>
          </cell>
        </row>
        <row r="1106">
          <cell r="A1106" t="str">
            <v xml:space="preserve"> </v>
          </cell>
        </row>
        <row r="1107">
          <cell r="A1107" t="str">
            <v xml:space="preserve"> </v>
          </cell>
        </row>
        <row r="1108">
          <cell r="E1108" t="str">
            <v xml:space="preserve"> </v>
          </cell>
          <cell r="F1108" t="str">
            <v>RADIAL GATE LEAF 제작 인건비</v>
          </cell>
        </row>
        <row r="1109">
          <cell r="E1109" t="str">
            <v xml:space="preserve"> </v>
          </cell>
        </row>
        <row r="1110">
          <cell r="A1110" t="str">
            <v>종       별</v>
          </cell>
          <cell r="C1110" t="str">
            <v>재 료 또 는</v>
          </cell>
          <cell r="F1110" t="str">
            <v>총   액</v>
          </cell>
          <cell r="G1110" t="str">
            <v xml:space="preserve">    노   무   비</v>
          </cell>
          <cell r="I1110" t="str">
            <v xml:space="preserve">    재   료   비</v>
          </cell>
          <cell r="K1110" t="str">
            <v xml:space="preserve">    경      비</v>
          </cell>
        </row>
        <row r="1111">
          <cell r="C1111" t="str">
            <v xml:space="preserve">규       격 </v>
          </cell>
          <cell r="E1111" t="str">
            <v xml:space="preserve"> </v>
          </cell>
          <cell r="F1111" t="str">
            <v>금   액</v>
          </cell>
          <cell r="G1111" t="str">
            <v>단  가</v>
          </cell>
          <cell r="H1111" t="str">
            <v>금   액</v>
          </cell>
          <cell r="I1111" t="str">
            <v>단  가</v>
          </cell>
          <cell r="J1111" t="str">
            <v>금   액</v>
          </cell>
          <cell r="K1111" t="str">
            <v>단  가</v>
          </cell>
          <cell r="L1111" t="str">
            <v>금   액</v>
          </cell>
        </row>
        <row r="1112">
          <cell r="A1112" t="str">
            <v>기술관리</v>
          </cell>
          <cell r="C1112" t="str">
            <v>기계기사1급</v>
          </cell>
          <cell r="D1112">
            <v>0.5</v>
          </cell>
          <cell r="E1112" t="str">
            <v>인</v>
          </cell>
          <cell r="G1112">
            <v>97488</v>
          </cell>
          <cell r="H1112">
            <v>48744</v>
          </cell>
        </row>
        <row r="1113">
          <cell r="A1113" t="str">
            <v>본  뜨  기</v>
          </cell>
          <cell r="C1113" t="str">
            <v>프랜트 제관공</v>
          </cell>
          <cell r="D1113">
            <v>0.52300000000000002</v>
          </cell>
          <cell r="E1113" t="str">
            <v>인</v>
          </cell>
          <cell r="G1113">
            <v>81966</v>
          </cell>
          <cell r="H1113">
            <v>42868</v>
          </cell>
        </row>
        <row r="1114">
          <cell r="A1114" t="str">
            <v>금  긋  기</v>
          </cell>
          <cell r="C1114" t="str">
            <v>프랜트 제관공</v>
          </cell>
          <cell r="D1114">
            <v>1.39</v>
          </cell>
          <cell r="E1114" t="str">
            <v>인</v>
          </cell>
          <cell r="G1114">
            <v>81966</v>
          </cell>
          <cell r="H1114">
            <v>113932</v>
          </cell>
        </row>
        <row r="1115">
          <cell r="A1115" t="str">
            <v>절      단</v>
          </cell>
          <cell r="C1115" t="str">
            <v>프랜트 제관공</v>
          </cell>
          <cell r="D1115">
            <v>0.38</v>
          </cell>
          <cell r="E1115" t="str">
            <v>인</v>
          </cell>
          <cell r="G1115">
            <v>81966</v>
          </cell>
          <cell r="H1115">
            <v>31147</v>
          </cell>
        </row>
        <row r="1116">
          <cell r="A1116" t="str">
            <v>가      공</v>
          </cell>
          <cell r="C1116" t="str">
            <v>프랜트 제관공</v>
          </cell>
          <cell r="D1116">
            <v>1.59</v>
          </cell>
          <cell r="E1116" t="str">
            <v>인</v>
          </cell>
          <cell r="G1116">
            <v>81966</v>
          </cell>
          <cell r="H1116">
            <v>130325</v>
          </cell>
        </row>
        <row r="1118">
          <cell r="A1118" t="str">
            <v>구 멍 뚫 기</v>
          </cell>
          <cell r="C1118" t="str">
            <v>프랜트 제관공</v>
          </cell>
          <cell r="D1118">
            <v>0.47499999999999998</v>
          </cell>
          <cell r="E1118" t="str">
            <v>인</v>
          </cell>
          <cell r="G1118">
            <v>81966</v>
          </cell>
          <cell r="H1118">
            <v>38933</v>
          </cell>
        </row>
        <row r="1119">
          <cell r="A1119" t="str">
            <v>용      접</v>
          </cell>
          <cell r="C1119" t="str">
            <v>프랜트 용접공</v>
          </cell>
          <cell r="D1119">
            <v>2.5499999999999998</v>
          </cell>
          <cell r="E1119" t="str">
            <v>인</v>
          </cell>
          <cell r="G1119">
            <v>95379</v>
          </cell>
          <cell r="H1119">
            <v>243216</v>
          </cell>
        </row>
        <row r="1120">
          <cell r="A1120" t="str">
            <v>부 품 조 립</v>
          </cell>
          <cell r="C1120" t="str">
            <v>비   계   공</v>
          </cell>
          <cell r="D1120">
            <v>1.3049999999999999</v>
          </cell>
          <cell r="E1120" t="str">
            <v>인</v>
          </cell>
          <cell r="G1120">
            <v>79467</v>
          </cell>
          <cell r="H1120">
            <v>103704</v>
          </cell>
        </row>
        <row r="1121">
          <cell r="C1121" t="str">
            <v>프랜트기계설치공</v>
          </cell>
          <cell r="D1121">
            <v>1.3049999999999999</v>
          </cell>
          <cell r="E1121" t="str">
            <v>인</v>
          </cell>
          <cell r="G1121">
            <v>80805</v>
          </cell>
          <cell r="H1121">
            <v>105450</v>
          </cell>
        </row>
        <row r="1122">
          <cell r="A1122" t="str">
            <v>소운반 조작</v>
          </cell>
          <cell r="C1122" t="str">
            <v>비   계   공</v>
          </cell>
          <cell r="D1122">
            <v>0.98</v>
          </cell>
          <cell r="E1122" t="str">
            <v>인</v>
          </cell>
          <cell r="G1122">
            <v>79467</v>
          </cell>
          <cell r="H1122">
            <v>77877</v>
          </cell>
        </row>
        <row r="1124">
          <cell r="A1124" t="str">
            <v>가   조   립</v>
          </cell>
          <cell r="C1124" t="str">
            <v>비   계   공</v>
          </cell>
          <cell r="D1124">
            <v>1.0329999999999999</v>
          </cell>
          <cell r="E1124" t="str">
            <v>인</v>
          </cell>
          <cell r="G1124">
            <v>79467</v>
          </cell>
          <cell r="H1124">
            <v>82089</v>
          </cell>
        </row>
        <row r="1125">
          <cell r="C1125" t="str">
            <v>프랜트 제관공</v>
          </cell>
          <cell r="D1125">
            <v>2.1160000000000001</v>
          </cell>
          <cell r="E1125" t="str">
            <v>인</v>
          </cell>
          <cell r="G1125">
            <v>81966</v>
          </cell>
          <cell r="H1125">
            <v>173440</v>
          </cell>
        </row>
        <row r="1126">
          <cell r="C1126" t="str">
            <v>프랜트 용접공</v>
          </cell>
          <cell r="D1126">
            <v>1.02</v>
          </cell>
          <cell r="E1126" t="str">
            <v>인</v>
          </cell>
          <cell r="G1126">
            <v>95379</v>
          </cell>
          <cell r="H1126">
            <v>97286</v>
          </cell>
        </row>
        <row r="1127">
          <cell r="C1127" t="str">
            <v>측   량   사</v>
          </cell>
          <cell r="D1127">
            <v>0.17199999999999999</v>
          </cell>
          <cell r="E1127" t="str">
            <v>인</v>
          </cell>
          <cell r="G1127">
            <v>58506</v>
          </cell>
          <cell r="H1127">
            <v>10063</v>
          </cell>
        </row>
        <row r="1128">
          <cell r="C1128" t="str">
            <v>프랜트기계설치공</v>
          </cell>
          <cell r="D1128">
            <v>0.62</v>
          </cell>
          <cell r="E1128" t="str">
            <v>인</v>
          </cell>
          <cell r="G1128">
            <v>80805</v>
          </cell>
          <cell r="H1128">
            <v>50099</v>
          </cell>
        </row>
        <row r="1129">
          <cell r="E1129" t="str">
            <v xml:space="preserve"> </v>
          </cell>
        </row>
        <row r="1130">
          <cell r="C1130" t="str">
            <v>특 별 인 부</v>
          </cell>
          <cell r="D1130">
            <v>0.372</v>
          </cell>
          <cell r="E1130" t="str">
            <v>인</v>
          </cell>
          <cell r="G1130">
            <v>57379</v>
          </cell>
          <cell r="H1130">
            <v>21344</v>
          </cell>
        </row>
        <row r="1131">
          <cell r="A1131" t="str">
            <v>검사 및 교정</v>
          </cell>
          <cell r="C1131" t="str">
            <v>기술관리 제외한</v>
          </cell>
          <cell r="D1131" t="str">
            <v>1</v>
          </cell>
          <cell r="E1131" t="str">
            <v>식</v>
          </cell>
          <cell r="H1131">
            <v>132177</v>
          </cell>
        </row>
        <row r="1132">
          <cell r="C1132" t="str">
            <v>10%</v>
          </cell>
        </row>
        <row r="1134">
          <cell r="B1134" t="str">
            <v>계</v>
          </cell>
          <cell r="F1134">
            <v>1502694</v>
          </cell>
          <cell r="H1134">
            <v>1502694</v>
          </cell>
        </row>
        <row r="1137">
          <cell r="E1137" t="str">
            <v xml:space="preserve"> </v>
          </cell>
          <cell r="F1137" t="str">
            <v>RADIAL GATE LEAF 제작 사용장비 경비</v>
          </cell>
        </row>
        <row r="1138">
          <cell r="E1138" t="str">
            <v xml:space="preserve"> </v>
          </cell>
        </row>
        <row r="1139">
          <cell r="A1139" t="str">
            <v>종       별</v>
          </cell>
          <cell r="C1139" t="str">
            <v>재 료 또 는</v>
          </cell>
          <cell r="D1139" t="str">
            <v xml:space="preserve">원 수 </v>
          </cell>
          <cell r="E1139" t="str">
            <v>단 위</v>
          </cell>
          <cell r="F1139" t="str">
            <v>총   액</v>
          </cell>
          <cell r="G1139" t="str">
            <v>노   무   비</v>
          </cell>
          <cell r="I1139" t="str">
            <v>재   료   비</v>
          </cell>
          <cell r="K1139" t="str">
            <v>경      비</v>
          </cell>
          <cell r="M1139" t="str">
            <v>비   고</v>
          </cell>
        </row>
        <row r="1140">
          <cell r="C1140" t="str">
            <v xml:space="preserve">규       격 </v>
          </cell>
          <cell r="F1140" t="str">
            <v>금   액</v>
          </cell>
          <cell r="G1140" t="str">
            <v>단  가</v>
          </cell>
          <cell r="H1140" t="str">
            <v>금   액</v>
          </cell>
          <cell r="I1140" t="str">
            <v>단  가</v>
          </cell>
          <cell r="J1140" t="str">
            <v>금   액</v>
          </cell>
          <cell r="K1140" t="str">
            <v>단  가</v>
          </cell>
          <cell r="L1140" t="str">
            <v>금   액</v>
          </cell>
        </row>
        <row r="1141">
          <cell r="A1141" t="str">
            <v>LATHE</v>
          </cell>
          <cell r="C1141" t="str">
            <v>12FT x 7.5HP</v>
          </cell>
          <cell r="D1141">
            <v>0.64</v>
          </cell>
          <cell r="E1141" t="str">
            <v>Hr</v>
          </cell>
          <cell r="G1141">
            <v>3418</v>
          </cell>
          <cell r="H1141">
            <v>2187</v>
          </cell>
          <cell r="K1141">
            <v>3775</v>
          </cell>
          <cell r="L1141">
            <v>2416</v>
          </cell>
        </row>
        <row r="1142">
          <cell r="A1142" t="str">
            <v>PLANER</v>
          </cell>
          <cell r="C1142" t="str">
            <v>4FT x 8FT</v>
          </cell>
          <cell r="D1142">
            <v>0.72</v>
          </cell>
          <cell r="E1142" t="str">
            <v>Hr</v>
          </cell>
          <cell r="G1142">
            <v>3129</v>
          </cell>
          <cell r="H1142">
            <v>2252</v>
          </cell>
          <cell r="K1142">
            <v>2743</v>
          </cell>
          <cell r="L1142">
            <v>1974</v>
          </cell>
        </row>
        <row r="1143">
          <cell r="A1143" t="str">
            <v>BORING M/C</v>
          </cell>
          <cell r="C1143" t="str">
            <v>Hori.type,3HP</v>
          </cell>
          <cell r="D1143">
            <v>1.72</v>
          </cell>
          <cell r="E1143" t="str">
            <v>Hr</v>
          </cell>
          <cell r="G1143">
            <v>3547</v>
          </cell>
          <cell r="H1143">
            <v>6100</v>
          </cell>
          <cell r="K1143">
            <v>8928</v>
          </cell>
          <cell r="L1143">
            <v>15356</v>
          </cell>
        </row>
        <row r="1144">
          <cell r="A1144" t="str">
            <v>UNION MELT WELDER</v>
          </cell>
          <cell r="C1144" t="str">
            <v>5.5 KVA</v>
          </cell>
          <cell r="D1144">
            <v>2.8559999999999999</v>
          </cell>
          <cell r="E1144" t="str">
            <v>Hr</v>
          </cell>
          <cell r="G1144">
            <v>3488</v>
          </cell>
          <cell r="H1144">
            <v>9961</v>
          </cell>
          <cell r="K1144">
            <v>1797</v>
          </cell>
          <cell r="L1144">
            <v>5132</v>
          </cell>
        </row>
        <row r="1145">
          <cell r="A1145" t="str">
            <v>A.C WELDER</v>
          </cell>
          <cell r="C1145" t="str">
            <v>10KVA</v>
          </cell>
          <cell r="D1145">
            <v>8.5679999999999996</v>
          </cell>
          <cell r="E1145" t="str">
            <v>Hr</v>
          </cell>
          <cell r="K1145">
            <v>107</v>
          </cell>
          <cell r="L1145">
            <v>916</v>
          </cell>
        </row>
        <row r="1146">
          <cell r="E1146" t="str">
            <v xml:space="preserve"> </v>
          </cell>
        </row>
        <row r="1147">
          <cell r="A1147" t="str">
            <v>GOUGING M/C</v>
          </cell>
          <cell r="C1147" t="str">
            <v>중 형</v>
          </cell>
          <cell r="D1147">
            <v>3.06</v>
          </cell>
          <cell r="E1147" t="str">
            <v>Hr</v>
          </cell>
          <cell r="G1147">
            <v>3380</v>
          </cell>
          <cell r="H1147">
            <v>10342</v>
          </cell>
          <cell r="K1147">
            <v>670</v>
          </cell>
          <cell r="L1147">
            <v>2050</v>
          </cell>
        </row>
        <row r="1148">
          <cell r="A1148" t="str">
            <v>GAS CUTTING M/C</v>
          </cell>
          <cell r="C1148" t="str">
            <v>Auto형</v>
          </cell>
          <cell r="D1148">
            <v>1.24</v>
          </cell>
          <cell r="E1148" t="str">
            <v>Hr</v>
          </cell>
          <cell r="G1148">
            <v>11922</v>
          </cell>
          <cell r="H1148">
            <v>14783</v>
          </cell>
          <cell r="K1148">
            <v>119</v>
          </cell>
          <cell r="L1148">
            <v>147</v>
          </cell>
        </row>
        <row r="1149">
          <cell r="A1149" t="str">
            <v>GAS CUTTING M/C</v>
          </cell>
          <cell r="C1149" t="str">
            <v>수 동</v>
          </cell>
          <cell r="D1149">
            <v>1.8</v>
          </cell>
          <cell r="E1149" t="str">
            <v>Hr</v>
          </cell>
          <cell r="G1149">
            <v>3974</v>
          </cell>
          <cell r="H1149">
            <v>7153</v>
          </cell>
          <cell r="K1149">
            <v>115</v>
          </cell>
          <cell r="L1149">
            <v>207</v>
          </cell>
        </row>
        <row r="1150">
          <cell r="A1150" t="str">
            <v>GAS HEATING TOUCH</v>
          </cell>
          <cell r="C1150" t="str">
            <v>중 형</v>
          </cell>
          <cell r="D1150">
            <v>3.984</v>
          </cell>
          <cell r="E1150" t="str">
            <v>Hr</v>
          </cell>
          <cell r="G1150">
            <v>3174</v>
          </cell>
          <cell r="H1150">
            <v>12645</v>
          </cell>
          <cell r="K1150">
            <v>115</v>
          </cell>
          <cell r="L1150">
            <v>458</v>
          </cell>
        </row>
        <row r="1152">
          <cell r="A1152" t="str">
            <v>OVER HEAD CRANE</v>
          </cell>
          <cell r="C1152" t="str">
            <v>30 TON</v>
          </cell>
          <cell r="D1152">
            <v>0.75900000000000001</v>
          </cell>
          <cell r="E1152" t="str">
            <v>Hr</v>
          </cell>
          <cell r="G1152">
            <v>9681</v>
          </cell>
          <cell r="H1152">
            <v>7347</v>
          </cell>
          <cell r="K1152">
            <v>3338</v>
          </cell>
          <cell r="L1152">
            <v>2533</v>
          </cell>
        </row>
        <row r="1153">
          <cell r="A1153" t="str">
            <v>OVER HEAD CRANE</v>
          </cell>
          <cell r="C1153" t="str">
            <v>20 TON</v>
          </cell>
          <cell r="D1153">
            <v>0.75900000000000001</v>
          </cell>
          <cell r="E1153" t="str">
            <v>Hr</v>
          </cell>
          <cell r="G1153">
            <v>9681</v>
          </cell>
          <cell r="H1153">
            <v>7347</v>
          </cell>
          <cell r="K1153">
            <v>3338</v>
          </cell>
          <cell r="L1153">
            <v>2533</v>
          </cell>
        </row>
        <row r="1154">
          <cell r="A1154" t="str">
            <v>HYDRO PRESS</v>
          </cell>
          <cell r="C1154" t="str">
            <v>300 TON</v>
          </cell>
          <cell r="D1154">
            <v>1.7709999999999999</v>
          </cell>
          <cell r="E1154" t="str">
            <v>Hr</v>
          </cell>
          <cell r="G1154">
            <v>3281</v>
          </cell>
          <cell r="H1154">
            <v>5810</v>
          </cell>
          <cell r="K1154">
            <v>8463</v>
          </cell>
          <cell r="L1154">
            <v>14987</v>
          </cell>
        </row>
        <row r="1155">
          <cell r="A1155" t="str">
            <v>BENDING ROLLER</v>
          </cell>
          <cell r="C1155" t="str">
            <v>23 FT</v>
          </cell>
          <cell r="D1155">
            <v>1.48</v>
          </cell>
          <cell r="E1155" t="str">
            <v>Hr</v>
          </cell>
          <cell r="G1155">
            <v>4281</v>
          </cell>
          <cell r="H1155">
            <v>6335</v>
          </cell>
          <cell r="K1155">
            <v>6323</v>
          </cell>
          <cell r="L1155">
            <v>9358</v>
          </cell>
        </row>
        <row r="1156">
          <cell r="A1156" t="str">
            <v>EDGE BENDING ROLLER</v>
          </cell>
          <cell r="C1156" t="str">
            <v>23 FT</v>
          </cell>
          <cell r="D1156">
            <v>1.38</v>
          </cell>
          <cell r="E1156" t="str">
            <v>Hr</v>
          </cell>
          <cell r="G1156">
            <v>4281</v>
          </cell>
          <cell r="H1156">
            <v>5907</v>
          </cell>
          <cell r="K1156">
            <v>9484.5</v>
          </cell>
          <cell r="L1156">
            <v>13088</v>
          </cell>
        </row>
        <row r="1158">
          <cell r="A1158" t="str">
            <v>SHEARING M/C</v>
          </cell>
          <cell r="D1158">
            <v>0.64</v>
          </cell>
          <cell r="E1158" t="str">
            <v>Hr</v>
          </cell>
          <cell r="G1158">
            <v>3688</v>
          </cell>
          <cell r="H1158">
            <v>2360</v>
          </cell>
          <cell r="K1158">
            <v>3209</v>
          </cell>
          <cell r="L1158">
            <v>2053</v>
          </cell>
        </row>
        <row r="1159">
          <cell r="A1159" t="str">
            <v>DRILLING M/C</v>
          </cell>
          <cell r="C1159" t="str">
            <v>3 HP</v>
          </cell>
          <cell r="D1159">
            <v>0.36799999999999999</v>
          </cell>
          <cell r="E1159" t="str">
            <v>Hr</v>
          </cell>
          <cell r="G1159">
            <v>3401</v>
          </cell>
          <cell r="H1159">
            <v>1251</v>
          </cell>
          <cell r="K1159">
            <v>576</v>
          </cell>
          <cell r="L1159">
            <v>211</v>
          </cell>
        </row>
        <row r="1160">
          <cell r="A1160" t="str">
            <v>DRILLING M/C</v>
          </cell>
          <cell r="C1160" t="str">
            <v>Radial,5 HP</v>
          </cell>
          <cell r="D1160">
            <v>0.184</v>
          </cell>
          <cell r="E1160" t="str">
            <v>Hr</v>
          </cell>
          <cell r="G1160">
            <v>3401</v>
          </cell>
          <cell r="H1160">
            <v>625</v>
          </cell>
          <cell r="K1160">
            <v>1720</v>
          </cell>
          <cell r="L1160">
            <v>316</v>
          </cell>
        </row>
        <row r="1161">
          <cell r="A1161" t="str">
            <v>PORTABLE DRILL</v>
          </cell>
          <cell r="C1161" t="str">
            <v>0.5 HP</v>
          </cell>
          <cell r="D1161">
            <v>1.532</v>
          </cell>
          <cell r="E1161" t="str">
            <v>Hr</v>
          </cell>
          <cell r="K1161">
            <v>12</v>
          </cell>
          <cell r="L1161">
            <v>18</v>
          </cell>
        </row>
        <row r="1162">
          <cell r="A1162" t="str">
            <v>TRUCK CRANE</v>
          </cell>
          <cell r="C1162" t="str">
            <v>30 TON</v>
          </cell>
          <cell r="D1162">
            <v>0.50600000000000001</v>
          </cell>
          <cell r="E1162" t="str">
            <v>Hr</v>
          </cell>
          <cell r="G1162">
            <v>18615</v>
          </cell>
          <cell r="H1162">
            <v>9419</v>
          </cell>
          <cell r="I1162">
            <v>7046</v>
          </cell>
          <cell r="J1162">
            <v>3565</v>
          </cell>
          <cell r="K1162">
            <v>44939</v>
          </cell>
          <cell r="L1162">
            <v>22739</v>
          </cell>
        </row>
        <row r="1164">
          <cell r="A1164" t="str">
            <v>리프트 트럭</v>
          </cell>
          <cell r="C1164" t="str">
            <v xml:space="preserve"> 5 TON</v>
          </cell>
          <cell r="D1164">
            <v>0.50600000000000001</v>
          </cell>
          <cell r="E1164" t="str">
            <v>Hr</v>
          </cell>
          <cell r="G1164">
            <v>9681</v>
          </cell>
          <cell r="H1164">
            <v>4898</v>
          </cell>
          <cell r="I1164">
            <v>5116.08</v>
          </cell>
          <cell r="J1164">
            <v>2588</v>
          </cell>
          <cell r="K1164">
            <v>4863</v>
          </cell>
          <cell r="L1164">
            <v>2460</v>
          </cell>
        </row>
        <row r="1165">
          <cell r="A1165" t="str">
            <v>TRAILER</v>
          </cell>
          <cell r="C1165" t="str">
            <v>30 TON</v>
          </cell>
          <cell r="D1165">
            <v>0.50600000000000001</v>
          </cell>
          <cell r="E1165" t="str">
            <v>Hr</v>
          </cell>
          <cell r="G1165">
            <v>8683</v>
          </cell>
          <cell r="H1165">
            <v>4393</v>
          </cell>
          <cell r="I1165">
            <v>15763</v>
          </cell>
          <cell r="J1165">
            <v>7976</v>
          </cell>
          <cell r="K1165">
            <v>27414</v>
          </cell>
          <cell r="L1165">
            <v>13871</v>
          </cell>
        </row>
        <row r="1166">
          <cell r="A1166" t="str">
            <v>종       별</v>
          </cell>
          <cell r="C1166" t="str">
            <v>재 료 또 는</v>
          </cell>
          <cell r="D1166" t="str">
            <v xml:space="preserve">원 수 </v>
          </cell>
          <cell r="E1166" t="str">
            <v>단 위</v>
          </cell>
          <cell r="F1166" t="str">
            <v>총   액</v>
          </cell>
          <cell r="G1166" t="str">
            <v>노   무   비</v>
          </cell>
          <cell r="I1166" t="str">
            <v>재   료   비</v>
          </cell>
          <cell r="K1166" t="str">
            <v>경      비</v>
          </cell>
          <cell r="M1166" t="str">
            <v>비   고</v>
          </cell>
        </row>
        <row r="1167">
          <cell r="C1167" t="str">
            <v xml:space="preserve">규       격 </v>
          </cell>
          <cell r="F1167" t="str">
            <v>금   액</v>
          </cell>
          <cell r="G1167" t="str">
            <v>단  가</v>
          </cell>
          <cell r="H1167" t="str">
            <v>금   액</v>
          </cell>
          <cell r="I1167" t="str">
            <v>단  가</v>
          </cell>
          <cell r="J1167" t="str">
            <v>금   액</v>
          </cell>
          <cell r="K1167" t="str">
            <v>단  가</v>
          </cell>
          <cell r="L1167" t="str">
            <v>금   액</v>
          </cell>
        </row>
        <row r="1168">
          <cell r="A1168" t="str">
            <v>COMPRESSOR</v>
          </cell>
          <cell r="C1168" t="str">
            <v>7.1㎥/min</v>
          </cell>
          <cell r="D1168">
            <v>3.79</v>
          </cell>
          <cell r="E1168" t="str">
            <v>Hr</v>
          </cell>
          <cell r="G1168">
            <v>9681</v>
          </cell>
          <cell r="H1168">
            <v>36690</v>
          </cell>
          <cell r="I1168">
            <v>8779</v>
          </cell>
          <cell r="J1168">
            <v>33272</v>
          </cell>
          <cell r="K1168">
            <v>6250</v>
          </cell>
          <cell r="L1168">
            <v>23687</v>
          </cell>
        </row>
        <row r="1170">
          <cell r="B1170" t="str">
            <v>계</v>
          </cell>
          <cell r="F1170">
            <v>341716</v>
          </cell>
          <cell r="H1170">
            <v>157805</v>
          </cell>
          <cell r="J1170">
            <v>47401</v>
          </cell>
          <cell r="K1170" t="str">
            <v xml:space="preserve"> </v>
          </cell>
          <cell r="L1170">
            <v>136510</v>
          </cell>
        </row>
        <row r="1195">
          <cell r="E1195" t="str">
            <v xml:space="preserve"> </v>
          </cell>
          <cell r="F1195" t="str">
            <v>RADIAL GATE LEAF 제작 소모 자재비</v>
          </cell>
        </row>
        <row r="1196">
          <cell r="E1196" t="str">
            <v xml:space="preserve"> </v>
          </cell>
        </row>
        <row r="1197">
          <cell r="A1197" t="str">
            <v>종       별</v>
          </cell>
          <cell r="C1197" t="str">
            <v>재 료 또 는</v>
          </cell>
          <cell r="D1197" t="str">
            <v xml:space="preserve">원 수 </v>
          </cell>
          <cell r="E1197" t="str">
            <v>단 위</v>
          </cell>
          <cell r="F1197" t="str">
            <v>총   액</v>
          </cell>
          <cell r="G1197" t="str">
            <v>노   무   비</v>
          </cell>
          <cell r="I1197" t="str">
            <v>재   료   비</v>
          </cell>
          <cell r="K1197" t="str">
            <v>경      비</v>
          </cell>
          <cell r="M1197" t="str">
            <v>비   고</v>
          </cell>
        </row>
        <row r="1198">
          <cell r="C1198" t="str">
            <v xml:space="preserve">규       격 </v>
          </cell>
          <cell r="F1198" t="str">
            <v>금   액</v>
          </cell>
          <cell r="G1198" t="str">
            <v>단  가</v>
          </cell>
          <cell r="H1198" t="str">
            <v>금   액</v>
          </cell>
          <cell r="I1198" t="str">
            <v>단  가</v>
          </cell>
          <cell r="J1198" t="str">
            <v>금   액</v>
          </cell>
          <cell r="K1198" t="str">
            <v>단  가</v>
          </cell>
          <cell r="L1198" t="str">
            <v>금   액</v>
          </cell>
        </row>
        <row r="1199">
          <cell r="A1199" t="str">
            <v>산       소</v>
          </cell>
          <cell r="C1199" t="str">
            <v>6,000L용</v>
          </cell>
          <cell r="D1199">
            <v>3.76</v>
          </cell>
          <cell r="E1199" t="str">
            <v>병</v>
          </cell>
          <cell r="G1199" t="str">
            <v xml:space="preserve"> </v>
          </cell>
          <cell r="I1199">
            <v>12000</v>
          </cell>
          <cell r="J1199">
            <v>45120</v>
          </cell>
        </row>
        <row r="1200">
          <cell r="A1200" t="str">
            <v>아 세 치 렌</v>
          </cell>
          <cell r="C1200" t="str">
            <v>4,500L용</v>
          </cell>
          <cell r="D1200">
            <v>3.23</v>
          </cell>
          <cell r="E1200" t="str">
            <v>병</v>
          </cell>
          <cell r="I1200">
            <v>55392</v>
          </cell>
          <cell r="J1200">
            <v>178916</v>
          </cell>
        </row>
        <row r="1201">
          <cell r="A1201" t="str">
            <v>함       석</v>
          </cell>
          <cell r="C1201" t="str">
            <v>#31 x 3' x 6'</v>
          </cell>
          <cell r="D1201">
            <v>0.71</v>
          </cell>
          <cell r="E1201" t="str">
            <v>매</v>
          </cell>
          <cell r="I1201">
            <v>2825</v>
          </cell>
          <cell r="J1201">
            <v>2005</v>
          </cell>
        </row>
        <row r="1202">
          <cell r="A1202" t="str">
            <v>용   접  봉</v>
          </cell>
          <cell r="C1202" t="str">
            <v>SS400, 4M/Mx350L</v>
          </cell>
          <cell r="D1202">
            <v>24.99</v>
          </cell>
          <cell r="E1202" t="str">
            <v>KG</v>
          </cell>
          <cell r="I1202">
            <v>1260</v>
          </cell>
          <cell r="J1202">
            <v>31487</v>
          </cell>
        </row>
        <row r="1203">
          <cell r="A1203" t="str">
            <v>전       력</v>
          </cell>
          <cell r="D1203">
            <v>370</v>
          </cell>
          <cell r="E1203" t="str">
            <v>KWH</v>
          </cell>
          <cell r="K1203">
            <v>61.6</v>
          </cell>
          <cell r="L1203">
            <v>22792</v>
          </cell>
        </row>
        <row r="1204">
          <cell r="E1204" t="str">
            <v xml:space="preserve"> </v>
          </cell>
          <cell r="K1204" t="str">
            <v xml:space="preserve"> </v>
          </cell>
        </row>
        <row r="1206">
          <cell r="B1206" t="str">
            <v>계</v>
          </cell>
          <cell r="F1206">
            <v>280320</v>
          </cell>
          <cell r="J1206">
            <v>257528</v>
          </cell>
          <cell r="L1206">
            <v>22792</v>
          </cell>
        </row>
        <row r="1224">
          <cell r="E1224" t="str">
            <v xml:space="preserve"> </v>
          </cell>
          <cell r="F1224" t="str">
            <v>RADIAL GATE GUIDE FRAME 제작 인건비</v>
          </cell>
        </row>
        <row r="1225">
          <cell r="E1225" t="str">
            <v xml:space="preserve"> </v>
          </cell>
        </row>
        <row r="1226">
          <cell r="A1226" t="str">
            <v>종       별</v>
          </cell>
          <cell r="C1226" t="str">
            <v>재 료 또 는</v>
          </cell>
          <cell r="D1226" t="str">
            <v xml:space="preserve">원 수 </v>
          </cell>
          <cell r="E1226" t="str">
            <v>단 위</v>
          </cell>
          <cell r="F1226" t="str">
            <v>총   액</v>
          </cell>
          <cell r="G1226" t="str">
            <v>노   무   비</v>
          </cell>
          <cell r="I1226" t="str">
            <v>재   료   비</v>
          </cell>
          <cell r="K1226" t="str">
            <v>경      비</v>
          </cell>
          <cell r="M1226" t="str">
            <v>비   고</v>
          </cell>
        </row>
        <row r="1227">
          <cell r="C1227" t="str">
            <v xml:space="preserve">규       격 </v>
          </cell>
          <cell r="F1227" t="str">
            <v>금   액</v>
          </cell>
          <cell r="G1227" t="str">
            <v>단  가</v>
          </cell>
          <cell r="H1227" t="str">
            <v>금   액</v>
          </cell>
          <cell r="I1227" t="str">
            <v>단  가</v>
          </cell>
          <cell r="J1227" t="str">
            <v>금   액</v>
          </cell>
          <cell r="K1227" t="str">
            <v>단  가</v>
          </cell>
          <cell r="L1227" t="str">
            <v>금   액</v>
          </cell>
        </row>
        <row r="1228">
          <cell r="A1228" t="str">
            <v>기 술 관 리</v>
          </cell>
          <cell r="C1228" t="str">
            <v>기계기사1급</v>
          </cell>
          <cell r="D1228">
            <v>8</v>
          </cell>
          <cell r="E1228" t="str">
            <v>인</v>
          </cell>
          <cell r="G1228">
            <v>97488</v>
          </cell>
          <cell r="H1228">
            <v>779904</v>
          </cell>
        </row>
        <row r="1229">
          <cell r="A1229" t="str">
            <v>재료 절단 사도</v>
          </cell>
          <cell r="C1229" t="str">
            <v>제   도   공</v>
          </cell>
          <cell r="D1229">
            <v>2</v>
          </cell>
          <cell r="E1229" t="str">
            <v>인</v>
          </cell>
          <cell r="G1229">
            <v>32747</v>
          </cell>
          <cell r="H1229">
            <v>65494</v>
          </cell>
        </row>
        <row r="1230">
          <cell r="A1230" t="str">
            <v xml:space="preserve"> </v>
          </cell>
          <cell r="B1230" t="str">
            <v>현    도</v>
          </cell>
          <cell r="C1230" t="str">
            <v>현   도   공</v>
          </cell>
          <cell r="D1230">
            <v>1.4</v>
          </cell>
          <cell r="E1230" t="str">
            <v>인</v>
          </cell>
          <cell r="G1230">
            <v>28487</v>
          </cell>
          <cell r="H1230">
            <v>39881</v>
          </cell>
        </row>
        <row r="1231">
          <cell r="A1231" t="str">
            <v xml:space="preserve"> </v>
          </cell>
          <cell r="B1231" t="str">
            <v>괘    서</v>
          </cell>
          <cell r="C1231" t="str">
            <v>마   킹   공</v>
          </cell>
          <cell r="D1231">
            <v>2.8</v>
          </cell>
          <cell r="E1231" t="str">
            <v>인</v>
          </cell>
          <cell r="G1231">
            <v>26924</v>
          </cell>
          <cell r="H1231">
            <v>75387</v>
          </cell>
        </row>
        <row r="1232">
          <cell r="A1232" t="str">
            <v xml:space="preserve"> </v>
          </cell>
          <cell r="B1232" t="str">
            <v>절    단</v>
          </cell>
          <cell r="C1232" t="str">
            <v>절   단   공</v>
          </cell>
          <cell r="D1232">
            <v>0.52</v>
          </cell>
          <cell r="E1232" t="str">
            <v>인</v>
          </cell>
          <cell r="G1232">
            <v>65881</v>
          </cell>
          <cell r="H1232">
            <v>34258</v>
          </cell>
        </row>
        <row r="1234">
          <cell r="A1234" t="str">
            <v>단재가공 괘서</v>
          </cell>
          <cell r="C1234" t="str">
            <v>마   킹   공</v>
          </cell>
          <cell r="D1234">
            <v>2.8</v>
          </cell>
          <cell r="E1234" t="str">
            <v>인</v>
          </cell>
          <cell r="G1234">
            <v>26250</v>
          </cell>
          <cell r="H1234">
            <v>73500</v>
          </cell>
        </row>
        <row r="1235">
          <cell r="A1235" t="str">
            <v xml:space="preserve"> </v>
          </cell>
          <cell r="B1235" t="str">
            <v>절    단</v>
          </cell>
          <cell r="C1235" t="str">
            <v>산소 절단공</v>
          </cell>
          <cell r="D1235">
            <v>0.26</v>
          </cell>
          <cell r="E1235" t="str">
            <v>인</v>
          </cell>
          <cell r="G1235">
            <v>31794</v>
          </cell>
          <cell r="H1235">
            <v>8266</v>
          </cell>
        </row>
        <row r="1236">
          <cell r="C1236" t="str">
            <v>프랜트기계설치공</v>
          </cell>
          <cell r="D1236">
            <v>2.2999999999999998</v>
          </cell>
          <cell r="E1236" t="str">
            <v>인</v>
          </cell>
          <cell r="G1236">
            <v>80805</v>
          </cell>
          <cell r="H1236">
            <v>185851</v>
          </cell>
        </row>
        <row r="1237">
          <cell r="B1237" t="str">
            <v>EDGE가공</v>
          </cell>
          <cell r="C1237" t="str">
            <v>산소 절단공</v>
          </cell>
          <cell r="D1237">
            <v>1.1000000000000001</v>
          </cell>
          <cell r="E1237" t="str">
            <v>인</v>
          </cell>
          <cell r="G1237">
            <v>31794</v>
          </cell>
          <cell r="H1237">
            <v>34973</v>
          </cell>
        </row>
        <row r="1238">
          <cell r="A1238" t="str">
            <v xml:space="preserve"> </v>
          </cell>
          <cell r="B1238" t="str">
            <v>용    접</v>
          </cell>
          <cell r="C1238" t="str">
            <v>프랜트 용접공</v>
          </cell>
          <cell r="D1238">
            <v>0.78</v>
          </cell>
          <cell r="E1238" t="str">
            <v>인</v>
          </cell>
          <cell r="G1238">
            <v>95379</v>
          </cell>
          <cell r="H1238">
            <v>74395</v>
          </cell>
        </row>
        <row r="1240">
          <cell r="A1240" t="str">
            <v xml:space="preserve"> </v>
          </cell>
          <cell r="B1240" t="str">
            <v>교    정</v>
          </cell>
          <cell r="C1240" t="str">
            <v>프랜트 제관공</v>
          </cell>
          <cell r="D1240">
            <v>0.75</v>
          </cell>
          <cell r="E1240" t="str">
            <v>인</v>
          </cell>
          <cell r="G1240">
            <v>81966</v>
          </cell>
          <cell r="H1240">
            <v>61474</v>
          </cell>
        </row>
        <row r="1241">
          <cell r="B1241" t="str">
            <v>HOLING</v>
          </cell>
          <cell r="C1241" t="str">
            <v>프랜트 제관공</v>
          </cell>
          <cell r="D1241">
            <v>0.62</v>
          </cell>
          <cell r="E1241" t="str">
            <v>인</v>
          </cell>
          <cell r="G1241">
            <v>81966</v>
          </cell>
          <cell r="H1241">
            <v>50818</v>
          </cell>
        </row>
        <row r="1242">
          <cell r="A1242" t="str">
            <v>부분조립,취부조정</v>
          </cell>
          <cell r="C1242" t="str">
            <v>프랜트기계설치공</v>
          </cell>
          <cell r="D1242">
            <v>6.2</v>
          </cell>
          <cell r="E1242" t="str">
            <v>인</v>
          </cell>
          <cell r="G1242">
            <v>80805</v>
          </cell>
          <cell r="H1242">
            <v>500991</v>
          </cell>
        </row>
        <row r="1243">
          <cell r="A1243" t="str">
            <v xml:space="preserve"> </v>
          </cell>
          <cell r="B1243" t="str">
            <v>용    접</v>
          </cell>
          <cell r="C1243" t="str">
            <v>프랜트 용접공</v>
          </cell>
          <cell r="D1243">
            <v>3.9</v>
          </cell>
          <cell r="E1243" t="str">
            <v>인</v>
          </cell>
          <cell r="G1243">
            <v>95379</v>
          </cell>
          <cell r="H1243">
            <v>371978</v>
          </cell>
        </row>
        <row r="1244">
          <cell r="A1244" t="str">
            <v xml:space="preserve"> </v>
          </cell>
          <cell r="B1244" t="str">
            <v>교    정</v>
          </cell>
          <cell r="C1244" t="str">
            <v>프랜트 제관공</v>
          </cell>
          <cell r="D1244">
            <v>1.75</v>
          </cell>
          <cell r="E1244" t="str">
            <v>인</v>
          </cell>
          <cell r="G1244">
            <v>81966</v>
          </cell>
          <cell r="H1244">
            <v>143440</v>
          </cell>
        </row>
        <row r="1246">
          <cell r="A1246" t="str">
            <v>기 계 가 공</v>
          </cell>
          <cell r="C1246" t="str">
            <v>기   계   공</v>
          </cell>
          <cell r="D1246">
            <v>10</v>
          </cell>
          <cell r="E1246" t="str">
            <v>인</v>
          </cell>
          <cell r="G1246">
            <v>58906</v>
          </cell>
          <cell r="H1246">
            <v>589060</v>
          </cell>
        </row>
        <row r="1247">
          <cell r="A1247" t="str">
            <v>가 조 립,조 립</v>
          </cell>
          <cell r="C1247" t="str">
            <v>프랜트기계설치공</v>
          </cell>
          <cell r="D1247">
            <v>2</v>
          </cell>
          <cell r="E1247" t="str">
            <v>인</v>
          </cell>
          <cell r="G1247">
            <v>80805</v>
          </cell>
          <cell r="H1247">
            <v>161610</v>
          </cell>
        </row>
        <row r="1248">
          <cell r="A1248" t="str">
            <v xml:space="preserve"> </v>
          </cell>
          <cell r="B1248" t="str">
            <v>해    체</v>
          </cell>
          <cell r="C1248" t="str">
            <v>프랜트기계설치공</v>
          </cell>
          <cell r="D1248">
            <v>1</v>
          </cell>
          <cell r="E1248" t="str">
            <v>인</v>
          </cell>
          <cell r="G1248">
            <v>80805</v>
          </cell>
          <cell r="H1248">
            <v>80805</v>
          </cell>
        </row>
        <row r="1249">
          <cell r="A1249" t="str">
            <v>운 반 조 작</v>
          </cell>
          <cell r="C1249" t="str">
            <v>특수 비계공</v>
          </cell>
          <cell r="D1249">
            <v>5</v>
          </cell>
          <cell r="E1249" t="str">
            <v>인</v>
          </cell>
          <cell r="G1249">
            <v>85884</v>
          </cell>
          <cell r="H1249">
            <v>429420</v>
          </cell>
        </row>
        <row r="1250">
          <cell r="A1250" t="str">
            <v>동 력 조 작</v>
          </cell>
          <cell r="C1250" t="str">
            <v>프랜트 전공</v>
          </cell>
          <cell r="D1250">
            <v>2</v>
          </cell>
          <cell r="E1250" t="str">
            <v>인</v>
          </cell>
          <cell r="G1250">
            <v>64285</v>
          </cell>
          <cell r="H1250">
            <v>128570</v>
          </cell>
        </row>
        <row r="1252">
          <cell r="A1252" t="str">
            <v xml:space="preserve">      보 조</v>
          </cell>
          <cell r="C1252" t="str">
            <v>특 별 인 부</v>
          </cell>
          <cell r="D1252">
            <v>2.5</v>
          </cell>
          <cell r="E1252" t="str">
            <v>인</v>
          </cell>
          <cell r="G1252">
            <v>57379</v>
          </cell>
          <cell r="H1252">
            <v>143447</v>
          </cell>
        </row>
        <row r="1253">
          <cell r="A1253" t="str">
            <v>종       별</v>
          </cell>
          <cell r="C1253" t="str">
            <v>재 료 또 는</v>
          </cell>
          <cell r="D1253" t="str">
            <v xml:space="preserve">원 수 </v>
          </cell>
          <cell r="E1253" t="str">
            <v>단 위</v>
          </cell>
          <cell r="F1253" t="str">
            <v>총   액</v>
          </cell>
          <cell r="G1253" t="str">
            <v>노   무   비</v>
          </cell>
          <cell r="I1253" t="str">
            <v>재   료   비</v>
          </cell>
          <cell r="K1253" t="str">
            <v>경      비</v>
          </cell>
          <cell r="M1253" t="str">
            <v>비   고</v>
          </cell>
        </row>
        <row r="1254">
          <cell r="C1254" t="str">
            <v xml:space="preserve">규       격 </v>
          </cell>
          <cell r="F1254" t="str">
            <v>금   액</v>
          </cell>
          <cell r="G1254" t="str">
            <v>단  가</v>
          </cell>
          <cell r="H1254" t="str">
            <v>금   액</v>
          </cell>
          <cell r="I1254" t="str">
            <v>단  가</v>
          </cell>
          <cell r="J1254" t="str">
            <v>금   액</v>
          </cell>
          <cell r="K1254" t="str">
            <v>단  가</v>
          </cell>
          <cell r="L1254" t="str">
            <v>금   액</v>
          </cell>
        </row>
        <row r="1255">
          <cell r="A1255" t="str">
            <v>검      사</v>
          </cell>
          <cell r="C1255" t="str">
            <v>노무비의 7%</v>
          </cell>
          <cell r="D1255" t="str">
            <v>1</v>
          </cell>
          <cell r="E1255" t="str">
            <v>식</v>
          </cell>
          <cell r="H1255">
            <v>282346</v>
          </cell>
        </row>
        <row r="1256">
          <cell r="E1256" t="str">
            <v xml:space="preserve"> </v>
          </cell>
          <cell r="F1256" t="str">
            <v xml:space="preserve"> </v>
          </cell>
          <cell r="H1256" t="str">
            <v xml:space="preserve"> </v>
          </cell>
        </row>
        <row r="1257">
          <cell r="A1257" t="str">
            <v xml:space="preserve">       계</v>
          </cell>
          <cell r="F1257">
            <v>4315868</v>
          </cell>
          <cell r="H1257">
            <v>4315868</v>
          </cell>
        </row>
        <row r="1282">
          <cell r="E1282" t="str">
            <v xml:space="preserve"> </v>
          </cell>
          <cell r="F1282" t="str">
            <v>RADIAL GATE GUIDE FRAME 제작 소모 자재비</v>
          </cell>
        </row>
        <row r="1283">
          <cell r="E1283" t="str">
            <v xml:space="preserve"> </v>
          </cell>
        </row>
        <row r="1284">
          <cell r="A1284" t="str">
            <v>종       별</v>
          </cell>
          <cell r="C1284" t="str">
            <v>재 료 또 는</v>
          </cell>
          <cell r="D1284" t="str">
            <v xml:space="preserve">원 수 </v>
          </cell>
          <cell r="E1284" t="str">
            <v>단 위</v>
          </cell>
          <cell r="F1284" t="str">
            <v>총   액</v>
          </cell>
          <cell r="G1284" t="str">
            <v>노   무   비</v>
          </cell>
          <cell r="I1284" t="str">
            <v>재   료   비</v>
          </cell>
          <cell r="K1284" t="str">
            <v>경      비</v>
          </cell>
          <cell r="M1284" t="str">
            <v>비   고</v>
          </cell>
        </row>
        <row r="1285">
          <cell r="C1285" t="str">
            <v xml:space="preserve">규       격 </v>
          </cell>
          <cell r="F1285" t="str">
            <v>금   액</v>
          </cell>
          <cell r="G1285" t="str">
            <v>단  가</v>
          </cell>
          <cell r="H1285" t="str">
            <v>금   액</v>
          </cell>
          <cell r="I1285" t="str">
            <v>단  가</v>
          </cell>
          <cell r="J1285" t="str">
            <v>금   액</v>
          </cell>
          <cell r="K1285" t="str">
            <v>단  가</v>
          </cell>
          <cell r="L1285" t="str">
            <v>금   액</v>
          </cell>
        </row>
        <row r="1286">
          <cell r="A1286" t="str">
            <v>산       소</v>
          </cell>
          <cell r="C1286" t="str">
            <v>6,000L용</v>
          </cell>
          <cell r="D1286">
            <v>2.2000000000000002</v>
          </cell>
          <cell r="E1286" t="str">
            <v>병</v>
          </cell>
          <cell r="G1286" t="str">
            <v xml:space="preserve"> </v>
          </cell>
          <cell r="I1286">
            <v>12000</v>
          </cell>
          <cell r="J1286">
            <v>26400</v>
          </cell>
        </row>
        <row r="1287">
          <cell r="A1287" t="str">
            <v>아 세 치 렌</v>
          </cell>
          <cell r="C1287" t="str">
            <v>2,100L용</v>
          </cell>
          <cell r="D1287">
            <v>1.6</v>
          </cell>
          <cell r="E1287" t="str">
            <v>병</v>
          </cell>
          <cell r="I1287">
            <v>25849</v>
          </cell>
          <cell r="J1287">
            <v>41358</v>
          </cell>
        </row>
        <row r="1288">
          <cell r="A1288" t="str">
            <v>함       석</v>
          </cell>
          <cell r="C1288" t="str">
            <v>#32 x 3' x 6'</v>
          </cell>
          <cell r="D1288">
            <v>1.7</v>
          </cell>
          <cell r="E1288" t="str">
            <v>매</v>
          </cell>
          <cell r="I1288">
            <v>2597</v>
          </cell>
          <cell r="J1288">
            <v>4414</v>
          </cell>
        </row>
        <row r="1289">
          <cell r="A1289" t="str">
            <v>용   접  봉</v>
          </cell>
          <cell r="C1289" t="str">
            <v>SS41+STS304,4M/M</v>
          </cell>
          <cell r="D1289">
            <v>22.5</v>
          </cell>
          <cell r="E1289" t="str">
            <v>KG</v>
          </cell>
          <cell r="I1289">
            <v>3360</v>
          </cell>
          <cell r="J1289">
            <v>75600</v>
          </cell>
        </row>
        <row r="1290">
          <cell r="A1290" t="str">
            <v>전       력</v>
          </cell>
          <cell r="D1290">
            <v>595</v>
          </cell>
          <cell r="E1290" t="str">
            <v>KWH</v>
          </cell>
          <cell r="I1290" t="str">
            <v xml:space="preserve"> </v>
          </cell>
          <cell r="K1290">
            <v>61.6</v>
          </cell>
          <cell r="L1290">
            <v>36652</v>
          </cell>
        </row>
        <row r="1291">
          <cell r="A1291" t="str">
            <v xml:space="preserve"> </v>
          </cell>
          <cell r="C1291" t="str">
            <v xml:space="preserve"> </v>
          </cell>
          <cell r="D1291" t="str">
            <v xml:space="preserve"> </v>
          </cell>
          <cell r="E1291" t="str">
            <v xml:space="preserve"> </v>
          </cell>
          <cell r="I1291" t="str">
            <v xml:space="preserve">  </v>
          </cell>
          <cell r="K1291" t="str">
            <v xml:space="preserve"> </v>
          </cell>
        </row>
        <row r="1293">
          <cell r="L1293" t="str">
            <v xml:space="preserve"> </v>
          </cell>
        </row>
        <row r="1294">
          <cell r="B1294" t="str">
            <v>계</v>
          </cell>
          <cell r="F1294">
            <v>184424</v>
          </cell>
          <cell r="J1294">
            <v>147772</v>
          </cell>
          <cell r="L1294">
            <v>36652</v>
          </cell>
        </row>
        <row r="1295">
          <cell r="F1295" t="str">
            <v xml:space="preserve"> </v>
          </cell>
          <cell r="J1295" t="str">
            <v xml:space="preserve"> </v>
          </cell>
          <cell r="L1295" t="str">
            <v xml:space="preserve"> </v>
          </cell>
        </row>
        <row r="1296">
          <cell r="F1296" t="str">
            <v xml:space="preserve"> </v>
          </cell>
          <cell r="J1296" t="str">
            <v xml:space="preserve"> </v>
          </cell>
          <cell r="L1296" t="str">
            <v xml:space="preserve"> </v>
          </cell>
        </row>
        <row r="1297">
          <cell r="F1297" t="str">
            <v xml:space="preserve"> </v>
          </cell>
          <cell r="J1297" t="str">
            <v xml:space="preserve"> </v>
          </cell>
          <cell r="L1297" t="str">
            <v xml:space="preserve"> </v>
          </cell>
        </row>
        <row r="1298">
          <cell r="F1298" t="str">
            <v xml:space="preserve"> </v>
          </cell>
          <cell r="J1298" t="str">
            <v xml:space="preserve"> </v>
          </cell>
          <cell r="L1298" t="str">
            <v xml:space="preserve"> </v>
          </cell>
        </row>
        <row r="1299">
          <cell r="F1299" t="str">
            <v xml:space="preserve"> </v>
          </cell>
          <cell r="J1299" t="str">
            <v xml:space="preserve"> </v>
          </cell>
          <cell r="L1299" t="str">
            <v xml:space="preserve"> </v>
          </cell>
        </row>
        <row r="1300">
          <cell r="F1300" t="str">
            <v xml:space="preserve"> </v>
          </cell>
          <cell r="J1300" t="str">
            <v xml:space="preserve"> </v>
          </cell>
          <cell r="L1300" t="str">
            <v xml:space="preserve"> </v>
          </cell>
        </row>
        <row r="1301">
          <cell r="F1301" t="str">
            <v xml:space="preserve"> </v>
          </cell>
          <cell r="J1301" t="str">
            <v xml:space="preserve"> </v>
          </cell>
          <cell r="L1301" t="str">
            <v xml:space="preserve"> </v>
          </cell>
        </row>
        <row r="1302">
          <cell r="F1302" t="str">
            <v xml:space="preserve"> </v>
          </cell>
          <cell r="J1302" t="str">
            <v xml:space="preserve"> </v>
          </cell>
          <cell r="L1302" t="str">
            <v xml:space="preserve"> </v>
          </cell>
        </row>
        <row r="1303">
          <cell r="F1303" t="str">
            <v xml:space="preserve"> </v>
          </cell>
          <cell r="J1303" t="str">
            <v xml:space="preserve"> </v>
          </cell>
          <cell r="L1303" t="str">
            <v xml:space="preserve"> </v>
          </cell>
        </row>
        <row r="1304">
          <cell r="F1304" t="str">
            <v xml:space="preserve"> </v>
          </cell>
          <cell r="J1304" t="str">
            <v xml:space="preserve"> </v>
          </cell>
          <cell r="L1304" t="str">
            <v xml:space="preserve"> </v>
          </cell>
        </row>
        <row r="1305">
          <cell r="F1305" t="str">
            <v xml:space="preserve"> </v>
          </cell>
          <cell r="J1305" t="str">
            <v xml:space="preserve"> </v>
          </cell>
          <cell r="L1305" t="str">
            <v xml:space="preserve"> </v>
          </cell>
        </row>
        <row r="1306">
          <cell r="F1306" t="str">
            <v xml:space="preserve"> </v>
          </cell>
          <cell r="J1306" t="str">
            <v xml:space="preserve"> </v>
          </cell>
          <cell r="L1306" t="str">
            <v xml:space="preserve"> </v>
          </cell>
        </row>
        <row r="1307">
          <cell r="F1307" t="str">
            <v xml:space="preserve"> </v>
          </cell>
          <cell r="J1307" t="str">
            <v xml:space="preserve"> </v>
          </cell>
          <cell r="L1307" t="str">
            <v xml:space="preserve"> </v>
          </cell>
        </row>
        <row r="1308">
          <cell r="F1308" t="str">
            <v xml:space="preserve"> </v>
          </cell>
          <cell r="J1308" t="str">
            <v xml:space="preserve"> </v>
          </cell>
          <cell r="L1308" t="str">
            <v xml:space="preserve"> </v>
          </cell>
        </row>
        <row r="1309">
          <cell r="F1309" t="str">
            <v xml:space="preserve"> </v>
          </cell>
          <cell r="J1309" t="str">
            <v xml:space="preserve"> </v>
          </cell>
          <cell r="L1309" t="str">
            <v xml:space="preserve"> </v>
          </cell>
        </row>
        <row r="1310">
          <cell r="F1310" t="str">
            <v xml:space="preserve"> </v>
          </cell>
          <cell r="J1310" t="str">
            <v xml:space="preserve"> </v>
          </cell>
          <cell r="L1310" t="str">
            <v xml:space="preserve"> </v>
          </cell>
        </row>
        <row r="1311">
          <cell r="E1311" t="str">
            <v xml:space="preserve"> </v>
          </cell>
          <cell r="F1311" t="str">
            <v>RADIAL GATE ANCHORAGE 제작 인건비</v>
          </cell>
        </row>
        <row r="1312">
          <cell r="E1312" t="str">
            <v xml:space="preserve"> </v>
          </cell>
        </row>
        <row r="1313">
          <cell r="A1313" t="str">
            <v>종       별</v>
          </cell>
          <cell r="C1313" t="str">
            <v>재 료 또 는</v>
          </cell>
          <cell r="D1313" t="str">
            <v xml:space="preserve">원 수 </v>
          </cell>
          <cell r="E1313" t="str">
            <v>단 위</v>
          </cell>
          <cell r="F1313" t="str">
            <v>총   액</v>
          </cell>
          <cell r="G1313" t="str">
            <v>노   무   비</v>
          </cell>
          <cell r="I1313" t="str">
            <v>재   료   비</v>
          </cell>
          <cell r="K1313" t="str">
            <v>경      비</v>
          </cell>
          <cell r="M1313" t="str">
            <v>비   고</v>
          </cell>
        </row>
        <row r="1314">
          <cell r="C1314" t="str">
            <v xml:space="preserve">규       격 </v>
          </cell>
          <cell r="F1314" t="str">
            <v>금   액</v>
          </cell>
          <cell r="G1314" t="str">
            <v>단  가</v>
          </cell>
          <cell r="H1314" t="str">
            <v>금   액</v>
          </cell>
          <cell r="I1314" t="str">
            <v>단  가</v>
          </cell>
          <cell r="J1314" t="str">
            <v>금   액</v>
          </cell>
          <cell r="K1314" t="str">
            <v>단  가</v>
          </cell>
          <cell r="L1314" t="str">
            <v>금   액</v>
          </cell>
        </row>
        <row r="1315">
          <cell r="A1315" t="str">
            <v>기 술 관 리</v>
          </cell>
          <cell r="C1315" t="str">
            <v>기계기사1급</v>
          </cell>
          <cell r="D1315">
            <v>1.6</v>
          </cell>
          <cell r="E1315" t="str">
            <v>인</v>
          </cell>
          <cell r="G1315">
            <v>97488</v>
          </cell>
          <cell r="H1315">
            <v>155980</v>
          </cell>
        </row>
        <row r="1316">
          <cell r="A1316" t="str">
            <v>재료 절단 사도</v>
          </cell>
          <cell r="C1316" t="str">
            <v>제   도   공</v>
          </cell>
          <cell r="D1316">
            <v>0.5</v>
          </cell>
          <cell r="E1316" t="str">
            <v>인</v>
          </cell>
          <cell r="G1316">
            <v>32747</v>
          </cell>
          <cell r="H1316">
            <v>16373</v>
          </cell>
        </row>
        <row r="1317">
          <cell r="A1317" t="str">
            <v xml:space="preserve"> </v>
          </cell>
          <cell r="B1317" t="str">
            <v>현    도</v>
          </cell>
          <cell r="C1317" t="str">
            <v>현   도   공</v>
          </cell>
          <cell r="D1317">
            <v>0.2</v>
          </cell>
          <cell r="E1317" t="str">
            <v>인</v>
          </cell>
          <cell r="G1317">
            <v>28487</v>
          </cell>
          <cell r="H1317">
            <v>5697</v>
          </cell>
        </row>
        <row r="1318">
          <cell r="A1318" t="str">
            <v xml:space="preserve"> </v>
          </cell>
          <cell r="B1318" t="str">
            <v>괘    서</v>
          </cell>
          <cell r="C1318" t="str">
            <v>마   킹   공</v>
          </cell>
          <cell r="D1318">
            <v>1.3</v>
          </cell>
          <cell r="E1318" t="str">
            <v>인</v>
          </cell>
          <cell r="G1318">
            <v>26924</v>
          </cell>
          <cell r="H1318">
            <v>35001</v>
          </cell>
        </row>
        <row r="1319">
          <cell r="B1319" t="str">
            <v>절    단</v>
          </cell>
          <cell r="C1319" t="str">
            <v>절   단   공</v>
          </cell>
          <cell r="D1319">
            <v>0.28000000000000003</v>
          </cell>
          <cell r="E1319" t="str">
            <v>인</v>
          </cell>
          <cell r="G1319">
            <v>65881</v>
          </cell>
          <cell r="H1319">
            <v>18446</v>
          </cell>
        </row>
        <row r="1321">
          <cell r="A1321" t="str">
            <v xml:space="preserve"> </v>
          </cell>
          <cell r="B1321" t="str">
            <v>교    정</v>
          </cell>
          <cell r="C1321" t="str">
            <v>프랜트 제관공</v>
          </cell>
          <cell r="D1321">
            <v>0.5</v>
          </cell>
          <cell r="E1321" t="str">
            <v>인</v>
          </cell>
          <cell r="G1321">
            <v>81966</v>
          </cell>
          <cell r="H1321">
            <v>40983</v>
          </cell>
        </row>
        <row r="1322">
          <cell r="A1322" t="str">
            <v>단재가공 괘서</v>
          </cell>
          <cell r="C1322" t="str">
            <v>마   킹   공</v>
          </cell>
          <cell r="D1322">
            <v>1.3</v>
          </cell>
          <cell r="E1322" t="str">
            <v>인</v>
          </cell>
          <cell r="G1322">
            <v>26924</v>
          </cell>
          <cell r="H1322">
            <v>35001</v>
          </cell>
        </row>
        <row r="1323">
          <cell r="A1323" t="str">
            <v xml:space="preserve"> </v>
          </cell>
          <cell r="B1323" t="str">
            <v>절    단</v>
          </cell>
          <cell r="C1323" t="str">
            <v>절   단   공</v>
          </cell>
          <cell r="D1323">
            <v>0.14000000000000001</v>
          </cell>
          <cell r="E1323" t="str">
            <v>인</v>
          </cell>
          <cell r="G1323">
            <v>65881</v>
          </cell>
          <cell r="H1323">
            <v>9223</v>
          </cell>
        </row>
        <row r="1324">
          <cell r="A1324" t="str">
            <v>EDGE     가공</v>
          </cell>
          <cell r="C1324" t="str">
            <v>산 소 절 단 공</v>
          </cell>
          <cell r="D1324">
            <v>0.14000000000000001</v>
          </cell>
          <cell r="E1324" t="str">
            <v>인</v>
          </cell>
          <cell r="G1324">
            <v>31794</v>
          </cell>
          <cell r="H1324">
            <v>4451</v>
          </cell>
        </row>
        <row r="1325">
          <cell r="A1325" t="str">
            <v xml:space="preserve"> </v>
          </cell>
          <cell r="B1325" t="str">
            <v>용    접</v>
          </cell>
          <cell r="C1325" t="str">
            <v>프랜트 용접공</v>
          </cell>
          <cell r="D1325">
            <v>1</v>
          </cell>
          <cell r="E1325" t="str">
            <v>인</v>
          </cell>
          <cell r="G1325">
            <v>95379</v>
          </cell>
          <cell r="H1325">
            <v>95379</v>
          </cell>
        </row>
        <row r="1327">
          <cell r="B1327" t="str">
            <v>교    정</v>
          </cell>
          <cell r="C1327" t="str">
            <v>프랜트 제관공</v>
          </cell>
          <cell r="D1327">
            <v>0.75</v>
          </cell>
          <cell r="E1327" t="str">
            <v>인</v>
          </cell>
          <cell r="G1327">
            <v>81966</v>
          </cell>
          <cell r="H1327">
            <v>61474</v>
          </cell>
          <cell r="M1327" t="str">
            <v xml:space="preserve"> </v>
          </cell>
        </row>
        <row r="1328">
          <cell r="A1328" t="str">
            <v>HOLING</v>
          </cell>
          <cell r="C1328" t="str">
            <v>프랜트 제관공</v>
          </cell>
          <cell r="D1328">
            <v>0.37</v>
          </cell>
          <cell r="E1328" t="str">
            <v>인</v>
          </cell>
          <cell r="G1328">
            <v>81966</v>
          </cell>
          <cell r="H1328">
            <v>30327</v>
          </cell>
        </row>
        <row r="1329">
          <cell r="A1329" t="str">
            <v>부분조립취부조정</v>
          </cell>
          <cell r="C1329" t="str">
            <v>프랜트기계설치공</v>
          </cell>
          <cell r="D1329">
            <v>2.5</v>
          </cell>
          <cell r="E1329" t="str">
            <v>인</v>
          </cell>
          <cell r="G1329">
            <v>80805</v>
          </cell>
          <cell r="H1329">
            <v>202012</v>
          </cell>
        </row>
        <row r="1330">
          <cell r="B1330" t="str">
            <v>용    접</v>
          </cell>
          <cell r="C1330" t="str">
            <v>프랜트 용접공</v>
          </cell>
          <cell r="D1330">
            <v>6.8</v>
          </cell>
          <cell r="E1330" t="str">
            <v>인</v>
          </cell>
          <cell r="G1330">
            <v>95379</v>
          </cell>
          <cell r="H1330">
            <v>648577</v>
          </cell>
        </row>
        <row r="1331">
          <cell r="B1331" t="str">
            <v>절    단</v>
          </cell>
          <cell r="C1331" t="str">
            <v>산 소 절 단 공</v>
          </cell>
          <cell r="D1331">
            <v>0.08</v>
          </cell>
          <cell r="E1331" t="str">
            <v>인</v>
          </cell>
          <cell r="G1331">
            <v>31794</v>
          </cell>
          <cell r="H1331">
            <v>2543</v>
          </cell>
        </row>
        <row r="1332">
          <cell r="E1332" t="str">
            <v xml:space="preserve"> </v>
          </cell>
        </row>
        <row r="1333">
          <cell r="A1333" t="str">
            <v>부분조립 수정</v>
          </cell>
          <cell r="C1333" t="str">
            <v>프랜트 제관공</v>
          </cell>
          <cell r="D1333">
            <v>1.75</v>
          </cell>
          <cell r="E1333" t="str">
            <v>인</v>
          </cell>
          <cell r="G1333">
            <v>81966</v>
          </cell>
          <cell r="H1333">
            <v>143440</v>
          </cell>
        </row>
        <row r="1334">
          <cell r="A1334" t="str">
            <v>GRINDING</v>
          </cell>
          <cell r="C1334" t="str">
            <v>프랜트 제관공</v>
          </cell>
          <cell r="D1334">
            <v>1.5</v>
          </cell>
          <cell r="E1334" t="str">
            <v>인</v>
          </cell>
          <cell r="G1334">
            <v>81966</v>
          </cell>
          <cell r="H1334">
            <v>122949</v>
          </cell>
        </row>
        <row r="1335">
          <cell r="C1335" t="str">
            <v>연 마 공 (기계)</v>
          </cell>
          <cell r="D1335">
            <v>0.13</v>
          </cell>
          <cell r="E1335" t="str">
            <v>인</v>
          </cell>
          <cell r="G1335">
            <v>26032</v>
          </cell>
          <cell r="H1335">
            <v>3384</v>
          </cell>
        </row>
        <row r="1336">
          <cell r="A1336" t="str">
            <v>가 조 립 조립</v>
          </cell>
          <cell r="C1336" t="str">
            <v>프랜트기계설치공</v>
          </cell>
          <cell r="D1336">
            <v>2</v>
          </cell>
          <cell r="E1336" t="str">
            <v>인</v>
          </cell>
          <cell r="G1336">
            <v>80805</v>
          </cell>
          <cell r="H1336">
            <v>161610</v>
          </cell>
        </row>
        <row r="1337">
          <cell r="B1337" t="str">
            <v>해    체</v>
          </cell>
          <cell r="C1337" t="str">
            <v>프랜트기계설치공</v>
          </cell>
          <cell r="D1337">
            <v>1</v>
          </cell>
          <cell r="E1337" t="str">
            <v>인</v>
          </cell>
          <cell r="G1337">
            <v>80805</v>
          </cell>
          <cell r="H1337">
            <v>80805</v>
          </cell>
        </row>
        <row r="1338">
          <cell r="E1338" t="str">
            <v xml:space="preserve"> </v>
          </cell>
        </row>
        <row r="1339">
          <cell r="A1339" t="str">
            <v>운 반 조 작</v>
          </cell>
          <cell r="C1339" t="str">
            <v>특 수 비 계 공</v>
          </cell>
          <cell r="D1339">
            <v>3.3</v>
          </cell>
          <cell r="E1339" t="str">
            <v>인</v>
          </cell>
          <cell r="G1339">
            <v>85884</v>
          </cell>
          <cell r="H1339">
            <v>283417</v>
          </cell>
        </row>
        <row r="1340">
          <cell r="A1340" t="str">
            <v>종       별</v>
          </cell>
          <cell r="C1340" t="str">
            <v>재 료 또 는</v>
          </cell>
          <cell r="D1340" t="str">
            <v xml:space="preserve">원 수 </v>
          </cell>
          <cell r="E1340" t="str">
            <v>단 위</v>
          </cell>
          <cell r="F1340" t="str">
            <v>총   액</v>
          </cell>
          <cell r="G1340" t="str">
            <v>노   무   비</v>
          </cell>
          <cell r="I1340" t="str">
            <v>재   료   비</v>
          </cell>
          <cell r="K1340" t="str">
            <v>경      비</v>
          </cell>
          <cell r="M1340" t="str">
            <v>비   고</v>
          </cell>
        </row>
        <row r="1341">
          <cell r="C1341" t="str">
            <v xml:space="preserve">규       격 </v>
          </cell>
          <cell r="F1341" t="str">
            <v>금   액</v>
          </cell>
          <cell r="G1341" t="str">
            <v>단  가</v>
          </cell>
          <cell r="H1341" t="str">
            <v>금   액</v>
          </cell>
          <cell r="I1341" t="str">
            <v>단  가</v>
          </cell>
          <cell r="J1341" t="str">
            <v>금   액</v>
          </cell>
          <cell r="K1341" t="str">
            <v>단  가</v>
          </cell>
          <cell r="L1341" t="str">
            <v>금   액</v>
          </cell>
        </row>
        <row r="1342">
          <cell r="A1342" t="str">
            <v>동 력 조 작</v>
          </cell>
          <cell r="C1342" t="str">
            <v>프 랜 트 전 공</v>
          </cell>
          <cell r="D1342">
            <v>0.66</v>
          </cell>
          <cell r="E1342" t="str">
            <v>인</v>
          </cell>
          <cell r="G1342">
            <v>64285</v>
          </cell>
          <cell r="H1342">
            <v>42428</v>
          </cell>
        </row>
        <row r="1343">
          <cell r="B1343" t="str">
            <v xml:space="preserve">보    조  </v>
          </cell>
          <cell r="C1343" t="str">
            <v>특 별 인 부</v>
          </cell>
          <cell r="D1343">
            <v>14.3</v>
          </cell>
          <cell r="E1343" t="str">
            <v>인</v>
          </cell>
          <cell r="G1343">
            <v>57379</v>
          </cell>
          <cell r="H1343">
            <v>820519</v>
          </cell>
        </row>
        <row r="1344">
          <cell r="B1344" t="str">
            <v xml:space="preserve">검    사  </v>
          </cell>
          <cell r="C1344" t="str">
            <v>7 %</v>
          </cell>
          <cell r="D1344">
            <v>1</v>
          </cell>
          <cell r="E1344" t="str">
            <v>식</v>
          </cell>
          <cell r="H1344">
            <v>211401</v>
          </cell>
        </row>
        <row r="1346">
          <cell r="B1346" t="str">
            <v>계</v>
          </cell>
          <cell r="F1346">
            <v>3231420</v>
          </cell>
          <cell r="H1346">
            <v>3231420</v>
          </cell>
        </row>
        <row r="1369">
          <cell r="E1369" t="str">
            <v xml:space="preserve"> </v>
          </cell>
          <cell r="F1369" t="str">
            <v>RADIAL GATE ANCHORAGE 제작 소모 자재비</v>
          </cell>
        </row>
        <row r="1370">
          <cell r="E1370" t="str">
            <v xml:space="preserve"> </v>
          </cell>
        </row>
        <row r="1371">
          <cell r="A1371" t="str">
            <v>종       별</v>
          </cell>
          <cell r="C1371" t="str">
            <v>재 료 또 는</v>
          </cell>
          <cell r="D1371" t="str">
            <v xml:space="preserve">원 수 </v>
          </cell>
          <cell r="E1371" t="str">
            <v>단 위</v>
          </cell>
          <cell r="F1371" t="str">
            <v>총   액</v>
          </cell>
          <cell r="G1371" t="str">
            <v>노   무   비</v>
          </cell>
          <cell r="I1371" t="str">
            <v>재   료   비</v>
          </cell>
          <cell r="K1371" t="str">
            <v>경      비</v>
          </cell>
          <cell r="M1371" t="str">
            <v>비   고</v>
          </cell>
        </row>
        <row r="1372">
          <cell r="C1372" t="str">
            <v xml:space="preserve">규       격 </v>
          </cell>
          <cell r="F1372" t="str">
            <v>금   액</v>
          </cell>
          <cell r="G1372" t="str">
            <v>단  가</v>
          </cell>
          <cell r="H1372" t="str">
            <v>금   액</v>
          </cell>
          <cell r="I1372" t="str">
            <v>단  가</v>
          </cell>
          <cell r="J1372" t="str">
            <v>금   액</v>
          </cell>
          <cell r="K1372" t="str">
            <v>단  가</v>
          </cell>
          <cell r="L1372" t="str">
            <v>금   액</v>
          </cell>
        </row>
        <row r="1373">
          <cell r="A1373" t="str">
            <v>산       소</v>
          </cell>
          <cell r="C1373" t="str">
            <v>6,000L용</v>
          </cell>
          <cell r="D1373">
            <v>2.2000000000000002</v>
          </cell>
          <cell r="E1373" t="str">
            <v>병</v>
          </cell>
          <cell r="G1373" t="str">
            <v xml:space="preserve"> </v>
          </cell>
          <cell r="I1373">
            <v>12000</v>
          </cell>
          <cell r="J1373">
            <v>26400</v>
          </cell>
        </row>
        <row r="1374">
          <cell r="A1374" t="str">
            <v>아 세 치 렌</v>
          </cell>
          <cell r="C1374" t="str">
            <v>2,100L용</v>
          </cell>
          <cell r="D1374">
            <v>1.5</v>
          </cell>
          <cell r="E1374" t="str">
            <v>병</v>
          </cell>
          <cell r="I1374">
            <v>25849</v>
          </cell>
          <cell r="J1374">
            <v>38773</v>
          </cell>
        </row>
        <row r="1375">
          <cell r="A1375" t="str">
            <v>함       석</v>
          </cell>
          <cell r="C1375" t="str">
            <v>#32 x 3' x 6'</v>
          </cell>
          <cell r="D1375">
            <v>1.2</v>
          </cell>
          <cell r="E1375" t="str">
            <v>매</v>
          </cell>
          <cell r="I1375">
            <v>2597</v>
          </cell>
          <cell r="J1375">
            <v>3116</v>
          </cell>
        </row>
        <row r="1376">
          <cell r="A1376" t="str">
            <v>용   접  봉</v>
          </cell>
          <cell r="C1376" t="str">
            <v>SS400, 4M/Mx350L</v>
          </cell>
          <cell r="D1376">
            <v>30.5</v>
          </cell>
          <cell r="E1376" t="str">
            <v>KG</v>
          </cell>
          <cell r="I1376">
            <v>1260</v>
          </cell>
          <cell r="J1376">
            <v>38430</v>
          </cell>
        </row>
        <row r="1377">
          <cell r="A1377" t="str">
            <v>전       력</v>
          </cell>
          <cell r="D1377">
            <v>420</v>
          </cell>
          <cell r="E1377" t="str">
            <v>KWH</v>
          </cell>
          <cell r="K1377">
            <v>61.6</v>
          </cell>
          <cell r="L1377">
            <v>25872</v>
          </cell>
        </row>
        <row r="1378">
          <cell r="A1378" t="str">
            <v>그라인다돌</v>
          </cell>
          <cell r="C1378" t="str">
            <v>300m/mΦ</v>
          </cell>
          <cell r="D1378">
            <v>0.33</v>
          </cell>
          <cell r="E1378" t="str">
            <v>개</v>
          </cell>
          <cell r="I1378">
            <v>3380</v>
          </cell>
          <cell r="J1378">
            <v>1115</v>
          </cell>
          <cell r="K1378" t="str">
            <v xml:space="preserve"> </v>
          </cell>
        </row>
        <row r="1380">
          <cell r="B1380" t="str">
            <v>계</v>
          </cell>
          <cell r="F1380">
            <v>133706</v>
          </cell>
          <cell r="J1380">
            <v>107834</v>
          </cell>
          <cell r="L1380">
            <v>25872</v>
          </cell>
        </row>
        <row r="1398">
          <cell r="E1398" t="str">
            <v xml:space="preserve"> </v>
          </cell>
          <cell r="F1398" t="str">
            <v>RADIAL GATE LEAF 설치 인건비</v>
          </cell>
        </row>
        <row r="1399">
          <cell r="E1399" t="str">
            <v xml:space="preserve"> </v>
          </cell>
        </row>
        <row r="1400">
          <cell r="A1400" t="str">
            <v>종       별</v>
          </cell>
          <cell r="C1400" t="str">
            <v>재 료 또 는</v>
          </cell>
          <cell r="D1400" t="str">
            <v xml:space="preserve">원 수 </v>
          </cell>
          <cell r="E1400" t="str">
            <v>단 위</v>
          </cell>
          <cell r="F1400" t="str">
            <v>총   액</v>
          </cell>
          <cell r="G1400" t="str">
            <v>노   무   비</v>
          </cell>
          <cell r="I1400" t="str">
            <v>재   료   비</v>
          </cell>
          <cell r="K1400" t="str">
            <v>경      비</v>
          </cell>
          <cell r="M1400" t="str">
            <v>비   고</v>
          </cell>
        </row>
        <row r="1401">
          <cell r="C1401" t="str">
            <v xml:space="preserve">규       격 </v>
          </cell>
          <cell r="F1401" t="str">
            <v>금   액</v>
          </cell>
          <cell r="G1401" t="str">
            <v>단  가</v>
          </cell>
          <cell r="H1401" t="str">
            <v>금   액</v>
          </cell>
          <cell r="I1401" t="str">
            <v>단  가</v>
          </cell>
          <cell r="J1401" t="str">
            <v>금   액</v>
          </cell>
          <cell r="K1401" t="str">
            <v>단  가</v>
          </cell>
          <cell r="L1401" t="str">
            <v>금   액</v>
          </cell>
        </row>
        <row r="1402">
          <cell r="A1402" t="str">
            <v>기술관리</v>
          </cell>
          <cell r="C1402" t="str">
            <v>기계기사1급</v>
          </cell>
          <cell r="D1402">
            <v>0.5</v>
          </cell>
          <cell r="E1402" t="str">
            <v>인</v>
          </cell>
          <cell r="G1402">
            <v>97488</v>
          </cell>
          <cell r="H1402">
            <v>48744</v>
          </cell>
        </row>
        <row r="1403">
          <cell r="A1403" t="str">
            <v>현 장 교 정</v>
          </cell>
          <cell r="C1403" t="str">
            <v>프랜트 제관공</v>
          </cell>
          <cell r="D1403">
            <v>1.034</v>
          </cell>
          <cell r="E1403" t="str">
            <v>인</v>
          </cell>
          <cell r="G1403">
            <v>81966</v>
          </cell>
          <cell r="H1403">
            <v>84752</v>
          </cell>
        </row>
        <row r="1404">
          <cell r="A1404" t="str">
            <v xml:space="preserve"> </v>
          </cell>
          <cell r="C1404" t="str">
            <v>비   계   공</v>
          </cell>
          <cell r="D1404">
            <v>0.51700000000000002</v>
          </cell>
          <cell r="E1404" t="str">
            <v>인</v>
          </cell>
          <cell r="G1404">
            <v>79467</v>
          </cell>
          <cell r="H1404">
            <v>41084</v>
          </cell>
        </row>
        <row r="1405">
          <cell r="A1405" t="str">
            <v>소운반 조작</v>
          </cell>
          <cell r="C1405" t="str">
            <v>비   계   공</v>
          </cell>
          <cell r="D1405">
            <v>2.2999999999999998</v>
          </cell>
          <cell r="E1405" t="str">
            <v>인</v>
          </cell>
          <cell r="G1405">
            <v>79467</v>
          </cell>
          <cell r="H1405">
            <v>182774</v>
          </cell>
        </row>
        <row r="1406">
          <cell r="A1406" t="str">
            <v xml:space="preserve"> </v>
          </cell>
          <cell r="C1406" t="str">
            <v>프랜트기계설치공</v>
          </cell>
          <cell r="D1406">
            <v>0.91</v>
          </cell>
          <cell r="E1406" t="str">
            <v>인</v>
          </cell>
          <cell r="G1406">
            <v>80805</v>
          </cell>
          <cell r="H1406">
            <v>73532</v>
          </cell>
        </row>
        <row r="1408">
          <cell r="A1408" t="str">
            <v>조 립 조 정</v>
          </cell>
          <cell r="C1408" t="str">
            <v>비   계   공</v>
          </cell>
          <cell r="D1408">
            <v>1.46</v>
          </cell>
          <cell r="E1408" t="str">
            <v>인</v>
          </cell>
          <cell r="G1408">
            <v>79467</v>
          </cell>
          <cell r="H1408">
            <v>116021</v>
          </cell>
        </row>
        <row r="1409">
          <cell r="C1409" t="str">
            <v>프랜트 제관공</v>
          </cell>
          <cell r="D1409">
            <v>4.92</v>
          </cell>
          <cell r="E1409" t="str">
            <v>인</v>
          </cell>
          <cell r="G1409">
            <v>81966</v>
          </cell>
          <cell r="H1409">
            <v>403272</v>
          </cell>
        </row>
        <row r="1410">
          <cell r="C1410" t="str">
            <v>측   량   사</v>
          </cell>
          <cell r="D1410">
            <v>0.41</v>
          </cell>
          <cell r="E1410" t="str">
            <v>인</v>
          </cell>
          <cell r="G1410">
            <v>58506</v>
          </cell>
          <cell r="H1410">
            <v>23987</v>
          </cell>
        </row>
        <row r="1411">
          <cell r="A1411" t="str">
            <v>용      접</v>
          </cell>
          <cell r="C1411" t="str">
            <v>프랜트 용접공</v>
          </cell>
          <cell r="D1411">
            <v>0.81</v>
          </cell>
          <cell r="E1411" t="str">
            <v>인</v>
          </cell>
          <cell r="G1411">
            <v>95379</v>
          </cell>
          <cell r="H1411">
            <v>77256</v>
          </cell>
        </row>
        <row r="1412">
          <cell r="C1412" t="str">
            <v>프랜트 제관공</v>
          </cell>
          <cell r="D1412">
            <v>0.215</v>
          </cell>
          <cell r="E1412" t="str">
            <v>인</v>
          </cell>
          <cell r="G1412">
            <v>81966</v>
          </cell>
          <cell r="H1412">
            <v>17622</v>
          </cell>
        </row>
        <row r="1414">
          <cell r="A1414" t="str">
            <v>전 원 배 선</v>
          </cell>
          <cell r="C1414" t="str">
            <v>프랜트 전공</v>
          </cell>
          <cell r="D1414">
            <v>0.31</v>
          </cell>
          <cell r="E1414" t="str">
            <v>인</v>
          </cell>
          <cell r="G1414">
            <v>64285</v>
          </cell>
          <cell r="H1414">
            <v>19928</v>
          </cell>
        </row>
        <row r="1415">
          <cell r="A1415" t="str">
            <v>검사 및 교정</v>
          </cell>
          <cell r="C1415" t="str">
            <v>기술관리</v>
          </cell>
          <cell r="D1415" t="str">
            <v>1</v>
          </cell>
          <cell r="E1415" t="str">
            <v>식</v>
          </cell>
          <cell r="H1415">
            <v>104022</v>
          </cell>
        </row>
        <row r="1416">
          <cell r="C1416" t="str">
            <v>를 제외한 10%</v>
          </cell>
        </row>
        <row r="1419">
          <cell r="A1419" t="str">
            <v xml:space="preserve">      계  </v>
          </cell>
          <cell r="F1419">
            <v>1192994</v>
          </cell>
          <cell r="H1419">
            <v>1192994</v>
          </cell>
        </row>
        <row r="1427">
          <cell r="E1427" t="str">
            <v xml:space="preserve"> </v>
          </cell>
          <cell r="F1427" t="str">
            <v>RADIAL GATE 설치 사용장비 경비</v>
          </cell>
        </row>
        <row r="1428">
          <cell r="E1428" t="str">
            <v xml:space="preserve"> </v>
          </cell>
        </row>
        <row r="1429">
          <cell r="A1429" t="str">
            <v>종       별</v>
          </cell>
          <cell r="C1429" t="str">
            <v>재 료 또 는</v>
          </cell>
          <cell r="D1429" t="str">
            <v xml:space="preserve">원 수 </v>
          </cell>
          <cell r="E1429" t="str">
            <v>단 위</v>
          </cell>
          <cell r="F1429" t="str">
            <v>총   액</v>
          </cell>
          <cell r="G1429" t="str">
            <v>노   무   비</v>
          </cell>
          <cell r="I1429" t="str">
            <v>재   료   비</v>
          </cell>
          <cell r="K1429" t="str">
            <v>경      비</v>
          </cell>
          <cell r="M1429" t="str">
            <v>비   고</v>
          </cell>
        </row>
        <row r="1430">
          <cell r="C1430" t="str">
            <v xml:space="preserve">규       격 </v>
          </cell>
          <cell r="F1430" t="str">
            <v>금   액</v>
          </cell>
          <cell r="G1430" t="str">
            <v>단  가</v>
          </cell>
          <cell r="H1430" t="str">
            <v>금   액</v>
          </cell>
          <cell r="I1430" t="str">
            <v>단  가</v>
          </cell>
          <cell r="J1430" t="str">
            <v>금   액</v>
          </cell>
          <cell r="K1430" t="str">
            <v>단  가</v>
          </cell>
          <cell r="L1430" t="str">
            <v>금   액</v>
          </cell>
        </row>
        <row r="1432">
          <cell r="A1432" t="str">
            <v>A.C WELDER</v>
          </cell>
          <cell r="C1432" t="str">
            <v>10KVA</v>
          </cell>
          <cell r="D1432">
            <v>8</v>
          </cell>
          <cell r="E1432" t="str">
            <v>Hr</v>
          </cell>
          <cell r="K1432">
            <v>155</v>
          </cell>
          <cell r="L1432">
            <v>1240</v>
          </cell>
        </row>
        <row r="1433">
          <cell r="A1433" t="str">
            <v>GAS CUTTING M/C</v>
          </cell>
          <cell r="C1433" t="str">
            <v>중 형</v>
          </cell>
          <cell r="D1433">
            <v>48</v>
          </cell>
          <cell r="E1433" t="str">
            <v>Hr</v>
          </cell>
          <cell r="G1433">
            <v>3974</v>
          </cell>
          <cell r="H1433">
            <v>190752</v>
          </cell>
          <cell r="K1433">
            <v>115</v>
          </cell>
          <cell r="L1433">
            <v>5520</v>
          </cell>
        </row>
        <row r="1434">
          <cell r="A1434" t="str">
            <v>GAS WELDER</v>
          </cell>
          <cell r="C1434" t="str">
            <v>중 형</v>
          </cell>
          <cell r="D1434">
            <v>24</v>
          </cell>
          <cell r="E1434" t="str">
            <v>Hr</v>
          </cell>
          <cell r="K1434">
            <v>115</v>
          </cell>
          <cell r="L1434">
            <v>2760</v>
          </cell>
        </row>
        <row r="1435">
          <cell r="A1435" t="str">
            <v>PORTABLE DRILL</v>
          </cell>
          <cell r="C1435" t="str">
            <v>1.5 HP</v>
          </cell>
          <cell r="D1435">
            <v>16</v>
          </cell>
          <cell r="E1435" t="str">
            <v>Hr</v>
          </cell>
          <cell r="K1435">
            <v>14</v>
          </cell>
          <cell r="L1435">
            <v>224</v>
          </cell>
        </row>
        <row r="1436">
          <cell r="A1436" t="str">
            <v>PORTABLE GRINDER</v>
          </cell>
          <cell r="C1436" t="str">
            <v>0.5 HP</v>
          </cell>
          <cell r="D1436">
            <v>48</v>
          </cell>
          <cell r="E1436" t="str">
            <v>Hr</v>
          </cell>
          <cell r="K1436">
            <v>22</v>
          </cell>
          <cell r="L1436">
            <v>1056</v>
          </cell>
        </row>
        <row r="1438">
          <cell r="A1438" t="str">
            <v>COMPRESSOR</v>
          </cell>
          <cell r="C1438" t="str">
            <v>7.1㎥/min</v>
          </cell>
          <cell r="D1438">
            <v>16</v>
          </cell>
          <cell r="E1438" t="str">
            <v>Hr</v>
          </cell>
          <cell r="G1438">
            <v>9681</v>
          </cell>
          <cell r="H1438">
            <v>154896</v>
          </cell>
          <cell r="I1438">
            <v>8779</v>
          </cell>
          <cell r="J1438">
            <v>140464</v>
          </cell>
          <cell r="K1438">
            <v>6250</v>
          </cell>
          <cell r="L1438">
            <v>100000</v>
          </cell>
        </row>
        <row r="1439">
          <cell r="A1439" t="str">
            <v>리프트 트럭</v>
          </cell>
          <cell r="C1439" t="str">
            <v>5 TON</v>
          </cell>
          <cell r="D1439">
            <v>8</v>
          </cell>
          <cell r="E1439" t="str">
            <v>Hr</v>
          </cell>
          <cell r="G1439">
            <v>9681</v>
          </cell>
          <cell r="H1439">
            <v>77448</v>
          </cell>
          <cell r="I1439">
            <v>5116.08</v>
          </cell>
          <cell r="J1439">
            <v>40928</v>
          </cell>
          <cell r="K1439">
            <v>4863</v>
          </cell>
          <cell r="L1439">
            <v>38904</v>
          </cell>
        </row>
        <row r="1440">
          <cell r="A1440" t="str">
            <v>TRUCK CRANE</v>
          </cell>
          <cell r="C1440" t="str">
            <v>40 TON</v>
          </cell>
          <cell r="D1440">
            <v>16</v>
          </cell>
          <cell r="E1440" t="str">
            <v>Hr</v>
          </cell>
          <cell r="G1440">
            <v>18615</v>
          </cell>
          <cell r="H1440">
            <v>297840</v>
          </cell>
          <cell r="I1440">
            <v>8730</v>
          </cell>
          <cell r="J1440">
            <v>139680</v>
          </cell>
          <cell r="K1440">
            <v>55621</v>
          </cell>
          <cell r="L1440">
            <v>889936</v>
          </cell>
        </row>
        <row r="1441">
          <cell r="A1441" t="str">
            <v>WINCH</v>
          </cell>
          <cell r="C1441" t="str">
            <v>50 HP</v>
          </cell>
          <cell r="D1441">
            <v>16</v>
          </cell>
          <cell r="E1441" t="str">
            <v>Hr</v>
          </cell>
          <cell r="G1441">
            <v>9235</v>
          </cell>
          <cell r="H1441">
            <v>147760</v>
          </cell>
          <cell r="K1441">
            <v>5209</v>
          </cell>
          <cell r="L1441">
            <v>83344</v>
          </cell>
        </row>
        <row r="1445">
          <cell r="B1445" t="str">
            <v xml:space="preserve"> 계</v>
          </cell>
          <cell r="F1445">
            <v>2312752</v>
          </cell>
          <cell r="H1445">
            <v>868696</v>
          </cell>
          <cell r="J1445">
            <v>321072</v>
          </cell>
          <cell r="L1445">
            <v>1122984</v>
          </cell>
        </row>
        <row r="1456">
          <cell r="E1456" t="str">
            <v xml:space="preserve"> </v>
          </cell>
          <cell r="F1456" t="str">
            <v>RADIAL GATE LEAF 설치 소모 자재비</v>
          </cell>
        </row>
        <row r="1457">
          <cell r="E1457" t="str">
            <v xml:space="preserve"> </v>
          </cell>
        </row>
        <row r="1458">
          <cell r="A1458" t="str">
            <v>종       별</v>
          </cell>
          <cell r="C1458" t="str">
            <v>재 료 또 는</v>
          </cell>
          <cell r="D1458" t="str">
            <v xml:space="preserve">원 수 </v>
          </cell>
          <cell r="E1458" t="str">
            <v>단 위</v>
          </cell>
          <cell r="F1458" t="str">
            <v>총   액</v>
          </cell>
          <cell r="G1458" t="str">
            <v>노   무   비</v>
          </cell>
          <cell r="I1458" t="str">
            <v>재   료   비</v>
          </cell>
          <cell r="K1458" t="str">
            <v>경      비</v>
          </cell>
          <cell r="M1458" t="str">
            <v>비   고</v>
          </cell>
        </row>
        <row r="1459">
          <cell r="C1459" t="str">
            <v xml:space="preserve">규       격 </v>
          </cell>
          <cell r="F1459" t="str">
            <v>금   액</v>
          </cell>
          <cell r="G1459" t="str">
            <v>단  가</v>
          </cell>
          <cell r="H1459" t="str">
            <v>금   액</v>
          </cell>
          <cell r="I1459" t="str">
            <v>단  가</v>
          </cell>
          <cell r="J1459" t="str">
            <v>금   액</v>
          </cell>
          <cell r="K1459" t="str">
            <v>단  가</v>
          </cell>
          <cell r="L1459" t="str">
            <v>금   액</v>
          </cell>
        </row>
        <row r="1460">
          <cell r="A1460" t="str">
            <v>산       소</v>
          </cell>
          <cell r="C1460" t="str">
            <v>6,000L용</v>
          </cell>
          <cell r="D1460">
            <v>0.53</v>
          </cell>
          <cell r="E1460" t="str">
            <v>병</v>
          </cell>
          <cell r="G1460" t="str">
            <v xml:space="preserve"> </v>
          </cell>
          <cell r="I1460">
            <v>12000</v>
          </cell>
          <cell r="J1460">
            <v>6360</v>
          </cell>
        </row>
        <row r="1461">
          <cell r="A1461" t="str">
            <v>아 세 치 렌</v>
          </cell>
          <cell r="C1461" t="str">
            <v>4,500L용</v>
          </cell>
          <cell r="D1461">
            <v>0.45</v>
          </cell>
          <cell r="E1461" t="str">
            <v>병</v>
          </cell>
          <cell r="I1461">
            <v>55392</v>
          </cell>
          <cell r="J1461">
            <v>24926.400000000001</v>
          </cell>
        </row>
        <row r="1462">
          <cell r="A1462" t="str">
            <v>용   접  봉</v>
          </cell>
          <cell r="C1462" t="str">
            <v>SS400 , 4M/M</v>
          </cell>
          <cell r="D1462">
            <v>6.2</v>
          </cell>
          <cell r="E1462" t="str">
            <v>KG</v>
          </cell>
          <cell r="I1462">
            <v>1260</v>
          </cell>
          <cell r="J1462">
            <v>7812</v>
          </cell>
        </row>
        <row r="1463">
          <cell r="A1463" t="str">
            <v xml:space="preserve"> </v>
          </cell>
          <cell r="D1463" t="str">
            <v xml:space="preserve"> </v>
          </cell>
          <cell r="E1463" t="str">
            <v xml:space="preserve"> </v>
          </cell>
        </row>
        <row r="1466">
          <cell r="B1466" t="str">
            <v>계</v>
          </cell>
          <cell r="F1466">
            <v>39098.400000000001</v>
          </cell>
          <cell r="J1466">
            <v>39098.400000000001</v>
          </cell>
        </row>
        <row r="1485">
          <cell r="E1485" t="str">
            <v xml:space="preserve"> </v>
          </cell>
          <cell r="F1485" t="str">
            <v>RADIAL GATE GUIDE FRAME 설치 인건비</v>
          </cell>
        </row>
        <row r="1486">
          <cell r="E1486" t="str">
            <v xml:space="preserve"> </v>
          </cell>
        </row>
        <row r="1487">
          <cell r="A1487" t="str">
            <v>종       별</v>
          </cell>
          <cell r="C1487" t="str">
            <v>재 료 또 는</v>
          </cell>
          <cell r="D1487" t="str">
            <v xml:space="preserve">원 수 </v>
          </cell>
          <cell r="E1487" t="str">
            <v>단 위</v>
          </cell>
          <cell r="F1487" t="str">
            <v>총   액</v>
          </cell>
          <cell r="G1487" t="str">
            <v>노   무   비</v>
          </cell>
          <cell r="I1487" t="str">
            <v>재   료   비</v>
          </cell>
          <cell r="K1487" t="str">
            <v>경      비</v>
          </cell>
          <cell r="M1487" t="str">
            <v>비   고</v>
          </cell>
        </row>
        <row r="1488">
          <cell r="C1488" t="str">
            <v xml:space="preserve">규       격 </v>
          </cell>
          <cell r="F1488" t="str">
            <v>금   액</v>
          </cell>
          <cell r="G1488" t="str">
            <v>단  가</v>
          </cell>
          <cell r="H1488" t="str">
            <v>금   액</v>
          </cell>
          <cell r="I1488" t="str">
            <v>단  가</v>
          </cell>
          <cell r="J1488" t="str">
            <v>금   액</v>
          </cell>
          <cell r="K1488" t="str">
            <v>단  가</v>
          </cell>
          <cell r="L1488" t="str">
            <v>금   액</v>
          </cell>
        </row>
        <row r="1489">
          <cell r="A1489" t="str">
            <v>기 술 관 리</v>
          </cell>
          <cell r="C1489" t="str">
            <v>기계기사1급</v>
          </cell>
          <cell r="D1489">
            <v>12.882</v>
          </cell>
          <cell r="E1489" t="str">
            <v>인</v>
          </cell>
          <cell r="G1489">
            <v>97488</v>
          </cell>
          <cell r="H1489">
            <v>1255840</v>
          </cell>
        </row>
        <row r="1490">
          <cell r="A1490" t="str">
            <v>BOX 해 체 검 수</v>
          </cell>
          <cell r="C1490" t="str">
            <v>(해체) 목  공</v>
          </cell>
          <cell r="D1490">
            <v>4.7060000000000004</v>
          </cell>
          <cell r="E1490" t="str">
            <v>인</v>
          </cell>
          <cell r="G1490">
            <v>75306</v>
          </cell>
          <cell r="H1490">
            <v>354390</v>
          </cell>
        </row>
        <row r="1491">
          <cell r="B1491" t="str">
            <v xml:space="preserve">      검 수</v>
          </cell>
          <cell r="C1491" t="str">
            <v>프랜트기계설치공</v>
          </cell>
          <cell r="D1491">
            <v>4.7060000000000004</v>
          </cell>
          <cell r="E1491" t="str">
            <v>인</v>
          </cell>
          <cell r="G1491">
            <v>80805</v>
          </cell>
          <cell r="H1491">
            <v>380268</v>
          </cell>
        </row>
        <row r="1492">
          <cell r="B1492" t="str">
            <v xml:space="preserve">      보 조</v>
          </cell>
          <cell r="C1492" t="str">
            <v>특 별 인 부</v>
          </cell>
          <cell r="D1492">
            <v>4.7060000000000004</v>
          </cell>
          <cell r="E1492" t="str">
            <v>인</v>
          </cell>
          <cell r="G1492">
            <v>57379</v>
          </cell>
          <cell r="H1492">
            <v>270025</v>
          </cell>
        </row>
        <row r="1493">
          <cell r="A1493" t="str">
            <v>설치준비,CHIPPING</v>
          </cell>
          <cell r="C1493" t="str">
            <v>석      공</v>
          </cell>
          <cell r="D1493">
            <v>3.294</v>
          </cell>
          <cell r="E1493" t="str">
            <v>인</v>
          </cell>
          <cell r="G1493">
            <v>77005</v>
          </cell>
          <cell r="H1493">
            <v>253654</v>
          </cell>
        </row>
        <row r="1495">
          <cell r="A1495" t="str">
            <v xml:space="preserve"> </v>
          </cell>
          <cell r="C1495" t="str">
            <v>특 별 인 부</v>
          </cell>
          <cell r="D1495">
            <v>2.4700000000000002</v>
          </cell>
          <cell r="E1495" t="str">
            <v>인</v>
          </cell>
          <cell r="G1495">
            <v>57379</v>
          </cell>
          <cell r="H1495">
            <v>141726</v>
          </cell>
        </row>
        <row r="1496">
          <cell r="A1496" t="str">
            <v>가설비 Jig 및</v>
          </cell>
        </row>
        <row r="1497">
          <cell r="A1497" t="str">
            <v>Support  설  치</v>
          </cell>
          <cell r="C1497" t="str">
            <v>프랜트기계설치공</v>
          </cell>
          <cell r="D1497">
            <v>1.1759999999999999</v>
          </cell>
          <cell r="E1497" t="str">
            <v>인</v>
          </cell>
          <cell r="G1497">
            <v>80805</v>
          </cell>
          <cell r="H1497">
            <v>95026</v>
          </cell>
        </row>
        <row r="1498">
          <cell r="B1498" t="str">
            <v xml:space="preserve">     배  관</v>
          </cell>
          <cell r="C1498" t="str">
            <v>프랜트 배관공</v>
          </cell>
          <cell r="D1498">
            <v>1.1759999999999999</v>
          </cell>
          <cell r="E1498" t="str">
            <v>인</v>
          </cell>
          <cell r="G1498">
            <v>97219</v>
          </cell>
          <cell r="H1498">
            <v>114329</v>
          </cell>
        </row>
        <row r="1499">
          <cell r="B1499" t="str">
            <v xml:space="preserve">     절  단</v>
          </cell>
          <cell r="C1499" t="str">
            <v>산 소 절 단 공</v>
          </cell>
          <cell r="D1499">
            <v>0.94099999999999995</v>
          </cell>
          <cell r="E1499" t="str">
            <v>인</v>
          </cell>
          <cell r="G1499">
            <v>31794</v>
          </cell>
          <cell r="H1499">
            <v>29918</v>
          </cell>
        </row>
        <row r="1501">
          <cell r="B1501" t="str">
            <v xml:space="preserve">     용  접</v>
          </cell>
          <cell r="C1501" t="str">
            <v>프랜트 용접공</v>
          </cell>
          <cell r="D1501">
            <v>0.58799999999999997</v>
          </cell>
          <cell r="E1501" t="str">
            <v>인</v>
          </cell>
          <cell r="G1501">
            <v>95379</v>
          </cell>
          <cell r="H1501">
            <v>56082</v>
          </cell>
        </row>
        <row r="1502">
          <cell r="B1502" t="str">
            <v xml:space="preserve">     보  조</v>
          </cell>
          <cell r="C1502" t="str">
            <v>특 별 인 부</v>
          </cell>
          <cell r="D1502">
            <v>4.7060000000000004</v>
          </cell>
          <cell r="E1502" t="str">
            <v>인</v>
          </cell>
          <cell r="G1502">
            <v>57379</v>
          </cell>
          <cell r="H1502">
            <v>270025</v>
          </cell>
        </row>
        <row r="1503">
          <cell r="A1503" t="str">
            <v>조 립 및 조 작</v>
          </cell>
          <cell r="C1503" t="str">
            <v>특수 비계공</v>
          </cell>
          <cell r="D1503">
            <v>4.7060000000000004</v>
          </cell>
          <cell r="E1503" t="str">
            <v>인</v>
          </cell>
          <cell r="G1503">
            <v>85884</v>
          </cell>
          <cell r="H1503">
            <v>404170</v>
          </cell>
        </row>
        <row r="1504">
          <cell r="B1504" t="str">
            <v xml:space="preserve">     조  립</v>
          </cell>
          <cell r="C1504" t="str">
            <v>프랜트기계설치공</v>
          </cell>
          <cell r="D1504">
            <v>4.7060000000000004</v>
          </cell>
          <cell r="E1504" t="str">
            <v>인</v>
          </cell>
          <cell r="G1504">
            <v>80805</v>
          </cell>
          <cell r="H1504">
            <v>380268</v>
          </cell>
        </row>
        <row r="1505">
          <cell r="B1505" t="str">
            <v xml:space="preserve">     교  정</v>
          </cell>
          <cell r="C1505" t="str">
            <v>프랜트 제관공</v>
          </cell>
          <cell r="D1505">
            <v>2.3530000000000002</v>
          </cell>
          <cell r="E1505" t="str">
            <v>인</v>
          </cell>
          <cell r="G1505">
            <v>81966</v>
          </cell>
          <cell r="H1505">
            <v>192865</v>
          </cell>
        </row>
        <row r="1507">
          <cell r="B1507" t="str">
            <v xml:space="preserve">     측  량</v>
          </cell>
          <cell r="C1507" t="str">
            <v>시공측량기사</v>
          </cell>
          <cell r="D1507">
            <v>9.4120000000000008</v>
          </cell>
          <cell r="E1507" t="str">
            <v>인</v>
          </cell>
          <cell r="G1507">
            <v>58506</v>
          </cell>
          <cell r="H1507">
            <v>550658</v>
          </cell>
        </row>
        <row r="1508">
          <cell r="B1508" t="str">
            <v xml:space="preserve">   측량조수</v>
          </cell>
          <cell r="C1508" t="str">
            <v>시공측량조수</v>
          </cell>
          <cell r="D1508">
            <v>9.4120000000000008</v>
          </cell>
          <cell r="E1508" t="str">
            <v>인</v>
          </cell>
          <cell r="G1508">
            <v>38777</v>
          </cell>
          <cell r="H1508">
            <v>364969</v>
          </cell>
        </row>
        <row r="1509">
          <cell r="B1509" t="str">
            <v xml:space="preserve">     조  정</v>
          </cell>
          <cell r="C1509" t="str">
            <v>프랜트기계설치공</v>
          </cell>
          <cell r="D1509">
            <v>9.4120000000000008</v>
          </cell>
          <cell r="E1509" t="str">
            <v>인</v>
          </cell>
          <cell r="G1509">
            <v>80805</v>
          </cell>
          <cell r="H1509">
            <v>760536</v>
          </cell>
        </row>
        <row r="1510">
          <cell r="A1510" t="str">
            <v xml:space="preserve"> </v>
          </cell>
          <cell r="B1510" t="str">
            <v xml:space="preserve">     검  측</v>
          </cell>
          <cell r="C1510" t="str">
            <v>프랜트기계설치공</v>
          </cell>
          <cell r="D1510">
            <v>9.4120000000000008</v>
          </cell>
          <cell r="E1510" t="str">
            <v>인</v>
          </cell>
          <cell r="G1510">
            <v>80805</v>
          </cell>
          <cell r="H1510">
            <v>760536</v>
          </cell>
        </row>
        <row r="1511">
          <cell r="B1511" t="str">
            <v xml:space="preserve">     기  록</v>
          </cell>
          <cell r="C1511" t="str">
            <v>프랜트기계설치공</v>
          </cell>
          <cell r="D1511">
            <v>4.7060000000000004</v>
          </cell>
          <cell r="E1511" t="str">
            <v>인</v>
          </cell>
          <cell r="G1511">
            <v>80805</v>
          </cell>
          <cell r="H1511">
            <v>380268</v>
          </cell>
        </row>
        <row r="1513">
          <cell r="B1513" t="str">
            <v xml:space="preserve">     용  접</v>
          </cell>
          <cell r="C1513" t="str">
            <v>프랜트 용접공</v>
          </cell>
          <cell r="D1513">
            <v>4.7060000000000004</v>
          </cell>
          <cell r="E1513" t="str">
            <v>인</v>
          </cell>
          <cell r="G1513">
            <v>95379</v>
          </cell>
          <cell r="H1513">
            <v>448853</v>
          </cell>
          <cell r="I1513" t="str">
            <v xml:space="preserve"> </v>
          </cell>
        </row>
        <row r="1514">
          <cell r="A1514" t="str">
            <v>종       별</v>
          </cell>
          <cell r="C1514" t="str">
            <v>재 료 또 는</v>
          </cell>
          <cell r="D1514" t="str">
            <v xml:space="preserve">원 수 </v>
          </cell>
          <cell r="E1514" t="str">
            <v>단 위</v>
          </cell>
          <cell r="F1514" t="str">
            <v>총   액</v>
          </cell>
          <cell r="G1514" t="str">
            <v>노   무   비</v>
          </cell>
          <cell r="I1514" t="str">
            <v>재   료   비</v>
          </cell>
          <cell r="K1514" t="str">
            <v>경      비</v>
          </cell>
          <cell r="M1514" t="str">
            <v>비   고</v>
          </cell>
        </row>
        <row r="1515">
          <cell r="C1515" t="str">
            <v xml:space="preserve">규       격 </v>
          </cell>
          <cell r="F1515" t="str">
            <v>금   액</v>
          </cell>
          <cell r="G1515" t="str">
            <v>단  가</v>
          </cell>
          <cell r="H1515" t="str">
            <v>금   액</v>
          </cell>
          <cell r="I1515" t="str">
            <v>단  가</v>
          </cell>
          <cell r="J1515" t="str">
            <v>금   액</v>
          </cell>
          <cell r="K1515" t="str">
            <v>단  가</v>
          </cell>
          <cell r="L1515" t="str">
            <v>금   액</v>
          </cell>
        </row>
        <row r="1516">
          <cell r="B1516" t="str">
            <v xml:space="preserve">     보  조</v>
          </cell>
          <cell r="C1516" t="str">
            <v>특 별 인 부</v>
          </cell>
          <cell r="D1516">
            <v>14.118</v>
          </cell>
          <cell r="E1516" t="str">
            <v>인</v>
          </cell>
          <cell r="G1516">
            <v>57379</v>
          </cell>
          <cell r="H1516">
            <v>810076</v>
          </cell>
        </row>
        <row r="1517">
          <cell r="A1517" t="str">
            <v>검 사 및 기 록</v>
          </cell>
        </row>
        <row r="1518">
          <cell r="B1518" t="str">
            <v xml:space="preserve">     측  량</v>
          </cell>
          <cell r="C1518" t="str">
            <v>시공측량기사</v>
          </cell>
          <cell r="D1518">
            <v>2.3530000000000002</v>
          </cell>
          <cell r="E1518" t="str">
            <v>인</v>
          </cell>
          <cell r="G1518">
            <v>58506</v>
          </cell>
          <cell r="H1518">
            <v>137664</v>
          </cell>
        </row>
        <row r="1519">
          <cell r="B1519" t="str">
            <v xml:space="preserve">     측량조수</v>
          </cell>
          <cell r="C1519" t="str">
            <v>시공측량조수</v>
          </cell>
          <cell r="D1519">
            <v>2.3530000000000002</v>
          </cell>
          <cell r="E1519" t="str">
            <v>인</v>
          </cell>
          <cell r="G1519">
            <v>38777</v>
          </cell>
          <cell r="H1519">
            <v>91242</v>
          </cell>
        </row>
        <row r="1520">
          <cell r="B1520" t="str">
            <v xml:space="preserve">     검  측</v>
          </cell>
          <cell r="C1520" t="str">
            <v>프랜트기계설치공</v>
          </cell>
          <cell r="D1520">
            <v>2.3530000000000002</v>
          </cell>
          <cell r="E1520" t="str">
            <v>인</v>
          </cell>
          <cell r="G1520">
            <v>80805</v>
          </cell>
          <cell r="H1520">
            <v>190134</v>
          </cell>
        </row>
        <row r="1521">
          <cell r="A1521" t="str">
            <v>도면대조 및 기록</v>
          </cell>
          <cell r="C1521" t="str">
            <v>프랜트기계설치공</v>
          </cell>
          <cell r="D1521">
            <v>2.3530000000000002</v>
          </cell>
          <cell r="E1521" t="str">
            <v>인</v>
          </cell>
          <cell r="G1521">
            <v>80805</v>
          </cell>
          <cell r="H1521">
            <v>190134</v>
          </cell>
        </row>
        <row r="1522">
          <cell r="B1522" t="str">
            <v xml:space="preserve">     보  조</v>
          </cell>
          <cell r="C1522" t="str">
            <v>특 별 인 부</v>
          </cell>
          <cell r="D1522">
            <v>2.3530000000000002</v>
          </cell>
          <cell r="E1522" t="str">
            <v>인</v>
          </cell>
          <cell r="G1522">
            <v>57379</v>
          </cell>
          <cell r="H1522">
            <v>135012</v>
          </cell>
        </row>
        <row r="1523">
          <cell r="A1523" t="str">
            <v>뒷 정 리,조  작</v>
          </cell>
          <cell r="C1523" t="str">
            <v>특수 비계공</v>
          </cell>
          <cell r="D1523">
            <v>0.624</v>
          </cell>
          <cell r="E1523" t="str">
            <v>인</v>
          </cell>
          <cell r="G1523">
            <v>85884</v>
          </cell>
          <cell r="H1523">
            <v>53591</v>
          </cell>
        </row>
        <row r="1524">
          <cell r="B1524" t="str">
            <v xml:space="preserve">     철  거</v>
          </cell>
          <cell r="C1524" t="str">
            <v>프랜트기계설치공</v>
          </cell>
          <cell r="D1524">
            <v>1.4119999999999999</v>
          </cell>
          <cell r="E1524" t="str">
            <v>인</v>
          </cell>
          <cell r="G1524">
            <v>80805</v>
          </cell>
          <cell r="H1524">
            <v>114096</v>
          </cell>
        </row>
        <row r="1526">
          <cell r="B1526" t="str">
            <v xml:space="preserve">     절  단</v>
          </cell>
          <cell r="C1526" t="str">
            <v>산 소 절 단 공</v>
          </cell>
          <cell r="D1526">
            <v>0.94799999999999995</v>
          </cell>
          <cell r="E1526" t="str">
            <v>인</v>
          </cell>
          <cell r="G1526">
            <v>31794</v>
          </cell>
          <cell r="H1526">
            <v>30140</v>
          </cell>
        </row>
        <row r="1527">
          <cell r="B1527" t="str">
            <v xml:space="preserve">     보  조</v>
          </cell>
          <cell r="C1527" t="str">
            <v>특 별 인 부</v>
          </cell>
          <cell r="D1527">
            <v>2.3530000000000002</v>
          </cell>
          <cell r="E1527" t="str">
            <v>인</v>
          </cell>
          <cell r="G1527">
            <v>57379</v>
          </cell>
          <cell r="H1527">
            <v>135012</v>
          </cell>
        </row>
        <row r="1528">
          <cell r="A1528" t="str">
            <v>전기설비설치유지</v>
          </cell>
        </row>
        <row r="1529">
          <cell r="B1529" t="str">
            <v xml:space="preserve">     철  거</v>
          </cell>
          <cell r="C1529" t="str">
            <v>프 랜 트 전 공</v>
          </cell>
          <cell r="D1529">
            <v>3.5289999999999999</v>
          </cell>
          <cell r="E1529" t="str">
            <v>인</v>
          </cell>
          <cell r="G1529">
            <v>64285</v>
          </cell>
          <cell r="H1529">
            <v>226861</v>
          </cell>
        </row>
        <row r="1530">
          <cell r="B1530" t="str">
            <v xml:space="preserve">     보  조</v>
          </cell>
          <cell r="C1530" t="str">
            <v>특 별 인 부</v>
          </cell>
          <cell r="D1530">
            <v>3.5289999999999999</v>
          </cell>
          <cell r="E1530" t="str">
            <v>인</v>
          </cell>
          <cell r="G1530">
            <v>57379</v>
          </cell>
          <cell r="H1530">
            <v>202490</v>
          </cell>
        </row>
        <row r="1535">
          <cell r="A1535" t="str">
            <v xml:space="preserve">        계</v>
          </cell>
          <cell r="F1535">
            <v>9780858</v>
          </cell>
          <cell r="H1535">
            <v>9780858</v>
          </cell>
        </row>
        <row r="1543">
          <cell r="E1543" t="str">
            <v xml:space="preserve"> </v>
          </cell>
          <cell r="F1543" t="str">
            <v>RADIAL GATE GUIDE FRAME 설치 사용장비 경비</v>
          </cell>
        </row>
        <row r="1544">
          <cell r="E1544" t="str">
            <v xml:space="preserve"> </v>
          </cell>
        </row>
        <row r="1545">
          <cell r="A1545" t="str">
            <v>종       별</v>
          </cell>
          <cell r="C1545" t="str">
            <v>재 료 또 는</v>
          </cell>
          <cell r="D1545" t="str">
            <v xml:space="preserve">원 수 </v>
          </cell>
          <cell r="E1545" t="str">
            <v>단 위</v>
          </cell>
          <cell r="F1545" t="str">
            <v>총   액</v>
          </cell>
          <cell r="G1545" t="str">
            <v>노   무   비</v>
          </cell>
          <cell r="I1545" t="str">
            <v>재   료   비</v>
          </cell>
          <cell r="K1545" t="str">
            <v>경      비</v>
          </cell>
          <cell r="M1545" t="str">
            <v>비   고</v>
          </cell>
        </row>
        <row r="1546">
          <cell r="C1546" t="str">
            <v xml:space="preserve">규       격 </v>
          </cell>
          <cell r="F1546" t="str">
            <v>금   액</v>
          </cell>
          <cell r="G1546" t="str">
            <v>단  가</v>
          </cell>
          <cell r="H1546" t="str">
            <v>금   액</v>
          </cell>
          <cell r="I1546" t="str">
            <v>단  가</v>
          </cell>
          <cell r="J1546" t="str">
            <v>금   액</v>
          </cell>
          <cell r="K1546" t="str">
            <v>단  가</v>
          </cell>
          <cell r="L1546" t="str">
            <v>금   액</v>
          </cell>
        </row>
        <row r="1548">
          <cell r="A1548" t="str">
            <v>A.C WELDER</v>
          </cell>
          <cell r="C1548" t="str">
            <v>10KVA</v>
          </cell>
          <cell r="D1548">
            <v>8</v>
          </cell>
          <cell r="E1548" t="str">
            <v>Hr</v>
          </cell>
          <cell r="K1548">
            <v>155</v>
          </cell>
          <cell r="L1548">
            <v>1240</v>
          </cell>
        </row>
        <row r="1549">
          <cell r="A1549" t="str">
            <v>GAS CUTTING M/C</v>
          </cell>
          <cell r="C1549" t="str">
            <v>중 형</v>
          </cell>
          <cell r="D1549">
            <v>48</v>
          </cell>
          <cell r="E1549" t="str">
            <v>Hr</v>
          </cell>
          <cell r="G1549">
            <v>3974</v>
          </cell>
          <cell r="H1549">
            <v>190752</v>
          </cell>
          <cell r="K1549">
            <v>115</v>
          </cell>
          <cell r="L1549">
            <v>5520</v>
          </cell>
        </row>
        <row r="1550">
          <cell r="A1550" t="str">
            <v>GAS WELDER</v>
          </cell>
          <cell r="C1550" t="str">
            <v>중 형</v>
          </cell>
          <cell r="D1550">
            <v>24</v>
          </cell>
          <cell r="E1550" t="str">
            <v>Hr</v>
          </cell>
          <cell r="K1550">
            <v>115</v>
          </cell>
          <cell r="L1550">
            <v>2760</v>
          </cell>
        </row>
        <row r="1551">
          <cell r="A1551" t="str">
            <v>PORTABLE DRILL</v>
          </cell>
          <cell r="C1551" t="str">
            <v>1.5 HP</v>
          </cell>
          <cell r="D1551">
            <v>16</v>
          </cell>
          <cell r="E1551" t="str">
            <v>Hr</v>
          </cell>
          <cell r="K1551">
            <v>14</v>
          </cell>
          <cell r="L1551">
            <v>224</v>
          </cell>
        </row>
        <row r="1552">
          <cell r="A1552" t="str">
            <v>PORTABLE GRINDER</v>
          </cell>
          <cell r="C1552" t="str">
            <v>0.5 HP</v>
          </cell>
          <cell r="D1552">
            <v>48</v>
          </cell>
          <cell r="E1552" t="str">
            <v>Hr</v>
          </cell>
          <cell r="K1552">
            <v>22</v>
          </cell>
          <cell r="L1552">
            <v>1056</v>
          </cell>
        </row>
        <row r="1554">
          <cell r="A1554" t="str">
            <v>COMPRESSOR</v>
          </cell>
          <cell r="C1554" t="str">
            <v>7.1㎥/min</v>
          </cell>
          <cell r="D1554">
            <v>16</v>
          </cell>
          <cell r="E1554" t="str">
            <v>Hr</v>
          </cell>
          <cell r="G1554">
            <v>9681</v>
          </cell>
          <cell r="H1554">
            <v>154896</v>
          </cell>
          <cell r="I1554">
            <v>8779</v>
          </cell>
          <cell r="J1554">
            <v>140464</v>
          </cell>
          <cell r="K1554">
            <v>6250</v>
          </cell>
          <cell r="L1554">
            <v>100000</v>
          </cell>
        </row>
        <row r="1555">
          <cell r="A1555" t="str">
            <v>리프트 트럭</v>
          </cell>
          <cell r="C1555" t="str">
            <v>5 TON</v>
          </cell>
          <cell r="D1555">
            <v>8</v>
          </cell>
          <cell r="E1555" t="str">
            <v>Hr</v>
          </cell>
          <cell r="G1555">
            <v>9681</v>
          </cell>
          <cell r="H1555">
            <v>77448</v>
          </cell>
          <cell r="I1555">
            <v>5116.08</v>
          </cell>
          <cell r="J1555">
            <v>40928</v>
          </cell>
          <cell r="K1555">
            <v>4863</v>
          </cell>
          <cell r="L1555">
            <v>38904</v>
          </cell>
        </row>
        <row r="1556">
          <cell r="A1556" t="str">
            <v>TRUCK CRANE</v>
          </cell>
          <cell r="C1556" t="str">
            <v>40 TON</v>
          </cell>
          <cell r="D1556">
            <v>8</v>
          </cell>
          <cell r="E1556" t="str">
            <v>Hr</v>
          </cell>
          <cell r="G1556">
            <v>18615</v>
          </cell>
          <cell r="H1556">
            <v>148920</v>
          </cell>
          <cell r="I1556">
            <v>8730</v>
          </cell>
          <cell r="J1556">
            <v>69840</v>
          </cell>
          <cell r="K1556">
            <v>55621</v>
          </cell>
          <cell r="L1556">
            <v>444968</v>
          </cell>
        </row>
        <row r="1557">
          <cell r="A1557" t="str">
            <v>WINCH</v>
          </cell>
          <cell r="C1557" t="str">
            <v>50 HP</v>
          </cell>
          <cell r="D1557">
            <v>8</v>
          </cell>
          <cell r="E1557" t="str">
            <v>Hr</v>
          </cell>
          <cell r="G1557">
            <v>9235</v>
          </cell>
          <cell r="H1557">
            <v>73880</v>
          </cell>
          <cell r="K1557">
            <v>5209</v>
          </cell>
          <cell r="L1557">
            <v>41672</v>
          </cell>
        </row>
        <row r="1560">
          <cell r="B1560" t="str">
            <v xml:space="preserve"> 계</v>
          </cell>
          <cell r="F1560">
            <v>1533472</v>
          </cell>
          <cell r="H1560">
            <v>645896</v>
          </cell>
          <cell r="J1560">
            <v>251232</v>
          </cell>
          <cell r="L1560">
            <v>636344</v>
          </cell>
        </row>
        <row r="1572">
          <cell r="E1572" t="str">
            <v xml:space="preserve"> </v>
          </cell>
          <cell r="F1572" t="str">
            <v>RADIAL GATE GUIDE FRAME 설치 소모 자재비</v>
          </cell>
        </row>
        <row r="1573">
          <cell r="E1573" t="str">
            <v xml:space="preserve"> </v>
          </cell>
        </row>
        <row r="1574">
          <cell r="A1574" t="str">
            <v>종       별</v>
          </cell>
          <cell r="C1574" t="str">
            <v>재 료 또 는</v>
          </cell>
          <cell r="D1574" t="str">
            <v xml:space="preserve">원 수 </v>
          </cell>
          <cell r="E1574" t="str">
            <v>단 위</v>
          </cell>
          <cell r="F1574" t="str">
            <v>총   액</v>
          </cell>
          <cell r="G1574" t="str">
            <v>노   무   비</v>
          </cell>
          <cell r="I1574" t="str">
            <v>재   료   비</v>
          </cell>
          <cell r="K1574" t="str">
            <v>경      비</v>
          </cell>
          <cell r="M1574" t="str">
            <v>비   고</v>
          </cell>
        </row>
        <row r="1575">
          <cell r="C1575" t="str">
            <v xml:space="preserve">규       격 </v>
          </cell>
          <cell r="F1575" t="str">
            <v>금   액</v>
          </cell>
          <cell r="G1575" t="str">
            <v>단  가</v>
          </cell>
          <cell r="H1575" t="str">
            <v>금   액</v>
          </cell>
          <cell r="I1575" t="str">
            <v>단  가</v>
          </cell>
          <cell r="J1575" t="str">
            <v>금   액</v>
          </cell>
          <cell r="K1575" t="str">
            <v>단  가</v>
          </cell>
          <cell r="L1575" t="str">
            <v>금   액</v>
          </cell>
        </row>
        <row r="1576">
          <cell r="A1576" t="str">
            <v>산       소</v>
          </cell>
          <cell r="C1576" t="str">
            <v>6,000L용</v>
          </cell>
          <cell r="D1576">
            <v>0.5</v>
          </cell>
          <cell r="E1576" t="str">
            <v>병</v>
          </cell>
          <cell r="G1576" t="str">
            <v xml:space="preserve"> </v>
          </cell>
          <cell r="I1576">
            <v>12000</v>
          </cell>
          <cell r="J1576">
            <v>6000</v>
          </cell>
        </row>
        <row r="1577">
          <cell r="A1577" t="str">
            <v>아 세 치 렌</v>
          </cell>
          <cell r="C1577" t="str">
            <v>2,100L용</v>
          </cell>
          <cell r="D1577">
            <v>0.05</v>
          </cell>
          <cell r="E1577" t="str">
            <v>병</v>
          </cell>
          <cell r="I1577">
            <v>25849</v>
          </cell>
          <cell r="J1577">
            <v>1292</v>
          </cell>
        </row>
        <row r="1578">
          <cell r="A1578" t="str">
            <v>용   접  봉</v>
          </cell>
          <cell r="C1578" t="str">
            <v>SS41+STS304,4M/M</v>
          </cell>
          <cell r="D1578">
            <v>7</v>
          </cell>
          <cell r="E1578" t="str">
            <v>KG</v>
          </cell>
          <cell r="I1578">
            <v>3360</v>
          </cell>
          <cell r="J1578">
            <v>23520</v>
          </cell>
        </row>
        <row r="1579">
          <cell r="A1579" t="str">
            <v xml:space="preserve"> </v>
          </cell>
          <cell r="D1579" t="str">
            <v xml:space="preserve"> </v>
          </cell>
          <cell r="E1579" t="str">
            <v xml:space="preserve"> </v>
          </cell>
          <cell r="I1579" t="str">
            <v xml:space="preserve"> </v>
          </cell>
          <cell r="J1579" t="str">
            <v xml:space="preserve"> </v>
          </cell>
        </row>
        <row r="1582">
          <cell r="B1582" t="str">
            <v>계</v>
          </cell>
          <cell r="F1582">
            <v>30812</v>
          </cell>
          <cell r="J1582">
            <v>30812</v>
          </cell>
          <cell r="L1582" t="str">
            <v xml:space="preserve"> </v>
          </cell>
        </row>
        <row r="1601">
          <cell r="E1601" t="str">
            <v xml:space="preserve"> </v>
          </cell>
          <cell r="F1601" t="str">
            <v>RADIAL GATE HOIST 설치 사용장비 경비</v>
          </cell>
        </row>
        <row r="1602">
          <cell r="E1602" t="str">
            <v xml:space="preserve"> </v>
          </cell>
        </row>
        <row r="1603">
          <cell r="A1603" t="str">
            <v>종       별</v>
          </cell>
          <cell r="C1603" t="str">
            <v>재 료 또 는</v>
          </cell>
          <cell r="D1603" t="str">
            <v xml:space="preserve">원 수 </v>
          </cell>
          <cell r="E1603" t="str">
            <v>단 위</v>
          </cell>
          <cell r="F1603" t="str">
            <v>총   액</v>
          </cell>
          <cell r="G1603" t="str">
            <v>노   무   비</v>
          </cell>
          <cell r="I1603" t="str">
            <v>재   료   비</v>
          </cell>
          <cell r="K1603" t="str">
            <v>경      비</v>
          </cell>
          <cell r="M1603" t="str">
            <v>비   고</v>
          </cell>
        </row>
        <row r="1604">
          <cell r="C1604" t="str">
            <v xml:space="preserve">규       격 </v>
          </cell>
          <cell r="F1604" t="str">
            <v>금   액</v>
          </cell>
          <cell r="G1604" t="str">
            <v>단  가</v>
          </cell>
          <cell r="H1604" t="str">
            <v>금   액</v>
          </cell>
          <cell r="I1604" t="str">
            <v>단  가</v>
          </cell>
          <cell r="J1604" t="str">
            <v>금   액</v>
          </cell>
          <cell r="K1604" t="str">
            <v>단  가</v>
          </cell>
          <cell r="L1604" t="str">
            <v>금   액</v>
          </cell>
        </row>
        <row r="1607">
          <cell r="A1607" t="str">
            <v>A.C WELDER</v>
          </cell>
          <cell r="C1607" t="str">
            <v>10KVA</v>
          </cell>
          <cell r="D1607">
            <v>8</v>
          </cell>
          <cell r="E1607" t="str">
            <v>Hr</v>
          </cell>
          <cell r="K1607">
            <v>155</v>
          </cell>
          <cell r="L1607">
            <v>1240</v>
          </cell>
        </row>
        <row r="1608">
          <cell r="A1608" t="str">
            <v>GAS CUTTING M/C</v>
          </cell>
          <cell r="C1608" t="str">
            <v>중 형</v>
          </cell>
          <cell r="D1608">
            <v>16</v>
          </cell>
          <cell r="E1608" t="str">
            <v>Hr</v>
          </cell>
          <cell r="G1608">
            <v>3974</v>
          </cell>
          <cell r="H1608">
            <v>63584</v>
          </cell>
          <cell r="K1608">
            <v>115</v>
          </cell>
          <cell r="L1608">
            <v>1840</v>
          </cell>
        </row>
        <row r="1609">
          <cell r="A1609" t="str">
            <v>PORTABLE DRILL</v>
          </cell>
          <cell r="C1609" t="str">
            <v>1.5 HP</v>
          </cell>
          <cell r="D1609">
            <v>8</v>
          </cell>
          <cell r="E1609" t="str">
            <v>Hr</v>
          </cell>
          <cell r="K1609">
            <v>14</v>
          </cell>
          <cell r="L1609">
            <v>112</v>
          </cell>
        </row>
        <row r="1610">
          <cell r="A1610" t="str">
            <v>PORTABLE GRINDER</v>
          </cell>
          <cell r="C1610" t="str">
            <v>0.5 HP</v>
          </cell>
          <cell r="D1610">
            <v>16</v>
          </cell>
          <cell r="E1610" t="str">
            <v>Hr</v>
          </cell>
          <cell r="K1610">
            <v>22</v>
          </cell>
          <cell r="L1610">
            <v>352</v>
          </cell>
        </row>
        <row r="1611">
          <cell r="A1611" t="str">
            <v>TRUCK CRANE</v>
          </cell>
          <cell r="C1611" t="str">
            <v>30 TON</v>
          </cell>
          <cell r="D1611">
            <v>8</v>
          </cell>
          <cell r="E1611" t="str">
            <v>Hr</v>
          </cell>
          <cell r="G1611">
            <v>18615</v>
          </cell>
          <cell r="H1611">
            <v>148920</v>
          </cell>
          <cell r="I1611">
            <v>7046</v>
          </cell>
          <cell r="J1611">
            <v>56368</v>
          </cell>
          <cell r="K1611">
            <v>44939</v>
          </cell>
          <cell r="L1611">
            <v>359512</v>
          </cell>
        </row>
        <row r="1612">
          <cell r="E1612" t="str">
            <v xml:space="preserve"> </v>
          </cell>
          <cell r="G1612" t="str">
            <v xml:space="preserve"> </v>
          </cell>
          <cell r="I1612" t="str">
            <v xml:space="preserve"> </v>
          </cell>
          <cell r="J1612" t="str">
            <v xml:space="preserve"> </v>
          </cell>
          <cell r="K1612" t="str">
            <v xml:space="preserve"> </v>
          </cell>
        </row>
        <row r="1613">
          <cell r="A1613" t="str">
            <v>WINCH</v>
          </cell>
          <cell r="C1613" t="str">
            <v>10 HP</v>
          </cell>
          <cell r="D1613">
            <v>16</v>
          </cell>
          <cell r="E1613" t="str">
            <v>Hr</v>
          </cell>
          <cell r="G1613">
            <v>9235</v>
          </cell>
          <cell r="H1613">
            <v>147760</v>
          </cell>
          <cell r="I1613" t="str">
            <v xml:space="preserve"> </v>
          </cell>
          <cell r="J1613" t="str">
            <v xml:space="preserve"> </v>
          </cell>
          <cell r="K1613">
            <v>850</v>
          </cell>
          <cell r="L1613">
            <v>13600</v>
          </cell>
        </row>
        <row r="1618">
          <cell r="B1618" t="str">
            <v xml:space="preserve"> 계</v>
          </cell>
          <cell r="F1618">
            <v>793288</v>
          </cell>
          <cell r="H1618">
            <v>360264</v>
          </cell>
          <cell r="J1618">
            <v>56368</v>
          </cell>
          <cell r="L1618">
            <v>376656</v>
          </cell>
        </row>
        <row r="1630">
          <cell r="E1630" t="str">
            <v xml:space="preserve"> </v>
          </cell>
          <cell r="F1630" t="str">
            <v>TRASH RACK 제작 인건비</v>
          </cell>
        </row>
        <row r="1631">
          <cell r="E1631" t="str">
            <v xml:space="preserve"> </v>
          </cell>
        </row>
        <row r="1632">
          <cell r="A1632" t="str">
            <v>종       별</v>
          </cell>
          <cell r="C1632" t="str">
            <v>재 료 또 는</v>
          </cell>
          <cell r="D1632" t="str">
            <v xml:space="preserve">원 수 </v>
          </cell>
          <cell r="E1632" t="str">
            <v>단 위</v>
          </cell>
          <cell r="F1632" t="str">
            <v>총   액</v>
          </cell>
          <cell r="G1632" t="str">
            <v>노   무   비</v>
          </cell>
          <cell r="I1632" t="str">
            <v>재   료   비</v>
          </cell>
          <cell r="K1632" t="str">
            <v>경      비</v>
          </cell>
          <cell r="M1632" t="str">
            <v>비   고</v>
          </cell>
        </row>
        <row r="1633">
          <cell r="C1633" t="str">
            <v xml:space="preserve">규       격 </v>
          </cell>
          <cell r="F1633" t="str">
            <v>금   액</v>
          </cell>
          <cell r="G1633" t="str">
            <v>단  가</v>
          </cell>
          <cell r="H1633" t="str">
            <v>금   액</v>
          </cell>
          <cell r="I1633" t="str">
            <v>단  가</v>
          </cell>
          <cell r="J1633" t="str">
            <v>금   액</v>
          </cell>
          <cell r="K1633" t="str">
            <v>단  가</v>
          </cell>
          <cell r="L1633" t="str">
            <v>금   액</v>
          </cell>
        </row>
        <row r="1634">
          <cell r="A1634" t="str">
            <v>기 술 관 리</v>
          </cell>
          <cell r="C1634" t="str">
            <v>기계기사1급</v>
          </cell>
          <cell r="D1634">
            <v>5.2</v>
          </cell>
          <cell r="E1634" t="str">
            <v>인</v>
          </cell>
          <cell r="G1634">
            <v>97488</v>
          </cell>
          <cell r="H1634">
            <v>506937</v>
          </cell>
        </row>
        <row r="1635">
          <cell r="A1635" t="str">
            <v>제 작 정 리</v>
          </cell>
          <cell r="C1635" t="str">
            <v>프랜트 제관공</v>
          </cell>
          <cell r="D1635">
            <v>1.25</v>
          </cell>
          <cell r="E1635" t="str">
            <v>인</v>
          </cell>
          <cell r="G1635">
            <v>81966</v>
          </cell>
          <cell r="H1635">
            <v>102457</v>
          </cell>
        </row>
        <row r="1636">
          <cell r="A1636" t="str">
            <v xml:space="preserve"> </v>
          </cell>
          <cell r="B1636" t="str">
            <v>절    단</v>
          </cell>
          <cell r="C1636" t="str">
            <v>산소 절단공</v>
          </cell>
          <cell r="D1636">
            <v>0.65600000000000003</v>
          </cell>
          <cell r="E1636" t="str">
            <v>인</v>
          </cell>
          <cell r="G1636">
            <v>31794</v>
          </cell>
          <cell r="H1636">
            <v>20856</v>
          </cell>
        </row>
        <row r="1637">
          <cell r="B1637" t="str">
            <v>절    단</v>
          </cell>
          <cell r="C1637" t="str">
            <v>프랜트 제관공</v>
          </cell>
          <cell r="D1637">
            <v>36.902000000000001</v>
          </cell>
          <cell r="E1637" t="str">
            <v>인</v>
          </cell>
          <cell r="G1637">
            <v>81966</v>
          </cell>
          <cell r="H1637">
            <v>3024709</v>
          </cell>
        </row>
        <row r="1638">
          <cell r="A1638" t="str">
            <v>HOLING</v>
          </cell>
          <cell r="C1638" t="str">
            <v>프랜트 제관공</v>
          </cell>
          <cell r="D1638">
            <v>3.22</v>
          </cell>
          <cell r="E1638" t="str">
            <v>인</v>
          </cell>
          <cell r="G1638">
            <v>81966</v>
          </cell>
          <cell r="H1638">
            <v>263930</v>
          </cell>
        </row>
        <row r="1640">
          <cell r="A1640" t="str">
            <v>THREADING</v>
          </cell>
          <cell r="C1640" t="str">
            <v>프랜트 제관공</v>
          </cell>
          <cell r="D1640">
            <v>4.3</v>
          </cell>
          <cell r="E1640" t="str">
            <v>인</v>
          </cell>
          <cell r="G1640">
            <v>81966</v>
          </cell>
          <cell r="H1640">
            <v>352453</v>
          </cell>
        </row>
        <row r="1641">
          <cell r="B1641" t="str">
            <v>끝   손   질</v>
          </cell>
          <cell r="C1641" t="str">
            <v>기계 연마공</v>
          </cell>
          <cell r="D1641">
            <v>18.66</v>
          </cell>
          <cell r="E1641" t="str">
            <v>인</v>
          </cell>
          <cell r="G1641">
            <v>26032</v>
          </cell>
          <cell r="H1641">
            <v>485757</v>
          </cell>
        </row>
        <row r="1642">
          <cell r="B1642" t="str">
            <v>사    도</v>
          </cell>
          <cell r="C1642" t="str">
            <v>제   도   공</v>
          </cell>
          <cell r="D1642">
            <v>0.3</v>
          </cell>
          <cell r="E1642" t="str">
            <v>인</v>
          </cell>
          <cell r="G1642">
            <v>32747</v>
          </cell>
          <cell r="H1642">
            <v>9824</v>
          </cell>
        </row>
        <row r="1643">
          <cell r="B1643" t="str">
            <v>현    도</v>
          </cell>
          <cell r="C1643" t="str">
            <v>현   도   공</v>
          </cell>
          <cell r="D1643">
            <v>8.5999999999999993E-2</v>
          </cell>
          <cell r="E1643" t="str">
            <v>인</v>
          </cell>
          <cell r="G1643">
            <v>28487</v>
          </cell>
          <cell r="H1643">
            <v>2449</v>
          </cell>
        </row>
        <row r="1644">
          <cell r="B1644" t="str">
            <v>괘    서</v>
          </cell>
          <cell r="C1644" t="str">
            <v>마   킹   공</v>
          </cell>
          <cell r="D1644">
            <v>2</v>
          </cell>
          <cell r="E1644" t="str">
            <v>인</v>
          </cell>
          <cell r="G1644">
            <v>26924</v>
          </cell>
          <cell r="H1644">
            <v>53848</v>
          </cell>
        </row>
        <row r="1646">
          <cell r="A1646" t="str">
            <v xml:space="preserve"> </v>
          </cell>
          <cell r="B1646" t="str">
            <v>교    정</v>
          </cell>
          <cell r="C1646" t="str">
            <v>프랜트 제관공</v>
          </cell>
          <cell r="D1646">
            <v>0.5</v>
          </cell>
          <cell r="E1646" t="str">
            <v>인</v>
          </cell>
          <cell r="G1646">
            <v>81966</v>
          </cell>
          <cell r="H1646">
            <v>40983</v>
          </cell>
        </row>
        <row r="1647">
          <cell r="A1647" t="str">
            <v>용        접</v>
          </cell>
          <cell r="C1647" t="str">
            <v>프랜트 용접공</v>
          </cell>
          <cell r="D1647">
            <v>4.46</v>
          </cell>
          <cell r="E1647" t="str">
            <v>인</v>
          </cell>
          <cell r="G1647">
            <v>95379</v>
          </cell>
          <cell r="H1647">
            <v>425390</v>
          </cell>
        </row>
        <row r="1648">
          <cell r="B1648" t="str">
            <v>교    정</v>
          </cell>
          <cell r="C1648" t="str">
            <v>프랜트 제관공</v>
          </cell>
          <cell r="D1648">
            <v>0.75</v>
          </cell>
          <cell r="E1648" t="str">
            <v>인</v>
          </cell>
          <cell r="G1648">
            <v>81966</v>
          </cell>
          <cell r="H1648">
            <v>61474</v>
          </cell>
        </row>
        <row r="1649">
          <cell r="B1649" t="str">
            <v>조    작</v>
          </cell>
          <cell r="C1649" t="str">
            <v>특수 비계공</v>
          </cell>
          <cell r="D1649">
            <v>3.3</v>
          </cell>
          <cell r="E1649" t="str">
            <v>인</v>
          </cell>
          <cell r="G1649">
            <v>85884</v>
          </cell>
          <cell r="H1649">
            <v>283417</v>
          </cell>
        </row>
        <row r="1650">
          <cell r="B1650" t="str">
            <v>소  운  반</v>
          </cell>
          <cell r="C1650" t="str">
            <v>보 통 인 부</v>
          </cell>
          <cell r="D1650">
            <v>1</v>
          </cell>
          <cell r="E1650" t="str">
            <v>인</v>
          </cell>
          <cell r="G1650">
            <v>37736</v>
          </cell>
          <cell r="H1650">
            <v>37736</v>
          </cell>
        </row>
        <row r="1652">
          <cell r="B1652" t="str">
            <v>보  조(기 능)</v>
          </cell>
          <cell r="C1652" t="str">
            <v>특 별 인 부</v>
          </cell>
          <cell r="D1652">
            <v>37.68</v>
          </cell>
          <cell r="G1652">
            <v>57379</v>
          </cell>
          <cell r="H1652">
            <v>2162040</v>
          </cell>
        </row>
        <row r="1656">
          <cell r="B1656" t="str">
            <v xml:space="preserve">    계</v>
          </cell>
          <cell r="F1656">
            <v>7834260</v>
          </cell>
          <cell r="H1656">
            <v>7834260</v>
          </cell>
        </row>
        <row r="1659">
          <cell r="E1659" t="str">
            <v xml:space="preserve"> </v>
          </cell>
          <cell r="F1659" t="str">
            <v>TRASH RACK 제작 소모 자재비</v>
          </cell>
        </row>
        <row r="1660">
          <cell r="E1660" t="str">
            <v xml:space="preserve"> </v>
          </cell>
        </row>
        <row r="1661">
          <cell r="A1661" t="str">
            <v>종       별</v>
          </cell>
          <cell r="C1661" t="str">
            <v>재 료 또 는</v>
          </cell>
          <cell r="D1661" t="str">
            <v xml:space="preserve">원 수 </v>
          </cell>
          <cell r="E1661" t="str">
            <v>단 위</v>
          </cell>
          <cell r="F1661" t="str">
            <v>총   액</v>
          </cell>
          <cell r="G1661" t="str">
            <v>노   무   비</v>
          </cell>
          <cell r="I1661" t="str">
            <v>재   료   비</v>
          </cell>
          <cell r="K1661" t="str">
            <v>경      비</v>
          </cell>
          <cell r="M1661" t="str">
            <v>비   고</v>
          </cell>
        </row>
        <row r="1662">
          <cell r="C1662" t="str">
            <v xml:space="preserve">규       격 </v>
          </cell>
          <cell r="F1662" t="str">
            <v>금   액</v>
          </cell>
          <cell r="G1662" t="str">
            <v>단  가</v>
          </cell>
          <cell r="H1662" t="str">
            <v>금   액</v>
          </cell>
          <cell r="I1662" t="str">
            <v>단  가</v>
          </cell>
          <cell r="J1662" t="str">
            <v>금   액</v>
          </cell>
          <cell r="K1662" t="str">
            <v>단  가</v>
          </cell>
          <cell r="L1662" t="str">
            <v>금   액</v>
          </cell>
        </row>
        <row r="1663">
          <cell r="A1663" t="str">
            <v>산       소</v>
          </cell>
          <cell r="C1663" t="str">
            <v>6,000L용</v>
          </cell>
          <cell r="D1663">
            <v>1.8049999999999999</v>
          </cell>
          <cell r="E1663" t="str">
            <v>병</v>
          </cell>
          <cell r="G1663" t="str">
            <v xml:space="preserve"> </v>
          </cell>
          <cell r="I1663">
            <v>12000</v>
          </cell>
          <cell r="J1663">
            <v>21660</v>
          </cell>
        </row>
        <row r="1664">
          <cell r="A1664" t="str">
            <v>아 세 치 렌</v>
          </cell>
          <cell r="C1664" t="str">
            <v>2,100L용</v>
          </cell>
          <cell r="D1664">
            <v>1.2749999999999999</v>
          </cell>
          <cell r="E1664" t="str">
            <v>병</v>
          </cell>
          <cell r="I1664">
            <v>25849</v>
          </cell>
          <cell r="J1664">
            <v>32957</v>
          </cell>
        </row>
        <row r="1665">
          <cell r="A1665" t="str">
            <v>함       석</v>
          </cell>
          <cell r="C1665" t="str">
            <v>#32 x 3' x 6'</v>
          </cell>
          <cell r="D1665">
            <v>0.53</v>
          </cell>
          <cell r="E1665" t="str">
            <v>매</v>
          </cell>
          <cell r="I1665">
            <v>2597</v>
          </cell>
          <cell r="J1665">
            <v>1376</v>
          </cell>
        </row>
        <row r="1666">
          <cell r="A1666" t="str">
            <v>용   접  봉</v>
          </cell>
          <cell r="C1666" t="str">
            <v>SS400, 4M/Mx350L</v>
          </cell>
          <cell r="D1666">
            <v>20.7</v>
          </cell>
          <cell r="E1666" t="str">
            <v>KG</v>
          </cell>
          <cell r="I1666">
            <v>1260</v>
          </cell>
          <cell r="J1666">
            <v>26082</v>
          </cell>
        </row>
        <row r="1667">
          <cell r="A1667" t="str">
            <v xml:space="preserve"> </v>
          </cell>
          <cell r="D1667" t="str">
            <v xml:space="preserve"> </v>
          </cell>
          <cell r="E1667" t="str">
            <v xml:space="preserve"> </v>
          </cell>
          <cell r="K1667" t="str">
            <v xml:space="preserve"> </v>
          </cell>
          <cell r="L1667" t="str">
            <v xml:space="preserve"> </v>
          </cell>
        </row>
        <row r="1668">
          <cell r="A1668" t="str">
            <v>그라인다돌</v>
          </cell>
          <cell r="C1668" t="str">
            <v>300m/mΦ</v>
          </cell>
          <cell r="D1668">
            <v>1.55</v>
          </cell>
          <cell r="E1668" t="str">
            <v>개</v>
          </cell>
          <cell r="I1668">
            <v>3380</v>
          </cell>
          <cell r="J1668">
            <v>5239</v>
          </cell>
          <cell r="K1668" t="str">
            <v xml:space="preserve"> </v>
          </cell>
        </row>
        <row r="1670">
          <cell r="B1670" t="str">
            <v>계</v>
          </cell>
          <cell r="F1670">
            <v>87314</v>
          </cell>
          <cell r="J1670">
            <v>87314</v>
          </cell>
          <cell r="L1670" t="str">
            <v xml:space="preserve"> </v>
          </cell>
        </row>
        <row r="1672">
          <cell r="M1672" t="str">
            <v xml:space="preserve"> </v>
          </cell>
        </row>
        <row r="1673">
          <cell r="M1673" t="str">
            <v xml:space="preserve"> </v>
          </cell>
        </row>
        <row r="1674">
          <cell r="M1674" t="str">
            <v xml:space="preserve"> </v>
          </cell>
        </row>
        <row r="1675">
          <cell r="M1675" t="str">
            <v xml:space="preserve"> </v>
          </cell>
        </row>
        <row r="1676">
          <cell r="M1676" t="str">
            <v xml:space="preserve"> </v>
          </cell>
        </row>
        <row r="1677">
          <cell r="M1677" t="str">
            <v xml:space="preserve"> </v>
          </cell>
        </row>
        <row r="1678">
          <cell r="M1678" t="str">
            <v xml:space="preserve"> </v>
          </cell>
        </row>
        <row r="1679">
          <cell r="M1679" t="str">
            <v xml:space="preserve"> </v>
          </cell>
        </row>
        <row r="1680">
          <cell r="M1680" t="str">
            <v xml:space="preserve"> </v>
          </cell>
        </row>
        <row r="1681">
          <cell r="M1681" t="str">
            <v xml:space="preserve"> </v>
          </cell>
        </row>
        <row r="1682">
          <cell r="M1682" t="str">
            <v xml:space="preserve"> </v>
          </cell>
        </row>
        <row r="1683">
          <cell r="M1683" t="str">
            <v xml:space="preserve"> </v>
          </cell>
        </row>
        <row r="1684">
          <cell r="M1684" t="str">
            <v xml:space="preserve"> </v>
          </cell>
        </row>
        <row r="1685">
          <cell r="M1685" t="str">
            <v xml:space="preserve"> </v>
          </cell>
        </row>
        <row r="1686">
          <cell r="M1686" t="str">
            <v xml:space="preserve"> </v>
          </cell>
        </row>
        <row r="1687">
          <cell r="M1687" t="str">
            <v xml:space="preserve"> </v>
          </cell>
        </row>
        <row r="1688">
          <cell r="E1688" t="str">
            <v xml:space="preserve"> </v>
          </cell>
          <cell r="F1688" t="str">
            <v>TRASH RACK 설치 인건비</v>
          </cell>
        </row>
        <row r="1689">
          <cell r="E1689" t="str">
            <v xml:space="preserve"> </v>
          </cell>
        </row>
        <row r="1690">
          <cell r="A1690" t="str">
            <v>종       별</v>
          </cell>
          <cell r="C1690" t="str">
            <v>재 료 또 는</v>
          </cell>
          <cell r="D1690" t="str">
            <v xml:space="preserve">원 수 </v>
          </cell>
          <cell r="E1690" t="str">
            <v>단 위</v>
          </cell>
          <cell r="F1690" t="str">
            <v>총   액</v>
          </cell>
          <cell r="G1690" t="str">
            <v>노   무   비</v>
          </cell>
          <cell r="I1690" t="str">
            <v>재   료   비</v>
          </cell>
          <cell r="K1690" t="str">
            <v>경      비</v>
          </cell>
          <cell r="M1690" t="str">
            <v>비   고</v>
          </cell>
        </row>
        <row r="1691">
          <cell r="C1691" t="str">
            <v xml:space="preserve">규       격 </v>
          </cell>
          <cell r="F1691" t="str">
            <v>금   액</v>
          </cell>
          <cell r="G1691" t="str">
            <v>단  가</v>
          </cell>
          <cell r="H1691" t="str">
            <v>금   액</v>
          </cell>
          <cell r="I1691" t="str">
            <v>단  가</v>
          </cell>
          <cell r="J1691" t="str">
            <v>금   액</v>
          </cell>
          <cell r="K1691" t="str">
            <v>단  가</v>
          </cell>
          <cell r="L1691" t="str">
            <v>금   액</v>
          </cell>
        </row>
        <row r="1692">
          <cell r="A1692" t="str">
            <v>기 술 관 리</v>
          </cell>
          <cell r="C1692" t="str">
            <v>기계기사1급</v>
          </cell>
          <cell r="D1692">
            <v>1.66</v>
          </cell>
          <cell r="E1692" t="str">
            <v>인</v>
          </cell>
          <cell r="G1692">
            <v>97488</v>
          </cell>
          <cell r="H1692">
            <v>161830</v>
          </cell>
        </row>
        <row r="1693">
          <cell r="A1693" t="str">
            <v>운 반 검 측</v>
          </cell>
          <cell r="C1693" t="str">
            <v>프랜트기계설치공</v>
          </cell>
          <cell r="D1693">
            <v>0.05</v>
          </cell>
          <cell r="E1693" t="str">
            <v>인</v>
          </cell>
          <cell r="G1693">
            <v>80805</v>
          </cell>
          <cell r="H1693">
            <v>4040</v>
          </cell>
        </row>
        <row r="1694">
          <cell r="C1694" t="str">
            <v>특 별 인 부</v>
          </cell>
          <cell r="D1694">
            <v>0.05</v>
          </cell>
          <cell r="E1694" t="str">
            <v>인</v>
          </cell>
          <cell r="G1694">
            <v>57379</v>
          </cell>
          <cell r="H1694">
            <v>2868</v>
          </cell>
        </row>
        <row r="1695">
          <cell r="A1695" t="str">
            <v>수      정</v>
          </cell>
          <cell r="C1695" t="str">
            <v>산소 절단공</v>
          </cell>
          <cell r="D1695">
            <v>0.05</v>
          </cell>
          <cell r="E1695" t="str">
            <v>인</v>
          </cell>
          <cell r="G1695">
            <v>31794</v>
          </cell>
          <cell r="H1695">
            <v>1589</v>
          </cell>
        </row>
        <row r="1696">
          <cell r="A1696" t="str">
            <v xml:space="preserve"> </v>
          </cell>
          <cell r="C1696" t="str">
            <v>프랜트기계설치공</v>
          </cell>
          <cell r="D1696">
            <v>0.05</v>
          </cell>
          <cell r="E1696" t="str">
            <v>인</v>
          </cell>
          <cell r="G1696">
            <v>80805</v>
          </cell>
          <cell r="H1696">
            <v>4040</v>
          </cell>
        </row>
        <row r="1698">
          <cell r="A1698" t="str">
            <v xml:space="preserve"> </v>
          </cell>
          <cell r="C1698" t="str">
            <v>특 별 인 부</v>
          </cell>
          <cell r="D1698">
            <v>0.1</v>
          </cell>
          <cell r="E1698" t="str">
            <v>인</v>
          </cell>
          <cell r="G1698">
            <v>57379</v>
          </cell>
          <cell r="H1698">
            <v>5737</v>
          </cell>
        </row>
        <row r="1699">
          <cell r="A1699" t="str">
            <v>설치준비 철근정리</v>
          </cell>
          <cell r="C1699" t="str">
            <v>산 소 절 단 공</v>
          </cell>
          <cell r="D1699">
            <v>4.7E-2</v>
          </cell>
          <cell r="E1699" t="str">
            <v>인</v>
          </cell>
          <cell r="G1699">
            <v>31794</v>
          </cell>
          <cell r="H1699">
            <v>1494</v>
          </cell>
        </row>
        <row r="1700">
          <cell r="C1700" t="str">
            <v>특 별 인 부</v>
          </cell>
          <cell r="D1700">
            <v>4.7E-2</v>
          </cell>
          <cell r="E1700" t="str">
            <v>인</v>
          </cell>
          <cell r="G1700">
            <v>57379</v>
          </cell>
          <cell r="H1700">
            <v>2696</v>
          </cell>
        </row>
        <row r="1701">
          <cell r="A1701" t="str">
            <v>CHIPPING</v>
          </cell>
          <cell r="C1701" t="str">
            <v>석      공</v>
          </cell>
          <cell r="D1701">
            <v>0.1</v>
          </cell>
          <cell r="E1701" t="str">
            <v>인</v>
          </cell>
          <cell r="G1701">
            <v>77005</v>
          </cell>
          <cell r="H1701">
            <v>7700</v>
          </cell>
        </row>
        <row r="1702">
          <cell r="C1702" t="str">
            <v>특 별 인 부</v>
          </cell>
          <cell r="D1702">
            <v>0.05</v>
          </cell>
          <cell r="E1702" t="str">
            <v>인</v>
          </cell>
          <cell r="G1702">
            <v>57379</v>
          </cell>
          <cell r="H1702">
            <v>2868</v>
          </cell>
        </row>
        <row r="1704">
          <cell r="A1704" t="str">
            <v>BEAM설치,CRANE</v>
          </cell>
          <cell r="C1704" t="str">
            <v>특 별 인 부</v>
          </cell>
          <cell r="D1704">
            <v>0.17499999999999999</v>
          </cell>
          <cell r="E1704" t="str">
            <v>인</v>
          </cell>
          <cell r="G1704">
            <v>57379</v>
          </cell>
          <cell r="H1704">
            <v>10041</v>
          </cell>
        </row>
        <row r="1705">
          <cell r="A1705" t="str">
            <v xml:space="preserve"> </v>
          </cell>
          <cell r="B1705" t="str">
            <v>작업</v>
          </cell>
          <cell r="C1705" t="str">
            <v>특수 비계공</v>
          </cell>
          <cell r="D1705">
            <v>0.18</v>
          </cell>
          <cell r="E1705" t="str">
            <v>인</v>
          </cell>
          <cell r="G1705">
            <v>85884</v>
          </cell>
          <cell r="H1705">
            <v>15459</v>
          </cell>
        </row>
        <row r="1706">
          <cell r="A1706" t="str">
            <v>BEAM설치,CRANE</v>
          </cell>
          <cell r="C1706" t="str">
            <v>측   량   사</v>
          </cell>
          <cell r="D1706">
            <v>0.14000000000000001</v>
          </cell>
          <cell r="E1706" t="str">
            <v>인</v>
          </cell>
          <cell r="G1706">
            <v>58506</v>
          </cell>
          <cell r="H1706">
            <v>8190</v>
          </cell>
        </row>
        <row r="1707">
          <cell r="A1707" t="str">
            <v>작업,1차 쎈타링</v>
          </cell>
          <cell r="C1707" t="str">
            <v>측 량 조 수</v>
          </cell>
          <cell r="D1707">
            <v>0.14000000000000001</v>
          </cell>
          <cell r="E1707" t="str">
            <v>인</v>
          </cell>
          <cell r="G1707">
            <v>38777</v>
          </cell>
          <cell r="H1707">
            <v>5428</v>
          </cell>
        </row>
        <row r="1708">
          <cell r="C1708" t="str">
            <v>특수 비계공</v>
          </cell>
          <cell r="D1708">
            <v>0.14000000000000001</v>
          </cell>
          <cell r="E1708" t="str">
            <v>인</v>
          </cell>
          <cell r="G1708">
            <v>85884</v>
          </cell>
          <cell r="H1708">
            <v>12023</v>
          </cell>
        </row>
        <row r="1709">
          <cell r="A1709" t="str">
            <v xml:space="preserve"> </v>
          </cell>
          <cell r="B1709" t="str">
            <v xml:space="preserve"> </v>
          </cell>
        </row>
        <row r="1710">
          <cell r="A1710" t="str">
            <v xml:space="preserve"> </v>
          </cell>
          <cell r="B1710" t="str">
            <v xml:space="preserve"> </v>
          </cell>
          <cell r="C1710" t="str">
            <v>특 별 인 부</v>
          </cell>
          <cell r="D1710">
            <v>0.28000000000000003</v>
          </cell>
          <cell r="E1710" t="str">
            <v>인</v>
          </cell>
          <cell r="G1710">
            <v>57379</v>
          </cell>
          <cell r="H1710">
            <v>16066</v>
          </cell>
        </row>
        <row r="1711">
          <cell r="A1711" t="str">
            <v xml:space="preserve"> </v>
          </cell>
          <cell r="B1711" t="str">
            <v xml:space="preserve"> </v>
          </cell>
          <cell r="C1711" t="str">
            <v>프랜트기계설치공</v>
          </cell>
          <cell r="D1711">
            <v>0.14000000000000001</v>
          </cell>
          <cell r="E1711" t="str">
            <v>인</v>
          </cell>
          <cell r="G1711">
            <v>80805</v>
          </cell>
          <cell r="H1711">
            <v>11312</v>
          </cell>
        </row>
        <row r="1712">
          <cell r="A1712" t="str">
            <v>턴 바 클 용 접</v>
          </cell>
          <cell r="C1712" t="str">
            <v xml:space="preserve">프랜트 용접공 </v>
          </cell>
          <cell r="D1712">
            <v>0.21</v>
          </cell>
          <cell r="E1712" t="str">
            <v>인</v>
          </cell>
          <cell r="G1712">
            <v>95379</v>
          </cell>
          <cell r="H1712">
            <v>20029</v>
          </cell>
        </row>
        <row r="1713">
          <cell r="A1713" t="str">
            <v xml:space="preserve"> </v>
          </cell>
          <cell r="B1713" t="str">
            <v xml:space="preserve"> </v>
          </cell>
          <cell r="C1713" t="str">
            <v>특 별 인 부</v>
          </cell>
          <cell r="D1713">
            <v>0.21</v>
          </cell>
          <cell r="E1713" t="str">
            <v>인</v>
          </cell>
          <cell r="G1713">
            <v>57379</v>
          </cell>
          <cell r="H1713">
            <v>12049</v>
          </cell>
        </row>
        <row r="1714">
          <cell r="A1714" t="str">
            <v>BEAM 완전고정</v>
          </cell>
          <cell r="C1714" t="str">
            <v>산소 절단공</v>
          </cell>
          <cell r="D1714">
            <v>1.4999999999999999E-2</v>
          </cell>
          <cell r="E1714" t="str">
            <v>인</v>
          </cell>
          <cell r="G1714">
            <v>31794</v>
          </cell>
          <cell r="H1714">
            <v>476</v>
          </cell>
        </row>
        <row r="1717">
          <cell r="A1717" t="str">
            <v>종       별</v>
          </cell>
          <cell r="C1717" t="str">
            <v>재 료 또 는</v>
          </cell>
          <cell r="D1717" t="str">
            <v xml:space="preserve">원 수 </v>
          </cell>
          <cell r="E1717" t="str">
            <v>단 위</v>
          </cell>
          <cell r="F1717" t="str">
            <v>총   액</v>
          </cell>
          <cell r="G1717" t="str">
            <v>노   무   비</v>
          </cell>
          <cell r="I1717" t="str">
            <v>재   료   비</v>
          </cell>
          <cell r="K1717" t="str">
            <v>경      비</v>
          </cell>
          <cell r="M1717" t="str">
            <v>비   고</v>
          </cell>
        </row>
        <row r="1718">
          <cell r="C1718" t="str">
            <v xml:space="preserve">규       격 </v>
          </cell>
          <cell r="F1718" t="str">
            <v>금   액</v>
          </cell>
          <cell r="G1718" t="str">
            <v>단  가</v>
          </cell>
          <cell r="H1718" t="str">
            <v>금   액</v>
          </cell>
          <cell r="I1718" t="str">
            <v>단  가</v>
          </cell>
          <cell r="J1718" t="str">
            <v>금   액</v>
          </cell>
          <cell r="K1718" t="str">
            <v>단  가</v>
          </cell>
          <cell r="L1718" t="str">
            <v>금   액</v>
          </cell>
        </row>
        <row r="1719">
          <cell r="C1719" t="str">
            <v>프랜트 용접공</v>
          </cell>
          <cell r="D1719">
            <v>2.7</v>
          </cell>
          <cell r="E1719" t="str">
            <v>인</v>
          </cell>
          <cell r="G1719">
            <v>95379</v>
          </cell>
          <cell r="H1719">
            <v>257523</v>
          </cell>
        </row>
        <row r="1720">
          <cell r="A1720" t="str">
            <v xml:space="preserve"> </v>
          </cell>
          <cell r="C1720" t="str">
            <v>특 별 인 부</v>
          </cell>
          <cell r="D1720">
            <v>2.7</v>
          </cell>
          <cell r="E1720" t="str">
            <v>인</v>
          </cell>
          <cell r="G1720">
            <v>57379</v>
          </cell>
          <cell r="H1720">
            <v>154923</v>
          </cell>
        </row>
        <row r="1721">
          <cell r="A1721" t="str">
            <v>TRASH RACK 설치</v>
          </cell>
          <cell r="C1721" t="str">
            <v>특 별 인 부</v>
          </cell>
          <cell r="D1721">
            <v>0.67</v>
          </cell>
          <cell r="E1721" t="str">
            <v>인</v>
          </cell>
          <cell r="G1721">
            <v>57379</v>
          </cell>
          <cell r="H1721">
            <v>38443</v>
          </cell>
        </row>
        <row r="1722">
          <cell r="A1722" t="str">
            <v>1 차 조 립</v>
          </cell>
          <cell r="C1722" t="str">
            <v>특수 비계공</v>
          </cell>
          <cell r="D1722">
            <v>0.59</v>
          </cell>
          <cell r="E1722" t="str">
            <v>인</v>
          </cell>
          <cell r="G1722">
            <v>85884</v>
          </cell>
          <cell r="H1722">
            <v>50671</v>
          </cell>
        </row>
        <row r="1723">
          <cell r="B1723" t="str">
            <v xml:space="preserve"> </v>
          </cell>
          <cell r="C1723" t="str">
            <v>프랜트기계설치공</v>
          </cell>
          <cell r="D1723">
            <v>0.45</v>
          </cell>
          <cell r="E1723" t="str">
            <v>인</v>
          </cell>
          <cell r="G1723">
            <v>80805</v>
          </cell>
          <cell r="H1723">
            <v>36362</v>
          </cell>
        </row>
        <row r="1724">
          <cell r="A1724" t="str">
            <v>2차 쎈 타 링</v>
          </cell>
          <cell r="C1724" t="str">
            <v>측   량   사</v>
          </cell>
          <cell r="D1724">
            <v>8.6999999999999994E-2</v>
          </cell>
          <cell r="E1724" t="str">
            <v>인</v>
          </cell>
          <cell r="G1724">
            <v>58506</v>
          </cell>
          <cell r="H1724">
            <v>5090</v>
          </cell>
        </row>
        <row r="1725">
          <cell r="B1725" t="str">
            <v xml:space="preserve"> </v>
          </cell>
          <cell r="C1725" t="str">
            <v>측 량 조 수</v>
          </cell>
          <cell r="D1725">
            <v>8.6999999999999994E-2</v>
          </cell>
          <cell r="E1725" t="str">
            <v>인</v>
          </cell>
          <cell r="G1725">
            <v>38777</v>
          </cell>
          <cell r="H1725">
            <v>3373</v>
          </cell>
        </row>
        <row r="1726">
          <cell r="C1726" t="str">
            <v>프랜트기계설치공</v>
          </cell>
          <cell r="D1726">
            <v>8.6999999999999994E-2</v>
          </cell>
          <cell r="E1726" t="str">
            <v>인</v>
          </cell>
          <cell r="G1726">
            <v>80805</v>
          </cell>
          <cell r="H1726">
            <v>7030</v>
          </cell>
        </row>
        <row r="1727">
          <cell r="C1727" t="str">
            <v>특 별 인 부</v>
          </cell>
          <cell r="D1727">
            <v>0.16600000000000001</v>
          </cell>
          <cell r="E1727" t="str">
            <v>인</v>
          </cell>
          <cell r="G1727">
            <v>57379</v>
          </cell>
          <cell r="H1727">
            <v>9524</v>
          </cell>
        </row>
        <row r="1728">
          <cell r="C1728" t="str">
            <v>프랜트 용접공</v>
          </cell>
          <cell r="D1728">
            <v>0.79</v>
          </cell>
          <cell r="E1728" t="str">
            <v>인</v>
          </cell>
          <cell r="G1728">
            <v>95379</v>
          </cell>
          <cell r="H1728">
            <v>75349</v>
          </cell>
        </row>
        <row r="1729">
          <cell r="B1729" t="str">
            <v xml:space="preserve"> </v>
          </cell>
        </row>
        <row r="1730">
          <cell r="A1730" t="str">
            <v>검        사</v>
          </cell>
          <cell r="C1730" t="str">
            <v>프랜트기계설치공</v>
          </cell>
          <cell r="D1730">
            <v>3.5000000000000003E-2</v>
          </cell>
          <cell r="E1730" t="str">
            <v>인</v>
          </cell>
          <cell r="G1730">
            <v>80805</v>
          </cell>
          <cell r="H1730">
            <v>2828</v>
          </cell>
        </row>
        <row r="1731">
          <cell r="A1731" t="str">
            <v xml:space="preserve"> </v>
          </cell>
          <cell r="C1731" t="str">
            <v>특 별 인 부</v>
          </cell>
          <cell r="D1731">
            <v>3.5000000000000003E-2</v>
          </cell>
          <cell r="E1731" t="str">
            <v>인</v>
          </cell>
          <cell r="G1731">
            <v>57379</v>
          </cell>
          <cell r="H1731">
            <v>2008</v>
          </cell>
        </row>
        <row r="1732">
          <cell r="A1732" t="str">
            <v>강제거푸집철거</v>
          </cell>
          <cell r="C1732" t="str">
            <v>프랜트 용접공</v>
          </cell>
          <cell r="D1732">
            <v>1.7000000000000001E-2</v>
          </cell>
          <cell r="E1732" t="str">
            <v>인</v>
          </cell>
          <cell r="G1732">
            <v>95379</v>
          </cell>
          <cell r="H1732">
            <v>1621</v>
          </cell>
        </row>
        <row r="1733">
          <cell r="B1733" t="str">
            <v xml:space="preserve"> </v>
          </cell>
          <cell r="C1733" t="str">
            <v>특 별 인 부</v>
          </cell>
          <cell r="D1733">
            <v>1.7000000000000001E-2</v>
          </cell>
          <cell r="E1733" t="str">
            <v>인</v>
          </cell>
          <cell r="G1733">
            <v>57379</v>
          </cell>
          <cell r="H1733">
            <v>975</v>
          </cell>
        </row>
        <row r="1734">
          <cell r="A1734" t="str">
            <v>뒷    정    리</v>
          </cell>
          <cell r="C1734" t="str">
            <v>프랜트기계설치공</v>
          </cell>
          <cell r="D1734">
            <v>3.5000000000000003E-2</v>
          </cell>
          <cell r="E1734" t="str">
            <v>인</v>
          </cell>
          <cell r="G1734">
            <v>80805</v>
          </cell>
          <cell r="H1734">
            <v>2828</v>
          </cell>
        </row>
        <row r="1735">
          <cell r="B1735" t="str">
            <v xml:space="preserve"> </v>
          </cell>
        </row>
        <row r="1736">
          <cell r="C1736" t="str">
            <v>산소 절단공</v>
          </cell>
          <cell r="D1736">
            <v>1.7000000000000001E-2</v>
          </cell>
          <cell r="E1736" t="str">
            <v>인</v>
          </cell>
          <cell r="G1736">
            <v>31794</v>
          </cell>
          <cell r="H1736">
            <v>540</v>
          </cell>
        </row>
        <row r="1737">
          <cell r="C1737" t="str">
            <v>특 별 인 부</v>
          </cell>
          <cell r="D1737">
            <v>3.5000000000000003E-2</v>
          </cell>
          <cell r="E1737" t="str">
            <v>인</v>
          </cell>
          <cell r="G1737">
            <v>57379</v>
          </cell>
          <cell r="H1737">
            <v>2008</v>
          </cell>
        </row>
        <row r="1738">
          <cell r="A1738" t="str">
            <v>전 원 조 작</v>
          </cell>
          <cell r="C1738" t="str">
            <v>프랜트 전공</v>
          </cell>
          <cell r="D1738">
            <v>0.52</v>
          </cell>
          <cell r="E1738" t="str">
            <v>인</v>
          </cell>
          <cell r="G1738">
            <v>64285</v>
          </cell>
          <cell r="H1738">
            <v>33428</v>
          </cell>
        </row>
        <row r="1739">
          <cell r="C1739" t="str">
            <v>특 별 인 부</v>
          </cell>
          <cell r="D1739">
            <v>0.52</v>
          </cell>
          <cell r="E1739" t="str">
            <v>인</v>
          </cell>
          <cell r="G1739">
            <v>57379</v>
          </cell>
          <cell r="H1739">
            <v>29837</v>
          </cell>
        </row>
        <row r="1743">
          <cell r="B1743" t="str">
            <v xml:space="preserve">    계</v>
          </cell>
          <cell r="F1743">
            <v>1020296</v>
          </cell>
          <cell r="H1743">
            <v>1020296</v>
          </cell>
        </row>
        <row r="1746">
          <cell r="E1746" t="str">
            <v xml:space="preserve"> </v>
          </cell>
          <cell r="F1746" t="str">
            <v>TRASH RACK 설치 소모 자재비</v>
          </cell>
        </row>
        <row r="1747">
          <cell r="E1747" t="str">
            <v xml:space="preserve"> </v>
          </cell>
        </row>
        <row r="1748">
          <cell r="A1748" t="str">
            <v>종       별</v>
          </cell>
          <cell r="C1748" t="str">
            <v>재 료 또 는</v>
          </cell>
          <cell r="D1748" t="str">
            <v xml:space="preserve">원 수 </v>
          </cell>
          <cell r="E1748" t="str">
            <v>단 위</v>
          </cell>
          <cell r="F1748" t="str">
            <v>총   액</v>
          </cell>
          <cell r="G1748" t="str">
            <v>노   무   비</v>
          </cell>
          <cell r="I1748" t="str">
            <v>재   료   비</v>
          </cell>
          <cell r="K1748" t="str">
            <v>경      비</v>
          </cell>
          <cell r="M1748" t="str">
            <v>비   고</v>
          </cell>
        </row>
        <row r="1749">
          <cell r="C1749" t="str">
            <v xml:space="preserve">규       격 </v>
          </cell>
          <cell r="F1749" t="str">
            <v>금   액</v>
          </cell>
          <cell r="G1749" t="str">
            <v>단  가</v>
          </cell>
          <cell r="H1749" t="str">
            <v>금   액</v>
          </cell>
          <cell r="I1749" t="str">
            <v>단  가</v>
          </cell>
          <cell r="J1749" t="str">
            <v>금   액</v>
          </cell>
          <cell r="K1749" t="str">
            <v>단  가</v>
          </cell>
          <cell r="L1749" t="str">
            <v>금   액</v>
          </cell>
        </row>
        <row r="1750">
          <cell r="A1750" t="str">
            <v>산       소</v>
          </cell>
          <cell r="C1750" t="str">
            <v>6,000L용</v>
          </cell>
          <cell r="D1750">
            <v>2.9000000000000001E-2</v>
          </cell>
          <cell r="E1750" t="str">
            <v>병</v>
          </cell>
          <cell r="G1750" t="str">
            <v xml:space="preserve"> </v>
          </cell>
          <cell r="I1750">
            <v>12000</v>
          </cell>
          <cell r="J1750">
            <v>348</v>
          </cell>
        </row>
        <row r="1751">
          <cell r="A1751" t="str">
            <v>아 세 치 렌</v>
          </cell>
          <cell r="C1751" t="str">
            <v>2,100L용</v>
          </cell>
          <cell r="D1751">
            <v>1.2E-2</v>
          </cell>
          <cell r="E1751" t="str">
            <v>병</v>
          </cell>
          <cell r="I1751">
            <v>25849</v>
          </cell>
          <cell r="J1751">
            <v>310</v>
          </cell>
        </row>
        <row r="1752">
          <cell r="A1752" t="str">
            <v>용   접  봉</v>
          </cell>
          <cell r="C1752" t="str">
            <v>SS400, 4M/Mx350L</v>
          </cell>
          <cell r="D1752">
            <v>5.95</v>
          </cell>
          <cell r="E1752" t="str">
            <v>KG</v>
          </cell>
          <cell r="I1752">
            <v>1260</v>
          </cell>
          <cell r="J1752">
            <v>7497</v>
          </cell>
        </row>
        <row r="1754">
          <cell r="A1754" t="str">
            <v xml:space="preserve"> </v>
          </cell>
          <cell r="D1754" t="str">
            <v xml:space="preserve"> </v>
          </cell>
          <cell r="E1754" t="str">
            <v xml:space="preserve"> </v>
          </cell>
        </row>
        <row r="1755">
          <cell r="B1755" t="str">
            <v>계</v>
          </cell>
          <cell r="F1755">
            <v>8155</v>
          </cell>
          <cell r="J1755">
            <v>8155</v>
          </cell>
        </row>
        <row r="1757">
          <cell r="A1757" t="str">
            <v xml:space="preserve"> </v>
          </cell>
          <cell r="D1757" t="str">
            <v xml:space="preserve"> </v>
          </cell>
          <cell r="E1757" t="str">
            <v xml:space="preserve"> </v>
          </cell>
        </row>
        <row r="1758">
          <cell r="A1758" t="str">
            <v xml:space="preserve"> </v>
          </cell>
          <cell r="D1758" t="str">
            <v xml:space="preserve"> </v>
          </cell>
          <cell r="E1758" t="str">
            <v xml:space="preserve"> </v>
          </cell>
        </row>
        <row r="1759">
          <cell r="A1759" t="str">
            <v xml:space="preserve"> </v>
          </cell>
          <cell r="D1759" t="str">
            <v xml:space="preserve"> </v>
          </cell>
          <cell r="E1759" t="str">
            <v xml:space="preserve"> </v>
          </cell>
        </row>
        <row r="1760">
          <cell r="A1760" t="str">
            <v xml:space="preserve"> </v>
          </cell>
          <cell r="D1760" t="str">
            <v xml:space="preserve"> </v>
          </cell>
          <cell r="E1760" t="str">
            <v xml:space="preserve"> </v>
          </cell>
        </row>
        <row r="1761">
          <cell r="A1761" t="str">
            <v xml:space="preserve"> </v>
          </cell>
          <cell r="D1761" t="str">
            <v xml:space="preserve"> </v>
          </cell>
          <cell r="E1761" t="str">
            <v xml:space="preserve"> </v>
          </cell>
        </row>
        <row r="1762">
          <cell r="A1762" t="str">
            <v xml:space="preserve"> </v>
          </cell>
          <cell r="D1762" t="str">
            <v xml:space="preserve"> </v>
          </cell>
          <cell r="E1762" t="str">
            <v xml:space="preserve"> </v>
          </cell>
        </row>
        <row r="1763">
          <cell r="A1763" t="str">
            <v xml:space="preserve"> </v>
          </cell>
          <cell r="D1763" t="str">
            <v xml:space="preserve"> </v>
          </cell>
          <cell r="E1763" t="str">
            <v xml:space="preserve"> </v>
          </cell>
        </row>
        <row r="1764">
          <cell r="A1764" t="str">
            <v xml:space="preserve"> </v>
          </cell>
          <cell r="D1764" t="str">
            <v xml:space="preserve"> </v>
          </cell>
          <cell r="E1764" t="str">
            <v xml:space="preserve"> </v>
          </cell>
        </row>
        <row r="1765">
          <cell r="A1765" t="str">
            <v xml:space="preserve"> </v>
          </cell>
          <cell r="D1765" t="str">
            <v xml:space="preserve"> </v>
          </cell>
          <cell r="E1765" t="str">
            <v xml:space="preserve"> </v>
          </cell>
        </row>
        <row r="1766">
          <cell r="A1766" t="str">
            <v xml:space="preserve"> </v>
          </cell>
          <cell r="D1766" t="str">
            <v xml:space="preserve"> </v>
          </cell>
          <cell r="E1766" t="str">
            <v xml:space="preserve"> </v>
          </cell>
        </row>
        <row r="1767">
          <cell r="A1767" t="str">
            <v xml:space="preserve"> </v>
          </cell>
          <cell r="D1767" t="str">
            <v xml:space="preserve"> </v>
          </cell>
          <cell r="E1767" t="str">
            <v xml:space="preserve"> </v>
          </cell>
        </row>
        <row r="1768">
          <cell r="A1768" t="str">
            <v xml:space="preserve"> </v>
          </cell>
          <cell r="D1768" t="str">
            <v xml:space="preserve"> </v>
          </cell>
          <cell r="E1768" t="str">
            <v xml:space="preserve"> </v>
          </cell>
        </row>
        <row r="1769">
          <cell r="A1769" t="str">
            <v xml:space="preserve"> </v>
          </cell>
          <cell r="D1769" t="str">
            <v xml:space="preserve"> </v>
          </cell>
          <cell r="E1769" t="str">
            <v xml:space="preserve"> </v>
          </cell>
        </row>
        <row r="1770">
          <cell r="A1770" t="str">
            <v xml:space="preserve"> </v>
          </cell>
          <cell r="D1770" t="str">
            <v xml:space="preserve"> </v>
          </cell>
          <cell r="E1770" t="str">
            <v xml:space="preserve"> </v>
          </cell>
        </row>
        <row r="1771">
          <cell r="A1771" t="str">
            <v xml:space="preserve"> </v>
          </cell>
          <cell r="D1771" t="str">
            <v xml:space="preserve"> </v>
          </cell>
          <cell r="E1771" t="str">
            <v xml:space="preserve"> </v>
          </cell>
        </row>
        <row r="1772">
          <cell r="A1772" t="str">
            <v xml:space="preserve"> </v>
          </cell>
          <cell r="D1772" t="str">
            <v xml:space="preserve"> </v>
          </cell>
          <cell r="E1772" t="str">
            <v xml:space="preserve"> </v>
          </cell>
        </row>
        <row r="1773">
          <cell r="A1773" t="str">
            <v xml:space="preserve"> </v>
          </cell>
          <cell r="D1773" t="str">
            <v xml:space="preserve"> </v>
          </cell>
          <cell r="E1773" t="str">
            <v xml:space="preserve"> </v>
          </cell>
        </row>
        <row r="1774">
          <cell r="A1774" t="str">
            <v xml:space="preserve"> </v>
          </cell>
          <cell r="D1774" t="str">
            <v xml:space="preserve"> </v>
          </cell>
          <cell r="E1774" t="str">
            <v xml:space="preserve"> </v>
          </cell>
        </row>
        <row r="1775">
          <cell r="A1775" t="str">
            <v>잡철물 제작,설치(SCREEN등)</v>
          </cell>
        </row>
        <row r="1776">
          <cell r="E1776" t="str">
            <v xml:space="preserve"> </v>
          </cell>
        </row>
        <row r="1777">
          <cell r="A1777" t="str">
            <v>종       별</v>
          </cell>
          <cell r="C1777" t="str">
            <v>재 료 또 는</v>
          </cell>
          <cell r="D1777" t="str">
            <v xml:space="preserve">원 수 </v>
          </cell>
          <cell r="E1777" t="str">
            <v>단 위</v>
          </cell>
          <cell r="F1777" t="str">
            <v>총   액</v>
          </cell>
          <cell r="G1777" t="str">
            <v>노   무   비</v>
          </cell>
          <cell r="I1777" t="str">
            <v>재   료   비</v>
          </cell>
          <cell r="K1777" t="str">
            <v>경      비</v>
          </cell>
          <cell r="M1777" t="str">
            <v>비   고</v>
          </cell>
        </row>
        <row r="1778">
          <cell r="C1778" t="str">
            <v xml:space="preserve">규       격 </v>
          </cell>
          <cell r="F1778" t="str">
            <v>금   액</v>
          </cell>
          <cell r="G1778" t="str">
            <v>단  가</v>
          </cell>
          <cell r="H1778" t="str">
            <v>금   액</v>
          </cell>
          <cell r="I1778" t="str">
            <v>단  가</v>
          </cell>
          <cell r="J1778" t="str">
            <v>금   액</v>
          </cell>
          <cell r="K1778" t="str">
            <v>단  가</v>
          </cell>
          <cell r="L1778" t="str">
            <v>금   액</v>
          </cell>
        </row>
        <row r="1779">
          <cell r="A1779" t="str">
            <v>용  접  봉</v>
          </cell>
          <cell r="C1779" t="str">
            <v>KSE4301  3.2Φ</v>
          </cell>
          <cell r="D1779">
            <v>18.48</v>
          </cell>
          <cell r="E1779" t="str">
            <v>KG</v>
          </cell>
          <cell r="I1779">
            <v>1260</v>
          </cell>
          <cell r="J1779">
            <v>23284</v>
          </cell>
        </row>
        <row r="1780">
          <cell r="A1780" t="str">
            <v>산      소</v>
          </cell>
          <cell r="C1780" t="str">
            <v>6,000L</v>
          </cell>
          <cell r="D1780">
            <v>1.05</v>
          </cell>
          <cell r="E1780" t="str">
            <v>병</v>
          </cell>
          <cell r="I1780">
            <v>12000</v>
          </cell>
          <cell r="J1780">
            <v>12600</v>
          </cell>
        </row>
        <row r="1781">
          <cell r="A1781" t="str">
            <v>아 세 치 렌</v>
          </cell>
          <cell r="C1781" t="str">
            <v>4,500L</v>
          </cell>
          <cell r="D1781">
            <v>2.8</v>
          </cell>
          <cell r="E1781" t="str">
            <v>KG</v>
          </cell>
          <cell r="I1781">
            <v>10500</v>
          </cell>
          <cell r="J1781">
            <v>29400</v>
          </cell>
        </row>
        <row r="1782">
          <cell r="A1782" t="str">
            <v>철      공</v>
          </cell>
          <cell r="D1782">
            <v>27.65</v>
          </cell>
          <cell r="E1782" t="str">
            <v>인</v>
          </cell>
          <cell r="G1782">
            <v>72430</v>
          </cell>
          <cell r="H1782">
            <v>2002689</v>
          </cell>
        </row>
        <row r="1783">
          <cell r="A1783" t="str">
            <v>비  계   공</v>
          </cell>
          <cell r="D1783">
            <v>4.71</v>
          </cell>
          <cell r="E1783" t="str">
            <v>인</v>
          </cell>
          <cell r="G1783">
            <v>79467</v>
          </cell>
          <cell r="H1783">
            <v>374289</v>
          </cell>
        </row>
        <row r="1785">
          <cell r="A1785" t="str">
            <v>보 통 인 부</v>
          </cell>
          <cell r="D1785">
            <v>0.66</v>
          </cell>
          <cell r="E1785" t="str">
            <v>인</v>
          </cell>
          <cell r="G1785">
            <v>37736</v>
          </cell>
          <cell r="H1785">
            <v>24905</v>
          </cell>
        </row>
        <row r="1786">
          <cell r="A1786" t="str">
            <v>용  접  공</v>
          </cell>
          <cell r="D1786">
            <v>2.6</v>
          </cell>
          <cell r="E1786" t="str">
            <v>인</v>
          </cell>
          <cell r="G1786">
            <v>74016</v>
          </cell>
          <cell r="H1786">
            <v>192441</v>
          </cell>
        </row>
        <row r="1787">
          <cell r="A1787" t="str">
            <v>특 별 인 부</v>
          </cell>
          <cell r="D1787">
            <v>0.74</v>
          </cell>
          <cell r="E1787" t="str">
            <v>인</v>
          </cell>
          <cell r="G1787">
            <v>57379</v>
          </cell>
          <cell r="H1787">
            <v>42460</v>
          </cell>
        </row>
        <row r="1788">
          <cell r="A1788" t="str">
            <v>용접기 손료</v>
          </cell>
          <cell r="D1788">
            <v>20.83</v>
          </cell>
          <cell r="E1788" t="str">
            <v>Hr</v>
          </cell>
          <cell r="K1788">
            <v>155</v>
          </cell>
          <cell r="L1788">
            <v>3228</v>
          </cell>
        </row>
        <row r="1789">
          <cell r="A1789" t="str">
            <v>전력 소요량</v>
          </cell>
          <cell r="D1789">
            <v>126</v>
          </cell>
          <cell r="E1789" t="str">
            <v>KWH</v>
          </cell>
          <cell r="K1789">
            <v>61.6</v>
          </cell>
          <cell r="L1789">
            <v>7761</v>
          </cell>
        </row>
        <row r="1790">
          <cell r="A1790" t="str">
            <v>공 구 손 료</v>
          </cell>
          <cell r="C1790" t="str">
            <v>인건비의 3%</v>
          </cell>
          <cell r="L1790">
            <v>79103</v>
          </cell>
        </row>
        <row r="1792">
          <cell r="A1792" t="str">
            <v>소    계</v>
          </cell>
          <cell r="F1792">
            <v>2792160</v>
          </cell>
          <cell r="H1792">
            <v>2636784</v>
          </cell>
          <cell r="J1792">
            <v>65284</v>
          </cell>
          <cell r="L1792">
            <v>90092</v>
          </cell>
        </row>
        <row r="1794">
          <cell r="A1794" t="str">
            <v>계 ( 간단한구조 )</v>
          </cell>
          <cell r="C1794" t="str">
            <v>100 %</v>
          </cell>
          <cell r="F1794">
            <v>2792160</v>
          </cell>
          <cell r="H1794">
            <v>2636784</v>
          </cell>
          <cell r="J1794">
            <v>65284</v>
          </cell>
          <cell r="L1794">
            <v>90092</v>
          </cell>
        </row>
        <row r="1796">
          <cell r="A1796" t="str">
            <v>계 ( 복잡한구조 )</v>
          </cell>
          <cell r="C1796" t="str">
            <v>140 %</v>
          </cell>
          <cell r="F1796">
            <v>3909022</v>
          </cell>
          <cell r="H1796">
            <v>3691497</v>
          </cell>
          <cell r="J1796">
            <v>91397</v>
          </cell>
          <cell r="L1796">
            <v>126128</v>
          </cell>
        </row>
        <row r="1799">
          <cell r="F1799" t="str">
            <v xml:space="preserve"> </v>
          </cell>
        </row>
        <row r="1800">
          <cell r="F1800" t="str">
            <v xml:space="preserve"> </v>
          </cell>
        </row>
        <row r="1801">
          <cell r="F1801" t="str">
            <v xml:space="preserve"> </v>
          </cell>
        </row>
        <row r="1802">
          <cell r="F1802" t="str">
            <v xml:space="preserve"> </v>
          </cell>
        </row>
        <row r="1803">
          <cell r="B1803" t="str">
            <v>기존도장 방식을 채택할 경우</v>
          </cell>
          <cell r="E1803" t="str">
            <v xml:space="preserve"> </v>
          </cell>
          <cell r="F1803" t="str">
            <v>도 장 비 (M²당) 일 위 대 가</v>
          </cell>
        </row>
        <row r="1805">
          <cell r="A1805" t="str">
            <v>종       별</v>
          </cell>
          <cell r="C1805" t="str">
            <v>재 료 또 는</v>
          </cell>
          <cell r="D1805" t="str">
            <v xml:space="preserve">원 수 </v>
          </cell>
          <cell r="E1805" t="str">
            <v>단 위</v>
          </cell>
          <cell r="F1805" t="str">
            <v>총   액</v>
          </cell>
          <cell r="G1805" t="str">
            <v>노   무   비</v>
          </cell>
          <cell r="I1805" t="str">
            <v>재   료   비</v>
          </cell>
          <cell r="K1805" t="str">
            <v>경      비</v>
          </cell>
          <cell r="M1805" t="str">
            <v>비   고</v>
          </cell>
        </row>
        <row r="1806">
          <cell r="C1806" t="str">
            <v xml:space="preserve">규       격 </v>
          </cell>
          <cell r="F1806" t="str">
            <v>금   액</v>
          </cell>
          <cell r="G1806" t="str">
            <v>단  가</v>
          </cell>
          <cell r="H1806" t="str">
            <v>금   액</v>
          </cell>
          <cell r="I1806" t="str">
            <v>단  가</v>
          </cell>
          <cell r="J1806" t="str">
            <v>금   액</v>
          </cell>
          <cell r="K1806" t="str">
            <v>단  가</v>
          </cell>
          <cell r="L1806" t="str">
            <v>금   액</v>
          </cell>
        </row>
        <row r="1807">
          <cell r="A1807" t="str">
            <v>1. SAND BLASTING</v>
          </cell>
        </row>
        <row r="1808">
          <cell r="B1808" t="str">
            <v>모      래</v>
          </cell>
          <cell r="D1808">
            <v>5.0799999999999998E-2</v>
          </cell>
          <cell r="E1808" t="str">
            <v>㎥</v>
          </cell>
          <cell r="G1808">
            <v>17799.248685199098</v>
          </cell>
          <cell r="H1808">
            <v>904</v>
          </cell>
          <cell r="I1808">
            <v>10845.529676934633</v>
          </cell>
          <cell r="J1808">
            <v>550</v>
          </cell>
          <cell r="K1808">
            <v>13551.915852742301</v>
          </cell>
          <cell r="L1808">
            <v>688</v>
          </cell>
        </row>
        <row r="1809">
          <cell r="B1809" t="str">
            <v>계  령  공</v>
          </cell>
          <cell r="D1809">
            <v>3.2899999999999999E-2</v>
          </cell>
          <cell r="E1809" t="str">
            <v>인</v>
          </cell>
          <cell r="G1809">
            <v>41937</v>
          </cell>
          <cell r="H1809">
            <v>1379</v>
          </cell>
        </row>
        <row r="1810">
          <cell r="B1810" t="str">
            <v>보 통 인 부</v>
          </cell>
          <cell r="D1810">
            <v>3.5999999999999997E-2</v>
          </cell>
          <cell r="E1810" t="str">
            <v>인</v>
          </cell>
          <cell r="G1810">
            <v>37736</v>
          </cell>
          <cell r="H1810">
            <v>1358</v>
          </cell>
        </row>
        <row r="1811">
          <cell r="B1811" t="str">
            <v>COMPRESSOR</v>
          </cell>
          <cell r="C1811" t="str">
            <v>7.1㎥/min</v>
          </cell>
          <cell r="D1811">
            <v>0.13300000000000001</v>
          </cell>
          <cell r="E1811" t="str">
            <v>Hr</v>
          </cell>
          <cell r="G1811">
            <v>9681</v>
          </cell>
          <cell r="H1811">
            <v>1287</v>
          </cell>
          <cell r="I1811">
            <v>8779</v>
          </cell>
          <cell r="J1811">
            <v>1167</v>
          </cell>
          <cell r="K1811">
            <v>6250</v>
          </cell>
          <cell r="L1811">
            <v>831</v>
          </cell>
        </row>
        <row r="1812">
          <cell r="B1812" t="str">
            <v>AIR HOSE</v>
          </cell>
          <cell r="C1812" t="str">
            <v>3/4" ,1"</v>
          </cell>
          <cell r="D1812">
            <v>0.13300000000000001</v>
          </cell>
          <cell r="E1812" t="str">
            <v>Hr</v>
          </cell>
          <cell r="K1812">
            <v>48</v>
          </cell>
          <cell r="L1812">
            <v>6</v>
          </cell>
        </row>
        <row r="1813">
          <cell r="B1813" t="str">
            <v>브라스트기</v>
          </cell>
          <cell r="D1813">
            <v>0.13300000000000001</v>
          </cell>
          <cell r="E1813" t="str">
            <v>Hr</v>
          </cell>
          <cell r="K1813">
            <v>659</v>
          </cell>
          <cell r="L1813">
            <v>87</v>
          </cell>
        </row>
        <row r="1814">
          <cell r="B1814" t="str">
            <v>건  조  기</v>
          </cell>
          <cell r="D1814">
            <v>0.13300000000000001</v>
          </cell>
          <cell r="E1814" t="str">
            <v>Hr</v>
          </cell>
          <cell r="K1814">
            <v>211</v>
          </cell>
          <cell r="L1814">
            <v>28</v>
          </cell>
        </row>
        <row r="1815">
          <cell r="B1815" t="str">
            <v>방  진  복</v>
          </cell>
          <cell r="D1815">
            <v>0.13300000000000001</v>
          </cell>
          <cell r="E1815" t="str">
            <v>Hr</v>
          </cell>
          <cell r="K1815">
            <v>107</v>
          </cell>
          <cell r="L1815">
            <v>14</v>
          </cell>
        </row>
        <row r="1816">
          <cell r="B1816" t="str">
            <v>방  진  모</v>
          </cell>
          <cell r="D1816">
            <v>0.13300000000000001</v>
          </cell>
          <cell r="E1816" t="str">
            <v>Hr</v>
          </cell>
          <cell r="K1816">
            <v>21</v>
          </cell>
          <cell r="L1816">
            <v>2</v>
          </cell>
        </row>
        <row r="1817">
          <cell r="B1817" t="str">
            <v>건  조  유</v>
          </cell>
          <cell r="D1817">
            <v>0.33300000000000002</v>
          </cell>
          <cell r="E1817" t="str">
            <v>L</v>
          </cell>
          <cell r="I1817">
            <v>526.4</v>
          </cell>
          <cell r="J1817">
            <v>175</v>
          </cell>
        </row>
        <row r="1818">
          <cell r="B1818" t="str">
            <v>노      즐</v>
          </cell>
          <cell r="D1818">
            <v>0.03</v>
          </cell>
          <cell r="E1818" t="str">
            <v>개</v>
          </cell>
          <cell r="I1818">
            <v>32000</v>
          </cell>
          <cell r="J1818">
            <v>960</v>
          </cell>
        </row>
        <row r="1819">
          <cell r="B1819" t="str">
            <v>소      계</v>
          </cell>
          <cell r="F1819">
            <v>9436</v>
          </cell>
          <cell r="H1819">
            <v>4928</v>
          </cell>
          <cell r="J1819">
            <v>2852</v>
          </cell>
          <cell r="L1819">
            <v>1656</v>
          </cell>
        </row>
        <row r="1821">
          <cell r="A1821" t="str">
            <v>2. PRIMERY COATING (20μ)</v>
          </cell>
        </row>
        <row r="1822">
          <cell r="B1822" t="str">
            <v>ZINC RICH PRIMER</v>
          </cell>
          <cell r="D1822">
            <v>8.1000000000000003E-2</v>
          </cell>
          <cell r="E1822" t="str">
            <v>Liter</v>
          </cell>
          <cell r="I1822">
            <v>7945</v>
          </cell>
          <cell r="J1822">
            <v>643</v>
          </cell>
        </row>
        <row r="1823">
          <cell r="B1823" t="str">
            <v>신      나</v>
          </cell>
          <cell r="D1823">
            <v>0.01</v>
          </cell>
          <cell r="E1823" t="str">
            <v>Liter</v>
          </cell>
          <cell r="I1823">
            <v>2111</v>
          </cell>
          <cell r="J1823">
            <v>21</v>
          </cell>
        </row>
        <row r="1824">
          <cell r="B1824" t="str">
            <v>도  장  공</v>
          </cell>
          <cell r="D1824">
            <v>1.4999999999999999E-2</v>
          </cell>
          <cell r="E1824" t="str">
            <v>인</v>
          </cell>
          <cell r="G1824">
            <v>63038</v>
          </cell>
          <cell r="H1824">
            <v>945</v>
          </cell>
        </row>
        <row r="1825">
          <cell r="B1825" t="str">
            <v>공 구 손 료</v>
          </cell>
          <cell r="C1825" t="str">
            <v>2%</v>
          </cell>
          <cell r="D1825" t="str">
            <v>1</v>
          </cell>
          <cell r="E1825" t="str">
            <v>식</v>
          </cell>
          <cell r="L1825">
            <v>18</v>
          </cell>
        </row>
        <row r="1826">
          <cell r="B1826" t="str">
            <v>소      계</v>
          </cell>
          <cell r="F1826">
            <v>1627</v>
          </cell>
          <cell r="H1826">
            <v>945</v>
          </cell>
          <cell r="J1826">
            <v>664</v>
          </cell>
          <cell r="L1826">
            <v>18</v>
          </cell>
        </row>
        <row r="1828">
          <cell r="A1828" t="str">
            <v>3. COVER COATING (280μ)</v>
          </cell>
        </row>
        <row r="1829">
          <cell r="B1829" t="str">
            <v>PURE EPOXY</v>
          </cell>
          <cell r="D1829">
            <v>0.48299999999999998</v>
          </cell>
          <cell r="E1829" t="str">
            <v>Liter</v>
          </cell>
          <cell r="I1829">
            <v>4010</v>
          </cell>
          <cell r="J1829">
            <v>1936</v>
          </cell>
        </row>
        <row r="1830">
          <cell r="B1830" t="str">
            <v>신      나</v>
          </cell>
          <cell r="D1830">
            <v>4.8000000000000001E-2</v>
          </cell>
          <cell r="E1830" t="str">
            <v>Liter</v>
          </cell>
          <cell r="I1830">
            <v>2111</v>
          </cell>
          <cell r="J1830">
            <v>101</v>
          </cell>
        </row>
        <row r="1831">
          <cell r="B1831" t="str">
            <v>도  장  공</v>
          </cell>
          <cell r="D1831">
            <v>0.108</v>
          </cell>
          <cell r="E1831" t="str">
            <v>인</v>
          </cell>
          <cell r="G1831">
            <v>63038</v>
          </cell>
          <cell r="H1831">
            <v>6808</v>
          </cell>
        </row>
        <row r="1832">
          <cell r="A1832" t="str">
            <v>종       별</v>
          </cell>
          <cell r="C1832" t="str">
            <v>재 료 또 는</v>
          </cell>
          <cell r="D1832" t="str">
            <v xml:space="preserve">원 수 </v>
          </cell>
          <cell r="E1832" t="str">
            <v>단 위</v>
          </cell>
          <cell r="F1832" t="str">
            <v>총   액</v>
          </cell>
          <cell r="G1832" t="str">
            <v>노   무   비</v>
          </cell>
          <cell r="I1832" t="str">
            <v>재   료   비</v>
          </cell>
          <cell r="K1832" t="str">
            <v>경      비</v>
          </cell>
          <cell r="M1832" t="str">
            <v>비   고</v>
          </cell>
        </row>
        <row r="1833">
          <cell r="C1833" t="str">
            <v xml:space="preserve">규       격 </v>
          </cell>
          <cell r="F1833" t="str">
            <v>금   액</v>
          </cell>
          <cell r="G1833" t="str">
            <v>단  가</v>
          </cell>
          <cell r="H1833" t="str">
            <v>금   액</v>
          </cell>
          <cell r="I1833" t="str">
            <v>단  가</v>
          </cell>
          <cell r="J1833" t="str">
            <v>금   액</v>
          </cell>
          <cell r="K1833" t="str">
            <v>단  가</v>
          </cell>
          <cell r="L1833" t="str">
            <v>금   액</v>
          </cell>
        </row>
        <row r="1834">
          <cell r="B1834" t="str">
            <v>공 구 손 료</v>
          </cell>
          <cell r="C1834" t="str">
            <v>2%</v>
          </cell>
          <cell r="D1834" t="str">
            <v>1</v>
          </cell>
          <cell r="E1834" t="str">
            <v>식</v>
          </cell>
          <cell r="L1834">
            <v>136</v>
          </cell>
        </row>
        <row r="1835">
          <cell r="B1835" t="str">
            <v>소      계</v>
          </cell>
          <cell r="F1835">
            <v>8981</v>
          </cell>
          <cell r="H1835">
            <v>6808</v>
          </cell>
          <cell r="J1835">
            <v>2037</v>
          </cell>
          <cell r="L1835">
            <v>136</v>
          </cell>
        </row>
        <row r="1837">
          <cell r="A1837" t="str">
            <v>4. COVER COATING (280μ)</v>
          </cell>
        </row>
        <row r="1838">
          <cell r="B1838" t="str">
            <v>TAL  EPOXY</v>
          </cell>
          <cell r="D1838">
            <v>0.48299999999999998</v>
          </cell>
          <cell r="E1838" t="str">
            <v>Liter</v>
          </cell>
          <cell r="I1838">
            <v>3570</v>
          </cell>
          <cell r="J1838">
            <v>1724</v>
          </cell>
        </row>
        <row r="1839">
          <cell r="B1839" t="str">
            <v>신      나</v>
          </cell>
          <cell r="D1839">
            <v>4.8000000000000001E-2</v>
          </cell>
          <cell r="E1839" t="str">
            <v>Liter</v>
          </cell>
          <cell r="I1839">
            <v>2111</v>
          </cell>
          <cell r="J1839">
            <v>101</v>
          </cell>
        </row>
        <row r="1840">
          <cell r="B1840" t="str">
            <v>도  장  공</v>
          </cell>
          <cell r="D1840">
            <v>0.108</v>
          </cell>
          <cell r="E1840" t="str">
            <v>인</v>
          </cell>
          <cell r="G1840">
            <v>63038</v>
          </cell>
          <cell r="H1840">
            <v>6808</v>
          </cell>
        </row>
        <row r="1841">
          <cell r="B1841" t="str">
            <v>공 구 손 료</v>
          </cell>
          <cell r="C1841" t="str">
            <v>2%</v>
          </cell>
          <cell r="D1841" t="str">
            <v>1</v>
          </cell>
          <cell r="E1841" t="str">
            <v>식</v>
          </cell>
          <cell r="L1841">
            <v>136</v>
          </cell>
        </row>
        <row r="1843">
          <cell r="B1843" t="str">
            <v>소      계</v>
          </cell>
          <cell r="F1843">
            <v>8769</v>
          </cell>
          <cell r="H1843">
            <v>6808</v>
          </cell>
          <cell r="J1843">
            <v>1825</v>
          </cell>
          <cell r="L1843">
            <v>136</v>
          </cell>
        </row>
        <row r="1845">
          <cell r="A1845" t="str">
            <v>5. 방 오 도 료</v>
          </cell>
        </row>
        <row r="1846">
          <cell r="B1846" t="str">
            <v>방 오 도 료</v>
          </cell>
          <cell r="D1846">
            <v>0.154</v>
          </cell>
          <cell r="E1846" t="str">
            <v>Liter</v>
          </cell>
          <cell r="I1846">
            <v>9231</v>
          </cell>
          <cell r="J1846">
            <v>1421</v>
          </cell>
        </row>
        <row r="1847">
          <cell r="B1847" t="str">
            <v>신      나(ANTI FOULING)</v>
          </cell>
          <cell r="D1847">
            <v>8.0000000000000002E-3</v>
          </cell>
          <cell r="E1847" t="str">
            <v>Liter</v>
          </cell>
          <cell r="I1847">
            <v>1530</v>
          </cell>
          <cell r="J1847">
            <v>12</v>
          </cell>
        </row>
        <row r="1848">
          <cell r="B1848" t="str">
            <v>도  장  공</v>
          </cell>
          <cell r="D1848">
            <v>0.3</v>
          </cell>
          <cell r="E1848" t="str">
            <v>인</v>
          </cell>
          <cell r="G1848">
            <v>63038</v>
          </cell>
          <cell r="H1848">
            <v>18911</v>
          </cell>
        </row>
        <row r="1849">
          <cell r="B1849" t="str">
            <v>공 구 손 료</v>
          </cell>
          <cell r="C1849" t="str">
            <v>2%</v>
          </cell>
          <cell r="D1849" t="str">
            <v>1</v>
          </cell>
          <cell r="E1849" t="str">
            <v>식</v>
          </cell>
          <cell r="L1849">
            <v>378</v>
          </cell>
        </row>
        <row r="1850">
          <cell r="B1850" t="str">
            <v>소      계</v>
          </cell>
          <cell r="F1850">
            <v>20722</v>
          </cell>
          <cell r="H1850">
            <v>18911</v>
          </cell>
          <cell r="J1850">
            <v>1433</v>
          </cell>
          <cell r="L1850">
            <v>378</v>
          </cell>
        </row>
        <row r="1861">
          <cell r="B1861" t="str">
            <v>신공법 도장방식을 채택할 경우</v>
          </cell>
          <cell r="F1861" t="str">
            <v>도 장 비 (M²당) 일 위 대 가</v>
          </cell>
        </row>
        <row r="1862">
          <cell r="E1862" t="str">
            <v xml:space="preserve"> </v>
          </cell>
        </row>
        <row r="1863">
          <cell r="A1863" t="str">
            <v>종       별</v>
          </cell>
          <cell r="C1863" t="str">
            <v>재 료 또 는</v>
          </cell>
          <cell r="D1863" t="str">
            <v xml:space="preserve">원 수 </v>
          </cell>
          <cell r="E1863" t="str">
            <v>단 위</v>
          </cell>
          <cell r="F1863" t="str">
            <v>총   액</v>
          </cell>
          <cell r="G1863" t="str">
            <v>노   무   비</v>
          </cell>
          <cell r="I1863" t="str">
            <v>재   료   비</v>
          </cell>
          <cell r="K1863" t="str">
            <v>경      비</v>
          </cell>
          <cell r="M1863" t="str">
            <v>비   고</v>
          </cell>
        </row>
        <row r="1864">
          <cell r="C1864" t="str">
            <v xml:space="preserve">규       격 </v>
          </cell>
          <cell r="F1864" t="str">
            <v>금   액</v>
          </cell>
          <cell r="G1864" t="str">
            <v>단  가</v>
          </cell>
          <cell r="H1864" t="str">
            <v>금   액</v>
          </cell>
          <cell r="I1864" t="str">
            <v>단  가</v>
          </cell>
          <cell r="J1864" t="str">
            <v>금   액</v>
          </cell>
          <cell r="K1864" t="str">
            <v>단  가</v>
          </cell>
          <cell r="L1864" t="str">
            <v>금   액</v>
          </cell>
        </row>
        <row r="1865">
          <cell r="A1865" t="str">
            <v>1. 전처리 ( 육상용 ) (WATER SAND JET 공법) : BLAST CLEANINING  SA 2½</v>
          </cell>
        </row>
        <row r="1866">
          <cell r="B1866" t="str">
            <v>WATER JET</v>
          </cell>
          <cell r="C1866" t="str">
            <v>500 KG/㎡</v>
          </cell>
          <cell r="D1866">
            <v>1</v>
          </cell>
          <cell r="E1866" t="str">
            <v>㎡</v>
          </cell>
          <cell r="K1866">
            <v>1400</v>
          </cell>
          <cell r="L1866">
            <v>1400</v>
          </cell>
        </row>
        <row r="1867">
          <cell r="B1867" t="str">
            <v>시 리 카</v>
          </cell>
          <cell r="D1867">
            <v>10</v>
          </cell>
          <cell r="E1867" t="str">
            <v>kg</v>
          </cell>
          <cell r="I1867">
            <v>130</v>
          </cell>
          <cell r="J1867">
            <v>1300</v>
          </cell>
        </row>
        <row r="1868">
          <cell r="B1868" t="str">
            <v>경    유</v>
          </cell>
          <cell r="D1868">
            <v>4</v>
          </cell>
          <cell r="E1868" t="str">
            <v>L</v>
          </cell>
          <cell r="I1868">
            <v>526.4</v>
          </cell>
          <cell r="J1868">
            <v>2105</v>
          </cell>
        </row>
        <row r="1869">
          <cell r="B1869" t="str">
            <v>특별인부</v>
          </cell>
          <cell r="D1869">
            <v>0.1</v>
          </cell>
          <cell r="E1869" t="str">
            <v>인</v>
          </cell>
          <cell r="G1869">
            <v>57379</v>
          </cell>
          <cell r="H1869">
            <v>5737</v>
          </cell>
        </row>
        <row r="1870">
          <cell r="B1870" t="str">
            <v>보통인부</v>
          </cell>
          <cell r="D1870">
            <v>0.08</v>
          </cell>
          <cell r="E1870" t="str">
            <v>"</v>
          </cell>
          <cell r="G1870">
            <v>37736</v>
          </cell>
          <cell r="H1870">
            <v>3018</v>
          </cell>
        </row>
        <row r="1871">
          <cell r="B1871" t="str">
            <v>공구손료</v>
          </cell>
          <cell r="C1871" t="str">
            <v>10 %</v>
          </cell>
          <cell r="D1871" t="str">
            <v>1</v>
          </cell>
          <cell r="E1871" t="str">
            <v>식</v>
          </cell>
          <cell r="L1871">
            <v>875</v>
          </cell>
          <cell r="M1871" t="str">
            <v>열풍기,발청억</v>
          </cell>
        </row>
        <row r="1872">
          <cell r="B1872" t="str">
            <v>소      계</v>
          </cell>
          <cell r="F1872">
            <v>14435</v>
          </cell>
          <cell r="H1872">
            <v>8755</v>
          </cell>
          <cell r="J1872">
            <v>3405</v>
          </cell>
          <cell r="L1872">
            <v>2275</v>
          </cell>
        </row>
        <row r="1874">
          <cell r="A1874" t="str">
            <v>2. 전처리 ( 수중용 ) (WATER SAND JET 공법) : BLAST CLEANINING  ST 2</v>
          </cell>
        </row>
        <row r="1875">
          <cell r="B1875" t="str">
            <v>WATER JET</v>
          </cell>
          <cell r="C1875" t="str">
            <v>500 KG/㎡</v>
          </cell>
          <cell r="D1875">
            <v>1</v>
          </cell>
          <cell r="E1875" t="str">
            <v>㎡</v>
          </cell>
          <cell r="K1875">
            <v>2000</v>
          </cell>
          <cell r="L1875">
            <v>2000</v>
          </cell>
        </row>
        <row r="1876">
          <cell r="B1876" t="str">
            <v>시 리 카</v>
          </cell>
          <cell r="D1876">
            <v>10</v>
          </cell>
          <cell r="E1876" t="str">
            <v>kg</v>
          </cell>
          <cell r="I1876">
            <v>130</v>
          </cell>
          <cell r="J1876">
            <v>1300</v>
          </cell>
        </row>
        <row r="1877">
          <cell r="B1877" t="str">
            <v>경    유</v>
          </cell>
          <cell r="D1877">
            <v>6</v>
          </cell>
          <cell r="E1877" t="str">
            <v>L</v>
          </cell>
          <cell r="I1877">
            <v>526.4</v>
          </cell>
          <cell r="J1877">
            <v>3158</v>
          </cell>
        </row>
        <row r="1878">
          <cell r="B1878" t="str">
            <v>잠 수 부</v>
          </cell>
          <cell r="D1878">
            <v>0.7</v>
          </cell>
          <cell r="E1878" t="str">
            <v>인</v>
          </cell>
          <cell r="G1878">
            <v>81832</v>
          </cell>
          <cell r="H1878">
            <v>57282</v>
          </cell>
        </row>
        <row r="1879">
          <cell r="B1879" t="str">
            <v>보통인부</v>
          </cell>
          <cell r="D1879">
            <v>0.7</v>
          </cell>
          <cell r="E1879" t="str">
            <v>"</v>
          </cell>
          <cell r="G1879">
            <v>37736</v>
          </cell>
          <cell r="H1879">
            <v>26415</v>
          </cell>
        </row>
        <row r="1880">
          <cell r="B1880" t="str">
            <v>선    부</v>
          </cell>
          <cell r="D1880">
            <v>0.7</v>
          </cell>
          <cell r="E1880" t="str">
            <v>"</v>
          </cell>
          <cell r="G1880">
            <v>40088</v>
          </cell>
          <cell r="H1880">
            <v>28061</v>
          </cell>
        </row>
        <row r="1881">
          <cell r="B1881" t="str">
            <v>도선임대료</v>
          </cell>
          <cell r="D1881" t="str">
            <v>1</v>
          </cell>
          <cell r="E1881" t="str">
            <v>식</v>
          </cell>
          <cell r="L1881">
            <v>12000</v>
          </cell>
        </row>
        <row r="1882">
          <cell r="B1882" t="str">
            <v>공구손료</v>
          </cell>
          <cell r="C1882" t="str">
            <v>10 %</v>
          </cell>
          <cell r="D1882" t="str">
            <v>1</v>
          </cell>
          <cell r="E1882" t="str">
            <v>식</v>
          </cell>
          <cell r="L1882">
            <v>11175</v>
          </cell>
          <cell r="M1882" t="str">
            <v>열풍기,발청억</v>
          </cell>
        </row>
        <row r="1883">
          <cell r="B1883" t="str">
            <v>소      계</v>
          </cell>
          <cell r="F1883">
            <v>141391</v>
          </cell>
          <cell r="H1883">
            <v>111758</v>
          </cell>
          <cell r="J1883">
            <v>4458</v>
          </cell>
          <cell r="L1883">
            <v>25175</v>
          </cell>
        </row>
        <row r="1884">
          <cell r="F1884" t="str">
            <v xml:space="preserve"> </v>
          </cell>
        </row>
        <row r="1885">
          <cell r="A1885" t="str">
            <v>3. 도장 SYSTEM 1 : 상시 물속에 잠기는 구조물</v>
          </cell>
        </row>
        <row r="1886">
          <cell r="B1886" t="str">
            <v xml:space="preserve">소지처리 </v>
          </cell>
          <cell r="C1886" t="str">
            <v>BLASTING 작업으로서 SIS Sa2½ 이상</v>
          </cell>
        </row>
        <row r="1887">
          <cell r="B1887" t="str">
            <v>하    도</v>
          </cell>
          <cell r="C1887" t="str">
            <v>무기질 징크리치 푸라이머</v>
          </cell>
          <cell r="F1887" t="str">
            <v xml:space="preserve"> 75 μ</v>
          </cell>
        </row>
        <row r="1888">
          <cell r="B1888" t="str">
            <v>중    도</v>
          </cell>
          <cell r="C1888" t="str">
            <v>중도용 엑폭시 수지도료</v>
          </cell>
          <cell r="F1888" t="str">
            <v xml:space="preserve"> 45 μ</v>
          </cell>
        </row>
        <row r="1889">
          <cell r="B1889" t="str">
            <v>상    도</v>
          </cell>
          <cell r="C1889" t="str">
            <v>상도용 엑폭시</v>
          </cell>
          <cell r="F1889" t="str">
            <v>400 μ</v>
          </cell>
        </row>
        <row r="1890">
          <cell r="A1890" t="str">
            <v>종       별</v>
          </cell>
          <cell r="C1890" t="str">
            <v>재 료 또 는</v>
          </cell>
          <cell r="D1890" t="str">
            <v xml:space="preserve">원 수 </v>
          </cell>
          <cell r="E1890" t="str">
            <v>단 위</v>
          </cell>
          <cell r="F1890" t="str">
            <v>총   액</v>
          </cell>
          <cell r="G1890" t="str">
            <v>노   무   비</v>
          </cell>
          <cell r="I1890" t="str">
            <v>재   료   비</v>
          </cell>
          <cell r="K1890" t="str">
            <v>경      비</v>
          </cell>
          <cell r="M1890" t="str">
            <v>비   고</v>
          </cell>
        </row>
        <row r="1891">
          <cell r="C1891" t="str">
            <v xml:space="preserve">규       격 </v>
          </cell>
          <cell r="F1891" t="str">
            <v>금   액</v>
          </cell>
          <cell r="G1891" t="str">
            <v>단  가</v>
          </cell>
          <cell r="H1891" t="str">
            <v>금   액</v>
          </cell>
          <cell r="I1891" t="str">
            <v>단  가</v>
          </cell>
          <cell r="J1891" t="str">
            <v>금   액</v>
          </cell>
          <cell r="K1891" t="str">
            <v>단  가</v>
          </cell>
          <cell r="L1891" t="str">
            <v>금   액</v>
          </cell>
        </row>
        <row r="1892">
          <cell r="A1892" t="str">
            <v>공사비 산출</v>
          </cell>
          <cell r="F1892" t="str">
            <v xml:space="preserve"> </v>
          </cell>
        </row>
        <row r="1893">
          <cell r="B1893" t="str">
            <v>무기질 징크리치 푸라이머</v>
          </cell>
          <cell r="D1893">
            <v>0.2</v>
          </cell>
          <cell r="E1893" t="str">
            <v>L</v>
          </cell>
          <cell r="F1893" t="str">
            <v xml:space="preserve"> </v>
          </cell>
          <cell r="I1893">
            <v>7945</v>
          </cell>
          <cell r="J1893">
            <v>1589</v>
          </cell>
        </row>
        <row r="1894">
          <cell r="B1894" t="str">
            <v>중도용 엑폭시 수지도료</v>
          </cell>
          <cell r="D1894">
            <v>0.2</v>
          </cell>
          <cell r="E1894" t="str">
            <v>L</v>
          </cell>
          <cell r="F1894" t="str">
            <v xml:space="preserve"> </v>
          </cell>
          <cell r="I1894">
            <v>7500</v>
          </cell>
          <cell r="J1894">
            <v>1500</v>
          </cell>
        </row>
        <row r="1895">
          <cell r="B1895" t="str">
            <v>상도용 엑폭시</v>
          </cell>
          <cell r="D1895">
            <v>0.68</v>
          </cell>
          <cell r="E1895" t="str">
            <v>L</v>
          </cell>
          <cell r="F1895" t="str">
            <v xml:space="preserve"> </v>
          </cell>
          <cell r="I1895">
            <v>18000</v>
          </cell>
          <cell r="J1895">
            <v>12240</v>
          </cell>
        </row>
        <row r="1896">
          <cell r="B1896" t="str">
            <v>희 석 제</v>
          </cell>
          <cell r="D1896">
            <v>0.3</v>
          </cell>
          <cell r="E1896" t="str">
            <v>L</v>
          </cell>
          <cell r="F1896" t="str">
            <v xml:space="preserve"> </v>
          </cell>
          <cell r="I1896">
            <v>2111</v>
          </cell>
          <cell r="J1896">
            <v>633</v>
          </cell>
        </row>
        <row r="1897">
          <cell r="B1897" t="str">
            <v>도  장  공</v>
          </cell>
          <cell r="D1897">
            <v>0.1</v>
          </cell>
          <cell r="E1897" t="str">
            <v>인</v>
          </cell>
          <cell r="F1897" t="str">
            <v xml:space="preserve"> </v>
          </cell>
          <cell r="G1897">
            <v>63038</v>
          </cell>
          <cell r="H1897">
            <v>6303</v>
          </cell>
        </row>
        <row r="1898">
          <cell r="B1898" t="str">
            <v>보 통 인 부</v>
          </cell>
          <cell r="D1898">
            <v>0.1</v>
          </cell>
          <cell r="E1898" t="str">
            <v>인</v>
          </cell>
          <cell r="F1898" t="str">
            <v xml:space="preserve"> </v>
          </cell>
          <cell r="G1898">
            <v>37736</v>
          </cell>
          <cell r="H1898">
            <v>3773</v>
          </cell>
        </row>
        <row r="1899">
          <cell r="B1899" t="str">
            <v>공 구 손 료</v>
          </cell>
          <cell r="C1899" t="str">
            <v>노임의 2%</v>
          </cell>
          <cell r="D1899" t="str">
            <v>1</v>
          </cell>
          <cell r="E1899" t="str">
            <v>식</v>
          </cell>
          <cell r="F1899" t="str">
            <v xml:space="preserve"> </v>
          </cell>
          <cell r="L1899">
            <v>201</v>
          </cell>
        </row>
        <row r="1900">
          <cell r="B1900" t="str">
            <v>소      계</v>
          </cell>
          <cell r="F1900">
            <v>26239</v>
          </cell>
          <cell r="H1900">
            <v>10076</v>
          </cell>
          <cell r="J1900">
            <v>15962</v>
          </cell>
          <cell r="L1900">
            <v>201</v>
          </cell>
        </row>
        <row r="1901">
          <cell r="F1901" t="str">
            <v xml:space="preserve"> </v>
          </cell>
        </row>
        <row r="1902">
          <cell r="A1902" t="str">
            <v>4. 도장 SYSTEM 2 : 해수 가까이 상시 노출되어있는 구조물</v>
          </cell>
        </row>
        <row r="1903">
          <cell r="B1903" t="str">
            <v xml:space="preserve">소지처리 </v>
          </cell>
          <cell r="C1903" t="str">
            <v>BLASTING 작업으로서 SIS Sa2½ 이상</v>
          </cell>
        </row>
        <row r="1904">
          <cell r="B1904" t="str">
            <v>하    도</v>
          </cell>
          <cell r="C1904" t="str">
            <v>무기질 징크리치 푸라이머</v>
          </cell>
          <cell r="F1904" t="str">
            <v xml:space="preserve"> 75 μ</v>
          </cell>
        </row>
        <row r="1905">
          <cell r="B1905" t="str">
            <v>중    도 1</v>
          </cell>
          <cell r="C1905" t="str">
            <v>중도용 엑폭시 수지도료</v>
          </cell>
          <cell r="F1905" t="str">
            <v xml:space="preserve"> 45 μ</v>
          </cell>
        </row>
        <row r="1906">
          <cell r="B1906" t="str">
            <v>중    도 2</v>
          </cell>
          <cell r="C1906" t="str">
            <v>중도용 엑폭시 수지도료</v>
          </cell>
          <cell r="F1906" t="str">
            <v>355 μ</v>
          </cell>
        </row>
        <row r="1907">
          <cell r="B1907" t="str">
            <v>상    도</v>
          </cell>
          <cell r="C1907" t="str">
            <v>상도용 엑폭시</v>
          </cell>
          <cell r="F1907" t="str">
            <v xml:space="preserve"> 45 μ</v>
          </cell>
        </row>
        <row r="1908">
          <cell r="F1908" t="str">
            <v xml:space="preserve"> </v>
          </cell>
        </row>
        <row r="1909">
          <cell r="A1909" t="str">
            <v>공사비 산출</v>
          </cell>
          <cell r="F1909" t="str">
            <v xml:space="preserve"> </v>
          </cell>
        </row>
        <row r="1910">
          <cell r="B1910" t="str">
            <v>무기질 징크리치 푸라이머</v>
          </cell>
          <cell r="D1910">
            <v>0.2</v>
          </cell>
          <cell r="E1910" t="str">
            <v>L</v>
          </cell>
          <cell r="F1910" t="str">
            <v xml:space="preserve"> </v>
          </cell>
          <cell r="I1910">
            <v>7945</v>
          </cell>
          <cell r="J1910">
            <v>1589</v>
          </cell>
        </row>
        <row r="1911">
          <cell r="B1911" t="str">
            <v>중도용 엑폭시 수지도료 1</v>
          </cell>
          <cell r="D1911">
            <v>0.2</v>
          </cell>
          <cell r="E1911" t="str">
            <v>L</v>
          </cell>
          <cell r="F1911" t="str">
            <v xml:space="preserve"> </v>
          </cell>
          <cell r="I1911">
            <v>7500</v>
          </cell>
          <cell r="J1911">
            <v>1500</v>
          </cell>
        </row>
        <row r="1912">
          <cell r="B1912" t="str">
            <v>중도용 엑폭시 수지도료 2</v>
          </cell>
          <cell r="D1912">
            <v>0.6</v>
          </cell>
          <cell r="E1912" t="str">
            <v>L</v>
          </cell>
          <cell r="F1912" t="str">
            <v xml:space="preserve"> </v>
          </cell>
          <cell r="I1912">
            <v>18000</v>
          </cell>
          <cell r="J1912">
            <v>10800</v>
          </cell>
        </row>
        <row r="1913">
          <cell r="B1913" t="str">
            <v>상도용 엑폭시</v>
          </cell>
          <cell r="D1913">
            <v>0.2</v>
          </cell>
          <cell r="E1913" t="str">
            <v>L</v>
          </cell>
          <cell r="F1913" t="str">
            <v xml:space="preserve"> </v>
          </cell>
          <cell r="I1913">
            <v>5900</v>
          </cell>
          <cell r="J1913">
            <v>1180</v>
          </cell>
        </row>
        <row r="1914">
          <cell r="B1914" t="str">
            <v>희 석 제</v>
          </cell>
          <cell r="D1914">
            <v>0.36</v>
          </cell>
          <cell r="E1914" t="str">
            <v>L</v>
          </cell>
          <cell r="F1914" t="str">
            <v xml:space="preserve"> </v>
          </cell>
          <cell r="I1914">
            <v>2111</v>
          </cell>
          <cell r="J1914">
            <v>759</v>
          </cell>
        </row>
        <row r="1915">
          <cell r="B1915" t="str">
            <v>도  장  공</v>
          </cell>
          <cell r="D1915">
            <v>0.13</v>
          </cell>
          <cell r="E1915" t="str">
            <v>인</v>
          </cell>
          <cell r="F1915" t="str">
            <v xml:space="preserve"> </v>
          </cell>
          <cell r="G1915">
            <v>63038</v>
          </cell>
          <cell r="H1915">
            <v>8194</v>
          </cell>
        </row>
        <row r="1916">
          <cell r="B1916" t="str">
            <v>보 통 인 부</v>
          </cell>
          <cell r="D1916">
            <v>0.13</v>
          </cell>
          <cell r="E1916" t="str">
            <v>인</v>
          </cell>
          <cell r="F1916" t="str">
            <v xml:space="preserve"> </v>
          </cell>
          <cell r="G1916">
            <v>37736</v>
          </cell>
          <cell r="H1916">
            <v>4905</v>
          </cell>
        </row>
        <row r="1917">
          <cell r="B1917" t="str">
            <v>공 구 손 료</v>
          </cell>
          <cell r="C1917" t="str">
            <v>노임의 2%</v>
          </cell>
          <cell r="D1917" t="str">
            <v>1</v>
          </cell>
          <cell r="E1917" t="str">
            <v>식</v>
          </cell>
          <cell r="F1917" t="str">
            <v xml:space="preserve"> </v>
          </cell>
          <cell r="L1917">
            <v>261</v>
          </cell>
        </row>
        <row r="1918">
          <cell r="B1918" t="str">
            <v>소      계</v>
          </cell>
          <cell r="F1918">
            <v>29188</v>
          </cell>
          <cell r="H1918">
            <v>13099</v>
          </cell>
          <cell r="J1918">
            <v>15828</v>
          </cell>
          <cell r="L1918">
            <v>261</v>
          </cell>
        </row>
        <row r="1919">
          <cell r="A1919" t="str">
            <v>종       별</v>
          </cell>
          <cell r="C1919" t="str">
            <v>재 료 또 는</v>
          </cell>
          <cell r="D1919" t="str">
            <v xml:space="preserve">원 수 </v>
          </cell>
          <cell r="E1919" t="str">
            <v>단 위</v>
          </cell>
          <cell r="F1919" t="str">
            <v>총   액</v>
          </cell>
          <cell r="G1919" t="str">
            <v>노   무   비</v>
          </cell>
          <cell r="I1919" t="str">
            <v>재   료   비</v>
          </cell>
          <cell r="K1919" t="str">
            <v>경      비</v>
          </cell>
          <cell r="M1919" t="str">
            <v>비   고</v>
          </cell>
        </row>
        <row r="1920">
          <cell r="C1920" t="str">
            <v xml:space="preserve">규       격 </v>
          </cell>
          <cell r="F1920" t="str">
            <v>금   액</v>
          </cell>
          <cell r="G1920" t="str">
            <v>단  가</v>
          </cell>
          <cell r="H1920" t="str">
            <v>금   액</v>
          </cell>
          <cell r="I1920" t="str">
            <v>단  가</v>
          </cell>
          <cell r="J1920" t="str">
            <v>금   액</v>
          </cell>
          <cell r="K1920" t="str">
            <v>단  가</v>
          </cell>
          <cell r="L1920" t="str">
            <v>금   액</v>
          </cell>
        </row>
        <row r="1921">
          <cell r="A1921" t="str">
            <v>5. 도장 SYSTEM 3 : 해중에서 작업해야하는 구조물</v>
          </cell>
        </row>
        <row r="1922">
          <cell r="B1922" t="str">
            <v xml:space="preserve">소지처리 </v>
          </cell>
          <cell r="C1922" t="str">
            <v>WATER SAND JET나 WATER JET로써 피도면의 밀스케일등 이물질을 완전 제거하여 SIS ST 2 이상되게 할것.</v>
          </cell>
        </row>
        <row r="1923">
          <cell r="B1923" t="str">
            <v>하    도</v>
          </cell>
          <cell r="C1923" t="str">
            <v>수중용 엑폭시</v>
          </cell>
          <cell r="F1923" t="str">
            <v>1,000 μ</v>
          </cell>
        </row>
        <row r="1924">
          <cell r="F1924" t="str">
            <v xml:space="preserve"> </v>
          </cell>
        </row>
        <row r="1925">
          <cell r="A1925" t="str">
            <v>공사비 산출</v>
          </cell>
          <cell r="F1925" t="str">
            <v xml:space="preserve"> </v>
          </cell>
        </row>
        <row r="1926">
          <cell r="B1926" t="str">
            <v>상도용 엑폭시</v>
          </cell>
          <cell r="D1926">
            <v>1.74</v>
          </cell>
          <cell r="E1926" t="str">
            <v>L</v>
          </cell>
          <cell r="F1926" t="str">
            <v xml:space="preserve"> </v>
          </cell>
          <cell r="I1926">
            <v>26000</v>
          </cell>
          <cell r="J1926">
            <v>45240</v>
          </cell>
        </row>
        <row r="1927">
          <cell r="B1927" t="str">
            <v>잠  수  부</v>
          </cell>
          <cell r="D1927">
            <v>0.5</v>
          </cell>
          <cell r="E1927" t="str">
            <v>인</v>
          </cell>
          <cell r="F1927" t="str">
            <v xml:space="preserve"> </v>
          </cell>
          <cell r="G1927">
            <v>81832</v>
          </cell>
          <cell r="H1927">
            <v>40916</v>
          </cell>
        </row>
        <row r="1928">
          <cell r="B1928" t="str">
            <v>공 구 손 료</v>
          </cell>
          <cell r="C1928" t="str">
            <v>노임의 2%</v>
          </cell>
          <cell r="D1928" t="str">
            <v>1</v>
          </cell>
          <cell r="E1928" t="str">
            <v>식</v>
          </cell>
          <cell r="F1928" t="str">
            <v xml:space="preserve"> </v>
          </cell>
          <cell r="L1928">
            <v>818</v>
          </cell>
        </row>
        <row r="1929">
          <cell r="B1929" t="str">
            <v>소      계</v>
          </cell>
          <cell r="F1929">
            <v>86974</v>
          </cell>
          <cell r="H1929">
            <v>40916</v>
          </cell>
          <cell r="J1929">
            <v>45240</v>
          </cell>
          <cell r="L1929">
            <v>818</v>
          </cell>
        </row>
        <row r="1930">
          <cell r="F1930" t="str">
            <v xml:space="preserve"> </v>
          </cell>
        </row>
        <row r="1931">
          <cell r="A1931" t="str">
            <v>6. CERAMIC COATING (ATO) 200μ</v>
          </cell>
        </row>
        <row r="1932">
          <cell r="B1932" t="str">
            <v>6-1. 바탕만들기</v>
          </cell>
        </row>
        <row r="1933">
          <cell r="B1933" t="str">
            <v>SNAD</v>
          </cell>
          <cell r="D1933">
            <v>5.0799999999999998E-2</v>
          </cell>
          <cell r="E1933" t="str">
            <v>㎥</v>
          </cell>
          <cell r="F1933">
            <v>355</v>
          </cell>
          <cell r="I1933">
            <v>7000</v>
          </cell>
          <cell r="J1933">
            <v>355</v>
          </cell>
        </row>
        <row r="1934">
          <cell r="B1934" t="str">
            <v>계 령 공</v>
          </cell>
          <cell r="D1934">
            <v>0.05</v>
          </cell>
          <cell r="E1934" t="str">
            <v>인</v>
          </cell>
          <cell r="F1934">
            <v>2096</v>
          </cell>
          <cell r="G1934">
            <v>41937</v>
          </cell>
          <cell r="H1934">
            <v>2096</v>
          </cell>
        </row>
        <row r="1935">
          <cell r="B1935" t="str">
            <v>보 통 인 부</v>
          </cell>
          <cell r="D1935">
            <v>0.1</v>
          </cell>
          <cell r="E1935" t="str">
            <v>인</v>
          </cell>
          <cell r="F1935">
            <v>3773</v>
          </cell>
          <cell r="G1935">
            <v>37736</v>
          </cell>
          <cell r="H1935">
            <v>3773</v>
          </cell>
        </row>
        <row r="1936">
          <cell r="B1936" t="str">
            <v>POWER BRUSH</v>
          </cell>
          <cell r="D1936">
            <v>0.03</v>
          </cell>
          <cell r="E1936" t="str">
            <v>KG</v>
          </cell>
          <cell r="F1936">
            <v>150</v>
          </cell>
          <cell r="I1936">
            <v>5000</v>
          </cell>
          <cell r="J1936">
            <v>150</v>
          </cell>
        </row>
        <row r="1937">
          <cell r="B1937" t="str">
            <v>WIRE BRUSH</v>
          </cell>
          <cell r="D1937">
            <v>1.6E-2</v>
          </cell>
          <cell r="E1937" t="str">
            <v>KG</v>
          </cell>
          <cell r="F1937">
            <v>32</v>
          </cell>
          <cell r="I1937">
            <v>2000</v>
          </cell>
          <cell r="J1937">
            <v>32</v>
          </cell>
        </row>
        <row r="1938">
          <cell r="B1938" t="str">
            <v>기 계 공</v>
          </cell>
          <cell r="D1938">
            <v>0.13300000000000001</v>
          </cell>
          <cell r="E1938" t="str">
            <v>인</v>
          </cell>
          <cell r="F1938">
            <v>7834</v>
          </cell>
          <cell r="G1938">
            <v>58906</v>
          </cell>
          <cell r="H1938">
            <v>7834</v>
          </cell>
        </row>
        <row r="1939">
          <cell r="B1939" t="str">
            <v>조 력 공</v>
          </cell>
          <cell r="D1939">
            <v>0.05</v>
          </cell>
          <cell r="E1939" t="str">
            <v>인</v>
          </cell>
          <cell r="F1939">
            <v>2445</v>
          </cell>
          <cell r="G1939">
            <v>48912</v>
          </cell>
          <cell r="H1939">
            <v>2445</v>
          </cell>
        </row>
        <row r="1940">
          <cell r="B1940" t="str">
            <v>품질관리공(시험사1급)</v>
          </cell>
          <cell r="D1940">
            <v>1.6E-2</v>
          </cell>
          <cell r="E1940" t="str">
            <v>인</v>
          </cell>
          <cell r="F1940">
            <v>765</v>
          </cell>
          <cell r="G1940">
            <v>47867</v>
          </cell>
          <cell r="H1940">
            <v>765</v>
          </cell>
        </row>
        <row r="1941">
          <cell r="B1941" t="str">
            <v>공 구 손 료</v>
          </cell>
          <cell r="C1941" t="str">
            <v>노임의 2%</v>
          </cell>
          <cell r="D1941" t="str">
            <v>1</v>
          </cell>
          <cell r="E1941" t="str">
            <v>식</v>
          </cell>
          <cell r="F1941">
            <v>338</v>
          </cell>
          <cell r="L1941">
            <v>338</v>
          </cell>
        </row>
        <row r="1942">
          <cell r="B1942" t="str">
            <v>소      계</v>
          </cell>
          <cell r="F1942">
            <v>17788</v>
          </cell>
          <cell r="H1942">
            <v>16913</v>
          </cell>
          <cell r="J1942">
            <v>537</v>
          </cell>
          <cell r="L1942">
            <v>338</v>
          </cell>
        </row>
        <row r="1943">
          <cell r="F1943" t="str">
            <v xml:space="preserve"> </v>
          </cell>
        </row>
        <row r="1944">
          <cell r="B1944" t="str">
            <v>6-2. CERAMIC COATING (200μ)</v>
          </cell>
        </row>
        <row r="1945">
          <cell r="B1945" t="str">
            <v>세 척 제</v>
          </cell>
          <cell r="D1945">
            <v>0.05</v>
          </cell>
          <cell r="E1945" t="str">
            <v>통</v>
          </cell>
          <cell r="F1945">
            <v>525</v>
          </cell>
          <cell r="I1945">
            <v>10500</v>
          </cell>
          <cell r="J1945">
            <v>525</v>
          </cell>
        </row>
        <row r="1946">
          <cell r="B1946" t="str">
            <v>세 척 공(보통인부)</v>
          </cell>
          <cell r="D1946">
            <v>1.6E-2</v>
          </cell>
          <cell r="E1946" t="str">
            <v>인</v>
          </cell>
          <cell r="F1946">
            <v>603</v>
          </cell>
          <cell r="G1946">
            <v>37736</v>
          </cell>
          <cell r="H1946">
            <v>603</v>
          </cell>
        </row>
        <row r="1947">
          <cell r="B1947" t="str">
            <v>넝    마</v>
          </cell>
          <cell r="D1947">
            <v>0.01</v>
          </cell>
          <cell r="E1947" t="str">
            <v>KG</v>
          </cell>
          <cell r="F1947">
            <v>13</v>
          </cell>
          <cell r="I1947">
            <v>1363</v>
          </cell>
          <cell r="J1947">
            <v>13</v>
          </cell>
        </row>
        <row r="1948">
          <cell r="A1948" t="str">
            <v>종       별</v>
          </cell>
          <cell r="C1948" t="str">
            <v>재 료 또 는</v>
          </cell>
          <cell r="D1948" t="str">
            <v xml:space="preserve">원 수 </v>
          </cell>
          <cell r="E1948" t="str">
            <v>단 위</v>
          </cell>
          <cell r="F1948" t="str">
            <v>총   액</v>
          </cell>
          <cell r="G1948" t="str">
            <v>노   무   비</v>
          </cell>
          <cell r="I1948" t="str">
            <v>재   료   비</v>
          </cell>
          <cell r="K1948" t="str">
            <v>경      비</v>
          </cell>
          <cell r="M1948" t="str">
            <v>비   고</v>
          </cell>
        </row>
        <row r="1949">
          <cell r="C1949" t="str">
            <v xml:space="preserve">규       격 </v>
          </cell>
          <cell r="F1949" t="str">
            <v>금   액</v>
          </cell>
          <cell r="G1949" t="str">
            <v>단  가</v>
          </cell>
          <cell r="H1949" t="str">
            <v>금   액</v>
          </cell>
          <cell r="I1949" t="str">
            <v>단  가</v>
          </cell>
          <cell r="J1949" t="str">
            <v>금   액</v>
          </cell>
          <cell r="K1949" t="str">
            <v>단  가</v>
          </cell>
          <cell r="L1949" t="str">
            <v>금   액</v>
          </cell>
        </row>
        <row r="1950">
          <cell r="B1950" t="str">
            <v>세라믹코팅제</v>
          </cell>
          <cell r="D1950">
            <v>0.36</v>
          </cell>
          <cell r="E1950" t="str">
            <v>KG</v>
          </cell>
          <cell r="F1950">
            <v>60588</v>
          </cell>
          <cell r="I1950">
            <v>168300</v>
          </cell>
          <cell r="J1950">
            <v>60588</v>
          </cell>
        </row>
        <row r="1951">
          <cell r="B1951" t="str">
            <v>희 석 제</v>
          </cell>
          <cell r="D1951">
            <v>0.188</v>
          </cell>
          <cell r="E1951" t="str">
            <v>통</v>
          </cell>
          <cell r="F1951">
            <v>962</v>
          </cell>
          <cell r="I1951">
            <v>5120</v>
          </cell>
          <cell r="J1951">
            <v>962</v>
          </cell>
        </row>
        <row r="1952">
          <cell r="B1952" t="str">
            <v>도 장 공</v>
          </cell>
          <cell r="D1952">
            <v>6.6000000000000003E-2</v>
          </cell>
          <cell r="E1952" t="str">
            <v>인</v>
          </cell>
          <cell r="F1952">
            <v>4160</v>
          </cell>
          <cell r="G1952">
            <v>63038</v>
          </cell>
          <cell r="H1952">
            <v>4160</v>
          </cell>
        </row>
        <row r="1953">
          <cell r="B1953" t="str">
            <v>규    사</v>
          </cell>
          <cell r="D1953">
            <v>3.5999999999999997E-2</v>
          </cell>
          <cell r="E1953" t="str">
            <v>㎥</v>
          </cell>
          <cell r="F1953">
            <v>900</v>
          </cell>
          <cell r="I1953">
            <v>25000</v>
          </cell>
          <cell r="J1953">
            <v>900</v>
          </cell>
        </row>
        <row r="1954">
          <cell r="B1954" t="str">
            <v>장비사용료</v>
          </cell>
          <cell r="C1954" t="str">
            <v>TRUCK CRANE 
40TON x 2대</v>
          </cell>
          <cell r="D1954">
            <v>0.02</v>
          </cell>
          <cell r="E1954" t="str">
            <v>HR</v>
          </cell>
          <cell r="F1954">
            <v>3317</v>
          </cell>
          <cell r="G1954">
            <v>37230</v>
          </cell>
          <cell r="H1954">
            <v>744</v>
          </cell>
          <cell r="I1954">
            <v>17460</v>
          </cell>
          <cell r="J1954">
            <v>349</v>
          </cell>
          <cell r="K1954">
            <v>111242</v>
          </cell>
          <cell r="L1954">
            <v>2224</v>
          </cell>
        </row>
        <row r="1955">
          <cell r="B1955" t="str">
            <v>공 구 손 료</v>
          </cell>
          <cell r="C1955" t="str">
            <v>노임의 2%</v>
          </cell>
          <cell r="D1955">
            <v>1</v>
          </cell>
          <cell r="E1955" t="str">
            <v>식</v>
          </cell>
          <cell r="F1955">
            <v>110</v>
          </cell>
          <cell r="L1955">
            <v>110</v>
          </cell>
        </row>
        <row r="1956">
          <cell r="B1956" t="str">
            <v>소     계</v>
          </cell>
          <cell r="F1956">
            <v>71178</v>
          </cell>
          <cell r="H1956">
            <v>5507</v>
          </cell>
          <cell r="J1956">
            <v>63337</v>
          </cell>
          <cell r="L1956">
            <v>2334</v>
          </cell>
        </row>
        <row r="1958">
          <cell r="B1958" t="str">
            <v>합     계</v>
          </cell>
          <cell r="F1958">
            <v>88966</v>
          </cell>
          <cell r="H1958">
            <v>22420</v>
          </cell>
          <cell r="J1958">
            <v>63874</v>
          </cell>
          <cell r="L1958">
            <v>2672</v>
          </cell>
        </row>
        <row r="1971">
          <cell r="F1971" t="str">
            <v xml:space="preserve"> </v>
          </cell>
        </row>
        <row r="1976">
          <cell r="E1976" t="str">
            <v xml:space="preserve"> </v>
          </cell>
          <cell r="F1976" t="str">
            <v>S.T.S 잡철물 제작,설치(SCREEN등)</v>
          </cell>
        </row>
        <row r="1977">
          <cell r="E1977" t="str">
            <v xml:space="preserve"> </v>
          </cell>
        </row>
        <row r="1978">
          <cell r="A1978" t="str">
            <v>종       별</v>
          </cell>
          <cell r="C1978" t="str">
            <v>재 료 또 는</v>
          </cell>
          <cell r="D1978" t="str">
            <v xml:space="preserve">원 수 </v>
          </cell>
          <cell r="E1978" t="str">
            <v>단 위</v>
          </cell>
          <cell r="F1978" t="str">
            <v>총   액</v>
          </cell>
          <cell r="G1978" t="str">
            <v>노   무   비</v>
          </cell>
          <cell r="I1978" t="str">
            <v>재   료   비</v>
          </cell>
          <cell r="K1978" t="str">
            <v>경      비</v>
          </cell>
          <cell r="M1978" t="str">
            <v>비   고</v>
          </cell>
        </row>
        <row r="1979">
          <cell r="C1979" t="str">
            <v xml:space="preserve">규       격 </v>
          </cell>
          <cell r="F1979" t="str">
            <v>금   액</v>
          </cell>
          <cell r="G1979" t="str">
            <v>단  가</v>
          </cell>
          <cell r="H1979" t="str">
            <v>금   액</v>
          </cell>
          <cell r="I1979" t="str">
            <v>단  가</v>
          </cell>
          <cell r="J1979" t="str">
            <v>금   액</v>
          </cell>
          <cell r="K1979" t="str">
            <v>단  가</v>
          </cell>
          <cell r="L1979" t="str">
            <v>금   액</v>
          </cell>
        </row>
        <row r="1980">
          <cell r="A1980" t="str">
            <v>용  접  봉</v>
          </cell>
          <cell r="C1980" t="str">
            <v>AWSE 306-16 4Φ</v>
          </cell>
          <cell r="D1980">
            <v>18.48</v>
          </cell>
          <cell r="E1980" t="str">
            <v>KG</v>
          </cell>
          <cell r="I1980">
            <v>5460</v>
          </cell>
          <cell r="J1980">
            <v>100900</v>
          </cell>
        </row>
        <row r="1981">
          <cell r="A1981" t="str">
            <v>산      소</v>
          </cell>
          <cell r="C1981" t="str">
            <v>6,000L</v>
          </cell>
          <cell r="D1981">
            <v>1.05</v>
          </cell>
          <cell r="E1981" t="str">
            <v>병</v>
          </cell>
          <cell r="I1981">
            <v>12000</v>
          </cell>
          <cell r="J1981">
            <v>12600</v>
          </cell>
        </row>
        <row r="1982">
          <cell r="A1982" t="str">
            <v>아 세 치 렌</v>
          </cell>
          <cell r="C1982" t="str">
            <v>4,500L</v>
          </cell>
          <cell r="D1982">
            <v>2.8</v>
          </cell>
          <cell r="E1982" t="str">
            <v>KG</v>
          </cell>
          <cell r="I1982">
            <v>10500</v>
          </cell>
          <cell r="J1982">
            <v>29400</v>
          </cell>
        </row>
        <row r="1983">
          <cell r="A1983" t="str">
            <v>철      공</v>
          </cell>
          <cell r="D1983">
            <v>27.65</v>
          </cell>
          <cell r="E1983" t="str">
            <v>인</v>
          </cell>
          <cell r="G1983">
            <v>72430</v>
          </cell>
          <cell r="H1983">
            <v>2002689</v>
          </cell>
        </row>
        <row r="1984">
          <cell r="A1984" t="str">
            <v>비  계   공</v>
          </cell>
          <cell r="D1984">
            <v>4.71</v>
          </cell>
          <cell r="E1984" t="str">
            <v>인</v>
          </cell>
          <cell r="G1984">
            <v>79467</v>
          </cell>
          <cell r="H1984">
            <v>374289</v>
          </cell>
        </row>
        <row r="1986">
          <cell r="A1986" t="str">
            <v>보 통 인 부</v>
          </cell>
          <cell r="D1986">
            <v>0.66</v>
          </cell>
          <cell r="E1986" t="str">
            <v>인</v>
          </cell>
          <cell r="G1986">
            <v>37736</v>
          </cell>
          <cell r="H1986">
            <v>24905</v>
          </cell>
        </row>
        <row r="1987">
          <cell r="A1987" t="str">
            <v>용  접  공</v>
          </cell>
          <cell r="D1987">
            <v>2.6</v>
          </cell>
          <cell r="E1987" t="str">
            <v>인</v>
          </cell>
          <cell r="G1987">
            <v>74016</v>
          </cell>
          <cell r="H1987">
            <v>192441</v>
          </cell>
        </row>
        <row r="1988">
          <cell r="A1988" t="str">
            <v>특 별 인 부</v>
          </cell>
          <cell r="D1988">
            <v>0.74</v>
          </cell>
          <cell r="E1988" t="str">
            <v>인</v>
          </cell>
          <cell r="G1988">
            <v>57379</v>
          </cell>
          <cell r="H1988">
            <v>42460</v>
          </cell>
        </row>
        <row r="1989">
          <cell r="A1989" t="str">
            <v>용접기 손료</v>
          </cell>
          <cell r="D1989">
            <v>20.83</v>
          </cell>
          <cell r="E1989" t="str">
            <v>Hr</v>
          </cell>
          <cell r="K1989">
            <v>155</v>
          </cell>
          <cell r="L1989">
            <v>3228</v>
          </cell>
        </row>
        <row r="1990">
          <cell r="A1990" t="str">
            <v>전력 소요량</v>
          </cell>
          <cell r="D1990">
            <v>126</v>
          </cell>
          <cell r="E1990" t="str">
            <v>KWH</v>
          </cell>
          <cell r="K1990">
            <v>61.6</v>
          </cell>
          <cell r="L1990">
            <v>7761</v>
          </cell>
        </row>
        <row r="1991">
          <cell r="A1991" t="str">
            <v>공 구 손 료</v>
          </cell>
          <cell r="C1991" t="str">
            <v>인건비의 3%</v>
          </cell>
          <cell r="L1991">
            <v>79103</v>
          </cell>
        </row>
        <row r="1993">
          <cell r="A1993" t="str">
            <v>소    계</v>
          </cell>
          <cell r="F1993">
            <v>2869776</v>
          </cell>
          <cell r="H1993">
            <v>2636784</v>
          </cell>
          <cell r="J1993">
            <v>142900</v>
          </cell>
          <cell r="L1993">
            <v>90092</v>
          </cell>
        </row>
        <row r="1995">
          <cell r="A1995" t="str">
            <v>계 ( 간단한구조 )</v>
          </cell>
          <cell r="C1995" t="str">
            <v>100 %</v>
          </cell>
          <cell r="F1995">
            <v>2869776</v>
          </cell>
          <cell r="H1995">
            <v>2636784</v>
          </cell>
          <cell r="J1995">
            <v>142900</v>
          </cell>
          <cell r="L1995">
            <v>90092</v>
          </cell>
        </row>
        <row r="1997">
          <cell r="A1997" t="str">
            <v>계 ( 복잡한구조 )</v>
          </cell>
          <cell r="C1997" t="str">
            <v>140 %</v>
          </cell>
          <cell r="F1997">
            <v>4017685</v>
          </cell>
          <cell r="H1997">
            <v>3691497</v>
          </cell>
          <cell r="J1997">
            <v>200060</v>
          </cell>
          <cell r="L1997">
            <v>126128</v>
          </cell>
        </row>
        <row r="2000">
          <cell r="F2000" t="str">
            <v xml:space="preserve"> </v>
          </cell>
        </row>
        <row r="2001">
          <cell r="F2001" t="str">
            <v xml:space="preserve"> </v>
          </cell>
        </row>
        <row r="2002">
          <cell r="F2002" t="str">
            <v xml:space="preserve"> </v>
          </cell>
        </row>
        <row r="2004">
          <cell r="F2004" t="str">
            <v xml:space="preserve"> </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슬래브수량집계"/>
      <sheetName val="슬래브철근집계"/>
      <sheetName val="진주방향수량집계"/>
      <sheetName val="진주방향철근집계"/>
      <sheetName val="진주방향"/>
      <sheetName val="마산방향수량집계"/>
      <sheetName val="마산방향철근집계"/>
      <sheetName val="마산방향"/>
      <sheetName val="P.S.C.BEAM 자재산출조서"/>
      <sheetName val="일반도"/>
      <sheetName val="일반수량총괄집계"/>
      <sheetName val="인곡교"/>
      <sheetName val="교각1"/>
      <sheetName val="천방교접속"/>
      <sheetName val="대포2교접속"/>
      <sheetName val="ABUT수량-A1"/>
      <sheetName val="DATE"/>
    </sheetNames>
    <sheetDataSet>
      <sheetData sheetId="0"/>
      <sheetData sheetId="1"/>
      <sheetData sheetId="2"/>
      <sheetData sheetId="3"/>
      <sheetData sheetId="4" refreshError="1">
        <row r="348">
          <cell r="AS348">
            <v>715.44500000000005</v>
          </cell>
        </row>
      </sheetData>
      <sheetData sheetId="5"/>
      <sheetData sheetId="6"/>
      <sheetData sheetId="7" refreshError="1">
        <row r="433">
          <cell r="AS433">
            <v>39.914000000000001</v>
          </cell>
        </row>
      </sheetData>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내역서적용"/>
      <sheetName val="총괄수량"/>
      <sheetName val="이월수량"/>
      <sheetName val="각L형집계"/>
      <sheetName val="본L현황"/>
      <sheetName val="L형측구신설"/>
      <sheetName val="산마루측구집계"/>
      <sheetName val="산마루측구산출"/>
      <sheetName val="맹암거수량집계표 "/>
      <sheetName val="맹암거-본선"/>
      <sheetName val="배수관집계표"/>
      <sheetName val="배수관산출"/>
      <sheetName val="2.단면가정 "/>
      <sheetName val="기본DATA"/>
      <sheetName val="CABLE SIZE-3"/>
      <sheetName val="진주방향"/>
      <sheetName val="마산방향"/>
      <sheetName val="집수정"/>
      <sheetName val="ABUT수량-A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46">
          <cell r="M46">
            <v>5.5</v>
          </cell>
        </row>
      </sheetData>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부대공"/>
      <sheetName val="LIST"/>
      <sheetName val="방호벽"/>
      <sheetName val="낙석방지책"/>
      <sheetName val="교통표지"/>
      <sheetName val="낙석방지망"/>
      <sheetName val="2.단면가정 "/>
      <sheetName val="CABLE SIZE-3"/>
      <sheetName val="집수정"/>
    </sheetNames>
    <sheetDataSet>
      <sheetData sheetId="0"/>
      <sheetData sheetId="1"/>
      <sheetData sheetId="2"/>
      <sheetData sheetId="3"/>
      <sheetData sheetId="4"/>
      <sheetData sheetId="5"/>
      <sheetData sheetId="6" refreshError="1"/>
      <sheetData sheetId="7" refreshError="1"/>
      <sheetData sheetId="8"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시멘트골재량산출"/>
      <sheetName val="연장산출(좌,우)"/>
      <sheetName val="산마루집계표"/>
      <sheetName val="면벽단위수량"/>
      <sheetName val="면벽재료집계표(토공제외)"/>
      <sheetName val="면벽재료집계표"/>
      <sheetName val="L형측구연장산출"/>
      <sheetName val="L형측구집계(제품)"/>
      <sheetName val="L형측구집계(타설)"/>
      <sheetName val="우수관로단위수량(90)"/>
      <sheetName val="우수관집계표(90)"/>
      <sheetName val="우수관로단위수량(180)"/>
      <sheetName val="우수관집계표(180)"/>
      <sheetName val="배수관날개벽집계표"/>
      <sheetName val="우수받이연결관집계표"/>
      <sheetName val="우수받이연결관수량산출"/>
      <sheetName val="집수정단위(측-1)"/>
      <sheetName val="집수정단위(측-양)"/>
      <sheetName val="집수정단위(측-양-스틸)"/>
      <sheetName val="집수정집계표"/>
      <sheetName val="집수정집계표 (2)"/>
      <sheetName val="woo(mac)"/>
      <sheetName val="MYUN(MAC)"/>
      <sheetName val="manh(mac)"/>
      <sheetName val="guard(mac)"/>
      <sheetName val="부대공"/>
      <sheetName val="방호벽"/>
      <sheetName val="교통표지"/>
      <sheetName val="낙석방지책"/>
      <sheetName val="2.단면가정 "/>
      <sheetName val="슬래브(유곡)"/>
      <sheetName val="버스운행안내"/>
      <sheetName val="예방접종계획"/>
      <sheetName val="근태계획서"/>
      <sheetName val="설계"/>
      <sheetName val="주형"/>
      <sheetName val="교각1"/>
      <sheetName val="집수정"/>
      <sheetName val="CABLE SIZE-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COL"/>
      <sheetName val="COL-T"/>
      <sheetName val="저판(버림100)"/>
      <sheetName val="기둥"/>
      <sheetName val="COPING"/>
      <sheetName val="토공 (1단)"/>
      <sheetName val="guard(mac)"/>
      <sheetName val="부대공"/>
      <sheetName val="방호벽"/>
      <sheetName val="교통표지"/>
      <sheetName val="낙석방지책"/>
      <sheetName val="2.단면가정 "/>
    </sheetNames>
    <sheetDataSet>
      <sheetData sheetId="0" refreshError="1"/>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맨홀수량산출"/>
      <sheetName val="집계표"/>
      <sheetName val="가감수량"/>
      <sheetName val="단위수량"/>
      <sheetName val="guard(mac)"/>
      <sheetName val="INPUT"/>
    </sheetNames>
    <sheetDataSet>
      <sheetData sheetId="0" refreshError="1"/>
      <sheetData sheetId="1">
        <row r="18">
          <cell r="AE18">
            <v>27.218758750701969</v>
          </cell>
        </row>
        <row r="19">
          <cell r="AE19">
            <v>0.34557519189487723</v>
          </cell>
        </row>
        <row r="25">
          <cell r="AE25">
            <v>1</v>
          </cell>
        </row>
        <row r="30">
          <cell r="AE30" t="str">
            <v>별산</v>
          </cell>
        </row>
        <row r="31">
          <cell r="AE31" t="str">
            <v>별산</v>
          </cell>
        </row>
        <row r="32">
          <cell r="AE32">
            <v>1.77</v>
          </cell>
        </row>
        <row r="33">
          <cell r="AE33">
            <v>3.9584067435231387</v>
          </cell>
        </row>
        <row r="34">
          <cell r="AE34">
            <v>22.834890602092671</v>
          </cell>
        </row>
        <row r="35">
          <cell r="AE35">
            <v>14</v>
          </cell>
        </row>
      </sheetData>
      <sheetData sheetId="2" refreshError="1"/>
      <sheetData sheetId="3">
        <row r="6">
          <cell r="W6">
            <v>0.85</v>
          </cell>
        </row>
        <row r="7">
          <cell r="W7">
            <v>1.06</v>
          </cell>
        </row>
        <row r="8">
          <cell r="W8">
            <v>4.24</v>
          </cell>
        </row>
        <row r="9">
          <cell r="W9">
            <v>9.6199999999999992</v>
          </cell>
        </row>
        <row r="10">
          <cell r="W10">
            <v>7.31</v>
          </cell>
        </row>
        <row r="12">
          <cell r="W12">
            <v>63.68</v>
          </cell>
        </row>
      </sheetData>
      <sheetData sheetId="4"/>
      <sheetData sheetId="5" refreshError="1"/>
      <sheetData sheetId="6"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돌담교 수량집계"/>
      <sheetName val="돌담교 상부수량"/>
      <sheetName val="방호벽집계"/>
      <sheetName val="방호벽"/>
      <sheetName val="역T형교대(말뚝기초)"/>
      <sheetName val="CON기초"/>
      <sheetName val="8.석축단위(H=1.5M)"/>
      <sheetName val="맨홀수량산출"/>
      <sheetName val="가감수량"/>
    </sheetNames>
    <sheetDataSet>
      <sheetData sheetId="0"/>
      <sheetData sheetId="1"/>
      <sheetData sheetId="2"/>
      <sheetData sheetId="3"/>
      <sheetData sheetId="4" refreshError="1"/>
      <sheetData sheetId="5" refreshError="1"/>
      <sheetData sheetId="6" refreshError="1"/>
      <sheetData sheetId="7" refreshError="1"/>
      <sheetData sheetId="8"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철근량"/>
      <sheetName val="SLAB&quot;1&quot;"/>
      <sheetName val="SLAB&quot;2&quot;"/>
      <sheetName val="SLAB&quot;3,4,5,6,7,8,9,10&quot;"/>
      <sheetName val="COPING"/>
      <sheetName val="guard(mac)"/>
      <sheetName val="code"/>
      <sheetName val="기본"/>
      <sheetName val="부대공"/>
      <sheetName val="방호벽"/>
      <sheetName val="교통표지"/>
      <sheetName val="낙석방지책"/>
      <sheetName val="돌담교 상부수량"/>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설계조건"/>
      <sheetName val="단면가정"/>
      <sheetName val="하중계산"/>
      <sheetName val="입력자료"/>
      <sheetName val="지반반력계수"/>
      <sheetName val="Sheet1"/>
      <sheetName val="하중재하 "/>
      <sheetName val="안정검토-상시"/>
      <sheetName val="하중조합"/>
      <sheetName val="배근도"/>
      <sheetName val="거더기둥계산"/>
      <sheetName val="deep beam"/>
      <sheetName val="우각부"/>
      <sheetName val="SLAB&quot;1&quot;"/>
      <sheetName val="COPING"/>
      <sheetName val="조작대(1연)"/>
      <sheetName val="통합"/>
      <sheetName val="수량산출"/>
      <sheetName val="CODE"/>
      <sheetName val="guard(ma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슬래브수량집계"/>
      <sheetName val="슬래브철근집계"/>
      <sheetName val="진주방향수량집계"/>
      <sheetName val="진주방향철근집계"/>
      <sheetName val="진주방향"/>
      <sheetName val="마산방향수량집계"/>
      <sheetName val="마산방향철근집계"/>
      <sheetName val="마산방향"/>
      <sheetName val="P.S.C.BEAM 자재산출조서"/>
      <sheetName val="일반도"/>
      <sheetName val="SLAB&quot;1&quot;"/>
      <sheetName val="실행내역 "/>
      <sheetName val="단면가정"/>
    </sheetNames>
    <sheetDataSet>
      <sheetData sheetId="0"/>
      <sheetData sheetId="1"/>
      <sheetData sheetId="2"/>
      <sheetData sheetId="3"/>
      <sheetData sheetId="4" refreshError="1">
        <row r="433">
          <cell r="AS433">
            <v>1</v>
          </cell>
        </row>
        <row r="440">
          <cell r="AS440">
            <v>91.92</v>
          </cell>
        </row>
      </sheetData>
      <sheetData sheetId="5"/>
      <sheetData sheetId="6" refreshError="1">
        <row r="25">
          <cell r="AD25">
            <v>3.242</v>
          </cell>
        </row>
        <row r="26">
          <cell r="AD26">
            <v>1.085</v>
          </cell>
        </row>
      </sheetData>
      <sheetData sheetId="7" refreshError="1">
        <row r="453">
          <cell r="AS453">
            <v>91.92</v>
          </cell>
        </row>
      </sheetData>
      <sheetData sheetId="8"/>
      <sheetData sheetId="9"/>
      <sheetData sheetId="10" refreshError="1"/>
      <sheetData sheetId="11" refreshError="1"/>
      <sheetData sheetId="12"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danga"/>
      <sheetName val="ilch"/>
      <sheetName val="단면가정"/>
      <sheetName val="Y-WORK"/>
      <sheetName val="VXXXXXXX"/>
      <sheetName val="공통가설"/>
      <sheetName val="일위대가목차"/>
      <sheetName val="맨홀수량집계"/>
      <sheetName val="2F 회의실견적(5_14 일대)"/>
      <sheetName val="교각계산"/>
      <sheetName val="정부노임단가"/>
      <sheetName val="을"/>
      <sheetName val="토목내역"/>
      <sheetName val="INPUT(덕도방향-시점)"/>
      <sheetName val="기둥(원형)"/>
      <sheetName val="토공"/>
      <sheetName val="일위대가"/>
      <sheetName val="내역서"/>
      <sheetName val="LEGEND"/>
      <sheetName val="일위대가표"/>
      <sheetName val="3BL공동구 수량"/>
      <sheetName val="직공비"/>
      <sheetName val="code"/>
      <sheetName val="총괄-1"/>
      <sheetName val="DATA"/>
      <sheetName val="JUCKEYK"/>
      <sheetName val="평가데이터"/>
      <sheetName val="직노"/>
      <sheetName val="계화배수"/>
      <sheetName val="I一般比"/>
      <sheetName val="1월"/>
      <sheetName val="공통부대비"/>
      <sheetName val="부대내역"/>
      <sheetName val="포장절단"/>
      <sheetName val="일반물자(한국통신)"/>
      <sheetName val="표지"/>
      <sheetName val="TABLE"/>
      <sheetName val="품셈"/>
      <sheetName val="현장"/>
      <sheetName val="전기"/>
      <sheetName val="연령현황"/>
      <sheetName val="내역"/>
      <sheetName val=" 견적서"/>
      <sheetName val="공사비명세서"/>
      <sheetName val="설산1.나"/>
      <sheetName val="본사S"/>
      <sheetName val="토공(완충)"/>
      <sheetName val="input"/>
      <sheetName val="1-1"/>
      <sheetName val="Sheet5"/>
      <sheetName val="원형맨홀수량"/>
      <sheetName val="SLAB&quot;1&quot;"/>
      <sheetName val="COPING"/>
      <sheetName val="3.하중산정4.지지력"/>
      <sheetName val="대비"/>
      <sheetName val="설계조건"/>
      <sheetName val="안정계산"/>
      <sheetName val="기본단가표"/>
      <sheetName val="대치판정"/>
      <sheetName val="수량3"/>
      <sheetName val="차액보증"/>
      <sheetName val="투찰"/>
      <sheetName val="교각1"/>
      <sheetName val="설계변경원가계산총괄표"/>
      <sheetName val="Sheet1"/>
      <sheetName val="#REF"/>
      <sheetName val="중기사용료산출근거"/>
      <sheetName val="단가 및 재료비"/>
      <sheetName val="Total"/>
      <sheetName val="부하(성남)"/>
      <sheetName val="쌍송교"/>
      <sheetName val="변화치수"/>
      <sheetName val="목록"/>
      <sheetName val="공사비예산서(토목분)"/>
      <sheetName val="일반맨홀수량집계"/>
      <sheetName val="토목품셈"/>
      <sheetName val="기초공"/>
      <sheetName val="SORCE1"/>
      <sheetName val="가시설단위수량"/>
      <sheetName val="20관리비율"/>
      <sheetName val="날개벽(시점좌측)"/>
      <sheetName val="정보매체A동"/>
      <sheetName val="마산방향철근집계"/>
      <sheetName val="진주방향"/>
      <sheetName val="마산방향"/>
      <sheetName val="BID"/>
      <sheetName val="수량산출"/>
      <sheetName val="공구원가계산"/>
      <sheetName val="입찰안"/>
      <sheetName val="우배수"/>
      <sheetName val="조건표"/>
      <sheetName val="단가"/>
      <sheetName val="가설건물"/>
      <sheetName val="2F_회의실견적(5_14_일대)"/>
      <sheetName val="3BL공동구_수량"/>
      <sheetName val="깨기"/>
      <sheetName val="기계내역"/>
      <sheetName val="CIVIL"/>
      <sheetName val="96수출"/>
      <sheetName val="Sheet4"/>
      <sheetName val="guard(mac)"/>
      <sheetName val="단면검토"/>
      <sheetName val="품목"/>
      <sheetName val="N賃率-職"/>
      <sheetName val="woo(mac)"/>
      <sheetName val="노임단가"/>
      <sheetName val="단가조사서"/>
      <sheetName val="총괄"/>
      <sheetName val="데이타"/>
      <sheetName val="전기품산출"/>
      <sheetName val="D-3503"/>
      <sheetName val="남양시작동자105노65기1.3화1.2"/>
      <sheetName val="단위수량"/>
      <sheetName val="ITB COST"/>
      <sheetName val="주경기-오배수"/>
      <sheetName val="내역1"/>
      <sheetName val="LOPCALC"/>
      <sheetName val="공사비"/>
      <sheetName val="집계표"/>
      <sheetName val="열린교실"/>
      <sheetName val="TB-내역서"/>
      <sheetName val="일반맨홀수량집계(A-7 LINE)"/>
      <sheetName val="물량산출근거"/>
      <sheetName val="공사개요"/>
      <sheetName val="공정집계_국별"/>
      <sheetName val="적용률"/>
      <sheetName val="가공비"/>
      <sheetName val="작성"/>
      <sheetName val="산출내역"/>
      <sheetName val="관람석제출"/>
      <sheetName val="모니터"/>
      <sheetName val="케이블"/>
      <sheetName val="기성내역"/>
      <sheetName val="XL4Poppy"/>
      <sheetName val="설계명세서(선로)"/>
      <sheetName val="DATA-1"/>
      <sheetName val="공통가설공사"/>
      <sheetName val="BEND LOSS"/>
      <sheetName val="예산서"/>
      <sheetName val="b_gunmul"/>
      <sheetName val="b_balju (2)"/>
      <sheetName val="J直材4"/>
      <sheetName val="연부97-1"/>
      <sheetName val="갑지1"/>
      <sheetName val="RING WALL"/>
      <sheetName val="간선계산"/>
      <sheetName val="Macro1"/>
      <sheetName val="갑지(추정)"/>
      <sheetName val="자재단가비교표"/>
      <sheetName val="증감분석"/>
      <sheetName val="목표세부명세"/>
      <sheetName val="기본일위"/>
      <sheetName val="부속동"/>
      <sheetName val="기계경비"/>
      <sheetName val="인건비(환율)"/>
      <sheetName val="단가표 "/>
      <sheetName val="방송일위대가"/>
      <sheetName val="건축내역"/>
      <sheetName val="CAT_5"/>
      <sheetName val="방송노임"/>
      <sheetName val="세부내역"/>
      <sheetName val="부재력정리"/>
      <sheetName val="하중계산"/>
      <sheetName val="우각부보강"/>
      <sheetName val="실행내역 "/>
      <sheetName val="간노_콘"/>
      <sheetName val="식재품셈"/>
      <sheetName val="전압강하계산"/>
      <sheetName val="조작대(1연)"/>
      <sheetName val="내역서(갑)"/>
      <sheetName val="경산"/>
      <sheetName val="DATE"/>
      <sheetName val="제품"/>
      <sheetName val="CONCRETE"/>
      <sheetName val="EACT10"/>
      <sheetName val="자재"/>
      <sheetName val="공문"/>
      <sheetName val="출력X"/>
      <sheetName val="토사(PE)"/>
      <sheetName val="총계"/>
      <sheetName val="설비"/>
      <sheetName val="보차도경계석"/>
      <sheetName val="집1"/>
      <sheetName val="CPM챠트"/>
      <sheetName val="1.우편집중내역서"/>
      <sheetName val="TYPE-A"/>
      <sheetName val="날개벽"/>
      <sheetName val="2.가정단면"/>
      <sheetName val="삼성전기"/>
      <sheetName val="Sheet1 (2)"/>
      <sheetName val="대전월평내역"/>
      <sheetName val="을지"/>
      <sheetName val="공사요율"/>
      <sheetName val="배수장공사비명세서"/>
      <sheetName val="치수표"/>
      <sheetName val="TEL"/>
      <sheetName val="기둥"/>
      <sheetName val="저판(버림100)"/>
      <sheetName val="단면 (2)"/>
      <sheetName val="DATA1"/>
      <sheetName val="계산근거"/>
      <sheetName val="물가자료"/>
      <sheetName val="A-4"/>
      <sheetName val="기흥하도용"/>
      <sheetName val="L형옹벽(key)"/>
      <sheetName val="입찰보고"/>
      <sheetName val="리터팬내장형"/>
      <sheetName val="설계명세서"/>
      <sheetName val="허용전류-IEC"/>
      <sheetName val="허용전류-IEC DATA"/>
      <sheetName val="각종양식"/>
      <sheetName val="cross beam"/>
      <sheetName val="안정검토"/>
      <sheetName val="식재인부"/>
      <sheetName val="견적대비표"/>
      <sheetName val="별표집계"/>
      <sheetName val="말뚝물량"/>
      <sheetName val="흄관기초"/>
      <sheetName val="지장물C"/>
      <sheetName val="FRT_O"/>
      <sheetName val="FAB_I"/>
      <sheetName val="DATA(BAC)"/>
      <sheetName val="배"/>
      <sheetName val="SILICATE"/>
      <sheetName val="도급"/>
      <sheetName val="인공LIST"/>
      <sheetName val="마감물량3"/>
      <sheetName val="옹벽"/>
      <sheetName val="단면(RW1)"/>
      <sheetName val="BSD (2)"/>
      <sheetName val="원가계산서"/>
      <sheetName val="ITEM"/>
      <sheetName val="경비2내역"/>
      <sheetName val="1단계"/>
      <sheetName val="전기일위대가"/>
      <sheetName val="Sheet2"/>
      <sheetName val="개요"/>
      <sheetName val="수량산출서"/>
      <sheetName val="단가견적조사표"/>
      <sheetName val="월선수금"/>
      <sheetName val="기본"/>
      <sheetName val="백암비스타내역"/>
      <sheetName val="Tables"/>
      <sheetName val="금액내역서"/>
      <sheetName val="영업.일1"/>
      <sheetName val="광혁기성"/>
      <sheetName val="일위대가목록"/>
      <sheetName val="정렬"/>
      <sheetName val="실행내역"/>
      <sheetName val="KMT물량"/>
      <sheetName val="전장품(관리용)"/>
      <sheetName val="내역서2안"/>
      <sheetName val="WORK"/>
      <sheetName val="06-BATCH "/>
      <sheetName val="97년추정손익계산서"/>
      <sheetName val="단가산출2"/>
      <sheetName val="내역서-CCTV"/>
      <sheetName val="인테리어세부내역"/>
      <sheetName val="피엘"/>
      <sheetName val="공종집계"/>
      <sheetName val="ETC"/>
      <sheetName val="2공구산출내역"/>
      <sheetName val="설직재-1"/>
      <sheetName val="제직재"/>
      <sheetName val="제-노임"/>
      <sheetName val="부하"/>
      <sheetName val="배수관공"/>
      <sheetName val="P.M 별"/>
      <sheetName val="960318-1"/>
      <sheetName val="단중표"/>
      <sheetName val="소비자가"/>
      <sheetName val="현장관리비내역서"/>
      <sheetName val="2.냉난방설비공사"/>
      <sheetName val="A"/>
      <sheetName val="민속촌메뉴"/>
      <sheetName val="제원.설계조건"/>
      <sheetName val="기초1"/>
      <sheetName val="CAL."/>
      <sheetName val="건설노임"/>
      <sheetName val="금액집계"/>
      <sheetName val="일위"/>
      <sheetName val="SANTOGO"/>
      <sheetName val="SANBAISU"/>
      <sheetName val="전체"/>
      <sheetName val="SLAB"/>
      <sheetName val="설계"/>
      <sheetName val="토공총괄표"/>
      <sheetName val="별표"/>
      <sheetName val="_산근2_"/>
      <sheetName val="_산근4_"/>
      <sheetName val="_산근5_"/>
      <sheetName val="심사계산"/>
      <sheetName val="심사물량"/>
      <sheetName val="PRE"/>
      <sheetName val="PLCAL"/>
      <sheetName val="IMPEADENCE MAP 취수장"/>
      <sheetName val="주관사업"/>
      <sheetName val="기초자료"/>
      <sheetName val="견적집계표"/>
      <sheetName val="적용기준"/>
      <sheetName val="보도경계블럭"/>
      <sheetName val="토공(우물통,기타) "/>
      <sheetName val="FAB별"/>
      <sheetName val="원형1호맨홀토공수량"/>
      <sheetName val="조명시설"/>
      <sheetName val="방음벽기초-수량"/>
      <sheetName val="COPING-1"/>
      <sheetName val="역T형교대-2수량"/>
      <sheetName val="금액"/>
      <sheetName val="1을"/>
      <sheetName val="갑지"/>
      <sheetName val="감시제어"/>
      <sheetName val="목차임시"/>
      <sheetName val="견적대비"/>
      <sheetName val="원가"/>
      <sheetName val="ABUT수량-A1"/>
      <sheetName val="실행"/>
      <sheetName val="대전21토목내역서"/>
      <sheetName val="산출근거"/>
      <sheetName val="조명율표"/>
      <sheetName val="말뚝지지력산정"/>
      <sheetName val="B부대공"/>
      <sheetName val="배수공"/>
      <sheetName val="토공대가"/>
      <sheetName val="구조대가"/>
      <sheetName val="포설대가1"/>
      <sheetName val="부대대가"/>
      <sheetName val="특2호하천산근"/>
      <sheetName val="특2호부관하천산근"/>
      <sheetName val="산근(PE,300)"/>
      <sheetName val="공통자료"/>
      <sheetName val="심사내역서(선감길외).xlsx"/>
      <sheetName val="일위_파일"/>
      <sheetName val="연결임시"/>
      <sheetName val="산출금액내역"/>
      <sheetName val="내역서1999.8최종"/>
      <sheetName val="신우"/>
      <sheetName val="운임"/>
      <sheetName val="충주"/>
      <sheetName val="과천MAIN"/>
      <sheetName val="일 위 대 가 표"/>
      <sheetName val="6PILE  (돌출)"/>
      <sheetName val="4.2유효폭의 계산"/>
      <sheetName val="도장수량(하1)"/>
      <sheetName val="주형"/>
      <sheetName val="단면치수"/>
      <sheetName val="약품공급2"/>
      <sheetName val="CABLE SIZE-3"/>
      <sheetName val="폐토수익화 "/>
      <sheetName val="종합일지"/>
      <sheetName val="06 일위대가목록"/>
      <sheetName val="모래운반"/>
      <sheetName val="F-Assump"/>
      <sheetName val="사급자재"/>
      <sheetName val="타공종이기"/>
      <sheetName val="대전-교대(A1-A2)"/>
      <sheetName val="수량산출내역1115"/>
      <sheetName val="FACTOR"/>
      <sheetName val="재집"/>
      <sheetName val="직재"/>
      <sheetName val="이토변실제원"/>
      <sheetName val="샘플표지"/>
      <sheetName val="Customer Databas"/>
      <sheetName val="ASP"/>
      <sheetName val="단가조사"/>
      <sheetName val="BLOCK(1)"/>
      <sheetName val="노단"/>
      <sheetName val="관리비"/>
      <sheetName val="sum"/>
      <sheetName val="Parts"/>
      <sheetName val="Menu A"/>
      <sheetName val="b_balju"/>
      <sheetName val="와동25-3(변경)"/>
      <sheetName val="공주-교대(A1)"/>
      <sheetName val="인건-측정"/>
      <sheetName val="인건비"/>
      <sheetName val="횡분배정리(DB)"/>
      <sheetName val="8.PILE  (돌출)"/>
      <sheetName val="시설물일위"/>
      <sheetName val="가설공사"/>
      <sheetName val="단가결정"/>
      <sheetName val="내역아"/>
      <sheetName val="울타리"/>
      <sheetName val="단가대비표"/>
      <sheetName val="공사비 내역 (가)"/>
      <sheetName val=" HIT-&gt;HMC 견적(3900)"/>
      <sheetName val="wall"/>
      <sheetName val="부표총괄"/>
      <sheetName val="품셈1-17"/>
      <sheetName val="1.설계조건"/>
      <sheetName val="단가산출1"/>
      <sheetName val="Sheet3"/>
      <sheetName val="예산M12A"/>
      <sheetName val="Mc1"/>
      <sheetName val="대,유,램"/>
      <sheetName val="3_하중산정4_지지력"/>
      <sheetName val="_견적서"/>
      <sheetName val="설산1_나"/>
      <sheetName val="일반맨홀수량집계(A-7_LINE)"/>
      <sheetName val="b_balju_(2)"/>
      <sheetName val="2F_회의실견적(5_14_일대)1"/>
      <sheetName val="3_하중산정4_지지력1"/>
      <sheetName val="3BL공동구_수량1"/>
      <sheetName val="_견적서1"/>
      <sheetName val="설산1_나1"/>
      <sheetName val="일반맨홀수량집계(A-7_LINE)1"/>
      <sheetName val="b_balju_(2)1"/>
      <sheetName val="단가표_"/>
      <sheetName val="영업_일1"/>
      <sheetName val="BSD_(2)"/>
      <sheetName val="BEND_LOSS"/>
      <sheetName val="1_우편집중내역서"/>
      <sheetName val="06-BATCH_"/>
      <sheetName val="RING_WALL"/>
      <sheetName val="허용전류-IEC_DATA"/>
      <sheetName val="ITB_COST"/>
      <sheetName val="P_M_별"/>
      <sheetName val="남양시작동자105노65기1_3화1_2"/>
      <sheetName val="Sheet1_(2)"/>
      <sheetName val="2_냉난방설비공사"/>
      <sheetName val="Facility Information"/>
      <sheetName val="General"/>
      <sheetName val="Instructions"/>
      <sheetName val="People"/>
      <sheetName val="Quality"/>
      <sheetName val="Risk"/>
      <sheetName val="Training"/>
      <sheetName val="부대비율"/>
      <sheetName val="copy"/>
      <sheetName val="서식"/>
      <sheetName val="내역(입찰)"/>
      <sheetName val="비열TABLE"/>
      <sheetName val="Sheet6"/>
      <sheetName val="지중자재단가"/>
      <sheetName val="환율"/>
      <sheetName val="MOTOR"/>
      <sheetName val="월별수입"/>
      <sheetName val="내역서form"/>
      <sheetName val="단가표"/>
      <sheetName val="송라터널총괄"/>
      <sheetName val="노임"/>
      <sheetName val="재1"/>
      <sheetName val="특별교실"/>
      <sheetName val="사통"/>
      <sheetName val="전신환매도율"/>
      <sheetName val="MATRLDATA"/>
      <sheetName val="견적"/>
      <sheetName val="내역서_1.(3)"/>
      <sheetName val="CABdata"/>
      <sheetName val="UserData"/>
      <sheetName val="11.단가비교표_"/>
      <sheetName val="16.기계경비산출내역_"/>
      <sheetName val="Project Information In-Out"/>
      <sheetName val="손익분석"/>
      <sheetName val="재료-CODE"/>
      <sheetName val="내역_FILE"/>
      <sheetName val="9.2단가산출서"/>
      <sheetName val="손료"/>
      <sheetName val="케이블(6)"/>
      <sheetName val="구조물"/>
      <sheetName val="member design"/>
      <sheetName val="design criteria"/>
      <sheetName val="working load at the btm ft."/>
      <sheetName val="plan&amp;section of foundation"/>
      <sheetName val="soil bearing check"/>
      <sheetName val="C-직노1"/>
      <sheetName val="기둥(하중)"/>
      <sheetName val="경비_원본"/>
      <sheetName val="입출재고현황 (2)"/>
      <sheetName val="자재대"/>
      <sheetName val="슬래브"/>
      <sheetName val="협조전"/>
      <sheetName val="터파기및재료"/>
      <sheetName val="외자내역"/>
      <sheetName val="외자배분"/>
      <sheetName val="국별인원"/>
      <sheetName val="공종별 집계"/>
      <sheetName val="설비내역서"/>
      <sheetName val="건축내역서"/>
      <sheetName val="전기내역서"/>
      <sheetName val="점수계산1-2"/>
      <sheetName val="교각1(좌)"/>
      <sheetName val="집수정"/>
      <sheetName val="2000.05"/>
      <sheetName val="현장관리비집계표"/>
      <sheetName val="기계경비일람"/>
      <sheetName val="근고 블록 유형별 수량"/>
      <sheetName val="일반수량집계표"/>
      <sheetName val="Baby일위대가"/>
      <sheetName val="토공연장"/>
      <sheetName val="기타 정보통신공사"/>
      <sheetName val="자재단가"/>
      <sheetName val="원가입력"/>
      <sheetName val="소모"/>
      <sheetName val="빙장비사양"/>
      <sheetName val="장비사양"/>
      <sheetName val="재료집계"/>
      <sheetName val="dg"/>
      <sheetName val="PAINT"/>
      <sheetName val="차수"/>
      <sheetName val="석축단"/>
      <sheetName val="법면수집"/>
      <sheetName val="석축설면"/>
      <sheetName val="법면단"/>
      <sheetName val="LABTOTAL"/>
      <sheetName val="버스운행안내"/>
      <sheetName val="예방접종계획"/>
      <sheetName val="근태계획서"/>
      <sheetName val="견"/>
      <sheetName val="합천내역"/>
      <sheetName val="내외국인총괄"/>
      <sheetName val="항목별"/>
      <sheetName val="5지구단위"/>
      <sheetName val="Macro(전선)"/>
      <sheetName val="DESIGN"/>
      <sheetName val="가정단면"/>
      <sheetName val="11.자재단가"/>
      <sheetName val="계수시트"/>
      <sheetName val="공사비내역서"/>
      <sheetName val="98수문일위"/>
      <sheetName val="Proposal"/>
      <sheetName val="비교표"/>
      <sheetName val="골재산출"/>
      <sheetName val="세부내역(직접인건비)"/>
      <sheetName val="단락전류-A"/>
      <sheetName val="노무산출서"/>
      <sheetName val="일위대가(가설)"/>
      <sheetName val="부하계산서"/>
      <sheetName val="내역서1"/>
      <sheetName val="준검 내역서"/>
      <sheetName val="국공유지및사유지"/>
      <sheetName val="2000전체분"/>
      <sheetName val="암거공"/>
      <sheetName val="변경총괄지(1)"/>
      <sheetName val="토적표"/>
      <sheetName val="현장지지물물량"/>
      <sheetName val="가격정보"/>
      <sheetName val="gvl"/>
      <sheetName val="집계"/>
      <sheetName val="단"/>
      <sheetName val="단가일람"/>
      <sheetName val="3련 BOX"/>
      <sheetName val="제수"/>
      <sheetName val="공기"/>
      <sheetName val="터널조도"/>
      <sheetName val="2F È¸ÀÇ½Ç°ßÀû(5_14 ÀÏ´ë)"/>
      <sheetName val="À»"/>
      <sheetName val="ÀÏÀ§´ë°¡"/>
      <sheetName val="´Ü¸é°¡Á¤"/>
      <sheetName val="Á÷°øºñ"/>
      <sheetName val="³»¿ª¼­"/>
      <sheetName val="Á÷³ë"/>
      <sheetName val="°èÈ­¹è¼ö"/>
      <sheetName val="IìéÚõÝï"/>
      <sheetName val="1¿ù"/>
      <sheetName val="Á¤º¸¸ÅÃ¼Aµ¿"/>
      <sheetName val="±âº»´Ü°¡Ç¥"/>
      <sheetName val="20°ü¸®ºñÀ²"/>
      <sheetName val="Æò°¡µ¥ÀÌÅÍ"/>
      <sheetName val="³¯°³º®(½ÃÁ¡ÁÂÃø)"/>
      <sheetName val="Á¤ºÎ³ëÀÓ´Ü°¡"/>
      <sheetName val="°øÅë°¡¼³"/>
      <sheetName val="ÀÏÀ§´ë°¡¸ñÂ÷"/>
      <sheetName val="¸ÇÈ¦¼ö·®Áý°è"/>
      <sheetName val="¹°·®»êÃâ±Ù°Å"/>
      <sheetName val="°ø»ç°³¿ä"/>
      <sheetName val="TB-³»¿ª¼­"/>
      <sheetName val="INPUT(´öµµ¹æÇâ-½ÃÁ¡)"/>
      <sheetName val="³»¿ª"/>
      <sheetName val="Åä¸ñ³»¿ª"/>
      <sheetName val="3BL°øµ¿±¸ ¼ö·®"/>
      <sheetName val="ÀÏÀ§´ë°¡Ç¥"/>
      <sheetName val="±³°¢°è»ê"/>
      <sheetName val="±âµÕ(¿øÇü)"/>
      <sheetName val="Åä°ø"/>
      <sheetName val="Áý°èÇ¥"/>
      <sheetName val="ÀÏ¹Ý¹°ÀÚ(ÇÑ±¹Åë½Å)"/>
      <sheetName val="3.ÇÏÁß»êÁ¤4.ÁöÁö·Â"/>
      <sheetName val="°ø»çºñ¸í¼¼¼­"/>
      <sheetName val="Æ÷ÀåÀý´Ü"/>
      <sheetName val="Àü±â"/>
      <sheetName val="¿¬·ÉÇöÈ²"/>
      <sheetName val="¿­¸°±³½Ç"/>
      <sheetName val="type-F"/>
      <sheetName val="환률"/>
      <sheetName val="해외 연수비용 계산-삭제"/>
      <sheetName val="카메라"/>
      <sheetName val="해외 기술훈련비 (합계)"/>
      <sheetName val="화산경계"/>
      <sheetName val="고정단포트구조계산서"/>
      <sheetName val="포장수량집계"/>
      <sheetName val="물량표"/>
      <sheetName val="UNIT"/>
      <sheetName val="비용"/>
      <sheetName val="동관마찰손실표"/>
      <sheetName val="CP-E2 (품셈표)"/>
      <sheetName val="보합"/>
      <sheetName val="상부하중"/>
      <sheetName val="풍하중1"/>
      <sheetName val="HW"/>
      <sheetName val="DS-최종"/>
      <sheetName val="한강운반비"/>
      <sheetName val="조도계산서 (도서)"/>
      <sheetName val="기별"/>
      <sheetName val="운동장 (2)"/>
      <sheetName val="데리네이타현황"/>
      <sheetName val="적용건축"/>
      <sheetName val="가정급수관"/>
      <sheetName val="대로근거"/>
      <sheetName val="1차증가원가계산"/>
      <sheetName val="참조 (2)"/>
      <sheetName val="SG"/>
      <sheetName val="공사비증감"/>
      <sheetName val="인사자료총집계"/>
      <sheetName val="참조"/>
      <sheetName val="인건비 "/>
      <sheetName val="일위(시설)"/>
      <sheetName val="파일의이용"/>
      <sheetName val="선로정수계산"/>
      <sheetName val="입력시트"/>
      <sheetName val="공사시행계획"/>
      <sheetName val="매장-시행견적"/>
      <sheetName val="정산서"/>
      <sheetName val="매장-정산내역"/>
      <sheetName val="매장-공사완료보고서"/>
      <sheetName val="매장-시행합의"/>
      <sheetName val="공사완료보고"/>
      <sheetName val="빌트인시행합의"/>
      <sheetName val="사무실-시행합의"/>
      <sheetName val="집기견적서"/>
      <sheetName val="OPT손익 내수"/>
      <sheetName val="OPT손익 수출"/>
      <sheetName val="NNV"/>
      <sheetName val="자재집계표"/>
      <sheetName val="공사비총괄표"/>
      <sheetName val="수목데이타 "/>
      <sheetName val="요율"/>
      <sheetName val="단가산출"/>
      <sheetName val="Sheet1(X)"/>
      <sheetName val="계단수량집계"/>
      <sheetName val="교량전기"/>
      <sheetName val="재료비"/>
      <sheetName val="지출결의서(1-3)"/>
      <sheetName val="#1,2"/>
      <sheetName val="예산분석"/>
      <sheetName val="Sheet17"/>
      <sheetName val="수원 호매실 119안전센터"/>
      <sheetName val="품셈TABLE"/>
      <sheetName val="6.수량산출서(설치공사)"/>
      <sheetName val="기별(종합)"/>
      <sheetName val="목차"/>
      <sheetName val="수량"/>
      <sheetName val="간접재료비산출표-27-30"/>
      <sheetName val="사용자정의"/>
      <sheetName val="제품표준규격"/>
      <sheetName val="1.관로"/>
      <sheetName val="수리결과"/>
      <sheetName val="BS Prior"/>
      <sheetName val="Threshold Table"/>
      <sheetName val="조직"/>
      <sheetName val="1공구 건정토건 토공"/>
      <sheetName val="archi(본사)"/>
      <sheetName val="FB25JN"/>
      <sheetName val="품질 및 특성 보정계수"/>
      <sheetName val="802191"/>
      <sheetName val="가로내역"/>
      <sheetName val="공사비집계표(서해안고속도로)"/>
      <sheetName val="70%"/>
      <sheetName val="부대공"/>
      <sheetName val="지급자재"/>
      <sheetName val="일위목록"/>
      <sheetName val="1. 설계조건 2.단면가정 3. 하중계산"/>
      <sheetName val="DATA 입력란"/>
      <sheetName val="B탱크"/>
      <sheetName val="0"/>
      <sheetName val="단가_및_재료비"/>
      <sheetName val="1_설계조건"/>
      <sheetName val="단면_(2)"/>
      <sheetName val="토공(우물통,기타)_"/>
      <sheetName val="CABLE_SIZE-3"/>
      <sheetName val="Customer_Databas"/>
      <sheetName val="cross_beam"/>
      <sheetName val="실행내역_"/>
      <sheetName val="제원_설계조건"/>
      <sheetName val="3BL공동구_수량2"/>
      <sheetName val="2F_회의실견적(5_14_일대)2"/>
      <sheetName val="남양시작동자105노65기1_3화1_21"/>
      <sheetName val="단가_및_재료비1"/>
      <sheetName val="cross_beam1"/>
      <sheetName val="P_M_별1"/>
      <sheetName val="BEND_LOSS1"/>
      <sheetName val="BSD_(2)1"/>
      <sheetName val="RING_WALL1"/>
      <sheetName val="ITB_COST1"/>
      <sheetName val="Sheet1_(2)1"/>
      <sheetName val="1_설계조건1"/>
      <sheetName val="단면_(2)1"/>
      <sheetName val="토공(우물통,기타)_1"/>
      <sheetName val="단가표_1"/>
      <sheetName val="CABLE_SIZE-31"/>
      <sheetName val="Customer_Databas1"/>
      <sheetName val="1_우편집중내역서1"/>
      <sheetName val="실행내역_1"/>
      <sheetName val="제원_설계조건1"/>
      <sheetName val="영업_일11"/>
      <sheetName val="06-BATCH_1"/>
      <sheetName val="허용전류-IEC_DATA1"/>
      <sheetName val="2_냉난방설비공사1"/>
      <sheetName val="토공사"/>
      <sheetName val="CDU"/>
      <sheetName val="本体適用"/>
      <sheetName val="기초DATA(2)"/>
      <sheetName val="FKM_장애분류별"/>
      <sheetName val="기초DATA(5)"/>
      <sheetName val="교통시설 표지판"/>
      <sheetName val="노무비"/>
      <sheetName val="setup"/>
      <sheetName val="가시설수량"/>
      <sheetName val="하수실행"/>
      <sheetName val="OCT.FDN"/>
    </sheetNames>
    <sheetDataSet>
      <sheetData sheetId="0">
        <row r="3">
          <cell r="A3" t="str">
            <v>t0001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sheetData sheetId="684"/>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간 지"/>
      <sheetName val="1.설계조건"/>
      <sheetName val="BOX 설계"/>
      <sheetName val="SAP DATA"/>
      <sheetName val="단면력 집계"/>
      <sheetName val="구체철근량"/>
      <sheetName val="사용성 검토"/>
      <sheetName val="주철근조립도"/>
      <sheetName val="말뚝지지력산정"/>
      <sheetName val="부력안정검토"/>
      <sheetName val="Y-WORK"/>
      <sheetName val="원형맨홀수량"/>
      <sheetName val="단면가정"/>
      <sheetName val="조작대(1연)"/>
      <sheetName val="danga"/>
      <sheetName val="ilch"/>
      <sheetName val="지주목시비량산출서"/>
      <sheetName val="WORK"/>
      <sheetName val="guard(mac)"/>
      <sheetName val="SLAB&quot;1&quot;"/>
      <sheetName val="CODE"/>
      <sheetName val="COPING"/>
      <sheetName val="간선계산"/>
      <sheetName val="투찰"/>
      <sheetName val="토공(우물통,기타) "/>
      <sheetName val="집수정"/>
      <sheetName val="당초수량"/>
      <sheetName val="도장수량(하1)"/>
      <sheetName val="주형"/>
      <sheetName val="표지"/>
      <sheetName val="설계조건"/>
      <sheetName val="설직재-1"/>
      <sheetName val="조명시설"/>
      <sheetName val="8.PILE  (돌출)"/>
      <sheetName val="집계표"/>
      <sheetName val="을"/>
      <sheetName val="H-PILE수량집계"/>
      <sheetName val="지장물C"/>
      <sheetName val="000000"/>
      <sheetName val="기둥(원형)"/>
      <sheetName val="정부노임단가"/>
      <sheetName val="3.하중산정4.지지력"/>
      <sheetName val="DATE"/>
      <sheetName val="마산방향철근집계"/>
      <sheetName val="진주방향"/>
      <sheetName val="마산방향"/>
      <sheetName val="날개벽(시점좌측)"/>
      <sheetName val="1.설계기준"/>
      <sheetName val="I.설계조건"/>
      <sheetName val="N賃率-職"/>
      <sheetName val="3BL공동구 수량"/>
      <sheetName val="INPUT"/>
      <sheetName val="수량산출"/>
    </sheetNames>
    <sheetDataSet>
      <sheetData sheetId="0"/>
      <sheetData sheetId="1"/>
      <sheetData sheetId="2"/>
      <sheetData sheetId="3"/>
      <sheetData sheetId="4"/>
      <sheetData sheetId="5"/>
      <sheetData sheetId="6"/>
      <sheetData sheetId="7"/>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간 지"/>
      <sheetName val="1.설계조건"/>
      <sheetName val="BOX 설계"/>
      <sheetName val="SAP DATA"/>
      <sheetName val="단면력 집계"/>
      <sheetName val="구체철근량"/>
      <sheetName val="사용성 검토"/>
      <sheetName val="주철근조립도"/>
      <sheetName val="말뚝지지력산정"/>
      <sheetName val="부력안정검토"/>
      <sheetName val="danga"/>
      <sheetName val="ilch"/>
      <sheetName val="단면가정"/>
    </sheetNames>
    <sheetDataSet>
      <sheetData sheetId="0"/>
      <sheetData sheetId="1"/>
      <sheetData sheetId="2"/>
      <sheetData sheetId="3"/>
      <sheetData sheetId="4"/>
      <sheetData sheetId="5"/>
      <sheetData sheetId="6"/>
      <sheetData sheetId="7"/>
      <sheetData sheetId="8">
        <row r="19">
          <cell r="J19">
            <v>350</v>
          </cell>
        </row>
        <row r="22">
          <cell r="L22">
            <v>20</v>
          </cell>
        </row>
      </sheetData>
      <sheetData sheetId="9"/>
      <sheetData sheetId="10" refreshError="1"/>
      <sheetData sheetId="11" refreshError="1"/>
      <sheetData sheetId="12"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E"/>
      <sheetName val="말뚝지지력산정"/>
      <sheetName val="ABUT수량-A1"/>
      <sheetName val="약품공급2"/>
      <sheetName val="danga"/>
      <sheetName val="ilch"/>
      <sheetName val="슬래브"/>
      <sheetName val="집수정(600-700)"/>
      <sheetName val="상 부"/>
      <sheetName val="#REF"/>
      <sheetName val="3.하중산정4.지지력"/>
      <sheetName val="교각계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터파기및재료"/>
      <sheetName val="DATE"/>
      <sheetName val="말뚝지지력산정"/>
    </sheetNames>
    <sheetDataSet>
      <sheetData sheetId="0"/>
      <sheetData sheetId="1" refreshError="1"/>
      <sheetData sheetId="2"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사(PE)"/>
      <sheetName val="토사(PE-역사이펀)"/>
      <sheetName val="토사(PE-관보호공 0.3)"/>
      <sheetName val="토사(PE-관보호공 1.0)"/>
      <sheetName val="토사(PE-토류벽)"/>
      <sheetName val="토사(PE,CON B=)"/>
      <sheetName val="토사(흄관)"/>
      <sheetName val="토사(흄관-토류벽)"/>
      <sheetName val="토사(BOX-토류벽)"/>
      <sheetName val="토사(흄관,CON B=)"/>
      <sheetName val="토사(PE-관보호공)"/>
      <sheetName val="터파기및재료"/>
      <sheetName val="DATE"/>
      <sheetName val="조명시설"/>
      <sheetName val="말뚝지지력산정"/>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간 지"/>
      <sheetName val="1.설계조건"/>
      <sheetName val="BOX 설계"/>
      <sheetName val="SAP DATA"/>
      <sheetName val="단면력 집계"/>
      <sheetName val="구체철근량"/>
      <sheetName val="사용성 검토"/>
      <sheetName val="주철근조립도"/>
      <sheetName val="말뚝지지력산정"/>
      <sheetName val="부력안정검토"/>
      <sheetName val="토사(PE)"/>
      <sheetName val="일위대가"/>
      <sheetName val="터파기및재료"/>
      <sheetName val="Sheet1"/>
      <sheetName val="type-F"/>
      <sheetName val="설계조건"/>
      <sheetName val="Sheet1 (2)"/>
      <sheetName val="DATE"/>
    </sheetNames>
    <sheetDataSet>
      <sheetData sheetId="0"/>
      <sheetData sheetId="1"/>
      <sheetData sheetId="2"/>
      <sheetData sheetId="3"/>
      <sheetData sheetId="4"/>
      <sheetData sheetId="5"/>
      <sheetData sheetId="6"/>
      <sheetData sheetId="7"/>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레미콘집계"/>
      <sheetName val="자재집계표"/>
      <sheetName val="축제공집계"/>
      <sheetName val="더돋기"/>
      <sheetName val="호안집계"/>
      <sheetName val="스톤조서"/>
      <sheetName val="스톤수량"/>
      <sheetName val="스톤단위"/>
      <sheetName val="앙카조서"/>
      <sheetName val="앙카수량"/>
      <sheetName val="앙카단위"/>
      <sheetName val="돌망태조서"/>
      <sheetName val="돌망태수량"/>
      <sheetName val="돌망태단위"/>
      <sheetName val="배수공총괄표"/>
      <sheetName val="모르터산출"/>
      <sheetName val="횡배수관집계"/>
      <sheetName val="횡배수관조서"/>
      <sheetName val="횡배;구체집"/>
      <sheetName val="횡배;구체단위"/>
      <sheetName val="횡배;토공집"/>
      <sheetName val="횡배토공"/>
      <sheetName val="평균터파기고"/>
      <sheetName val="횡배수;날개"/>
      <sheetName val="횡날단위"/>
      <sheetName val="암거총"/>
      <sheetName val="연장조서"/>
      <sheetName val="구체집계"/>
      <sheetName val="암거단위"/>
      <sheetName val="토공집계"/>
      <sheetName val="토공수량"/>
      <sheetName val="평터파기고"/>
      <sheetName val="날개구체수량;집"/>
      <sheetName val="날개단위"/>
      <sheetName val="구조물공집계"/>
      <sheetName val="모르터산출 (2)"/>
      <sheetName val="교량집계"/>
      <sheetName val="교량6-6-6"/>
      <sheetName val="교량 (2)8-7-8"/>
      <sheetName val="박스집계"/>
      <sheetName val="철근집계"/>
      <sheetName val="3련 BOX"/>
      <sheetName val="1련 BOX"/>
      <sheetName val="공제집계"/>
      <sheetName val="제수변실"/>
      <sheetName val="공기변실"/>
      <sheetName val="포장집계"/>
      <sheetName val="터파기및재료"/>
      <sheetName val="날개벽(시점좌측)"/>
      <sheetName val="사다리"/>
      <sheetName val="1.설계기준"/>
      <sheetName val="부하계산서"/>
      <sheetName val="1.설계조건"/>
      <sheetName val="일위대가"/>
      <sheetName val="실행철강하도"/>
      <sheetName val="제잡비"/>
      <sheetName val="원형맨홀수량"/>
      <sheetName val="woo(mac)"/>
      <sheetName val="총괄표"/>
      <sheetName val="자재단가"/>
      <sheetName val="원가서"/>
      <sheetName val="호표"/>
      <sheetName val="신우"/>
      <sheetName val="수량(남촌)"/>
      <sheetName val="위치"/>
      <sheetName val="산출근거"/>
      <sheetName val="b_balju"/>
      <sheetName val="맨홀토공"/>
      <sheetName val="#REF"/>
      <sheetName val="ABUT수량-A1"/>
      <sheetName val="단위중량"/>
      <sheetName val="집수정(600-700)"/>
      <sheetName val="산출내역서집계표"/>
      <sheetName val="예방접종계획"/>
      <sheetName val="버스운행안내"/>
      <sheetName val="근태계획서"/>
      <sheetName val="Sheet1"/>
      <sheetName val="기본"/>
      <sheetName val="환경평가"/>
      <sheetName val="인구"/>
      <sheetName val="3.공통공사대비"/>
      <sheetName val="내역서"/>
      <sheetName val="설계조건"/>
      <sheetName val="여과지동"/>
      <sheetName val="기초자료"/>
      <sheetName val="지구단위계획"/>
      <sheetName val="Sheet1 (2)"/>
      <sheetName val="대로근거"/>
      <sheetName val="중로근거"/>
      <sheetName val="20관리비율"/>
      <sheetName val="토사(PE)"/>
      <sheetName val="말뚝지지력산정"/>
      <sheetName val="조명시설"/>
      <sheetName val="직재"/>
      <sheetName val="상수도공-간지"/>
      <sheetName val="위치조서"/>
      <sheetName val="일위대가표"/>
      <sheetName val="6PILE  (돌출)"/>
      <sheetName val="DATE"/>
      <sheetName val="공사비집계"/>
      <sheetName val="안양동교 1안"/>
      <sheetName val="기초단가"/>
      <sheetName val="모르터산출_(2)"/>
      <sheetName val="교량_(2)8-7-8"/>
      <sheetName val="3련_BOX"/>
      <sheetName val="1련_BOX"/>
      <sheetName val="I.설계조건"/>
      <sheetName val="전기일위대가"/>
      <sheetName val="설비"/>
      <sheetName val="보집계표"/>
      <sheetName val="MOTOR"/>
      <sheetName val="배수관공"/>
      <sheetName val="슬래브"/>
      <sheetName val="입력DATA"/>
      <sheetName val="바닥판"/>
      <sheetName val="2"/>
      <sheetName val="조도계산서 (도서)"/>
      <sheetName val="포장공"/>
      <sheetName val="소비자가"/>
      <sheetName val="주형"/>
      <sheetName val="3.바닥판설계"/>
      <sheetName val="교각계산"/>
      <sheetName val="간지"/>
      <sheetName val="총공사내역서"/>
      <sheetName val="N賃率-職"/>
      <sheetName val="토공A"/>
      <sheetName val="수량산출"/>
      <sheetName val="plan&amp;section of foundation"/>
      <sheetName val="design criteria"/>
      <sheetName val="기둥(원형)"/>
      <sheetName val="원형1호맨홀토공수량"/>
      <sheetName val="중기비"/>
      <sheetName val="품셈TABLE"/>
      <sheetName val="가도공"/>
      <sheetName val="기계경비"/>
      <sheetName val="차액보증"/>
      <sheetName val="견적"/>
      <sheetName val="단가"/>
      <sheetName val="산근(PE,300)"/>
      <sheetName val="특2호하천산근"/>
      <sheetName val="특2호부관하천산근"/>
      <sheetName val="터널조도"/>
      <sheetName val="대가표(품셈)"/>
      <sheetName val="대비"/>
      <sheetName val="1-1"/>
      <sheetName val="암거공"/>
      <sheetName val="기계시공"/>
      <sheetName val="하천보호공수량"/>
      <sheetName val="역T형"/>
      <sheetName val="맨홀수량집계"/>
      <sheetName val="공사비"/>
      <sheetName val="플랜트 설치"/>
      <sheetName val="유림총괄"/>
      <sheetName val="dtt0301"/>
      <sheetName val="H-pile(298x299)"/>
      <sheetName val="H-pile(250x250)"/>
      <sheetName val="대림경상68억"/>
      <sheetName val="철근량"/>
      <sheetName val="심사물량"/>
      <sheetName val="심사계산"/>
      <sheetName val="공사대장"/>
      <sheetName val="9GNG운반"/>
      <sheetName val="단면가정"/>
      <sheetName val="개요"/>
      <sheetName val="옥외등신설"/>
      <sheetName val="저케CV22신설"/>
      <sheetName val="저케CV38신설"/>
      <sheetName val="저케CV8신설"/>
      <sheetName val="접지3종"/>
      <sheetName val="우각부보강"/>
      <sheetName val="SLAB"/>
      <sheetName val="교각1"/>
      <sheetName val="マージン"/>
      <sheetName val="단가산출서"/>
      <sheetName val="건축내역"/>
      <sheetName val="을"/>
      <sheetName val="3.하중산정4.지지력"/>
      <sheetName val="FPA"/>
      <sheetName val="순수개발"/>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터파기및재료"/>
      <sheetName val="말뚝지지력산정"/>
      <sheetName val="설계조건"/>
      <sheetName val="토사(PE)"/>
      <sheetName val="입찰안"/>
      <sheetName val="일위대가목차"/>
      <sheetName val="type-F"/>
      <sheetName val="소비자가"/>
      <sheetName val="3련 BOX"/>
      <sheetName val="내역서"/>
      <sheetName val="woo(mac)"/>
      <sheetName val="일위대가"/>
      <sheetName val="1.설계조건"/>
      <sheetName val="조명시설"/>
      <sheetName val="Sheet1"/>
      <sheetName val="#REF"/>
      <sheetName val="소업1교"/>
      <sheetName val="11"/>
      <sheetName val="전기일위대가"/>
      <sheetName val="BID"/>
      <sheetName val="정부노임단가"/>
      <sheetName val="1.설계기준"/>
      <sheetName val="70%"/>
      <sheetName val="물가"/>
      <sheetName val="대비"/>
      <sheetName val="I.설계조건"/>
      <sheetName val="3-2PS"/>
      <sheetName val="내역서(총)"/>
      <sheetName val="단위중량"/>
      <sheetName val="전기"/>
      <sheetName val="일위대가표"/>
      <sheetName val="비목군단가비교표"/>
      <sheetName val="총집계"/>
      <sheetName val="6PILE  (돌출)"/>
      <sheetName val="주차구획선수량"/>
      <sheetName val="원형맨홀수량"/>
      <sheetName val="총괄내역서"/>
      <sheetName val="가시설단위수량"/>
      <sheetName val="Sheet1 (2)"/>
      <sheetName val="기초공"/>
      <sheetName val="기둥(원형)"/>
      <sheetName val="DATE"/>
      <sheetName val="진주방향"/>
      <sheetName val="기계내역"/>
      <sheetName val="수량산출"/>
      <sheetName val="재집"/>
      <sheetName val="직재"/>
      <sheetName val="REINF."/>
      <sheetName val="C_DATA"/>
      <sheetName val="토공계산서(부체도로)"/>
      <sheetName val="단면가정"/>
      <sheetName val="guard(mac)"/>
      <sheetName val="INPUT"/>
      <sheetName val="역T형"/>
      <sheetName val="변화치수"/>
      <sheetName val="시행후면적"/>
      <sheetName val="COPING"/>
      <sheetName val="준검 내역서"/>
      <sheetName val="건축내역"/>
      <sheetName val="LOADS"/>
      <sheetName val="TYPE-A"/>
      <sheetName val="보차도경계석"/>
      <sheetName val="안정검토"/>
      <sheetName val="옹벽1"/>
      <sheetName val="Build Up"/>
      <sheetName val="지장물C"/>
      <sheetName val="조작대(1연)"/>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
      <sheetName val="토공(원형)"/>
      <sheetName val="기초공"/>
      <sheetName val="기둥(원형)"/>
      <sheetName val="COPING"/>
      <sheetName val="터파기및재료"/>
      <sheetName val="말뚝지지력산정"/>
      <sheetName val="일위대가"/>
      <sheetName val="토사(PE)"/>
      <sheetName val="단위중량"/>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E"/>
      <sheetName val="말뚝지지력산정"/>
      <sheetName val="ABUT수량-A1"/>
      <sheetName val="토사(PE)"/>
    </sheetNames>
    <sheetDataSet>
      <sheetData sheetId="0" refreshError="1">
        <row r="24">
          <cell r="D24" t="str">
            <v xml:space="preserve"> ⊃</v>
          </cell>
        </row>
        <row r="25">
          <cell r="D25" t="str">
            <v xml:space="preserve"> ⊃</v>
          </cell>
        </row>
        <row r="26">
          <cell r="D26" t="str">
            <v xml:space="preserve"> ⊃</v>
          </cell>
        </row>
        <row r="27">
          <cell r="D27" t="str">
            <v xml:space="preserve"> ⊃</v>
          </cell>
        </row>
        <row r="28">
          <cell r="D28" t="str">
            <v xml:space="preserve"> ⊃</v>
          </cell>
        </row>
        <row r="29">
          <cell r="D29" t="str">
            <v xml:space="preserve"> ⊃</v>
          </cell>
        </row>
        <row r="30">
          <cell r="D30" t="str">
            <v xml:space="preserve"> ⊃</v>
          </cell>
        </row>
        <row r="31">
          <cell r="D31" t="str">
            <v xml:space="preserve"> ⊃</v>
          </cell>
        </row>
        <row r="32">
          <cell r="D32" t="str">
            <v xml:space="preserve"> ⊃</v>
          </cell>
        </row>
        <row r="33">
          <cell r="D33" t="str">
            <v xml:space="preserve"> ⊃</v>
          </cell>
        </row>
        <row r="34">
          <cell r="D34" t="str">
            <v xml:space="preserve"> ⊃</v>
          </cell>
        </row>
        <row r="35">
          <cell r="D35" t="str">
            <v xml:space="preserve"> ⊃</v>
          </cell>
        </row>
        <row r="61">
          <cell r="I61" t="str">
            <v>×</v>
          </cell>
        </row>
        <row r="62">
          <cell r="I62" t="str">
            <v>×</v>
          </cell>
        </row>
        <row r="63">
          <cell r="I63" t="str">
            <v>×</v>
          </cell>
        </row>
        <row r="64">
          <cell r="I64" t="str">
            <v>×</v>
          </cell>
        </row>
        <row r="65">
          <cell r="I65" t="str">
            <v>×</v>
          </cell>
        </row>
        <row r="66">
          <cell r="I66" t="str">
            <v>×</v>
          </cell>
        </row>
        <row r="67">
          <cell r="I67" t="str">
            <v>×</v>
          </cell>
        </row>
        <row r="68">
          <cell r="I68" t="str">
            <v>×</v>
          </cell>
        </row>
        <row r="69">
          <cell r="I69" t="str">
            <v>×</v>
          </cell>
        </row>
        <row r="70">
          <cell r="I70" t="str">
            <v>×</v>
          </cell>
        </row>
        <row r="71">
          <cell r="I71" t="str">
            <v>×</v>
          </cell>
        </row>
        <row r="72">
          <cell r="I72" t="str">
            <v>×</v>
          </cell>
        </row>
        <row r="73">
          <cell r="I73" t="str">
            <v>×</v>
          </cell>
        </row>
        <row r="74">
          <cell r="I74" t="str">
            <v>×</v>
          </cell>
        </row>
        <row r="75">
          <cell r="I75" t="str">
            <v>×</v>
          </cell>
        </row>
        <row r="76">
          <cell r="I76" t="str">
            <v>×</v>
          </cell>
        </row>
        <row r="77">
          <cell r="I77" t="str">
            <v>×</v>
          </cell>
        </row>
        <row r="78">
          <cell r="I78" t="str">
            <v>×</v>
          </cell>
        </row>
        <row r="79">
          <cell r="I79" t="str">
            <v>×</v>
          </cell>
        </row>
        <row r="80">
          <cell r="I80" t="str">
            <v>×</v>
          </cell>
        </row>
        <row r="81">
          <cell r="I81" t="str">
            <v>×</v>
          </cell>
        </row>
        <row r="82">
          <cell r="I82" t="str">
            <v>×</v>
          </cell>
        </row>
        <row r="83">
          <cell r="I83" t="str">
            <v>×</v>
          </cell>
        </row>
        <row r="84">
          <cell r="I84" t="str">
            <v>×</v>
          </cell>
        </row>
      </sheetData>
      <sheetData sheetId="1" refreshError="1"/>
      <sheetData sheetId="2" refreshError="1"/>
      <sheetData sheetId="3"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777"/>
      <sheetName val="#REF"/>
      <sheetName val="6PILE  (돌출)"/>
      <sheetName val="기초공"/>
      <sheetName val="기둥(원형)"/>
      <sheetName val="터파기및재료"/>
      <sheetName val="말뚝지지력산정"/>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토적집계표"/>
      <sheetName val="토적표"/>
      <sheetName val="3BL공동구 수량"/>
      <sheetName val="3BL수량집계"/>
      <sheetName val="45BL공동구수량"/>
      <sheetName val="50BL공동구 수량 "/>
      <sheetName val="45,50BL수량집계"/>
      <sheetName val="수량집계표"/>
      <sheetName val="#REF"/>
      <sheetName val="변화치수"/>
      <sheetName val="기초공"/>
      <sheetName val="기둥(원형)"/>
      <sheetName val="터파기및재료"/>
    </sheetNames>
    <sheetDataSet>
      <sheetData sheetId="0" refreshError="1"/>
      <sheetData sheetId="1"/>
      <sheetData sheetId="2"/>
      <sheetData sheetId="3" refreshError="1"/>
      <sheetData sheetId="4" refreshError="1"/>
      <sheetData sheetId="5"/>
      <sheetData sheetId="6"/>
      <sheetData sheetId="7"/>
      <sheetData sheetId="8"/>
      <sheetData sheetId="9" refreshError="1"/>
      <sheetData sheetId="10" refreshError="1"/>
      <sheetData sheetId="11" refreshError="1"/>
      <sheetData sheetId="12" refreshError="1"/>
      <sheetData sheetId="1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맨홀수량집계"/>
      <sheetName val="맨홀자재집계"/>
      <sheetName val="인버트수량집계"/>
      <sheetName val="부관보호공수량집계"/>
      <sheetName val="맨홀 평균높이"/>
      <sheetName val="1호 맨홀 (TYPE-B)"/>
      <sheetName val="2호 맨홀 (TYPE-B)"/>
      <sheetName val="2호 맨홀 (TYPE-C)"/>
      <sheetName val="3호 맨홀 (TYPE-C)"/>
      <sheetName val="관경별인버트수량산출"/>
      <sheetName val="맨홀유입유출관경(통복)"/>
      <sheetName val="부관보호공수량산출"/>
      <sheetName val="부관평균h산정"/>
      <sheetName val="4호 맨홀 (TYPE-B)"/>
      <sheetName val="4호 맨홀 (TYPE-C)"/>
      <sheetName val="3호 맨홀 (TYPE-B)"/>
      <sheetName val="유입유출관"/>
      <sheetName val="Sheet1"/>
      <sheetName val="일반맨홀수량집계"/>
      <sheetName val="일반맨홀자재집계"/>
      <sheetName val="일반 맨홀 평균높이"/>
      <sheetName val="원형맨홀수량"/>
      <sheetName val="부하(성남)"/>
      <sheetName val="3BL공동구 수량"/>
      <sheetName val="바닥판"/>
      <sheetName val="입력DATA"/>
      <sheetName val="맨홀 수량"/>
      <sheetName val="2F 회의실견적(5_14 일대)"/>
      <sheetName val="날개벽"/>
      <sheetName val="SE-611"/>
      <sheetName val="TABLE"/>
      <sheetName val="ABUT수량-A1"/>
      <sheetName val="정부노임단가"/>
      <sheetName val="도로횡단-D300"/>
      <sheetName val="가시설단위수량"/>
      <sheetName val="SORCE1"/>
      <sheetName val="단위수량"/>
      <sheetName val="DATE"/>
      <sheetName val="#REF"/>
      <sheetName val="비교표"/>
      <sheetName val="ITEM"/>
      <sheetName val="보차도경계석"/>
      <sheetName val="단면치수"/>
      <sheetName val="설계조건"/>
      <sheetName val="관람석제출"/>
      <sheetName val="차액보증"/>
      <sheetName val="일위대가목록"/>
      <sheetName val="변화치수"/>
      <sheetName val="N賃率-職"/>
      <sheetName val="가시설수량"/>
      <sheetName val="옹벽"/>
      <sheetName val="기초공"/>
      <sheetName val="안정계산"/>
      <sheetName val="기둥(원형)"/>
      <sheetName val="단면검토"/>
      <sheetName val="부대내역"/>
      <sheetName val="안정검토"/>
      <sheetName val="우각부보강"/>
      <sheetName val="과천MAIN"/>
      <sheetName val="8.PILE  (돌출)"/>
      <sheetName val="통합"/>
      <sheetName val="Sheet1 (2)"/>
      <sheetName val="장비집계"/>
      <sheetName val="사용성검토"/>
      <sheetName val="골재"/>
      <sheetName val="교각1"/>
      <sheetName val="토사(PE)"/>
      <sheetName val="진주방향"/>
      <sheetName val="토목검측서"/>
      <sheetName val="교각계산"/>
      <sheetName val="woo(mac)"/>
      <sheetName val="조명시설"/>
      <sheetName val="DATA1"/>
    </sheetNames>
    <sheetDataSet>
      <sheetData sheetId="0">
        <row r="21">
          <cell r="K21">
            <v>14.587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RCE1"/>
      <sheetName val="단위수량"/>
      <sheetName val="가시설단위수량"/>
      <sheetName val="관로토공"/>
      <sheetName val="계수시트"/>
      <sheetName val="H PILE수량"/>
      <sheetName val="원형맨홀수량"/>
      <sheetName val="맨홀수량집계"/>
      <sheetName val="신규(방류시설)"/>
      <sheetName val="토사(PE)"/>
    </sheetNames>
    <sheetDataSet>
      <sheetData sheetId="0" refreshError="1">
        <row r="1">
          <cell r="O1" t="str">
            <v>관경</v>
          </cell>
          <cell r="P1" t="str">
            <v>관두께</v>
          </cell>
          <cell r="Q1" t="str">
            <v>관외경</v>
          </cell>
          <cell r="R1" t="str">
            <v>기초폭</v>
          </cell>
          <cell r="S1" t="str">
            <v>H</v>
          </cell>
          <cell r="T1" t="str">
            <v>h1</v>
          </cell>
          <cell r="U1" t="str">
            <v>h2</v>
          </cell>
          <cell r="V1" t="str">
            <v>모래</v>
          </cell>
          <cell r="AB1" t="str">
            <v>관경</v>
          </cell>
          <cell r="AC1" t="str">
            <v>관두께</v>
          </cell>
          <cell r="AD1" t="str">
            <v>관외경</v>
          </cell>
          <cell r="AE1" t="str">
            <v>기초폭</v>
          </cell>
          <cell r="AF1" t="str">
            <v>H1</v>
          </cell>
          <cell r="AG1" t="str">
            <v>H2</v>
          </cell>
          <cell r="AH1" t="str">
            <v>h1</v>
          </cell>
          <cell r="AI1" t="str">
            <v>h2</v>
          </cell>
          <cell r="AJ1" t="str">
            <v>CON'C</v>
          </cell>
          <cell r="AK1" t="str">
            <v>기초잡석</v>
          </cell>
          <cell r="AO1" t="str">
            <v>굴착폭</v>
          </cell>
          <cell r="AR1" t="str">
            <v>관경</v>
          </cell>
          <cell r="AS1" t="str">
            <v>관두께</v>
          </cell>
          <cell r="AT1" t="str">
            <v>관외경</v>
          </cell>
          <cell r="AU1" t="str">
            <v>기초폭</v>
          </cell>
          <cell r="AV1" t="str">
            <v>H1</v>
          </cell>
          <cell r="AW1" t="str">
            <v>H2</v>
          </cell>
          <cell r="AX1" t="str">
            <v>h1</v>
          </cell>
          <cell r="AY1" t="str">
            <v>h2</v>
          </cell>
          <cell r="AZ1" t="str">
            <v>CON'C</v>
          </cell>
          <cell r="BA1" t="str">
            <v>기초잡석</v>
          </cell>
          <cell r="BE1" t="str">
            <v>굴착폭</v>
          </cell>
        </row>
        <row r="2">
          <cell r="N2">
            <v>1</v>
          </cell>
          <cell r="O2">
            <v>300</v>
          </cell>
          <cell r="P2">
            <v>30</v>
          </cell>
          <cell r="Q2">
            <v>360</v>
          </cell>
          <cell r="R2">
            <v>900</v>
          </cell>
          <cell r="S2">
            <v>280</v>
          </cell>
          <cell r="T2">
            <v>180</v>
          </cell>
          <cell r="U2">
            <v>100</v>
          </cell>
          <cell r="V2">
            <v>0.24</v>
          </cell>
          <cell r="W2" t="str">
            <v>ASP</v>
          </cell>
          <cell r="X2">
            <v>125</v>
          </cell>
          <cell r="Y2">
            <v>300</v>
          </cell>
          <cell r="AA2">
            <v>1</v>
          </cell>
          <cell r="AB2">
            <v>300</v>
          </cell>
          <cell r="AC2">
            <v>30</v>
          </cell>
          <cell r="AD2">
            <v>360</v>
          </cell>
          <cell r="AE2">
            <v>500</v>
          </cell>
          <cell r="AF2">
            <v>190</v>
          </cell>
          <cell r="AG2">
            <v>150</v>
          </cell>
          <cell r="AH2">
            <v>90</v>
          </cell>
          <cell r="AI2">
            <v>100</v>
          </cell>
          <cell r="AJ2">
            <v>7.4999999999999997E-2</v>
          </cell>
          <cell r="AK2">
            <v>0.105</v>
          </cell>
          <cell r="AL2" t="str">
            <v>ASP</v>
          </cell>
          <cell r="AM2">
            <v>125</v>
          </cell>
          <cell r="AN2">
            <v>300</v>
          </cell>
          <cell r="AO2">
            <v>900</v>
          </cell>
          <cell r="AQ2">
            <v>1</v>
          </cell>
          <cell r="AR2">
            <v>300</v>
          </cell>
          <cell r="AS2">
            <v>30</v>
          </cell>
          <cell r="AT2">
            <v>360</v>
          </cell>
          <cell r="AU2">
            <v>500</v>
          </cell>
          <cell r="AV2">
            <v>280</v>
          </cell>
          <cell r="AW2">
            <v>150</v>
          </cell>
          <cell r="AX2">
            <v>180</v>
          </cell>
          <cell r="AY2">
            <v>100</v>
          </cell>
          <cell r="AZ2">
            <v>0.10300000000000001</v>
          </cell>
          <cell r="BA2">
            <v>0.113</v>
          </cell>
          <cell r="BB2" t="str">
            <v>ASP</v>
          </cell>
          <cell r="BC2">
            <v>125</v>
          </cell>
          <cell r="BD2">
            <v>300</v>
          </cell>
          <cell r="BE2">
            <v>90</v>
          </cell>
        </row>
        <row r="3">
          <cell r="N3">
            <v>2</v>
          </cell>
          <cell r="O3">
            <v>400</v>
          </cell>
          <cell r="P3">
            <v>35</v>
          </cell>
          <cell r="Q3">
            <v>470</v>
          </cell>
          <cell r="R3">
            <v>1050</v>
          </cell>
          <cell r="S3">
            <v>335</v>
          </cell>
          <cell r="T3">
            <v>235</v>
          </cell>
          <cell r="U3">
            <v>100</v>
          </cell>
          <cell r="V3">
            <v>0.32</v>
          </cell>
          <cell r="W3" t="str">
            <v>CON'C</v>
          </cell>
          <cell r="X3">
            <v>200</v>
          </cell>
          <cell r="Y3">
            <v>30</v>
          </cell>
          <cell r="AA3">
            <v>2</v>
          </cell>
          <cell r="AB3">
            <v>400</v>
          </cell>
          <cell r="AC3">
            <v>35</v>
          </cell>
          <cell r="AD3">
            <v>470</v>
          </cell>
          <cell r="AE3">
            <v>600</v>
          </cell>
          <cell r="AF3">
            <v>218</v>
          </cell>
          <cell r="AG3">
            <v>150</v>
          </cell>
          <cell r="AH3">
            <v>117.5</v>
          </cell>
          <cell r="AI3">
            <v>100</v>
          </cell>
          <cell r="AJ3">
            <v>9.6999999999999989E-2</v>
          </cell>
          <cell r="AK3">
            <v>0.12</v>
          </cell>
          <cell r="AL3" t="str">
            <v>CON'C</v>
          </cell>
          <cell r="AM3">
            <v>200</v>
          </cell>
          <cell r="AN3">
            <v>30</v>
          </cell>
          <cell r="AO3">
            <v>1050</v>
          </cell>
          <cell r="AQ3">
            <v>2</v>
          </cell>
          <cell r="AR3">
            <v>400</v>
          </cell>
          <cell r="AS3">
            <v>35</v>
          </cell>
          <cell r="AT3">
            <v>470</v>
          </cell>
          <cell r="AU3">
            <v>600</v>
          </cell>
          <cell r="AV3">
            <v>335</v>
          </cell>
          <cell r="AW3">
            <v>150</v>
          </cell>
          <cell r="AX3">
            <v>235</v>
          </cell>
          <cell r="AY3">
            <v>100</v>
          </cell>
          <cell r="AZ3">
            <v>0.13100000000000001</v>
          </cell>
          <cell r="BA3">
            <v>0.128</v>
          </cell>
          <cell r="BB3" t="str">
            <v>CON'C</v>
          </cell>
          <cell r="BC3">
            <v>200</v>
          </cell>
          <cell r="BD3">
            <v>30</v>
          </cell>
          <cell r="BE3">
            <v>1050</v>
          </cell>
        </row>
        <row r="4">
          <cell r="N4">
            <v>3</v>
          </cell>
          <cell r="O4">
            <v>450</v>
          </cell>
          <cell r="P4">
            <v>38</v>
          </cell>
          <cell r="Q4">
            <v>526</v>
          </cell>
          <cell r="R4">
            <v>1100</v>
          </cell>
          <cell r="S4">
            <v>363</v>
          </cell>
          <cell r="T4">
            <v>263</v>
          </cell>
          <cell r="U4">
            <v>100</v>
          </cell>
          <cell r="V4">
            <v>0.36</v>
          </cell>
          <cell r="W4" t="str">
            <v>보도블럭</v>
          </cell>
          <cell r="X4">
            <v>60</v>
          </cell>
          <cell r="Y4">
            <v>30</v>
          </cell>
          <cell r="AA4">
            <v>3</v>
          </cell>
          <cell r="AB4">
            <v>450</v>
          </cell>
          <cell r="AC4">
            <v>38</v>
          </cell>
          <cell r="AD4">
            <v>526</v>
          </cell>
          <cell r="AE4">
            <v>650</v>
          </cell>
          <cell r="AF4">
            <v>232</v>
          </cell>
          <cell r="AG4">
            <v>150</v>
          </cell>
          <cell r="AH4">
            <v>131.5</v>
          </cell>
          <cell r="AI4">
            <v>100</v>
          </cell>
          <cell r="AJ4">
            <v>0.10800000000000001</v>
          </cell>
          <cell r="AK4">
            <v>0.128</v>
          </cell>
          <cell r="AL4" t="str">
            <v>보도블럭</v>
          </cell>
          <cell r="AM4">
            <v>60</v>
          </cell>
          <cell r="AN4">
            <v>30</v>
          </cell>
          <cell r="AO4">
            <v>1100</v>
          </cell>
          <cell r="AQ4">
            <v>3</v>
          </cell>
          <cell r="AR4">
            <v>450</v>
          </cell>
          <cell r="AS4">
            <v>38</v>
          </cell>
          <cell r="AT4">
            <v>526</v>
          </cell>
          <cell r="AU4">
            <v>650</v>
          </cell>
          <cell r="AV4">
            <v>363</v>
          </cell>
          <cell r="AW4">
            <v>150</v>
          </cell>
          <cell r="AX4">
            <v>263</v>
          </cell>
          <cell r="AY4">
            <v>100</v>
          </cell>
          <cell r="AZ4">
            <v>0.16399999999999998</v>
          </cell>
          <cell r="BA4">
            <v>0.14300000000000002</v>
          </cell>
          <cell r="BB4" t="str">
            <v>보도블럭</v>
          </cell>
          <cell r="BC4">
            <v>60</v>
          </cell>
          <cell r="BD4">
            <v>30</v>
          </cell>
          <cell r="BE4">
            <v>1100</v>
          </cell>
        </row>
        <row r="5">
          <cell r="N5">
            <v>4</v>
          </cell>
          <cell r="O5">
            <v>500</v>
          </cell>
          <cell r="P5">
            <v>42</v>
          </cell>
          <cell r="Q5">
            <v>584</v>
          </cell>
          <cell r="R5">
            <v>1150</v>
          </cell>
          <cell r="S5">
            <v>442</v>
          </cell>
          <cell r="T5">
            <v>292</v>
          </cell>
          <cell r="U5">
            <v>150</v>
          </cell>
          <cell r="V5">
            <v>0.47</v>
          </cell>
          <cell r="W5" t="str">
            <v>고압블럭</v>
          </cell>
          <cell r="X5">
            <v>60</v>
          </cell>
          <cell r="Y5">
            <v>30</v>
          </cell>
          <cell r="AA5">
            <v>4</v>
          </cell>
          <cell r="AB5">
            <v>500</v>
          </cell>
          <cell r="AC5">
            <v>42</v>
          </cell>
          <cell r="AD5">
            <v>584</v>
          </cell>
          <cell r="AE5">
            <v>750</v>
          </cell>
          <cell r="AF5">
            <v>296</v>
          </cell>
          <cell r="AG5">
            <v>150</v>
          </cell>
          <cell r="AH5">
            <v>146</v>
          </cell>
          <cell r="AI5">
            <v>150</v>
          </cell>
          <cell r="AJ5">
            <v>0.17</v>
          </cell>
          <cell r="AK5">
            <v>0.14300000000000002</v>
          </cell>
          <cell r="AL5" t="str">
            <v>고압블럭</v>
          </cell>
          <cell r="AM5">
            <v>60</v>
          </cell>
          <cell r="AN5">
            <v>30</v>
          </cell>
          <cell r="AO5">
            <v>1150</v>
          </cell>
          <cell r="AQ5">
            <v>4</v>
          </cell>
          <cell r="AR5">
            <v>500</v>
          </cell>
          <cell r="AS5">
            <v>42</v>
          </cell>
          <cell r="AT5">
            <v>584</v>
          </cell>
          <cell r="AU5">
            <v>750</v>
          </cell>
          <cell r="AV5">
            <v>442</v>
          </cell>
          <cell r="AW5">
            <v>150</v>
          </cell>
          <cell r="AX5">
            <v>292</v>
          </cell>
          <cell r="AY5">
            <v>150</v>
          </cell>
          <cell r="AZ5">
            <v>0.24199999999999999</v>
          </cell>
          <cell r="BA5">
            <v>0.158</v>
          </cell>
          <cell r="BB5" t="str">
            <v>고압블럭</v>
          </cell>
          <cell r="BC5">
            <v>60</v>
          </cell>
          <cell r="BD5">
            <v>30</v>
          </cell>
          <cell r="BE5">
            <v>1150</v>
          </cell>
        </row>
        <row r="6">
          <cell r="N6">
            <v>5</v>
          </cell>
          <cell r="O6">
            <v>600</v>
          </cell>
          <cell r="P6">
            <v>50</v>
          </cell>
          <cell r="Q6">
            <v>700</v>
          </cell>
          <cell r="R6">
            <v>1350</v>
          </cell>
          <cell r="S6">
            <v>500</v>
          </cell>
          <cell r="T6">
            <v>350</v>
          </cell>
          <cell r="U6">
            <v>150</v>
          </cell>
          <cell r="V6">
            <v>0.56999999999999995</v>
          </cell>
          <cell r="AA6">
            <v>5</v>
          </cell>
          <cell r="AB6">
            <v>600</v>
          </cell>
          <cell r="AC6">
            <v>50</v>
          </cell>
          <cell r="AD6">
            <v>700</v>
          </cell>
          <cell r="AE6">
            <v>900</v>
          </cell>
          <cell r="AF6">
            <v>325</v>
          </cell>
          <cell r="AG6">
            <v>150</v>
          </cell>
          <cell r="AH6">
            <v>175</v>
          </cell>
          <cell r="AI6">
            <v>150</v>
          </cell>
          <cell r="AJ6">
            <v>0.217</v>
          </cell>
          <cell r="AK6">
            <v>0.16500000000000001</v>
          </cell>
          <cell r="AO6">
            <v>1350</v>
          </cell>
          <cell r="AQ6">
            <v>5</v>
          </cell>
          <cell r="AR6">
            <v>600</v>
          </cell>
          <cell r="AS6">
            <v>50</v>
          </cell>
          <cell r="AT6">
            <v>700</v>
          </cell>
          <cell r="AU6">
            <v>900</v>
          </cell>
          <cell r="AV6">
            <v>500</v>
          </cell>
          <cell r="AW6">
            <v>150</v>
          </cell>
          <cell r="AX6">
            <v>350</v>
          </cell>
          <cell r="AY6">
            <v>150</v>
          </cell>
          <cell r="AZ6">
            <v>0.308</v>
          </cell>
          <cell r="BA6">
            <v>0.18</v>
          </cell>
          <cell r="BE6">
            <v>1350</v>
          </cell>
        </row>
        <row r="7">
          <cell r="N7">
            <v>6</v>
          </cell>
          <cell r="O7">
            <v>700</v>
          </cell>
          <cell r="P7">
            <v>58</v>
          </cell>
          <cell r="Q7">
            <v>816</v>
          </cell>
          <cell r="R7">
            <v>1450</v>
          </cell>
          <cell r="S7">
            <v>558</v>
          </cell>
          <cell r="T7">
            <v>408</v>
          </cell>
          <cell r="U7">
            <v>150</v>
          </cell>
          <cell r="V7">
            <v>0.7</v>
          </cell>
          <cell r="AA7">
            <v>6</v>
          </cell>
          <cell r="AB7">
            <v>700</v>
          </cell>
          <cell r="AC7">
            <v>58</v>
          </cell>
          <cell r="AD7">
            <v>816</v>
          </cell>
          <cell r="AE7">
            <v>1000</v>
          </cell>
          <cell r="AF7">
            <v>354</v>
          </cell>
          <cell r="AG7">
            <v>150</v>
          </cell>
          <cell r="AH7">
            <v>204</v>
          </cell>
          <cell r="AI7">
            <v>150</v>
          </cell>
          <cell r="AJ7">
            <v>0.252</v>
          </cell>
          <cell r="AK7">
            <v>0.18</v>
          </cell>
          <cell r="AO7">
            <v>1450</v>
          </cell>
          <cell r="AQ7">
            <v>6</v>
          </cell>
          <cell r="AR7">
            <v>700</v>
          </cell>
          <cell r="AS7">
            <v>58</v>
          </cell>
          <cell r="AT7">
            <v>816</v>
          </cell>
          <cell r="AU7">
            <v>1000</v>
          </cell>
          <cell r="AV7">
            <v>558</v>
          </cell>
          <cell r="AW7">
            <v>150</v>
          </cell>
          <cell r="AX7">
            <v>408</v>
          </cell>
          <cell r="AY7">
            <v>150</v>
          </cell>
          <cell r="AZ7">
            <v>0.38</v>
          </cell>
          <cell r="BA7">
            <v>0.20300000000000001</v>
          </cell>
          <cell r="BE7">
            <v>1450</v>
          </cell>
        </row>
        <row r="8">
          <cell r="N8">
            <v>7</v>
          </cell>
          <cell r="O8">
            <v>800</v>
          </cell>
          <cell r="P8">
            <v>66</v>
          </cell>
          <cell r="Q8">
            <v>932</v>
          </cell>
          <cell r="R8">
            <v>1600</v>
          </cell>
          <cell r="S8">
            <v>666</v>
          </cell>
          <cell r="T8">
            <v>466</v>
          </cell>
          <cell r="U8">
            <v>200</v>
          </cell>
          <cell r="V8">
            <v>0.95</v>
          </cell>
          <cell r="AA8">
            <v>7</v>
          </cell>
          <cell r="AB8">
            <v>800</v>
          </cell>
          <cell r="AC8">
            <v>66</v>
          </cell>
          <cell r="AD8">
            <v>932</v>
          </cell>
          <cell r="AE8">
            <v>1150</v>
          </cell>
          <cell r="AF8">
            <v>433</v>
          </cell>
          <cell r="AG8">
            <v>150</v>
          </cell>
          <cell r="AH8">
            <v>233</v>
          </cell>
          <cell r="AI8">
            <v>200</v>
          </cell>
          <cell r="AJ8">
            <v>0.36499999999999999</v>
          </cell>
          <cell r="AK8">
            <v>0.20300000000000001</v>
          </cell>
          <cell r="AO8">
            <v>1600</v>
          </cell>
          <cell r="AQ8">
            <v>7</v>
          </cell>
          <cell r="AR8">
            <v>800</v>
          </cell>
          <cell r="AS8">
            <v>66</v>
          </cell>
          <cell r="AT8">
            <v>932</v>
          </cell>
          <cell r="AU8">
            <v>1150</v>
          </cell>
          <cell r="AV8">
            <v>666</v>
          </cell>
          <cell r="AW8">
            <v>150</v>
          </cell>
          <cell r="AX8">
            <v>466</v>
          </cell>
          <cell r="AY8">
            <v>200</v>
          </cell>
          <cell r="AZ8">
            <v>0.52500000000000002</v>
          </cell>
          <cell r="BA8">
            <v>0.22500000000000001</v>
          </cell>
          <cell r="BE8">
            <v>1600</v>
          </cell>
        </row>
        <row r="9">
          <cell r="N9">
            <v>8</v>
          </cell>
          <cell r="O9">
            <v>900</v>
          </cell>
          <cell r="P9">
            <v>75</v>
          </cell>
          <cell r="Q9">
            <v>1050</v>
          </cell>
          <cell r="R9">
            <v>1750</v>
          </cell>
          <cell r="S9">
            <v>725</v>
          </cell>
          <cell r="T9">
            <v>525</v>
          </cell>
          <cell r="U9">
            <v>200</v>
          </cell>
          <cell r="V9">
            <v>1.1000000000000001</v>
          </cell>
          <cell r="AA9">
            <v>8</v>
          </cell>
          <cell r="AB9">
            <v>900</v>
          </cell>
          <cell r="AC9">
            <v>75</v>
          </cell>
          <cell r="AD9">
            <v>1050</v>
          </cell>
          <cell r="AE9">
            <v>1300</v>
          </cell>
          <cell r="AF9">
            <v>463</v>
          </cell>
          <cell r="AG9">
            <v>150</v>
          </cell>
          <cell r="AH9">
            <v>262.5</v>
          </cell>
          <cell r="AI9">
            <v>200</v>
          </cell>
          <cell r="AJ9">
            <v>0.43200000000000005</v>
          </cell>
          <cell r="AK9">
            <v>0.22500000000000001</v>
          </cell>
          <cell r="AO9">
            <v>1750</v>
          </cell>
          <cell r="AQ9">
            <v>8</v>
          </cell>
          <cell r="AR9">
            <v>900</v>
          </cell>
          <cell r="AS9">
            <v>75</v>
          </cell>
          <cell r="AT9">
            <v>1050</v>
          </cell>
          <cell r="AU9">
            <v>1300</v>
          </cell>
          <cell r="AV9">
            <v>725</v>
          </cell>
          <cell r="AW9">
            <v>150</v>
          </cell>
          <cell r="AX9">
            <v>525</v>
          </cell>
          <cell r="AY9">
            <v>200</v>
          </cell>
          <cell r="AZ9">
            <v>0.61799999999999999</v>
          </cell>
          <cell r="BA9">
            <v>0.248</v>
          </cell>
          <cell r="BE9">
            <v>1750</v>
          </cell>
        </row>
        <row r="10">
          <cell r="N10">
            <v>9</v>
          </cell>
          <cell r="O10">
            <v>1000</v>
          </cell>
          <cell r="P10">
            <v>82</v>
          </cell>
          <cell r="Q10">
            <v>1164</v>
          </cell>
          <cell r="R10">
            <v>1850</v>
          </cell>
          <cell r="S10">
            <v>782</v>
          </cell>
          <cell r="T10">
            <v>582</v>
          </cell>
          <cell r="U10">
            <v>200</v>
          </cell>
          <cell r="V10">
            <v>1.22</v>
          </cell>
          <cell r="AA10">
            <v>9</v>
          </cell>
          <cell r="AB10">
            <v>1000</v>
          </cell>
          <cell r="AC10">
            <v>82</v>
          </cell>
          <cell r="AD10">
            <v>1164</v>
          </cell>
          <cell r="AE10">
            <v>1450</v>
          </cell>
          <cell r="AF10">
            <v>491</v>
          </cell>
          <cell r="AG10">
            <v>150</v>
          </cell>
          <cell r="AH10">
            <v>291</v>
          </cell>
          <cell r="AI10">
            <v>200</v>
          </cell>
          <cell r="AJ10">
            <v>0.504</v>
          </cell>
          <cell r="AK10">
            <v>0.248</v>
          </cell>
          <cell r="AO10">
            <v>1850</v>
          </cell>
          <cell r="AQ10">
            <v>9</v>
          </cell>
          <cell r="AR10">
            <v>1000</v>
          </cell>
          <cell r="AS10">
            <v>82</v>
          </cell>
          <cell r="AT10">
            <v>1164</v>
          </cell>
          <cell r="AU10">
            <v>1450</v>
          </cell>
          <cell r="AV10">
            <v>782</v>
          </cell>
          <cell r="AW10">
            <v>150</v>
          </cell>
          <cell r="AX10">
            <v>582</v>
          </cell>
          <cell r="AY10">
            <v>200</v>
          </cell>
          <cell r="AZ10">
            <v>0.71900000000000008</v>
          </cell>
          <cell r="BA10">
            <v>0.27</v>
          </cell>
          <cell r="BE10">
            <v>1850</v>
          </cell>
        </row>
        <row r="11">
          <cell r="N11">
            <v>10</v>
          </cell>
          <cell r="O11">
            <v>1100</v>
          </cell>
          <cell r="P11">
            <v>88</v>
          </cell>
          <cell r="Q11">
            <v>1276</v>
          </cell>
          <cell r="R11">
            <v>2050</v>
          </cell>
          <cell r="S11">
            <v>888</v>
          </cell>
          <cell r="T11">
            <v>638</v>
          </cell>
          <cell r="U11">
            <v>250</v>
          </cell>
          <cell r="V11">
            <v>1.58</v>
          </cell>
          <cell r="AA11">
            <v>10</v>
          </cell>
          <cell r="AB11">
            <v>1100</v>
          </cell>
          <cell r="AC11">
            <v>88</v>
          </cell>
          <cell r="AD11">
            <v>1276</v>
          </cell>
          <cell r="AE11">
            <v>1550</v>
          </cell>
          <cell r="AF11">
            <v>569</v>
          </cell>
          <cell r="AG11">
            <v>200</v>
          </cell>
          <cell r="AH11">
            <v>319</v>
          </cell>
          <cell r="AI11">
            <v>250</v>
          </cell>
          <cell r="AJ11">
            <v>0.63200000000000001</v>
          </cell>
          <cell r="AK11">
            <v>0.35</v>
          </cell>
          <cell r="AO11">
            <v>2050</v>
          </cell>
          <cell r="AQ11">
            <v>10</v>
          </cell>
          <cell r="AR11">
            <v>1100</v>
          </cell>
          <cell r="AS11">
            <v>88</v>
          </cell>
          <cell r="AT11">
            <v>1276</v>
          </cell>
          <cell r="AU11">
            <v>1550</v>
          </cell>
          <cell r="AV11">
            <v>888</v>
          </cell>
          <cell r="AW11">
            <v>200</v>
          </cell>
          <cell r="AX11">
            <v>638</v>
          </cell>
          <cell r="AY11">
            <v>250</v>
          </cell>
          <cell r="AZ11">
            <v>0.91500000000000004</v>
          </cell>
          <cell r="BA11">
            <v>0.39</v>
          </cell>
          <cell r="BE11">
            <v>2050</v>
          </cell>
        </row>
        <row r="12">
          <cell r="N12">
            <v>11</v>
          </cell>
          <cell r="O12">
            <v>1200</v>
          </cell>
          <cell r="P12">
            <v>95</v>
          </cell>
          <cell r="Q12">
            <v>1390</v>
          </cell>
          <cell r="R12">
            <v>2200</v>
          </cell>
          <cell r="S12">
            <v>945</v>
          </cell>
          <cell r="T12">
            <v>695</v>
          </cell>
          <cell r="U12">
            <v>250</v>
          </cell>
          <cell r="V12">
            <v>1.77</v>
          </cell>
          <cell r="AA12">
            <v>11</v>
          </cell>
          <cell r="AB12">
            <v>1200</v>
          </cell>
          <cell r="AC12">
            <v>95</v>
          </cell>
          <cell r="AD12">
            <v>1390</v>
          </cell>
          <cell r="AE12">
            <v>1700</v>
          </cell>
          <cell r="AF12">
            <v>598</v>
          </cell>
          <cell r="AG12">
            <v>200</v>
          </cell>
          <cell r="AH12">
            <v>347.5</v>
          </cell>
          <cell r="AI12">
            <v>250</v>
          </cell>
          <cell r="AJ12">
            <v>0.71900000000000008</v>
          </cell>
          <cell r="AK12">
            <v>0.38</v>
          </cell>
          <cell r="AO12">
            <v>2200</v>
          </cell>
          <cell r="AQ12">
            <v>11</v>
          </cell>
          <cell r="AR12">
            <v>1200</v>
          </cell>
          <cell r="AS12">
            <v>95</v>
          </cell>
          <cell r="AT12">
            <v>1390</v>
          </cell>
          <cell r="AU12">
            <v>1700</v>
          </cell>
          <cell r="AV12">
            <v>945</v>
          </cell>
          <cell r="AW12">
            <v>200</v>
          </cell>
          <cell r="AX12">
            <v>695</v>
          </cell>
          <cell r="AY12">
            <v>250</v>
          </cell>
          <cell r="AZ12">
            <v>1.0369999999999999</v>
          </cell>
          <cell r="BA12">
            <v>0.42</v>
          </cell>
          <cell r="BE12">
            <v>2200</v>
          </cell>
        </row>
        <row r="13">
          <cell r="N13">
            <v>12</v>
          </cell>
          <cell r="O13">
            <v>1350</v>
          </cell>
          <cell r="P13">
            <v>103</v>
          </cell>
          <cell r="Q13">
            <v>1556</v>
          </cell>
          <cell r="R13">
            <v>2350</v>
          </cell>
          <cell r="S13">
            <v>1078</v>
          </cell>
          <cell r="T13">
            <v>778</v>
          </cell>
          <cell r="U13">
            <v>300</v>
          </cell>
          <cell r="V13">
            <v>2.16</v>
          </cell>
          <cell r="AA13">
            <v>12</v>
          </cell>
          <cell r="AB13">
            <v>1350</v>
          </cell>
          <cell r="AC13">
            <v>103</v>
          </cell>
          <cell r="AD13">
            <v>1556</v>
          </cell>
          <cell r="AE13">
            <v>1900</v>
          </cell>
          <cell r="AF13">
            <v>689</v>
          </cell>
          <cell r="AG13">
            <v>200</v>
          </cell>
          <cell r="AH13">
            <v>389</v>
          </cell>
          <cell r="AI13">
            <v>300</v>
          </cell>
          <cell r="AJ13">
            <v>0.93700000000000006</v>
          </cell>
          <cell r="AK13">
            <v>0.42</v>
          </cell>
          <cell r="AO13">
            <v>2350</v>
          </cell>
          <cell r="AQ13">
            <v>12</v>
          </cell>
          <cell r="AR13">
            <v>1350</v>
          </cell>
          <cell r="AS13">
            <v>103</v>
          </cell>
          <cell r="AT13">
            <v>1556</v>
          </cell>
          <cell r="AU13">
            <v>1900</v>
          </cell>
          <cell r="AV13">
            <v>1078</v>
          </cell>
          <cell r="AW13">
            <v>200</v>
          </cell>
          <cell r="AX13">
            <v>778</v>
          </cell>
          <cell r="AY13">
            <v>300</v>
          </cell>
          <cell r="AZ13">
            <v>1.3130000000000002</v>
          </cell>
          <cell r="BA13">
            <v>0.46</v>
          </cell>
          <cell r="BE13">
            <v>2350</v>
          </cell>
        </row>
        <row r="14">
          <cell r="N14">
            <v>13</v>
          </cell>
          <cell r="O14">
            <v>1500</v>
          </cell>
          <cell r="P14">
            <v>112</v>
          </cell>
          <cell r="Q14">
            <v>1724</v>
          </cell>
          <cell r="R14">
            <v>2450</v>
          </cell>
          <cell r="S14">
            <v>1162</v>
          </cell>
          <cell r="T14">
            <v>862</v>
          </cell>
          <cell r="U14">
            <v>300</v>
          </cell>
          <cell r="V14">
            <v>2.35</v>
          </cell>
          <cell r="AA14">
            <v>13</v>
          </cell>
          <cell r="AB14">
            <v>1500</v>
          </cell>
          <cell r="AC14">
            <v>112</v>
          </cell>
          <cell r="AD14">
            <v>1724</v>
          </cell>
          <cell r="AE14">
            <v>2100</v>
          </cell>
          <cell r="AF14">
            <v>731</v>
          </cell>
          <cell r="AG14">
            <v>200</v>
          </cell>
          <cell r="AH14">
            <v>431</v>
          </cell>
          <cell r="AI14">
            <v>300</v>
          </cell>
          <cell r="AJ14">
            <v>1.079</v>
          </cell>
          <cell r="AK14">
            <v>0.46</v>
          </cell>
          <cell r="AO14">
            <v>2450</v>
          </cell>
          <cell r="AQ14">
            <v>13</v>
          </cell>
          <cell r="AR14">
            <v>1500</v>
          </cell>
          <cell r="AS14">
            <v>112</v>
          </cell>
          <cell r="AT14">
            <v>1724</v>
          </cell>
          <cell r="AU14">
            <v>2100</v>
          </cell>
          <cell r="AV14">
            <v>1162</v>
          </cell>
          <cell r="AW14">
            <v>200</v>
          </cell>
          <cell r="AX14">
            <v>862</v>
          </cell>
          <cell r="AY14">
            <v>300</v>
          </cell>
          <cell r="AZ14">
            <v>1.5049999999999999</v>
          </cell>
          <cell r="BA14">
            <v>0.5</v>
          </cell>
          <cell r="BE14">
            <v>2450</v>
          </cell>
        </row>
        <row r="15">
          <cell r="N15">
            <v>1</v>
          </cell>
          <cell r="O15">
            <v>2</v>
          </cell>
          <cell r="P15">
            <v>3</v>
          </cell>
          <cell r="Q15">
            <v>4</v>
          </cell>
          <cell r="R15">
            <v>5</v>
          </cell>
          <cell r="S15">
            <v>6</v>
          </cell>
          <cell r="T15">
            <v>7</v>
          </cell>
          <cell r="U15">
            <v>8</v>
          </cell>
          <cell r="V15">
            <v>9</v>
          </cell>
          <cell r="W15">
            <v>10</v>
          </cell>
          <cell r="X15">
            <v>11</v>
          </cell>
          <cell r="Y15">
            <v>12</v>
          </cell>
          <cell r="AA15">
            <v>1</v>
          </cell>
          <cell r="AB15">
            <v>2</v>
          </cell>
          <cell r="AC15">
            <v>3</v>
          </cell>
          <cell r="AD15">
            <v>4</v>
          </cell>
          <cell r="AE15">
            <v>5</v>
          </cell>
          <cell r="AF15">
            <v>6</v>
          </cell>
          <cell r="AG15">
            <v>7</v>
          </cell>
          <cell r="AH15">
            <v>8</v>
          </cell>
          <cell r="AI15">
            <v>9</v>
          </cell>
          <cell r="AJ15">
            <v>10</v>
          </cell>
          <cell r="AK15">
            <v>11</v>
          </cell>
          <cell r="AL15">
            <v>12</v>
          </cell>
          <cell r="AM15">
            <v>13</v>
          </cell>
          <cell r="AN15">
            <v>14</v>
          </cell>
          <cell r="AO15">
            <v>15</v>
          </cell>
          <cell r="AQ15">
            <v>1</v>
          </cell>
          <cell r="AR15">
            <v>2</v>
          </cell>
          <cell r="AS15">
            <v>3</v>
          </cell>
          <cell r="AT15">
            <v>4</v>
          </cell>
          <cell r="AU15">
            <v>5</v>
          </cell>
          <cell r="AV15">
            <v>6</v>
          </cell>
          <cell r="AW15">
            <v>7</v>
          </cell>
          <cell r="AX15">
            <v>8</v>
          </cell>
          <cell r="AY15">
            <v>9</v>
          </cell>
          <cell r="AZ15">
            <v>10</v>
          </cell>
          <cell r="BA15">
            <v>11</v>
          </cell>
          <cell r="BB15">
            <v>12</v>
          </cell>
          <cell r="BC15">
            <v>13</v>
          </cell>
          <cell r="BD15">
            <v>14</v>
          </cell>
          <cell r="BE15">
            <v>15</v>
          </cell>
        </row>
        <row r="18">
          <cell r="B18" t="str">
            <v>관경</v>
          </cell>
          <cell r="C18" t="str">
            <v>관두께</v>
          </cell>
          <cell r="D18" t="str">
            <v>관외경</v>
          </cell>
          <cell r="E18" t="str">
            <v>기초폭</v>
          </cell>
          <cell r="F18" t="str">
            <v>H</v>
          </cell>
          <cell r="G18" t="str">
            <v>h1</v>
          </cell>
          <cell r="H18" t="str">
            <v>h2</v>
          </cell>
          <cell r="I18" t="str">
            <v>모래</v>
          </cell>
          <cell r="O18" t="str">
            <v>관경</v>
          </cell>
          <cell r="P18" t="str">
            <v>관두께</v>
          </cell>
          <cell r="Q18" t="str">
            <v>관외경</v>
          </cell>
          <cell r="R18" t="str">
            <v>기초폭</v>
          </cell>
          <cell r="S18" t="str">
            <v>H</v>
          </cell>
          <cell r="T18" t="str">
            <v>h1</v>
          </cell>
          <cell r="U18" t="str">
            <v>h2</v>
          </cell>
          <cell r="V18" t="str">
            <v>모래</v>
          </cell>
        </row>
        <row r="19">
          <cell r="A19">
            <v>1</v>
          </cell>
          <cell r="B19">
            <v>300</v>
          </cell>
          <cell r="C19">
            <v>30</v>
          </cell>
          <cell r="D19">
            <v>360</v>
          </cell>
          <cell r="E19">
            <v>900</v>
          </cell>
          <cell r="F19">
            <v>153</v>
          </cell>
          <cell r="G19">
            <v>53</v>
          </cell>
          <cell r="H19">
            <v>100</v>
          </cell>
          <cell r="I19">
            <v>0.19800000000000001</v>
          </cell>
          <cell r="J19" t="str">
            <v>ASP</v>
          </cell>
          <cell r="K19">
            <v>125</v>
          </cell>
          <cell r="L19">
            <v>300</v>
          </cell>
          <cell r="N19">
            <v>1</v>
          </cell>
          <cell r="O19">
            <v>300</v>
          </cell>
          <cell r="P19">
            <v>30</v>
          </cell>
          <cell r="Q19">
            <v>360</v>
          </cell>
          <cell r="R19">
            <v>900</v>
          </cell>
          <cell r="S19">
            <v>280</v>
          </cell>
          <cell r="T19">
            <v>180</v>
          </cell>
          <cell r="U19">
            <v>100</v>
          </cell>
          <cell r="V19">
            <v>0.33</v>
          </cell>
          <cell r="W19" t="str">
            <v>ASP</v>
          </cell>
          <cell r="X19">
            <v>125</v>
          </cell>
          <cell r="Y19">
            <v>300</v>
          </cell>
        </row>
        <row r="20">
          <cell r="A20">
            <v>2</v>
          </cell>
          <cell r="B20">
            <v>400</v>
          </cell>
          <cell r="C20">
            <v>35</v>
          </cell>
          <cell r="D20">
            <v>470</v>
          </cell>
          <cell r="E20">
            <v>1050</v>
          </cell>
          <cell r="F20">
            <v>169</v>
          </cell>
          <cell r="G20">
            <v>69</v>
          </cell>
          <cell r="H20">
            <v>100</v>
          </cell>
          <cell r="I20">
            <v>0.23200000000000001</v>
          </cell>
          <cell r="J20" t="str">
            <v>CON'C</v>
          </cell>
          <cell r="K20">
            <v>200</v>
          </cell>
          <cell r="L20">
            <v>30</v>
          </cell>
          <cell r="N20">
            <v>2</v>
          </cell>
          <cell r="O20">
            <v>400</v>
          </cell>
          <cell r="P20">
            <v>35</v>
          </cell>
          <cell r="Q20">
            <v>470</v>
          </cell>
          <cell r="R20">
            <v>1050</v>
          </cell>
          <cell r="S20">
            <v>335</v>
          </cell>
          <cell r="T20">
            <v>235</v>
          </cell>
          <cell r="U20">
            <v>100</v>
          </cell>
          <cell r="V20">
            <v>0.40600000000000003</v>
          </cell>
          <cell r="W20" t="str">
            <v>CON'C</v>
          </cell>
          <cell r="X20">
            <v>200</v>
          </cell>
          <cell r="Y20">
            <v>30</v>
          </cell>
        </row>
        <row r="21">
          <cell r="A21">
            <v>3</v>
          </cell>
          <cell r="B21">
            <v>450</v>
          </cell>
          <cell r="C21">
            <v>38</v>
          </cell>
          <cell r="D21">
            <v>526</v>
          </cell>
          <cell r="E21">
            <v>1100</v>
          </cell>
          <cell r="F21">
            <v>177</v>
          </cell>
          <cell r="G21">
            <v>77</v>
          </cell>
          <cell r="H21">
            <v>100</v>
          </cell>
          <cell r="I21">
            <v>0.25</v>
          </cell>
          <cell r="J21" t="str">
            <v>보도블럭</v>
          </cell>
          <cell r="K21">
            <v>60</v>
          </cell>
          <cell r="L21">
            <v>30</v>
          </cell>
          <cell r="N21">
            <v>3</v>
          </cell>
          <cell r="O21">
            <v>450</v>
          </cell>
          <cell r="P21">
            <v>38</v>
          </cell>
          <cell r="Q21">
            <v>526</v>
          </cell>
          <cell r="R21">
            <v>1100</v>
          </cell>
          <cell r="S21">
            <v>363</v>
          </cell>
          <cell r="T21">
            <v>263</v>
          </cell>
          <cell r="U21">
            <v>100</v>
          </cell>
          <cell r="V21">
            <v>0.44500000000000001</v>
          </cell>
          <cell r="W21" t="str">
            <v>보도블럭</v>
          </cell>
          <cell r="X21">
            <v>60</v>
          </cell>
          <cell r="Y21">
            <v>30</v>
          </cell>
        </row>
        <row r="22">
          <cell r="A22">
            <v>4</v>
          </cell>
          <cell r="B22">
            <v>500</v>
          </cell>
          <cell r="C22">
            <v>42</v>
          </cell>
          <cell r="D22">
            <v>584</v>
          </cell>
          <cell r="E22">
            <v>1150</v>
          </cell>
          <cell r="F22">
            <v>235</v>
          </cell>
          <cell r="G22">
            <v>85</v>
          </cell>
          <cell r="H22">
            <v>150</v>
          </cell>
          <cell r="I22">
            <v>0.34799999999999998</v>
          </cell>
          <cell r="J22" t="str">
            <v>고압블럭</v>
          </cell>
          <cell r="K22">
            <v>60</v>
          </cell>
          <cell r="L22">
            <v>30</v>
          </cell>
          <cell r="N22">
            <v>4</v>
          </cell>
          <cell r="O22">
            <v>500</v>
          </cell>
          <cell r="P22">
            <v>42</v>
          </cell>
          <cell r="Q22">
            <v>584</v>
          </cell>
          <cell r="R22">
            <v>1150</v>
          </cell>
          <cell r="S22">
            <v>442</v>
          </cell>
          <cell r="T22">
            <v>292</v>
          </cell>
          <cell r="U22">
            <v>150</v>
          </cell>
          <cell r="V22">
            <v>0.56599999999999995</v>
          </cell>
          <cell r="W22" t="str">
            <v>고압블럭</v>
          </cell>
          <cell r="X22">
            <v>60</v>
          </cell>
          <cell r="Y22">
            <v>30</v>
          </cell>
        </row>
        <row r="23">
          <cell r="A23">
            <v>5</v>
          </cell>
          <cell r="B23">
            <v>600</v>
          </cell>
          <cell r="C23">
            <v>50</v>
          </cell>
          <cell r="D23">
            <v>700</v>
          </cell>
          <cell r="E23">
            <v>1350</v>
          </cell>
          <cell r="F23">
            <v>252</v>
          </cell>
          <cell r="G23">
            <v>102</v>
          </cell>
          <cell r="H23">
            <v>150</v>
          </cell>
          <cell r="I23">
            <v>0.39300000000000002</v>
          </cell>
          <cell r="N23">
            <v>5</v>
          </cell>
          <cell r="O23">
            <v>600</v>
          </cell>
          <cell r="P23">
            <v>50</v>
          </cell>
          <cell r="Q23">
            <v>700</v>
          </cell>
          <cell r="R23">
            <v>1350</v>
          </cell>
          <cell r="S23">
            <v>500</v>
          </cell>
          <cell r="T23">
            <v>350</v>
          </cell>
          <cell r="U23">
            <v>150</v>
          </cell>
          <cell r="V23">
            <v>0.60599999999999998</v>
          </cell>
        </row>
        <row r="24">
          <cell r="A24">
            <v>6</v>
          </cell>
          <cell r="B24">
            <v>700</v>
          </cell>
          <cell r="C24">
            <v>58</v>
          </cell>
          <cell r="D24">
            <v>816</v>
          </cell>
          <cell r="E24">
            <v>1450</v>
          </cell>
          <cell r="F24">
            <v>269</v>
          </cell>
          <cell r="G24">
            <v>119</v>
          </cell>
          <cell r="H24">
            <v>150</v>
          </cell>
          <cell r="I24">
            <v>0.441</v>
          </cell>
          <cell r="N24">
            <v>6</v>
          </cell>
          <cell r="O24">
            <v>700</v>
          </cell>
          <cell r="P24">
            <v>58</v>
          </cell>
          <cell r="Q24">
            <v>816</v>
          </cell>
          <cell r="R24">
            <v>1450</v>
          </cell>
          <cell r="S24">
            <v>558</v>
          </cell>
          <cell r="T24">
            <v>408</v>
          </cell>
          <cell r="U24">
            <v>150</v>
          </cell>
          <cell r="V24">
            <v>0.752</v>
          </cell>
        </row>
        <row r="25">
          <cell r="A25">
            <v>7</v>
          </cell>
          <cell r="B25">
            <v>800</v>
          </cell>
          <cell r="C25">
            <v>66</v>
          </cell>
          <cell r="D25">
            <v>932</v>
          </cell>
          <cell r="E25">
            <v>1600</v>
          </cell>
          <cell r="F25">
            <v>336</v>
          </cell>
          <cell r="G25">
            <v>136</v>
          </cell>
          <cell r="H25">
            <v>200</v>
          </cell>
          <cell r="I25">
            <v>0.58699999999999997</v>
          </cell>
          <cell r="N25">
            <v>7</v>
          </cell>
          <cell r="O25">
            <v>800</v>
          </cell>
          <cell r="P25">
            <v>66</v>
          </cell>
          <cell r="Q25">
            <v>932</v>
          </cell>
          <cell r="R25">
            <v>1600</v>
          </cell>
          <cell r="S25">
            <v>666</v>
          </cell>
          <cell r="T25">
            <v>466</v>
          </cell>
          <cell r="U25">
            <v>200</v>
          </cell>
          <cell r="V25">
            <v>0.94699999999999995</v>
          </cell>
        </row>
        <row r="26">
          <cell r="A26">
            <v>8</v>
          </cell>
          <cell r="B26">
            <v>900</v>
          </cell>
          <cell r="C26">
            <v>75</v>
          </cell>
          <cell r="D26">
            <v>1050</v>
          </cell>
          <cell r="E26">
            <v>1750</v>
          </cell>
          <cell r="F26">
            <v>354</v>
          </cell>
          <cell r="G26">
            <v>154</v>
          </cell>
          <cell r="H26">
            <v>200</v>
          </cell>
          <cell r="I26">
            <v>0.64700000000000002</v>
          </cell>
          <cell r="N26">
            <v>8</v>
          </cell>
          <cell r="O26">
            <v>900</v>
          </cell>
          <cell r="P26">
            <v>75</v>
          </cell>
          <cell r="Q26">
            <v>1050</v>
          </cell>
          <cell r="R26">
            <v>1750</v>
          </cell>
          <cell r="S26">
            <v>725</v>
          </cell>
          <cell r="T26">
            <v>525</v>
          </cell>
          <cell r="U26">
            <v>200</v>
          </cell>
          <cell r="V26">
            <v>1.0529999999999999</v>
          </cell>
        </row>
        <row r="27">
          <cell r="A27">
            <v>9</v>
          </cell>
          <cell r="B27">
            <v>1000</v>
          </cell>
          <cell r="C27">
            <v>82</v>
          </cell>
          <cell r="D27">
            <v>1164</v>
          </cell>
          <cell r="E27">
            <v>1850</v>
          </cell>
          <cell r="F27">
            <v>370</v>
          </cell>
          <cell r="G27">
            <v>170</v>
          </cell>
          <cell r="H27">
            <v>200</v>
          </cell>
          <cell r="I27">
            <v>0.70399999999999996</v>
          </cell>
          <cell r="N27">
            <v>9</v>
          </cell>
          <cell r="O27">
            <v>1000</v>
          </cell>
          <cell r="P27">
            <v>82</v>
          </cell>
          <cell r="Q27">
            <v>1164</v>
          </cell>
          <cell r="R27">
            <v>1850</v>
          </cell>
          <cell r="S27">
            <v>782</v>
          </cell>
          <cell r="T27">
            <v>582</v>
          </cell>
          <cell r="U27">
            <v>200</v>
          </cell>
          <cell r="V27">
            <v>1.1599999999999999</v>
          </cell>
        </row>
        <row r="28">
          <cell r="A28">
            <v>10</v>
          </cell>
          <cell r="B28">
            <v>1100</v>
          </cell>
          <cell r="C28">
            <v>88</v>
          </cell>
          <cell r="D28">
            <v>1276</v>
          </cell>
          <cell r="E28">
            <v>2050</v>
          </cell>
          <cell r="F28">
            <v>437</v>
          </cell>
          <cell r="G28">
            <v>187</v>
          </cell>
          <cell r="H28">
            <v>250</v>
          </cell>
          <cell r="I28">
            <v>0.878</v>
          </cell>
          <cell r="N28">
            <v>10</v>
          </cell>
          <cell r="O28">
            <v>1100</v>
          </cell>
          <cell r="P28">
            <v>88</v>
          </cell>
          <cell r="Q28">
            <v>1276</v>
          </cell>
          <cell r="R28">
            <v>2050</v>
          </cell>
          <cell r="S28">
            <v>888</v>
          </cell>
          <cell r="T28">
            <v>638</v>
          </cell>
          <cell r="U28">
            <v>250</v>
          </cell>
          <cell r="V28">
            <v>1.3819999999999999</v>
          </cell>
        </row>
        <row r="29">
          <cell r="A29">
            <v>11</v>
          </cell>
          <cell r="B29">
            <v>1200</v>
          </cell>
          <cell r="C29">
            <v>95</v>
          </cell>
          <cell r="D29">
            <v>1390</v>
          </cell>
          <cell r="E29">
            <v>2200</v>
          </cell>
          <cell r="F29">
            <v>453</v>
          </cell>
          <cell r="G29">
            <v>203</v>
          </cell>
          <cell r="H29">
            <v>250</v>
          </cell>
          <cell r="I29">
            <v>0.94499999999999995</v>
          </cell>
          <cell r="N29">
            <v>11</v>
          </cell>
          <cell r="O29">
            <v>1200</v>
          </cell>
          <cell r="P29">
            <v>95</v>
          </cell>
          <cell r="Q29">
            <v>1390</v>
          </cell>
          <cell r="R29">
            <v>2200</v>
          </cell>
          <cell r="S29">
            <v>945</v>
          </cell>
          <cell r="T29">
            <v>695</v>
          </cell>
          <cell r="U29">
            <v>250</v>
          </cell>
          <cell r="V29">
            <v>1.5</v>
          </cell>
        </row>
        <row r="30">
          <cell r="A30">
            <v>12</v>
          </cell>
          <cell r="B30">
            <v>1350</v>
          </cell>
          <cell r="C30">
            <v>103</v>
          </cell>
          <cell r="D30">
            <v>1556</v>
          </cell>
          <cell r="E30">
            <v>2350</v>
          </cell>
          <cell r="F30">
            <v>528</v>
          </cell>
          <cell r="G30">
            <v>228</v>
          </cell>
          <cell r="H30">
            <v>300</v>
          </cell>
          <cell r="I30">
            <v>1.177</v>
          </cell>
          <cell r="N30">
            <v>12</v>
          </cell>
          <cell r="O30">
            <v>1350</v>
          </cell>
          <cell r="P30">
            <v>103</v>
          </cell>
          <cell r="Q30">
            <v>1556</v>
          </cell>
          <cell r="R30">
            <v>2350</v>
          </cell>
          <cell r="S30">
            <v>1078</v>
          </cell>
          <cell r="T30">
            <v>778</v>
          </cell>
          <cell r="U30">
            <v>300</v>
          </cell>
          <cell r="V30">
            <v>1.8049999999999999</v>
          </cell>
        </row>
        <row r="31">
          <cell r="A31">
            <v>13</v>
          </cell>
          <cell r="B31">
            <v>1500</v>
          </cell>
          <cell r="C31">
            <v>112</v>
          </cell>
          <cell r="D31">
            <v>1724</v>
          </cell>
          <cell r="E31">
            <v>2450</v>
          </cell>
          <cell r="F31">
            <v>552</v>
          </cell>
          <cell r="G31">
            <v>252</v>
          </cell>
          <cell r="H31">
            <v>300</v>
          </cell>
          <cell r="I31">
            <v>1.292</v>
          </cell>
          <cell r="N31">
            <v>13</v>
          </cell>
          <cell r="O31">
            <v>1500</v>
          </cell>
          <cell r="P31">
            <v>112</v>
          </cell>
          <cell r="Q31">
            <v>1724</v>
          </cell>
          <cell r="R31">
            <v>2450</v>
          </cell>
          <cell r="S31">
            <v>1162</v>
          </cell>
          <cell r="T31">
            <v>862</v>
          </cell>
          <cell r="U31">
            <v>300</v>
          </cell>
          <cell r="V31">
            <v>1.998</v>
          </cell>
        </row>
        <row r="32">
          <cell r="B32">
            <v>1</v>
          </cell>
          <cell r="C32">
            <v>2</v>
          </cell>
          <cell r="D32">
            <v>3</v>
          </cell>
          <cell r="E32">
            <v>4</v>
          </cell>
          <cell r="F32">
            <v>5</v>
          </cell>
          <cell r="G32">
            <v>6</v>
          </cell>
          <cell r="H32">
            <v>7</v>
          </cell>
          <cell r="I32">
            <v>8</v>
          </cell>
          <cell r="O32">
            <v>1</v>
          </cell>
          <cell r="P32">
            <v>2</v>
          </cell>
          <cell r="Q32">
            <v>3</v>
          </cell>
          <cell r="R32">
            <v>4</v>
          </cell>
          <cell r="S32">
            <v>5</v>
          </cell>
          <cell r="T32">
            <v>6</v>
          </cell>
          <cell r="U32">
            <v>7</v>
          </cell>
          <cell r="V32">
            <v>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상부"/>
      <sheetName val="단면력"/>
      <sheetName val="사용성검토"/>
      <sheetName val="신축이음"/>
      <sheetName val="내진"/>
      <sheetName val="내진삽도"/>
      <sheetName val="교각계산"/>
      <sheetName val="SLAB수량"/>
      <sheetName val="ABUT수량-A1"/>
      <sheetName val="ABUT수량-A2"/>
      <sheetName val="PIER수량-1"/>
      <sheetName val="PIER수량-2"/>
      <sheetName val="토ABUT수량-1"/>
      <sheetName val="토ABUT수량-2"/>
      <sheetName val="토PIER수량-1"/>
      <sheetName val="토PIER수량-2"/>
      <sheetName val="보호블럭"/>
      <sheetName val="옹벽일"/>
      <sheetName val="옹벽토"/>
      <sheetName val="Sheet6"/>
      <sheetName val="수량총괄"/>
      <sheetName val="슬래브"/>
      <sheetName val="교대"/>
      <sheetName val="교각"/>
      <sheetName val="옹벽"/>
      <sheetName val="철근"/>
      <sheetName val="토공총괄"/>
      <sheetName val="토교대"/>
      <sheetName val="토교각"/>
      <sheetName val="토옹벽"/>
      <sheetName val="가시설"/>
      <sheetName val="Sheet7"/>
      <sheetName val="Sheet8"/>
      <sheetName val="Sheet9"/>
      <sheetName val="Sheet10"/>
      <sheetName val="Sheet11"/>
      <sheetName val="Sheet12"/>
      <sheetName val="Sheet13"/>
      <sheetName val="Sheet14"/>
      <sheetName val="Sheet15"/>
      <sheetName val="Sheet16"/>
      <sheetName val="조명시설"/>
      <sheetName val="3BL공동구 수량"/>
      <sheetName val="말뚝지지력산정"/>
      <sheetName val="대로근거"/>
      <sheetName val="실행내역 "/>
      <sheetName val="SORCE1"/>
      <sheetName val="가시설단위수량"/>
      <sheetName val="#REF"/>
      <sheetName val="수목데이타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설계조건"/>
      <sheetName val="단면제원"/>
      <sheetName val="단위중량"/>
      <sheetName val="기초강성"/>
      <sheetName val="응답수정계수"/>
      <sheetName val="MODELING"/>
      <sheetName val="해석설과"/>
      <sheetName val="수정설계지진력"/>
      <sheetName val="사용받침검토"/>
      <sheetName val="맨홀수량집계"/>
      <sheetName val="ITEM"/>
      <sheetName val="원형맨홀수량"/>
      <sheetName val="부대내역"/>
      <sheetName val="3BL공동구 수량"/>
      <sheetName val="ABUT수량-A1"/>
    </sheetNames>
    <sheetDataSet>
      <sheetData sheetId="0" refreshError="1"/>
      <sheetData sheetId="1" refreshError="1"/>
      <sheetData sheetId="2" refreshError="1"/>
      <sheetData sheetId="3"/>
      <sheetData sheetId="4" refreshError="1"/>
      <sheetData sheetId="5" refreshError="1"/>
      <sheetData sheetId="6" refreshError="1"/>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상부"/>
      <sheetName val="단면력"/>
      <sheetName val="사용성검토"/>
      <sheetName val="신축이음"/>
      <sheetName val="내진"/>
      <sheetName val="내진삽도"/>
      <sheetName val="교각계산"/>
      <sheetName val="SLAB수량"/>
      <sheetName val="ABUT수량-A1"/>
      <sheetName val="ABUT수량-A2"/>
      <sheetName val="PIER수량-1"/>
      <sheetName val="PIER수량-2"/>
      <sheetName val="토ABUT수량-1"/>
      <sheetName val="토ABUT수량-2"/>
      <sheetName val="토PIER수량-1"/>
      <sheetName val="토PIER수량-2"/>
      <sheetName val="보호블럭"/>
      <sheetName val="옹벽일"/>
      <sheetName val="옹벽토"/>
      <sheetName val="Sheet6"/>
      <sheetName val="수량총괄"/>
      <sheetName val="슬래브"/>
      <sheetName val="교대"/>
      <sheetName val="교각"/>
      <sheetName val="옹벽"/>
      <sheetName val="철근"/>
      <sheetName val="토공총괄"/>
      <sheetName val="토교대"/>
      <sheetName val="토교각"/>
      <sheetName val="토옹벽"/>
      <sheetName val="가시설"/>
      <sheetName val="Sheet7"/>
      <sheetName val="Sheet8"/>
      <sheetName val="Sheet9"/>
      <sheetName val="Sheet10"/>
      <sheetName val="Sheet11"/>
      <sheetName val="Sheet12"/>
      <sheetName val="Sheet13"/>
      <sheetName val="Sheet14"/>
      <sheetName val="Sheet15"/>
      <sheetName val="Sheet16"/>
      <sheetName val="단위중량"/>
      <sheetName val="정부노임단가"/>
      <sheetName val="맨홀수량집계"/>
      <sheetName val="횡배위치"/>
      <sheetName val="부대내역"/>
      <sheetName val="원형맨홀수량"/>
      <sheetName val="단위수량"/>
      <sheetName val="ITE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간 지"/>
      <sheetName val="상다㎡당 단가"/>
      <sheetName val="토공산출근거"/>
      <sheetName val="블럭물량산출근거"/>
      <sheetName val="토공물량산출근거"/>
      <sheetName val="블럭그리드산출근거"/>
      <sheetName val="총괄수량집계표"/>
      <sheetName val="일위대가표  (2)"/>
      <sheetName val="견적서  (2)"/>
      <sheetName val="시방서"/>
      <sheetName val="구조계산서"/>
      <sheetName val="영문구조계산"/>
      <sheetName val="견적서  (3)"/>
      <sheetName val="견적"/>
      <sheetName val="일위대가"/>
      <sheetName val="단가산출"/>
      <sheetName val="노임단가"/>
      <sheetName val="적용기준"/>
      <sheetName val="장비집계"/>
      <sheetName val="장비단가"/>
      <sheetName val="Sheet2"/>
      <sheetName val="Sheet3"/>
      <sheetName val="인천학익동 동아풍림아파트현장"/>
      <sheetName val="ITEM"/>
      <sheetName val="관경별내역서"/>
      <sheetName val="말뚝지지력산정"/>
      <sheetName val="Sheet1"/>
      <sheetName val="#REF"/>
      <sheetName val="2003상반기노임기준"/>
      <sheetName val="토사(PE)"/>
      <sheetName val="조명시설"/>
      <sheetName val="토목검측서"/>
      <sheetName val="6호기"/>
      <sheetName val="물가시세"/>
      <sheetName val="보도경계블럭"/>
      <sheetName val="Sheet1 (2)"/>
      <sheetName val="H-PILE수량집계"/>
      <sheetName val="쌍송교"/>
      <sheetName val="맨홀수량집계"/>
      <sheetName val="집수정(600-700)"/>
      <sheetName val="수량산출"/>
      <sheetName val="산정표"/>
      <sheetName val="표지"/>
      <sheetName val="실행대비"/>
      <sheetName val="SORCE1"/>
      <sheetName val="가시설단위수량"/>
      <sheetName val="단위수량"/>
      <sheetName val="대비"/>
      <sheetName val="오산갈곳"/>
      <sheetName val="아파트 내역"/>
      <sheetName val="설계내역"/>
      <sheetName val="부대내역"/>
      <sheetName val="대로근거"/>
      <sheetName val="중로근거"/>
      <sheetName val="3BL공동구 수량"/>
      <sheetName val="단위중량"/>
      <sheetName val="가도공"/>
      <sheetName val="지장물C"/>
      <sheetName val="우수공"/>
      <sheetName val="DATA"/>
      <sheetName val="신림자금"/>
      <sheetName val="터파기및재료"/>
      <sheetName val="LP-S"/>
      <sheetName val="일위대가목록"/>
      <sheetName val="일위대가 "/>
      <sheetName val="원형맨홀수량"/>
      <sheetName val="BID"/>
      <sheetName val="플랜트 설치"/>
      <sheetName val="입력자료"/>
      <sheetName val="입력란"/>
      <sheetName val="97노임단가"/>
      <sheetName val="바닥판"/>
      <sheetName val="입력DATA"/>
      <sheetName val="RAHMEN"/>
      <sheetName val="구조물공 수량집계표"/>
      <sheetName val="덤프운반거리산출(토)"/>
      <sheetName val="덤프운반거리산출(풍)"/>
      <sheetName val="덤프운반거리산출(연)"/>
      <sheetName val="일반맨홀수량집계(A-7 LINE)"/>
      <sheetName val="원가계산"/>
      <sheetName val="일위-1"/>
      <sheetName val="단가"/>
      <sheetName val="시설물일위"/>
      <sheetName val="토공집계표"/>
      <sheetName val="화성태안9공구내역(실행)"/>
      <sheetName val="ABUT수량-A1"/>
      <sheetName val="해평견적"/>
      <sheetName val="FOB발"/>
      <sheetName val="실행"/>
      <sheetName val="일위대가표"/>
      <sheetName val="간_지"/>
      <sheetName val="상다㎡당_단가"/>
      <sheetName val="일위대가표__(2)"/>
      <sheetName val="견적서__(2)"/>
      <sheetName val="견적서__(3)"/>
      <sheetName val="계정"/>
      <sheetName val="8.석축단위(H=1.5M)"/>
      <sheetName val="갑지"/>
      <sheetName val="역T형교대(말뚝기초)"/>
      <sheetName val="을지"/>
      <sheetName val="기둥(원형)"/>
      <sheetName val="BQ"/>
      <sheetName val="식생블럭단위수량"/>
      <sheetName val="램프"/>
      <sheetName val="내역서"/>
      <sheetName val="중기조종사 단위단가"/>
      <sheetName val="상시"/>
      <sheetName val="INPUT"/>
      <sheetName val="예산서"/>
      <sheetName val="옹벽기초자료"/>
      <sheetName val="현황산출서"/>
      <sheetName val="내역서(전기)"/>
      <sheetName val="2000년1차"/>
      <sheetName val="조명율표"/>
      <sheetName val="실행철강하도"/>
      <sheetName val="N賃率-職"/>
      <sheetName val="미드수량"/>
      <sheetName val="1호맨홀수량산출"/>
      <sheetName val="데리네이타현황"/>
      <sheetName val="기초단가"/>
      <sheetName val="WORK"/>
      <sheetName val="그라우팅일위"/>
      <sheetName val="소야공정계획표"/>
      <sheetName val="견적단가"/>
      <sheetName val="단면가정"/>
      <sheetName val="보차도경계석"/>
      <sheetName val="주빔의 설계"/>
      <sheetName val="자재단가"/>
      <sheetName val="b_balju_cho"/>
      <sheetName val="MOTOR"/>
      <sheetName val="ilch"/>
      <sheetName val="데이타"/>
      <sheetName val="식재인부"/>
      <sheetName val="일위산출"/>
      <sheetName val="가로수분설치현황"/>
      <sheetName val="레미콘집계"/>
      <sheetName val="자재집계표"/>
      <sheetName val="축제공집계"/>
      <sheetName val="더돋기"/>
      <sheetName val="호안집계"/>
      <sheetName val="스톤조서"/>
      <sheetName val="스톤수량"/>
      <sheetName val="스톤단위"/>
      <sheetName val="앙카조서"/>
      <sheetName val="앙카수량"/>
      <sheetName val="앙카단위"/>
      <sheetName val="돌망태조서"/>
      <sheetName val="돌망태수량"/>
      <sheetName val="돌망태단위"/>
      <sheetName val="배수공총괄표"/>
      <sheetName val="모르터산출"/>
      <sheetName val="횡배수관집계"/>
      <sheetName val="횡배수관조서"/>
      <sheetName val="횡배;구체집"/>
      <sheetName val="횡배;구체단위"/>
      <sheetName val="횡배;토공집"/>
      <sheetName val="횡배토공"/>
      <sheetName val="평균터파기고"/>
      <sheetName val="횡배수;날개"/>
      <sheetName val="횡날단위"/>
      <sheetName val="암거총"/>
      <sheetName val="연장조서"/>
      <sheetName val="구체집계"/>
      <sheetName val="암거단위"/>
      <sheetName val="토공집계"/>
      <sheetName val="토공수량"/>
      <sheetName val="평터파기고"/>
      <sheetName val="날개구체수량;집"/>
      <sheetName val="날개단위"/>
      <sheetName val="구조물공집계"/>
      <sheetName val="모르터산출 (2)"/>
      <sheetName val="교량집계"/>
      <sheetName val="교량6-6-6"/>
      <sheetName val="교량 (2)8-7-8"/>
      <sheetName val="박스집계"/>
      <sheetName val="철근집계"/>
      <sheetName val="3련 BOX"/>
      <sheetName val="1련 BOX"/>
      <sheetName val="공제집계"/>
      <sheetName val="제수변실"/>
      <sheetName val="공기변실"/>
      <sheetName val="포장집계"/>
      <sheetName val="노무"/>
      <sheetName val="중기사용료산출근거"/>
      <sheetName val="단가산출2"/>
      <sheetName val="단가 및 재료비"/>
      <sheetName val="용역비내역-진짜"/>
      <sheetName val="빗물받이(910-510-410)"/>
      <sheetName val="조건표"/>
      <sheetName val="지표"/>
      <sheetName val="I一般比"/>
      <sheetName val="관급자재대"/>
      <sheetName val="공사설명서"/>
      <sheetName val="설계산출기초"/>
      <sheetName val="도급예산내역서봉투"/>
      <sheetName val="공사원가계산서"/>
      <sheetName val="설계산출표지"/>
      <sheetName val="도급예산내역서총괄표"/>
      <sheetName val="을부담운반비"/>
      <sheetName val="운반비산출"/>
      <sheetName val="형상"/>
      <sheetName val="내역서1999.8최종"/>
      <sheetName val="관련자료입력"/>
      <sheetName val="장비일위대가2002하"/>
      <sheetName val="설계조건"/>
      <sheetName val="계약서"/>
      <sheetName val="원형1호맨홀토공수량"/>
      <sheetName val="관급자재"/>
      <sheetName val="일반맨홀수량집계"/>
      <sheetName val="DATE"/>
      <sheetName val="조내역"/>
      <sheetName val="포장총괄집계표"/>
      <sheetName val="A-4"/>
      <sheetName val="법면단"/>
      <sheetName val="기초공"/>
      <sheetName val="내역"/>
      <sheetName val="건축내역"/>
      <sheetName val="준검 내역서"/>
      <sheetName val="산출기준 (2)"/>
      <sheetName val="수량3"/>
      <sheetName val="T13(P68~72,78)"/>
      <sheetName val="우수받이"/>
      <sheetName val="L형옹벽(key)"/>
      <sheetName val="변화치수"/>
      <sheetName val="인부노임"/>
      <sheetName val="상호참고자료"/>
      <sheetName val="발주처자료입력"/>
      <sheetName val="회사기본자료"/>
      <sheetName val="하자보증자료"/>
      <sheetName val="기술자관련자료"/>
      <sheetName val="산업개발안내서"/>
      <sheetName val="type-F"/>
      <sheetName val="기초견적가"/>
      <sheetName val="정부노임단가"/>
      <sheetName val="내역표지"/>
      <sheetName val="여과지동"/>
      <sheetName val="기초자료"/>
      <sheetName val="정공공사"/>
      <sheetName val="맨홀공 수량집계표"/>
      <sheetName val="개략"/>
      <sheetName val="Studio"/>
      <sheetName val="수목단가"/>
      <sheetName val="시설수량표"/>
      <sheetName val="식재수량표"/>
      <sheetName val="안정계산"/>
      <sheetName val="단면검토"/>
      <sheetName val="공통부대비"/>
      <sheetName val="안정검토"/>
      <sheetName val="c_balju"/>
      <sheetName val="자료(통합)"/>
      <sheetName val="대상공사(조달청)"/>
      <sheetName val="Site Expenses"/>
      <sheetName val="Tot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efreshError="1"/>
      <sheetData sheetId="177"/>
      <sheetData sheetId="178"/>
      <sheetData sheetId="179"/>
      <sheetData sheetId="180"/>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1-1평균터파기고(1)"/>
      <sheetName val="맨홀토공평균H산정"/>
      <sheetName val="관로공(1)"/>
      <sheetName val="구조물공수량집계"/>
      <sheetName val="관기초"/>
      <sheetName val="1.토공집계표"/>
      <sheetName val="1-2평균터파기고(2)"/>
      <sheetName val="1-3평균터가기고(3)"/>
      <sheetName val="모래90"/>
      <sheetName val="모래180"/>
      <sheetName val="콘크리트120"/>
      <sheetName val="콘크리트180"/>
      <sheetName val="H모래90"/>
      <sheetName val="H모래180"/>
      <sheetName val="H콘120"/>
      <sheetName val="H콘180"/>
      <sheetName val="H-줄파기"/>
      <sheetName val="줄파기"/>
      <sheetName val="구조물공토공집계"/>
      <sheetName val="1호맨홀토공"/>
      <sheetName val="2호맨홀토공"/>
      <sheetName val="3호맨홀토공"/>
      <sheetName val="4호맨홀토공"/>
      <sheetName val="5호맨홀토공"/>
      <sheetName val="관로공집계표"/>
      <sheetName val="관로공(2)"/>
      <sheetName val="맨홀공평균H"/>
      <sheetName val="1호맨홀집계표"/>
      <sheetName val="1호맨홀수량산출"/>
      <sheetName val="1호맨홀가감수량"/>
      <sheetName val="2호맨홀집계표"/>
      <sheetName val="2호맨홀수량산출"/>
      <sheetName val="2호맨홀가감수량"/>
      <sheetName val="3호맨홀집계표"/>
      <sheetName val="3호맨홀수량산출"/>
      <sheetName val="3호맨홀가감수량"/>
      <sheetName val="4호맨홀집계표"/>
      <sheetName val="4호맨홀수량산출"/>
      <sheetName val="4호맨홀가감수량"/>
      <sheetName val="5호맨홀집계표"/>
      <sheetName val="5호맨홀수량산출"/>
      <sheetName val="5호맨홀가감수량"/>
      <sheetName val="우수받이"/>
      <sheetName val="포장공수량집계"/>
      <sheetName val="ASP포장"/>
      <sheetName val="CON'C포장"/>
      <sheetName val="고압블럭포장"/>
      <sheetName val="가시설(TYPE-A)집계표"/>
      <sheetName val="가시설(TYPE-A)"/>
      <sheetName val="가시설(TYPE-B)집계표 "/>
      <sheetName val="가시설(TYPE-B)"/>
      <sheetName val="Sheet2"/>
      <sheetName val="Sheet1"/>
      <sheetName val="DATA1"/>
      <sheetName val="DATA2"/>
      <sheetName val="DATA3"/>
      <sheetName val="장비집계"/>
      <sheetName val="COPING"/>
    </sheetNames>
    <sheetDataSet>
      <sheetData sheetId="0"/>
      <sheetData sheetId="1">
        <row r="31">
          <cell r="G31">
            <v>2.23</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가시설수량"/>
      <sheetName val="집계표"/>
      <sheetName val="단위수량"/>
      <sheetName val="수량산출"/>
      <sheetName val="대창(함평)"/>
      <sheetName val="대창(장성)"/>
      <sheetName val="대창(함평)-창열"/>
      <sheetName val="ABUT수량-A1"/>
      <sheetName val="가시설(TYPE-A)"/>
      <sheetName val="1호맨홀가감수량"/>
      <sheetName val="1-1평균터파기고(1)"/>
      <sheetName val="DATE"/>
      <sheetName val="장비집계"/>
    </sheetNames>
    <sheetDataSet>
      <sheetData sheetId="0" refreshError="1">
        <row r="13">
          <cell r="AE13">
            <v>6.18</v>
          </cell>
        </row>
        <row r="25">
          <cell r="AE25">
            <v>4.96</v>
          </cell>
        </row>
        <row r="39">
          <cell r="AE39">
            <v>1.6666666666666667</v>
          </cell>
        </row>
        <row r="52">
          <cell r="AE52">
            <v>0.2</v>
          </cell>
        </row>
        <row r="79">
          <cell r="AE79">
            <v>0.2</v>
          </cell>
        </row>
        <row r="138">
          <cell r="AE138">
            <v>0.2857142857142857</v>
          </cell>
        </row>
        <row r="168">
          <cell r="AE168">
            <v>0.2857142857142857</v>
          </cell>
        </row>
        <row r="203">
          <cell r="AE203">
            <v>0.2857142857142857</v>
          </cell>
        </row>
        <row r="235">
          <cell r="AE235">
            <v>1.2455411428571428</v>
          </cell>
        </row>
      </sheetData>
      <sheetData sheetId="1"/>
      <sheetData sheetId="2" refreshError="1">
        <row r="4">
          <cell r="A4">
            <v>1</v>
          </cell>
          <cell r="B4" t="str">
            <v xml:space="preserve"> H-200×200×8×12</v>
          </cell>
          <cell r="C4">
            <v>49.9</v>
          </cell>
          <cell r="D4">
            <v>7850</v>
          </cell>
          <cell r="E4">
            <v>0.05</v>
          </cell>
          <cell r="F4">
            <v>0.15</v>
          </cell>
          <cell r="G4">
            <v>9.6000000000000002E-2</v>
          </cell>
          <cell r="H4">
            <v>1.2E-2</v>
          </cell>
          <cell r="I4">
            <v>0.2</v>
          </cell>
          <cell r="J4">
            <v>0.2</v>
          </cell>
          <cell r="K4">
            <v>1.2E-2</v>
          </cell>
          <cell r="L4">
            <v>0.05</v>
          </cell>
          <cell r="M4">
            <v>0.15</v>
          </cell>
          <cell r="N4">
            <v>9.6000000000000002E-2</v>
          </cell>
          <cell r="O4">
            <v>1.2E-2</v>
          </cell>
          <cell r="P4">
            <v>0.2</v>
          </cell>
          <cell r="Q4">
            <v>0.2</v>
          </cell>
          <cell r="R4">
            <v>1.2E-2</v>
          </cell>
          <cell r="S4">
            <v>0.6</v>
          </cell>
          <cell r="T4">
            <v>0.2</v>
          </cell>
          <cell r="U4">
            <v>1.2E-2</v>
          </cell>
          <cell r="V4">
            <v>0.17599999999999999</v>
          </cell>
          <cell r="W4">
            <v>0.192</v>
          </cell>
          <cell r="X4">
            <v>9.6000000000000002E-2</v>
          </cell>
          <cell r="Y4">
            <v>1.2E-2</v>
          </cell>
          <cell r="Z4">
            <v>8.0000000000000002E-3</v>
          </cell>
        </row>
        <row r="5">
          <cell r="A5">
            <v>2</v>
          </cell>
          <cell r="B5" t="str">
            <v xml:space="preserve"> H-250×250×9×14</v>
          </cell>
          <cell r="C5">
            <v>72.400000000000006</v>
          </cell>
          <cell r="D5">
            <v>7850</v>
          </cell>
          <cell r="E5">
            <v>0.05</v>
          </cell>
          <cell r="F5">
            <v>0.15</v>
          </cell>
          <cell r="G5">
            <v>0.12</v>
          </cell>
          <cell r="H5">
            <v>1.4E-2</v>
          </cell>
          <cell r="I5">
            <v>0.25</v>
          </cell>
          <cell r="J5">
            <v>0.25</v>
          </cell>
          <cell r="K5">
            <v>1.4E-2</v>
          </cell>
          <cell r="L5">
            <v>0.05</v>
          </cell>
          <cell r="M5">
            <v>0.15</v>
          </cell>
          <cell r="N5">
            <v>0.12</v>
          </cell>
          <cell r="O5">
            <v>1.4E-2</v>
          </cell>
          <cell r="P5">
            <v>0.25</v>
          </cell>
          <cell r="Q5">
            <v>0.25</v>
          </cell>
          <cell r="R5">
            <v>1.4E-2</v>
          </cell>
          <cell r="S5">
            <v>0.6</v>
          </cell>
          <cell r="T5">
            <v>0.25</v>
          </cell>
          <cell r="U5">
            <v>1.4E-2</v>
          </cell>
          <cell r="V5">
            <v>0.222</v>
          </cell>
          <cell r="W5">
            <v>0.24099999999999999</v>
          </cell>
          <cell r="X5">
            <v>0.12</v>
          </cell>
          <cell r="Y5">
            <v>1.4E-2</v>
          </cell>
          <cell r="Z5">
            <v>8.9999999999999993E-3</v>
          </cell>
        </row>
        <row r="6">
          <cell r="A6">
            <v>3</v>
          </cell>
          <cell r="B6" t="str">
            <v xml:space="preserve"> H-300×300×10×15</v>
          </cell>
          <cell r="C6">
            <v>94</v>
          </cell>
          <cell r="D6">
            <v>7850</v>
          </cell>
          <cell r="E6">
            <v>0.05</v>
          </cell>
          <cell r="F6">
            <v>0.2</v>
          </cell>
          <cell r="G6">
            <v>0.14499999999999999</v>
          </cell>
          <cell r="H6">
            <v>1.4999999999999999E-2</v>
          </cell>
          <cell r="I6">
            <v>0.3</v>
          </cell>
          <cell r="J6">
            <v>0.3</v>
          </cell>
          <cell r="K6">
            <v>1.4999999999999999E-2</v>
          </cell>
          <cell r="L6">
            <v>0.05</v>
          </cell>
          <cell r="M6">
            <v>0.2</v>
          </cell>
          <cell r="N6">
            <v>0.14499999999999999</v>
          </cell>
          <cell r="O6">
            <v>1.4999999999999999E-2</v>
          </cell>
          <cell r="P6">
            <v>0.3</v>
          </cell>
          <cell r="Q6">
            <v>0.3</v>
          </cell>
          <cell r="R6">
            <v>1.4999999999999999E-2</v>
          </cell>
          <cell r="S6">
            <v>0.6</v>
          </cell>
          <cell r="T6">
            <v>0.3</v>
          </cell>
          <cell r="U6">
            <v>1.4999999999999999E-2</v>
          </cell>
          <cell r="V6">
            <v>0.27</v>
          </cell>
          <cell r="W6">
            <v>0.28999999999999998</v>
          </cell>
          <cell r="X6">
            <v>0.14499999999999999</v>
          </cell>
          <cell r="Y6">
            <v>1.4999999999999999E-2</v>
          </cell>
          <cell r="Z6">
            <v>0.01</v>
          </cell>
        </row>
        <row r="7">
          <cell r="A7">
            <v>4</v>
          </cell>
          <cell r="B7" t="str">
            <v xml:space="preserve"> H-350×350×12×19</v>
          </cell>
          <cell r="C7">
            <v>137</v>
          </cell>
          <cell r="D7">
            <v>7850</v>
          </cell>
          <cell r="E7">
            <v>0.05</v>
          </cell>
          <cell r="F7">
            <v>0.2</v>
          </cell>
          <cell r="G7">
            <v>0.17</v>
          </cell>
          <cell r="H7">
            <v>1.9E-2</v>
          </cell>
          <cell r="I7">
            <v>0.35</v>
          </cell>
          <cell r="J7">
            <v>0.35</v>
          </cell>
          <cell r="K7">
            <v>1.9E-2</v>
          </cell>
          <cell r="L7">
            <v>0.05</v>
          </cell>
          <cell r="M7">
            <v>0.2</v>
          </cell>
          <cell r="N7">
            <v>0.17</v>
          </cell>
          <cell r="O7">
            <v>1.9E-2</v>
          </cell>
          <cell r="P7">
            <v>0.35</v>
          </cell>
          <cell r="Q7">
            <v>0.35</v>
          </cell>
          <cell r="R7">
            <v>1.9E-2</v>
          </cell>
          <cell r="S7">
            <v>0.6</v>
          </cell>
          <cell r="T7">
            <v>0.35</v>
          </cell>
          <cell r="U7">
            <v>1.9E-2</v>
          </cell>
          <cell r="V7">
            <v>0.312</v>
          </cell>
          <cell r="W7">
            <v>0.33799999999999997</v>
          </cell>
          <cell r="X7">
            <v>0.17</v>
          </cell>
          <cell r="Y7">
            <v>1.9E-2</v>
          </cell>
          <cell r="Z7">
            <v>1.2E-2</v>
          </cell>
        </row>
        <row r="10">
          <cell r="D10">
            <v>3</v>
          </cell>
        </row>
        <row r="11">
          <cell r="D11">
            <v>5</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상부"/>
      <sheetName val="단면력"/>
      <sheetName val="사용성검토"/>
      <sheetName val="신축이음"/>
      <sheetName val="내진"/>
      <sheetName val="내진삽도"/>
      <sheetName val="교각계산"/>
      <sheetName val="SLAB수량"/>
      <sheetName val="ABUT수량-A1"/>
      <sheetName val="ABUT수량-A2"/>
      <sheetName val="PIER수량-1"/>
      <sheetName val="PIER수량-2"/>
      <sheetName val="토ABUT수량-1"/>
      <sheetName val="토ABUT수량-2"/>
      <sheetName val="토PIER수량-1"/>
      <sheetName val="토PIER수량-2"/>
      <sheetName val="보호블럭"/>
      <sheetName val="옹벽일"/>
      <sheetName val="옹벽토"/>
      <sheetName val="Sheet6"/>
      <sheetName val="수량총괄"/>
      <sheetName val="슬래브"/>
      <sheetName val="교대"/>
      <sheetName val="교각"/>
      <sheetName val="옹벽"/>
      <sheetName val="철근"/>
      <sheetName val="토공총괄"/>
      <sheetName val="토교대"/>
      <sheetName val="토교각"/>
      <sheetName val="토옹벽"/>
      <sheetName val="가시설"/>
      <sheetName val="Sheet7"/>
      <sheetName val="Sheet8"/>
      <sheetName val="Sheet9"/>
      <sheetName val="Sheet10"/>
      <sheetName val="Sheet11"/>
      <sheetName val="Sheet12"/>
      <sheetName val="Sheet13"/>
      <sheetName val="Sheet14"/>
      <sheetName val="Sheet15"/>
      <sheetName val="Sheet16"/>
      <sheetName val="단위중량"/>
      <sheetName val="정부노임단가"/>
      <sheetName val="횡배위치"/>
      <sheetName val="가시설수량"/>
      <sheetName val="단위수량"/>
      <sheetName val="맨홀수량집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레미콘집계"/>
      <sheetName val="자재집계표"/>
      <sheetName val="축제공집계"/>
      <sheetName val="더돋기"/>
      <sheetName val="호안집계"/>
      <sheetName val="스톤조서"/>
      <sheetName val="스톤수량"/>
      <sheetName val="스톤단위"/>
      <sheetName val="앙카조서"/>
      <sheetName val="앙카수량"/>
      <sheetName val="앙카단위"/>
      <sheetName val="돌망태조서"/>
      <sheetName val="돌망태수량"/>
      <sheetName val="돌망태단위"/>
      <sheetName val="배수공총괄표"/>
      <sheetName val="모르터산출"/>
      <sheetName val="횡배수관집계"/>
      <sheetName val="횡배수관조서"/>
      <sheetName val="횡배;구체집"/>
      <sheetName val="횡배;구체단위"/>
      <sheetName val="횡배;토공집"/>
      <sheetName val="횡배토공"/>
      <sheetName val="평균터파기고"/>
      <sheetName val="횡배수;날개"/>
      <sheetName val="횡날단위"/>
      <sheetName val="암거총"/>
      <sheetName val="연장조서"/>
      <sheetName val="구체집계"/>
      <sheetName val="암거단위"/>
      <sheetName val="토공집계"/>
      <sheetName val="토공수량"/>
      <sheetName val="평터파기고"/>
      <sheetName val="날개구체수량;집"/>
      <sheetName val="날개단위"/>
      <sheetName val="구조물공집계"/>
      <sheetName val="모르터산출 (2)"/>
      <sheetName val="교량집계"/>
      <sheetName val="교량6-6-6"/>
      <sheetName val="교량 (2)8-7-8"/>
      <sheetName val="박스집계"/>
      <sheetName val="철근집계"/>
      <sheetName val="3련 BOX"/>
      <sheetName val="1련 BOX"/>
      <sheetName val="공제집계"/>
      <sheetName val="제수변실"/>
      <sheetName val="공기변실"/>
      <sheetName val="포장집계"/>
      <sheetName val="ABUT수량-A1"/>
      <sheetName val="조도계산서 (도서)"/>
      <sheetName val="MOTOR"/>
      <sheetName val="단위중량"/>
      <sheetName val="ITEM"/>
      <sheetName val="중기일위대가"/>
      <sheetName val="입력DATA"/>
      <sheetName val="바닥판"/>
      <sheetName val="명세서"/>
      <sheetName val="횡배위치"/>
      <sheetName val="부대내역"/>
      <sheetName val="맨홀수량집계"/>
      <sheetName val="가시설수량"/>
      <sheetName val="단위수량"/>
      <sheetName val="정부노임단가"/>
      <sheetName val="수량산출"/>
      <sheetName val="3BL공동구 수량"/>
      <sheetName val="일반공사"/>
      <sheetName val="터파기및재료"/>
      <sheetName val="SLAB&quot;1&quot;"/>
      <sheetName val="변화치수"/>
      <sheetName val="조명시설"/>
      <sheetName val="RAHMEN"/>
      <sheetName val="8.PILE  (돌출)"/>
      <sheetName val="기초공"/>
      <sheetName val="기둥(원형)"/>
      <sheetName val="골재집계"/>
      <sheetName val="장비집계"/>
      <sheetName val="중기사용료"/>
      <sheetName val="자재집계"/>
      <sheetName val="플랜트 설치"/>
      <sheetName val="SE-611"/>
      <sheetName val="원형1호맨홀토공수량"/>
      <sheetName val="우수"/>
      <sheetName val="모르터산출_(2)"/>
      <sheetName val="교량_(2)8-7-8"/>
      <sheetName val="3련_BOX"/>
      <sheetName val="1련_BOX"/>
      <sheetName val="수안보-MBR1"/>
      <sheetName val="WORK"/>
      <sheetName val="I一般比"/>
      <sheetName val="산근"/>
      <sheetName val="대로근거"/>
      <sheetName val="맨홀수량"/>
      <sheetName val="말뚝지지력산정"/>
      <sheetName val="신천교(음성)"/>
      <sheetName val="수량(남촌)"/>
      <sheetName val="교각1"/>
      <sheetName val="제수"/>
      <sheetName val="공기"/>
      <sheetName val="#REF"/>
      <sheetName val="L형옹벽(key)"/>
      <sheetName val="일반맨홀수량집계"/>
      <sheetName val="노임단가"/>
      <sheetName val="1을"/>
      <sheetName val="원형맨홀수량"/>
      <sheetName val="ilch"/>
      <sheetName val="4.말뚝설계"/>
      <sheetName val="1.설계조건"/>
      <sheetName val="Sheet1 (2)"/>
      <sheetName val="DS-최종"/>
      <sheetName val="내역서"/>
      <sheetName val="woo(mac)"/>
      <sheetName val="N賃率-職"/>
      <sheetName val="표지판현황"/>
      <sheetName val="배"/>
      <sheetName val="표준내역"/>
      <sheetName val="단가산출집계"/>
      <sheetName val="미드수량"/>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띠철근량"/>
      <sheetName val="기초"/>
      <sheetName val="지반지지력"/>
      <sheetName val="철근량"/>
      <sheetName val="바닥판"/>
      <sheetName val="입력DATA"/>
      <sheetName val="주beam"/>
      <sheetName val="DATE"/>
      <sheetName val="역T형교대(말뚝기초)"/>
      <sheetName val="산출근거"/>
      <sheetName val="입찰안"/>
      <sheetName val="산근"/>
      <sheetName val="준검 내역서"/>
      <sheetName val="대포2교접속"/>
      <sheetName val="토적표"/>
      <sheetName val="기본단가표"/>
      <sheetName val="품셈TABLE"/>
      <sheetName val="ABUT수량-A1"/>
      <sheetName val="3련 BOX"/>
      <sheetName val="6PILE  (돌출)"/>
      <sheetName val="데리네이타현황"/>
      <sheetName val="교각1"/>
      <sheetName val="검토"/>
      <sheetName val="집계표"/>
      <sheetName val="유입량"/>
      <sheetName val="1호맨홀토공"/>
      <sheetName val="터파기및재료"/>
      <sheetName val="#REF"/>
      <sheetName val="적용단위길이"/>
      <sheetName val="조명율표"/>
      <sheetName val="guard(mac)"/>
      <sheetName val="일위대가"/>
      <sheetName val="조명시설"/>
      <sheetName val="천방교접속"/>
      <sheetName val="공정집계"/>
      <sheetName val="선급금신청서"/>
      <sheetName val="1~69"/>
      <sheetName val="노임단가"/>
      <sheetName val="COPING"/>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_RPTA05_목록"/>
      <sheetName val="L_RPTB02_내역"/>
      <sheetName val="L_RPTB10_품셈"/>
      <sheetName val="L_RPTB10_부표"/>
      <sheetName val="P_RPTA01_노임"/>
      <sheetName val="P_RPTA02_자재"/>
      <sheetName val="P_RPTA04_경비"/>
      <sheetName val="P_RPTB06_별총"/>
      <sheetName val="P_RPTB07_별표"/>
      <sheetName val="P_RPTE01_기초"/>
      <sheetName val="P_RPTE02_중목"/>
      <sheetName val="P_RPTE03_중기"/>
      <sheetName val="P_RPTE05_중단"/>
      <sheetName val="3련 BOX"/>
      <sheetName val="정부노임단가"/>
      <sheetName val="ABUT수량-A1"/>
      <sheetName val="MOTOR"/>
      <sheetName val="품셈TABLE"/>
      <sheetName val="노임단가"/>
      <sheetName val="입력DATA"/>
      <sheetName val="바닥판"/>
    </sheetNames>
    <sheetDataSet>
      <sheetData sheetId="0">
        <row r="2">
          <cell r="A2" t="str">
            <v>F_DES</v>
          </cell>
        </row>
      </sheetData>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사(PE)"/>
      <sheetName val="토사(PE-토류벽)"/>
      <sheetName val="토사(흄관)"/>
      <sheetName val="토사(흄관-토류벽)"/>
      <sheetName val="토사(BOX-토류벽)"/>
      <sheetName val="토사(PE-관보호공)"/>
      <sheetName val="토사(PE,CON B=)"/>
      <sheetName val="토사(흄관,CON B=)"/>
      <sheetName val="토사(PE-역사이펀)"/>
      <sheetName val="토사(PE-관보호공 0.3)"/>
      <sheetName val="토사(PE-관보호공 1.0)"/>
      <sheetName val="단위단가"/>
      <sheetName val="조명시설"/>
      <sheetName val="수량산출"/>
      <sheetName val="4.2유효폭의 계산"/>
      <sheetName val="3련 BOX"/>
      <sheetName val="L_RPTA05_목록"/>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역T형교대(말뚝기초)"/>
      <sheetName val="교좌장치"/>
      <sheetName val="주철근조립"/>
      <sheetName val="토사(PE)"/>
      <sheetName val="단위수량"/>
      <sheetName val="가시설수량"/>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집계"/>
      <sheetName val="1SPAN"/>
      <sheetName val="2SPAN"/>
      <sheetName val="연석"/>
      <sheetName val="방음벽기초"/>
      <sheetName val="교명주"/>
      <sheetName val="3련 BOX"/>
      <sheetName val="L_RPTA05_목록"/>
      <sheetName val="수안보-MBR1"/>
      <sheetName val="단위수량"/>
      <sheetName val="가시설수량"/>
      <sheetName val="ABUT수량-A1"/>
      <sheetName val="3BL공동구 수량"/>
      <sheetName val="역T형교대(말뚝기초)"/>
      <sheetName val="입력DATA"/>
      <sheetName val="바닥판"/>
      <sheetName val="철근량"/>
      <sheetName val="DATE"/>
    </sheetNames>
    <sheetDataSet>
      <sheetData sheetId="0" refreshError="1"/>
      <sheetData sheetId="1" refreshError="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E"/>
      <sheetName val="공주-교대(A1)"/>
    </sheetNames>
    <sheetDataSet>
      <sheetData sheetId="0" refreshError="1">
        <row r="24">
          <cell r="C24" t="str">
            <v>D=100×11¼˚</v>
          </cell>
          <cell r="D24" t="str">
            <v xml:space="preserve"> ⊃</v>
          </cell>
        </row>
        <row r="25">
          <cell r="C25" t="str">
            <v>D=150×11¼˚</v>
          </cell>
          <cell r="D25" t="str">
            <v xml:space="preserve"> ⊃</v>
          </cell>
        </row>
        <row r="26">
          <cell r="C26" t="str">
            <v>D=100×11¼˚</v>
          </cell>
          <cell r="D26" t="str">
            <v xml:space="preserve"> ⊃</v>
          </cell>
        </row>
        <row r="27">
          <cell r="C27" t="str">
            <v>D=100×22½˚</v>
          </cell>
          <cell r="D27" t="str">
            <v xml:space="preserve"> ⊃</v>
          </cell>
        </row>
        <row r="28">
          <cell r="C28" t="str">
            <v>D=150×22½˚</v>
          </cell>
          <cell r="D28" t="str">
            <v xml:space="preserve"> ⊃</v>
          </cell>
        </row>
        <row r="29">
          <cell r="C29" t="str">
            <v>D=100×22½˚</v>
          </cell>
          <cell r="D29" t="str">
            <v xml:space="preserve"> ⊃</v>
          </cell>
        </row>
        <row r="30">
          <cell r="C30" t="str">
            <v>D=100×45˚</v>
          </cell>
          <cell r="D30" t="str">
            <v xml:space="preserve"> ⊃</v>
          </cell>
        </row>
        <row r="31">
          <cell r="C31" t="str">
            <v>D=150×45˚</v>
          </cell>
          <cell r="D31" t="str">
            <v xml:space="preserve"> ⊃</v>
          </cell>
        </row>
        <row r="32">
          <cell r="C32" t="str">
            <v>D=100×45˚</v>
          </cell>
          <cell r="D32" t="str">
            <v xml:space="preserve"> ⊃</v>
          </cell>
        </row>
        <row r="33">
          <cell r="C33" t="str">
            <v>D=100×90˚</v>
          </cell>
          <cell r="D33" t="str">
            <v xml:space="preserve"> ⊃</v>
          </cell>
        </row>
        <row r="34">
          <cell r="C34" t="str">
            <v>D=100×90˚</v>
          </cell>
          <cell r="D34" t="str">
            <v xml:space="preserve"> ⊃</v>
          </cell>
        </row>
        <row r="35">
          <cell r="C35" t="str">
            <v>D=100×90˚</v>
          </cell>
          <cell r="D35" t="str">
            <v xml:space="preserve"> ⊃</v>
          </cell>
        </row>
        <row r="36">
          <cell r="C36" t="str">
            <v>D=100×100</v>
          </cell>
        </row>
        <row r="37">
          <cell r="C37" t="str">
            <v>D=100×100</v>
          </cell>
        </row>
        <row r="38">
          <cell r="C38" t="str">
            <v>D=100×100</v>
          </cell>
        </row>
        <row r="39">
          <cell r="C39" t="str">
            <v>D=100×100</v>
          </cell>
        </row>
        <row r="40">
          <cell r="C40" t="str">
            <v>D=100×100</v>
          </cell>
        </row>
        <row r="41">
          <cell r="C41" t="str">
            <v>D=100×100</v>
          </cell>
        </row>
        <row r="42">
          <cell r="C42" t="str">
            <v>D=80</v>
          </cell>
        </row>
        <row r="43">
          <cell r="C43" t="str">
            <v>D=100</v>
          </cell>
        </row>
        <row r="44">
          <cell r="C44" t="str">
            <v>D=150</v>
          </cell>
        </row>
        <row r="45">
          <cell r="C45" t="str">
            <v>D=200</v>
          </cell>
        </row>
        <row r="46">
          <cell r="C46" t="str">
            <v>D=250</v>
          </cell>
        </row>
        <row r="47">
          <cell r="C47" t="str">
            <v>D=300</v>
          </cell>
        </row>
        <row r="48">
          <cell r="C48" t="str">
            <v>D=80</v>
          </cell>
        </row>
        <row r="49">
          <cell r="C49" t="str">
            <v>D=100</v>
          </cell>
        </row>
        <row r="50">
          <cell r="C50" t="str">
            <v>D=150</v>
          </cell>
        </row>
        <row r="51">
          <cell r="C51" t="str">
            <v>D=200</v>
          </cell>
        </row>
        <row r="52">
          <cell r="C52" t="str">
            <v>D=250</v>
          </cell>
        </row>
        <row r="53">
          <cell r="C53" t="str">
            <v>D=300</v>
          </cell>
        </row>
        <row r="54">
          <cell r="C54" t="str">
            <v>D=80</v>
          </cell>
        </row>
        <row r="55">
          <cell r="C55" t="str">
            <v>D=100</v>
          </cell>
        </row>
        <row r="56">
          <cell r="C56" t="str">
            <v>D=150</v>
          </cell>
        </row>
        <row r="57">
          <cell r="C57" t="str">
            <v>D=200</v>
          </cell>
        </row>
        <row r="58">
          <cell r="C58" t="str">
            <v>D=300</v>
          </cell>
        </row>
        <row r="59">
          <cell r="C59" t="str">
            <v>D=80</v>
          </cell>
        </row>
        <row r="60">
          <cell r="C60" t="str">
            <v>D=100</v>
          </cell>
        </row>
        <row r="61">
          <cell r="C61" t="str">
            <v>D=80</v>
          </cell>
        </row>
        <row r="62">
          <cell r="C62" t="str">
            <v>D=100</v>
          </cell>
        </row>
        <row r="63">
          <cell r="C63" t="str">
            <v>D=100</v>
          </cell>
        </row>
        <row r="64">
          <cell r="C64" t="str">
            <v>D=100</v>
          </cell>
        </row>
        <row r="65">
          <cell r="C65" t="str">
            <v>D=100</v>
          </cell>
        </row>
        <row r="66">
          <cell r="C66" t="str">
            <v>D=100</v>
          </cell>
        </row>
        <row r="67">
          <cell r="C67" t="str">
            <v>D=100</v>
          </cell>
        </row>
        <row r="68">
          <cell r="C68" t="str">
            <v>D=100</v>
          </cell>
        </row>
        <row r="69">
          <cell r="C69" t="str">
            <v>D=125</v>
          </cell>
        </row>
        <row r="70">
          <cell r="C70" t="str">
            <v>D=150</v>
          </cell>
        </row>
        <row r="71">
          <cell r="C71" t="str">
            <v>D=200</v>
          </cell>
        </row>
        <row r="72">
          <cell r="C72" t="str">
            <v>D=250</v>
          </cell>
        </row>
        <row r="73">
          <cell r="C73" t="str">
            <v>D=300</v>
          </cell>
        </row>
        <row r="74">
          <cell r="C74" t="str">
            <v>D=350</v>
          </cell>
        </row>
        <row r="75">
          <cell r="C75" t="str">
            <v>D=400</v>
          </cell>
        </row>
        <row r="76">
          <cell r="C76" t="str">
            <v>D=450</v>
          </cell>
        </row>
        <row r="77">
          <cell r="C77" t="str">
            <v>D=500</v>
          </cell>
        </row>
        <row r="78">
          <cell r="C78" t="str">
            <v>D=600</v>
          </cell>
        </row>
        <row r="79">
          <cell r="C79" t="str">
            <v>D=700</v>
          </cell>
        </row>
        <row r="80">
          <cell r="C80" t="str">
            <v>D=800</v>
          </cell>
        </row>
        <row r="81">
          <cell r="C81" t="str">
            <v>D=900</v>
          </cell>
        </row>
        <row r="82">
          <cell r="C82" t="str">
            <v>D=1000</v>
          </cell>
        </row>
        <row r="83">
          <cell r="C83" t="str">
            <v>D=1100</v>
          </cell>
        </row>
        <row r="84">
          <cell r="C84" t="str">
            <v>D=1200</v>
          </cell>
        </row>
      </sheetData>
      <sheetData sheetId="1"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000"/>
      <sheetName val="우수공"/>
      <sheetName val="간지"/>
      <sheetName val="우수총괄표 (2)"/>
      <sheetName val="간지(2)"/>
      <sheetName val="우수수량집계"/>
      <sheetName val="간지(3)"/>
      <sheetName val="관기초집계"/>
      <sheetName val="관기초"/>
      <sheetName val="토공집계표"/>
      <sheetName val="관로터파기"/>
      <sheetName val="우수연결관"/>
      <sheetName val="관로토공"/>
      <sheetName val="관로연장"/>
      <sheetName val="간지(4)"/>
      <sheetName val="맨홀수량집계표"/>
      <sheetName val="1호차도"/>
      <sheetName val="2호차도"/>
      <sheetName val="맨홀수량"/>
      <sheetName val="간지(5)"/>
      <sheetName val="날개벽집계"/>
      <sheetName val="날개벽D600"/>
      <sheetName val="날개벽D800"/>
      <sheetName val="날개벽도면"/>
      <sheetName val="간지(6)"/>
      <sheetName val="우수받이집수정집계"/>
      <sheetName val="우수받이재료"/>
      <sheetName val="우수받이토공"/>
      <sheetName val="집수정재료"/>
      <sheetName val="간지(7)"/>
      <sheetName val="간지(9)"/>
      <sheetName val="데이타"/>
      <sheetName val="식재인부"/>
      <sheetName val="DATE"/>
      <sheetName val="3구조물공간지"/>
      <sheetName val="1집계표간지"/>
      <sheetName val="구조물공집계표"/>
      <sheetName val="2여과지"/>
      <sheetName val="여과지집계표"/>
      <sheetName val="여과지"/>
      <sheetName val="여과지토적표"/>
      <sheetName val="3배수지"/>
      <sheetName val="배수지집계표"/>
      <sheetName val="배수지"/>
      <sheetName val="배수지토적표"/>
      <sheetName val="4염소투입실"/>
      <sheetName val="염소투입실집계표"/>
      <sheetName val="염소투입실공사"/>
      <sheetName val="VXXX"/>
      <sheetName val="Recovered_Sheet1"/>
      <sheetName val="관로공집계"/>
      <sheetName val="수밀검사조서"/>
      <sheetName val="본관조서(PVC)"/>
      <sheetName val="PVC접합개소 산출서"/>
      <sheetName val="PVC이중벽관D300집계"/>
      <sheetName val="PVC이중벽관D300집계-OPEN"/>
      <sheetName val="PVCDC300단위집계-OPEN"/>
      <sheetName val="PVCDC300단위수량-OPEN"/>
      <sheetName val="PVC이중벽관D300집계-가설흙막이"/>
      <sheetName val="PVCDC300단위집계-가설흙막이"/>
      <sheetName val="PVCDC300단위수량-가설흙막이"/>
      <sheetName val="전체맨홀집계"/>
      <sheetName val="원형1호맨홀집계표"/>
      <sheetName val="오수맨홀조서"/>
      <sheetName val="원형1맨홀(무근)집계표"/>
      <sheetName val="원형1호맨홀(철근)집계표"/>
      <sheetName val="오수원형1호맨홀단위집계"/>
      <sheetName val="오수원형맨홀1호"/>
      <sheetName val="원형1호맨홀(철근)단위수량집계"/>
      <sheetName val="원형1호맨홀(철근)단위수량"/>
      <sheetName val="1.토공집계"/>
      <sheetName val="2.관대집계표"/>
      <sheetName val="접합"/>
      <sheetName val="3.구조물공"/>
      <sheetName val="4.포장공"/>
      <sheetName val="5.부대공"/>
      <sheetName val="6.주요자재대"/>
      <sheetName val="7.폐기물집계"/>
      <sheetName val="표지"/>
      <sheetName val="1.토총"/>
      <sheetName val="토적"/>
      <sheetName val="가정오수"/>
      <sheetName val="2.관로집"/>
      <sheetName val="관부설"/>
      <sheetName val="가정연결"/>
      <sheetName val="3.구조물집계"/>
      <sheetName val="맨홀높이"/>
      <sheetName val="맨홀2"/>
      <sheetName val="관로"/>
      <sheetName val="가정연결관"/>
      <sheetName val="(1)가시설공"/>
      <sheetName val="(2)경고"/>
      <sheetName val="(3)기타"/>
      <sheetName val="7.폐기물"/>
      <sheetName val="토실"/>
      <sheetName val="자재총괄"/>
      <sheetName val="시멘트레미콘구입량"/>
      <sheetName val="골재구입량"/>
      <sheetName val="지장물보호(수집)"/>
      <sheetName val="지장물산근"/>
      <sheetName val="지장물보호공단위수량"/>
      <sheetName val="자재집계표"/>
      <sheetName val="주요자재집계표"/>
      <sheetName val="토공"/>
      <sheetName val="총괄토공집계"/>
      <sheetName val="시점부토공"/>
      <sheetName val="종점부토공"/>
      <sheetName val="교각토공"/>
      <sheetName val="총괄집계 "/>
      <sheetName val="총괄철근집계(1)"/>
      <sheetName val="총괄철근집계(2)"/>
      <sheetName val="구조물공"/>
      <sheetName val="본체집계"/>
      <sheetName val="본체철근집계"/>
      <sheetName val="날개벽철근집계 "/>
      <sheetName val="본체그림"/>
      <sheetName val="본체수량"/>
      <sheetName val="접속슬래브집계"/>
      <sheetName val="접속(시점)"/>
      <sheetName val="접속(종점)"/>
      <sheetName val="총괄집계표"/>
      <sheetName val="재료집계표"/>
      <sheetName val="몰탈집계표"/>
      <sheetName val="포장집계표"/>
      <sheetName val="본선부집계"/>
      <sheetName val="TYPE별조서"/>
      <sheetName val="본선부산출"/>
      <sheetName val="진입부보도집계"/>
      <sheetName val="진입보도산출"/>
      <sheetName val="접속도로집계"/>
      <sheetName val="진입로집계"/>
      <sheetName val="진입로"/>
      <sheetName val="점자블럭집계"/>
      <sheetName val="점자블럭산출"/>
      <sheetName val="공제량집계"/>
      <sheetName val="공제량"/>
      <sheetName val="경계석총집계"/>
      <sheetName val="보차도수량집계"/>
      <sheetName val="보차도경계조서"/>
      <sheetName val="보차도산출"/>
      <sheetName val="도로경계석집계"/>
      <sheetName val="도로경계조서"/>
      <sheetName val="도로경계산출"/>
      <sheetName val="VXXXXX"/>
      <sheetName val="방음벽수량"/>
      <sheetName val="방음벽기초수량"/>
      <sheetName val="방음벽설치현황"/>
      <sheetName val="단위수량"/>
      <sheetName val="가설방음판넬"/>
      <sheetName val="가설방진망"/>
      <sheetName val="세륜세차시설"/>
      <sheetName val="가도수량집계"/>
      <sheetName val="가도토공"/>
      <sheetName val="가도포장수량집계표"/>
      <sheetName val="가포장조서"/>
      <sheetName val="가도단위수량"/>
      <sheetName val="가배수관"/>
      <sheetName val="골재덮개시설"/>
      <sheetName val="준공표지판집계"/>
      <sheetName val="경계표주집계(X)"/>
      <sheetName val="경계수량(X)"/>
      <sheetName val="경계표주단위수량(X)"/>
      <sheetName val="기존도로유지관리비"/>
      <sheetName val="식재공"/>
      <sheetName val="산림복구비"/>
      <sheetName val="가설건물"/>
      <sheetName val="가옥철거조서"/>
      <sheetName val="자재집계산출"/>
      <sheetName val="Sheet1"/>
      <sheetName val="세부내역"/>
      <sheetName val="일위대가"/>
      <sheetName val="조견표"/>
      <sheetName val="기계경비(일반)"/>
      <sheetName val="산출근거(마산, 만천, 가례)"/>
      <sheetName val="산출근거(남강)"/>
      <sheetName val="산출근거(가설도로 조성)"/>
      <sheetName val="산출근거(가설도로 성토다짐)"/>
      <sheetName val="산출근거(가설도로 살수)"/>
      <sheetName val="산출근거(가설도로 유지보수)"/>
      <sheetName val="자재단가(완)"/>
      <sheetName val="노임단가(완)"/>
      <sheetName val="일위대가_목록"/>
      <sheetName val="일위대가(노임수정(완), 자재 및 물린단산수정필요)"/>
      <sheetName val="2007기계경비산출표(완)"/>
      <sheetName val="단가산출_목록"/>
      <sheetName val="단가산출서"/>
      <sheetName val="시험비 단가"/>
      <sheetName val="내역서"/>
      <sheetName val="일반화물자동차운임"/>
      <sheetName val="식재"/>
      <sheetName val="시설물"/>
      <sheetName val="식재출력용"/>
      <sheetName val="유지관리"/>
      <sheetName val="단가"/>
      <sheetName val="변수값"/>
      <sheetName val="중기상차"/>
      <sheetName val="AS복구"/>
      <sheetName val="중기터파기"/>
      <sheetName val="진주방향"/>
      <sheetName val="bearing"/>
      <sheetName val="연동내역"/>
      <sheetName val="관접합및부설"/>
      <sheetName val="공사설명서"/>
      <sheetName val="관경고용테이프수집"/>
      <sheetName val="관경고용산근"/>
      <sheetName val="고양관재"/>
      <sheetName val="배수공총괄 집계표(횡)"/>
      <sheetName val="보차도경계석집계표(종)"/>
      <sheetName val="보차도경계석 조서"/>
      <sheetName val="보차도경계석단위량"/>
      <sheetName val="경계석집계표(종)"/>
      <sheetName val="경계석"/>
      <sheetName val="경계석단위량"/>
      <sheetName val="배수집계표(종)"/>
      <sheetName val="종배수관"/>
      <sheetName val="빗물받이집계"/>
      <sheetName val="빗물받이조서"/>
      <sheetName val="빗물받이단위량"/>
      <sheetName val="맨홀집계표 "/>
      <sheetName val="맨홀조서"/>
      <sheetName val="맨홀단위량"/>
      <sheetName val="총괄내역서"/>
      <sheetName val="Sheet1 (2)"/>
      <sheetName val="조명시설"/>
      <sheetName val="내역"/>
      <sheetName val="SLAB"/>
      <sheetName val="장비집계"/>
      <sheetName val="가도공"/>
      <sheetName val="관급자재대"/>
      <sheetName val="설계조건"/>
      <sheetName val="참고사항"/>
      <sheetName val="근로자자료입력"/>
      <sheetName val="안전시설(수집)"/>
      <sheetName val="안전시설"/>
      <sheetName val="지장물보호공"/>
      <sheetName val="사다리-C"/>
      <sheetName val="상수가스보호"/>
      <sheetName val="통신보호"/>
      <sheetName val="전주지지대"/>
      <sheetName val="L형측구(화강석)"/>
      <sheetName val="L형측구(콘크리트)"/>
      <sheetName val="관보호공단위수량표"/>
      <sheetName val="오수받이뚜껑단위수량"/>
      <sheetName val="석축"/>
      <sheetName val="터파기및재료"/>
      <sheetName val="천방교접속"/>
      <sheetName val="대포2교접속"/>
      <sheetName val="신당동집계표"/>
      <sheetName val="총_구조물공"/>
      <sheetName val="차액보증"/>
      <sheetName val="슬래브"/>
      <sheetName val="원가계산"/>
      <sheetName val="집계표"/>
      <sheetName val="상부집계표"/>
      <sheetName val="수량산출"/>
      <sheetName val="우수받이"/>
      <sheetName val="단가일람"/>
      <sheetName val="조경일람"/>
      <sheetName val="내역서(전기)"/>
      <sheetName val="해평견적"/>
      <sheetName val="일위대가목차"/>
      <sheetName val="수안보-MBR1"/>
      <sheetName val="레미콘"/>
      <sheetName val="pe이중벽관"/>
      <sheetName val="pe이중벽관 (우수)"/>
      <sheetName val="D100관"/>
      <sheetName val="D16"/>
      <sheetName val="D20"/>
      <sheetName val="D25"/>
      <sheetName val="D50"/>
      <sheetName val="D75,D100"/>
      <sheetName val="고압수량(철거)"/>
      <sheetName val="Sheet5"/>
      <sheetName val="ABUT수량-A1"/>
      <sheetName val="부대내역"/>
      <sheetName val="계산서(곡선부)"/>
      <sheetName val="-치수표(곡선부)"/>
      <sheetName val="토공 total"/>
      <sheetName val="방음벽기초"/>
      <sheetName val="기계경비(시간당)"/>
      <sheetName val="램머"/>
      <sheetName val="1호인버트수량"/>
      <sheetName val="1-4-2.관(약)"/>
      <sheetName val="데리네이타현황"/>
      <sheetName val="세금자료"/>
      <sheetName val="삭제및변경불가"/>
      <sheetName val="입찰"/>
      <sheetName val="현경"/>
      <sheetName val="자압1"/>
      <sheetName val="구조물철거타공정이월"/>
      <sheetName val="일위대가표"/>
      <sheetName val="건축내역"/>
      <sheetName val="BD"/>
      <sheetName val="공사개요"/>
      <sheetName val="수압시험수집"/>
      <sheetName val="수압시험산근"/>
      <sheetName val="중부"/>
      <sheetName val="북부"/>
      <sheetName val="남부"/>
      <sheetName val="집수정(600-700)"/>
      <sheetName val="설명"/>
      <sheetName val="DATA"/>
      <sheetName val="6-1. 관개량조서"/>
      <sheetName val="간접비"/>
      <sheetName val="6호기"/>
      <sheetName val="L형옹벽측구"/>
      <sheetName val="전체토공집계표"/>
      <sheetName val="관로토공집계표"/>
      <sheetName val="토적집계표"/>
      <sheetName val="토적표"/>
      <sheetName val="구조물토공집계표"/>
      <sheetName val="시점부맨홀토공"/>
      <sheetName val="종점부맨홀토공"/>
      <sheetName val="30집계표"/>
      <sheetName val="정부노임단가"/>
      <sheetName val="말뚝지지력산정"/>
      <sheetName val="danga"/>
      <sheetName val="ilch"/>
      <sheetName val="용역비내역-진짜"/>
      <sheetName val="공주-교대(A1)"/>
      <sheetName val="L_RPTA05_목록"/>
      <sheetName val="1SPAN"/>
      <sheetName val="일위(시설)"/>
      <sheetName val="중기사용료산출근거"/>
      <sheetName val="단가산출2"/>
      <sheetName val="단가 및 재료비"/>
      <sheetName val="단가(자재)"/>
      <sheetName val="단가(노임)"/>
      <sheetName val="기초목록"/>
      <sheetName val="토공총괄표"/>
      <sheetName val="자압"/>
      <sheetName val=" HIT-&gt;HMC 견적(3900)"/>
      <sheetName val="원형1호맨홀토공수량"/>
      <sheetName val="노무비 근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row r="24">
          <cell r="B24" t="str">
            <v>수평곡관</v>
          </cell>
          <cell r="C24" t="str">
            <v>D=100×11¼˚</v>
          </cell>
          <cell r="D24" t="str">
            <v xml:space="preserve"> ⊃</v>
          </cell>
          <cell r="E24">
            <v>10</v>
          </cell>
        </row>
        <row r="25">
          <cell r="B25" t="str">
            <v>수평곡관</v>
          </cell>
          <cell r="C25" t="str">
            <v>D=150×11¼˚</v>
          </cell>
          <cell r="D25" t="str">
            <v xml:space="preserve"> ⊃</v>
          </cell>
          <cell r="E25">
            <v>12</v>
          </cell>
        </row>
        <row r="26">
          <cell r="B26" t="str">
            <v>수평곡관</v>
          </cell>
          <cell r="C26" t="str">
            <v>D=100×11¼˚</v>
          </cell>
          <cell r="D26" t="str">
            <v xml:space="preserve"> ⊃</v>
          </cell>
          <cell r="E26">
            <v>17</v>
          </cell>
        </row>
        <row r="27">
          <cell r="B27" t="str">
            <v>수평곡관</v>
          </cell>
          <cell r="C27" t="str">
            <v>D=100×22½˚</v>
          </cell>
          <cell r="D27" t="str">
            <v xml:space="preserve"> ⊃</v>
          </cell>
          <cell r="E27">
            <v>20</v>
          </cell>
        </row>
        <row r="28">
          <cell r="B28" t="str">
            <v>수평곡관</v>
          </cell>
          <cell r="C28" t="str">
            <v>D=150×22½˚</v>
          </cell>
          <cell r="D28" t="str">
            <v xml:space="preserve"> ⊃</v>
          </cell>
          <cell r="E28">
            <v>4</v>
          </cell>
        </row>
        <row r="29">
          <cell r="B29" t="str">
            <v>수평곡관</v>
          </cell>
          <cell r="C29" t="str">
            <v>D=100×22½˚</v>
          </cell>
          <cell r="D29" t="str">
            <v xml:space="preserve"> ⊃</v>
          </cell>
          <cell r="E29">
            <v>5</v>
          </cell>
        </row>
        <row r="30">
          <cell r="B30" t="str">
            <v>수평곡관</v>
          </cell>
          <cell r="C30" t="str">
            <v>D=100×45˚</v>
          </cell>
          <cell r="D30" t="str">
            <v xml:space="preserve"> ⊃</v>
          </cell>
          <cell r="E30">
            <v>5</v>
          </cell>
        </row>
        <row r="31">
          <cell r="B31" t="str">
            <v>수평곡관</v>
          </cell>
          <cell r="C31" t="str">
            <v>D=150×45˚</v>
          </cell>
          <cell r="D31" t="str">
            <v xml:space="preserve"> ⊃</v>
          </cell>
          <cell r="E31">
            <v>5</v>
          </cell>
        </row>
        <row r="32">
          <cell r="B32" t="str">
            <v>수평곡관</v>
          </cell>
          <cell r="C32" t="str">
            <v>D=100×45˚</v>
          </cell>
          <cell r="D32" t="str">
            <v xml:space="preserve"> ⊃</v>
          </cell>
          <cell r="E32">
            <v>4</v>
          </cell>
        </row>
        <row r="33">
          <cell r="B33" t="str">
            <v>수평곡관</v>
          </cell>
          <cell r="C33" t="str">
            <v>D=100×90˚</v>
          </cell>
          <cell r="D33" t="str">
            <v xml:space="preserve"> ⊃</v>
          </cell>
          <cell r="E33">
            <v>6</v>
          </cell>
        </row>
        <row r="34">
          <cell r="B34" t="str">
            <v>수평곡관</v>
          </cell>
          <cell r="C34" t="str">
            <v>D=100×90˚</v>
          </cell>
          <cell r="D34" t="str">
            <v xml:space="preserve"> ⊃</v>
          </cell>
          <cell r="E34">
            <v>5</v>
          </cell>
        </row>
        <row r="35">
          <cell r="B35" t="str">
            <v>수평곡관</v>
          </cell>
          <cell r="C35" t="str">
            <v>D=100×90˚</v>
          </cell>
          <cell r="D35" t="str">
            <v xml:space="preserve"> ⊃</v>
          </cell>
          <cell r="E35">
            <v>55</v>
          </cell>
        </row>
        <row r="36">
          <cell r="B36" t="str">
            <v>소켓플랜지T형관</v>
          </cell>
          <cell r="C36" t="str">
            <v>D=100×100</v>
          </cell>
          <cell r="E36">
            <v>5</v>
          </cell>
        </row>
        <row r="37">
          <cell r="B37" t="str">
            <v>소켓플랜지T형관</v>
          </cell>
          <cell r="C37" t="str">
            <v>D=100×100</v>
          </cell>
          <cell r="E37">
            <v>5</v>
          </cell>
        </row>
        <row r="38">
          <cell r="B38" t="str">
            <v>소켓플랜지T형관</v>
          </cell>
          <cell r="C38" t="str">
            <v>D=100×100</v>
          </cell>
          <cell r="E38">
            <v>6</v>
          </cell>
        </row>
        <row r="39">
          <cell r="B39" t="str">
            <v>소켓T형관</v>
          </cell>
          <cell r="C39" t="str">
            <v>D=100×100</v>
          </cell>
          <cell r="E39">
            <v>4</v>
          </cell>
        </row>
        <row r="40">
          <cell r="B40" t="str">
            <v>소켓T형관</v>
          </cell>
          <cell r="C40" t="str">
            <v>D=100×100</v>
          </cell>
          <cell r="E40">
            <v>5</v>
          </cell>
        </row>
        <row r="41">
          <cell r="B41" t="str">
            <v>소켓T형관</v>
          </cell>
          <cell r="C41" t="str">
            <v>D=100×100</v>
          </cell>
          <cell r="E41">
            <v>8</v>
          </cell>
        </row>
        <row r="42">
          <cell r="B42" t="str">
            <v>이 음 관</v>
          </cell>
          <cell r="C42" t="str">
            <v>D=80</v>
          </cell>
          <cell r="E42">
            <v>9</v>
          </cell>
        </row>
        <row r="43">
          <cell r="B43" t="str">
            <v>이 음 관</v>
          </cell>
          <cell r="C43" t="str">
            <v>D=100</v>
          </cell>
          <cell r="E43">
            <v>10</v>
          </cell>
        </row>
        <row r="44">
          <cell r="B44" t="str">
            <v>이 음 관</v>
          </cell>
          <cell r="C44" t="str">
            <v>D=150</v>
          </cell>
          <cell r="E44">
            <v>12</v>
          </cell>
        </row>
        <row r="45">
          <cell r="B45" t="str">
            <v>이 음 관</v>
          </cell>
          <cell r="C45" t="str">
            <v>D=200</v>
          </cell>
          <cell r="E45">
            <v>18</v>
          </cell>
        </row>
        <row r="46">
          <cell r="B46" t="str">
            <v>이 음 관</v>
          </cell>
          <cell r="C46" t="str">
            <v>D=250</v>
          </cell>
          <cell r="E46">
            <v>25</v>
          </cell>
        </row>
        <row r="47">
          <cell r="B47" t="str">
            <v>이 음 관</v>
          </cell>
          <cell r="C47" t="str">
            <v>D=300</v>
          </cell>
          <cell r="E47">
            <v>34</v>
          </cell>
        </row>
        <row r="48">
          <cell r="B48" t="str">
            <v>플랜지관</v>
          </cell>
          <cell r="C48" t="str">
            <v>D=80</v>
          </cell>
          <cell r="E48">
            <v>7.9</v>
          </cell>
        </row>
        <row r="49">
          <cell r="B49" t="str">
            <v>플랜지관</v>
          </cell>
          <cell r="C49" t="str">
            <v>D=100</v>
          </cell>
          <cell r="E49">
            <v>9.6</v>
          </cell>
        </row>
        <row r="50">
          <cell r="B50" t="str">
            <v>플랜지관</v>
          </cell>
          <cell r="C50" t="str">
            <v>D=150</v>
          </cell>
          <cell r="E50">
            <v>15.6</v>
          </cell>
        </row>
        <row r="51">
          <cell r="B51" t="str">
            <v>플랜지관</v>
          </cell>
          <cell r="C51" t="str">
            <v>D=200</v>
          </cell>
          <cell r="E51">
            <v>22.5</v>
          </cell>
        </row>
        <row r="52">
          <cell r="B52" t="str">
            <v>플랜지관</v>
          </cell>
          <cell r="C52" t="str">
            <v>D=250</v>
          </cell>
          <cell r="E52">
            <v>31.5</v>
          </cell>
        </row>
        <row r="53">
          <cell r="B53" t="str">
            <v>플랜지관</v>
          </cell>
          <cell r="C53" t="str">
            <v>D=300</v>
          </cell>
          <cell r="E53">
            <v>41.5</v>
          </cell>
        </row>
        <row r="54">
          <cell r="B54" t="str">
            <v>제 수 변</v>
          </cell>
          <cell r="C54" t="str">
            <v>D=80</v>
          </cell>
          <cell r="E54">
            <v>42</v>
          </cell>
        </row>
        <row r="55">
          <cell r="B55" t="str">
            <v>제 수 변</v>
          </cell>
          <cell r="C55" t="str">
            <v>D=100</v>
          </cell>
          <cell r="E55">
            <v>50</v>
          </cell>
        </row>
        <row r="56">
          <cell r="B56" t="str">
            <v>제 수 변</v>
          </cell>
          <cell r="C56" t="str">
            <v>D=150</v>
          </cell>
          <cell r="E56">
            <v>90</v>
          </cell>
        </row>
        <row r="57">
          <cell r="B57" t="str">
            <v>제 수 변</v>
          </cell>
          <cell r="C57" t="str">
            <v>D=200</v>
          </cell>
          <cell r="E57">
            <v>140</v>
          </cell>
        </row>
        <row r="58">
          <cell r="B58" t="str">
            <v>제 수 변</v>
          </cell>
          <cell r="C58" t="str">
            <v>D=300</v>
          </cell>
          <cell r="E58">
            <v>280</v>
          </cell>
        </row>
        <row r="59">
          <cell r="B59" t="str">
            <v>공 기 변</v>
          </cell>
          <cell r="C59" t="str">
            <v>D=80</v>
          </cell>
          <cell r="E59">
            <v>94</v>
          </cell>
        </row>
        <row r="60">
          <cell r="B60" t="str">
            <v>공 기 변</v>
          </cell>
          <cell r="C60" t="str">
            <v>D=100</v>
          </cell>
          <cell r="E60">
            <v>110</v>
          </cell>
        </row>
        <row r="61">
          <cell r="B61" t="str">
            <v>단    관</v>
          </cell>
          <cell r="C61" t="str">
            <v>D=80</v>
          </cell>
          <cell r="E61">
            <v>13.5</v>
          </cell>
          <cell r="H61">
            <v>0.8</v>
          </cell>
          <cell r="I61" t="str">
            <v>×</v>
          </cell>
          <cell r="J61" t="str">
            <v>＋</v>
          </cell>
        </row>
        <row r="62">
          <cell r="B62" t="str">
            <v>플랜지단관</v>
          </cell>
          <cell r="C62" t="str">
            <v>D=100</v>
          </cell>
          <cell r="E62">
            <v>16.399999999999999</v>
          </cell>
          <cell r="H62">
            <v>0.8</v>
          </cell>
          <cell r="I62" t="str">
            <v>×</v>
          </cell>
          <cell r="J62" t="str">
            <v>＋</v>
          </cell>
        </row>
        <row r="63">
          <cell r="B63" t="str">
            <v>플랜지단관</v>
          </cell>
          <cell r="C63" t="str">
            <v>D=100</v>
          </cell>
          <cell r="E63">
            <v>16.399999999999999</v>
          </cell>
          <cell r="H63">
            <v>0.92</v>
          </cell>
          <cell r="I63" t="str">
            <v>×</v>
          </cell>
          <cell r="J63" t="str">
            <v>＋</v>
          </cell>
        </row>
        <row r="64">
          <cell r="B64" t="str">
            <v>플랜지단관</v>
          </cell>
          <cell r="C64" t="str">
            <v>D=100</v>
          </cell>
          <cell r="E64">
            <v>16.399999999999999</v>
          </cell>
          <cell r="H64">
            <v>-2</v>
          </cell>
          <cell r="I64" t="str">
            <v>×</v>
          </cell>
          <cell r="J64" t="str">
            <v>＋</v>
          </cell>
        </row>
        <row r="65">
          <cell r="B65" t="str">
            <v>플랜지단관</v>
          </cell>
          <cell r="C65" t="str">
            <v>D=100</v>
          </cell>
          <cell r="E65">
            <v>16.399999999999999</v>
          </cell>
          <cell r="H65">
            <v>-1</v>
          </cell>
          <cell r="I65" t="str">
            <v>×</v>
          </cell>
          <cell r="J65" t="str">
            <v>＋</v>
          </cell>
        </row>
        <row r="66">
          <cell r="B66" t="str">
            <v>플랜지단관</v>
          </cell>
          <cell r="C66" t="str">
            <v>D=100</v>
          </cell>
          <cell r="E66">
            <v>16.399999999999999</v>
          </cell>
          <cell r="H66">
            <v>0</v>
          </cell>
          <cell r="I66" t="str">
            <v>×</v>
          </cell>
          <cell r="J66" t="str">
            <v>＋</v>
          </cell>
        </row>
        <row r="67">
          <cell r="B67" t="str">
            <v>플랜지단관</v>
          </cell>
          <cell r="C67" t="str">
            <v>D=100</v>
          </cell>
          <cell r="E67">
            <v>16.399999999999999</v>
          </cell>
          <cell r="H67">
            <v>1</v>
          </cell>
          <cell r="I67" t="str">
            <v>×</v>
          </cell>
          <cell r="J67" t="str">
            <v>＋</v>
          </cell>
        </row>
        <row r="68">
          <cell r="B68" t="str">
            <v>플랜지단관</v>
          </cell>
          <cell r="C68" t="str">
            <v>D=100</v>
          </cell>
          <cell r="E68">
            <v>16.399999999999999</v>
          </cell>
          <cell r="H68">
            <v>2</v>
          </cell>
          <cell r="I68" t="str">
            <v>×</v>
          </cell>
          <cell r="J68" t="str">
            <v>＋</v>
          </cell>
        </row>
        <row r="69">
          <cell r="B69" t="str">
            <v>단    관</v>
          </cell>
          <cell r="C69" t="str">
            <v>D=125</v>
          </cell>
          <cell r="E69">
            <v>21</v>
          </cell>
          <cell r="H69">
            <v>3</v>
          </cell>
          <cell r="I69" t="str">
            <v>×</v>
          </cell>
          <cell r="J69" t="str">
            <v>＋</v>
          </cell>
        </row>
        <row r="70">
          <cell r="B70" t="str">
            <v>단    관</v>
          </cell>
          <cell r="C70" t="str">
            <v>D=150</v>
          </cell>
          <cell r="E70">
            <v>25.3</v>
          </cell>
          <cell r="H70">
            <v>4</v>
          </cell>
          <cell r="I70" t="str">
            <v>×</v>
          </cell>
          <cell r="J70" t="str">
            <v>＋</v>
          </cell>
        </row>
        <row r="71">
          <cell r="B71" t="str">
            <v>단    관</v>
          </cell>
          <cell r="C71" t="str">
            <v>D=200</v>
          </cell>
          <cell r="E71">
            <v>33.799999999999997</v>
          </cell>
          <cell r="H71">
            <v>5</v>
          </cell>
          <cell r="I71" t="str">
            <v>×</v>
          </cell>
          <cell r="J71" t="str">
            <v>＋</v>
          </cell>
        </row>
        <row r="72">
          <cell r="B72" t="str">
            <v>단    관</v>
          </cell>
          <cell r="C72" t="str">
            <v>D=250</v>
          </cell>
          <cell r="E72">
            <v>44.3</v>
          </cell>
          <cell r="H72">
            <v>6</v>
          </cell>
          <cell r="I72" t="str">
            <v>×</v>
          </cell>
          <cell r="J72" t="str">
            <v>＋</v>
          </cell>
        </row>
        <row r="73">
          <cell r="B73" t="str">
            <v>단    관</v>
          </cell>
          <cell r="C73" t="str">
            <v>D=300</v>
          </cell>
          <cell r="E73">
            <v>56.3</v>
          </cell>
          <cell r="H73">
            <v>7</v>
          </cell>
          <cell r="I73" t="str">
            <v>×</v>
          </cell>
          <cell r="J73" t="str">
            <v>＋</v>
          </cell>
        </row>
        <row r="74">
          <cell r="B74" t="str">
            <v>단    관</v>
          </cell>
          <cell r="C74" t="str">
            <v>D=350</v>
          </cell>
          <cell r="E74">
            <v>69.599999999999994</v>
          </cell>
          <cell r="H74">
            <v>8</v>
          </cell>
          <cell r="I74" t="str">
            <v>×</v>
          </cell>
          <cell r="J74" t="str">
            <v>＋</v>
          </cell>
        </row>
        <row r="75">
          <cell r="B75" t="str">
            <v>단    관</v>
          </cell>
          <cell r="C75" t="str">
            <v>D=400</v>
          </cell>
          <cell r="E75">
            <v>83.7</v>
          </cell>
          <cell r="H75">
            <v>9</v>
          </cell>
          <cell r="I75" t="str">
            <v>×</v>
          </cell>
          <cell r="J75" t="str">
            <v>＋</v>
          </cell>
        </row>
        <row r="76">
          <cell r="B76" t="str">
            <v>단    관</v>
          </cell>
          <cell r="C76" t="str">
            <v>D=450</v>
          </cell>
          <cell r="E76">
            <v>98.5</v>
          </cell>
          <cell r="H76">
            <v>10</v>
          </cell>
          <cell r="I76" t="str">
            <v>×</v>
          </cell>
          <cell r="J76" t="str">
            <v>＋</v>
          </cell>
        </row>
        <row r="77">
          <cell r="B77" t="str">
            <v>단    관</v>
          </cell>
          <cell r="C77" t="str">
            <v>D=500</v>
          </cell>
          <cell r="E77">
            <v>115.6</v>
          </cell>
          <cell r="H77">
            <v>11</v>
          </cell>
          <cell r="I77" t="str">
            <v>×</v>
          </cell>
          <cell r="J77" t="str">
            <v>＋</v>
          </cell>
        </row>
        <row r="78">
          <cell r="B78" t="str">
            <v>단    관</v>
          </cell>
          <cell r="C78" t="str">
            <v>D=600</v>
          </cell>
          <cell r="E78">
            <v>152</v>
          </cell>
          <cell r="H78">
            <v>12</v>
          </cell>
          <cell r="I78" t="str">
            <v>×</v>
          </cell>
          <cell r="J78" t="str">
            <v>＋</v>
          </cell>
        </row>
        <row r="79">
          <cell r="B79" t="str">
            <v>단    관</v>
          </cell>
          <cell r="C79" t="str">
            <v>D=700</v>
          </cell>
          <cell r="E79">
            <v>193</v>
          </cell>
          <cell r="H79">
            <v>13</v>
          </cell>
          <cell r="I79" t="str">
            <v>×</v>
          </cell>
          <cell r="J79" t="str">
            <v>＋</v>
          </cell>
        </row>
        <row r="80">
          <cell r="B80" t="str">
            <v>단    관</v>
          </cell>
          <cell r="C80" t="str">
            <v>D=800</v>
          </cell>
          <cell r="E80">
            <v>238.7</v>
          </cell>
          <cell r="H80">
            <v>14</v>
          </cell>
          <cell r="I80" t="str">
            <v>×</v>
          </cell>
          <cell r="J80" t="str">
            <v>＋</v>
          </cell>
        </row>
        <row r="81">
          <cell r="B81" t="str">
            <v>단    관</v>
          </cell>
          <cell r="C81" t="str">
            <v>D=900</v>
          </cell>
          <cell r="E81">
            <v>288.7</v>
          </cell>
          <cell r="H81">
            <v>15</v>
          </cell>
          <cell r="I81" t="str">
            <v>×</v>
          </cell>
          <cell r="J81" t="str">
            <v>＋</v>
          </cell>
        </row>
        <row r="82">
          <cell r="B82" t="str">
            <v>단    관</v>
          </cell>
          <cell r="C82" t="str">
            <v>D=1000</v>
          </cell>
          <cell r="E82">
            <v>343.2</v>
          </cell>
          <cell r="H82">
            <v>16</v>
          </cell>
          <cell r="I82" t="str">
            <v>×</v>
          </cell>
          <cell r="J82" t="str">
            <v>＋</v>
          </cell>
        </row>
        <row r="83">
          <cell r="B83" t="str">
            <v>단    관</v>
          </cell>
          <cell r="C83" t="str">
            <v>D=1100</v>
          </cell>
          <cell r="E83">
            <v>399.5</v>
          </cell>
          <cell r="H83">
            <v>17</v>
          </cell>
          <cell r="I83" t="str">
            <v>×</v>
          </cell>
          <cell r="J83" t="str">
            <v>＋</v>
          </cell>
        </row>
        <row r="84">
          <cell r="B84" t="str">
            <v>단    관</v>
          </cell>
          <cell r="C84" t="str">
            <v>D=1200</v>
          </cell>
          <cell r="E84">
            <v>465.9</v>
          </cell>
          <cell r="H84">
            <v>18</v>
          </cell>
          <cell r="I84" t="str">
            <v>×</v>
          </cell>
          <cell r="J84" t="str">
            <v>＋</v>
          </cell>
        </row>
        <row r="85">
          <cell r="B85" t="str">
            <v>없음</v>
          </cell>
        </row>
      </sheetData>
      <sheetData sheetId="34" refreshError="1"/>
      <sheetData sheetId="35" refreshError="1"/>
      <sheetData sheetId="36" refreshError="1"/>
      <sheetData sheetId="37" refreshError="1"/>
      <sheetData sheetId="38"/>
      <sheetData sheetId="39"/>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sheetData sheetId="177"/>
      <sheetData sheetId="178"/>
      <sheetData sheetId="179"/>
      <sheetData sheetId="180"/>
      <sheetData sheetId="181"/>
      <sheetData sheetId="182"/>
      <sheetData sheetId="183"/>
      <sheetData sheetId="184"/>
      <sheetData sheetId="185" refreshError="1"/>
      <sheetData sheetId="186"/>
      <sheetData sheetId="187"/>
      <sheetData sheetId="188"/>
      <sheetData sheetId="189"/>
      <sheetData sheetId="190"/>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sheetData sheetId="310"/>
      <sheetData sheetId="311"/>
      <sheetData sheetId="312"/>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일위대가"/>
      <sheetName val="조명시설"/>
      <sheetName val="공구"/>
      <sheetName val="기계경비(시간당)"/>
      <sheetName val="램머"/>
      <sheetName val="장비집계"/>
      <sheetName val="3BL공동구 수량"/>
      <sheetName val="자재집계표"/>
      <sheetName val="Sheet1"/>
      <sheetName val="가중치"/>
      <sheetName val="말뚝지지력산정"/>
      <sheetName val="DATE"/>
      <sheetName val="내역서"/>
      <sheetName val="주차구획선수량"/>
      <sheetName val="용수량(생활용수)"/>
      <sheetName val="제-노임"/>
      <sheetName val="제직재"/>
      <sheetName val="신표지1"/>
      <sheetName val="평가데이터"/>
      <sheetName val="수량산출"/>
      <sheetName val="산출금액내역"/>
      <sheetName val="구천"/>
      <sheetName val="청천내"/>
      <sheetName val="경산"/>
      <sheetName val="#REF"/>
      <sheetName val="일위"/>
      <sheetName val="기계경비"/>
      <sheetName val="9GNG운반"/>
      <sheetName val="실행철강하도"/>
      <sheetName val="현장예산"/>
      <sheetName val="예총"/>
      <sheetName val="2000년1차"/>
      <sheetName val="2000전체분"/>
      <sheetName val="집계표"/>
      <sheetName val="자재대"/>
      <sheetName val="일위대가9803"/>
      <sheetName val="설계예산서"/>
      <sheetName val="요율"/>
      <sheetName val="포장공"/>
      <sheetName val="명세서"/>
      <sheetName val="내역"/>
      <sheetName val="총괄"/>
      <sheetName val="조경내역서"/>
      <sheetName val="2공구하도급내역서"/>
      <sheetName val="동원인원"/>
      <sheetName val="총투입계"/>
      <sheetName val="환경기계공정표 (3)"/>
      <sheetName val="절대삭제금지"/>
      <sheetName val="TOTAL_BOQ"/>
      <sheetName val="3.공통공사대비"/>
      <sheetName val="데이타"/>
      <sheetName val="배관배선 단가조사"/>
      <sheetName val="일위대가집계"/>
      <sheetName val="대치판정"/>
      <sheetName val="가압장(토목)"/>
      <sheetName val="SANBAISU"/>
      <sheetName val="터파기및재료"/>
      <sheetName val="도급예산내역서봉투"/>
      <sheetName val="공사원가계산서"/>
      <sheetName val="설계산출표지"/>
      <sheetName val="도급예산내역서총괄표"/>
      <sheetName val="을부담운반비"/>
      <sheetName val="운반비산출"/>
      <sheetName val="옹벽일반수량"/>
      <sheetName val="한강운반비"/>
      <sheetName val="H-PILE수량집계"/>
      <sheetName val="설계내역서"/>
      <sheetName val="갑지"/>
      <sheetName val="설비"/>
      <sheetName val="9.정착구 보강"/>
      <sheetName val="CTEMCOST"/>
      <sheetName val="96보완계획7.12"/>
      <sheetName val="화설내"/>
      <sheetName val="시운전연료"/>
      <sheetName val="노임"/>
      <sheetName val="b_balju"/>
      <sheetName val="수로단위수량"/>
      <sheetName val="범례표"/>
      <sheetName val="품셈집계표"/>
      <sheetName val="자재조사표"/>
      <sheetName val="설계서을"/>
      <sheetName val="빗물받이(910-510-410)"/>
      <sheetName val="현장경비"/>
      <sheetName val="방배동내역(리라)"/>
      <sheetName val="건축공사집계표"/>
      <sheetName val="방배동내역 (총괄)"/>
      <sheetName val="부대공사총괄"/>
      <sheetName val="신우"/>
      <sheetName val="원본(갑지)"/>
      <sheetName val="단열-자재"/>
      <sheetName val="공제수량총집계표"/>
      <sheetName val="임금단가"/>
      <sheetName val="Total"/>
      <sheetName val="부하계산서"/>
      <sheetName val="전선 및 전선관"/>
      <sheetName val="연습"/>
      <sheetName val="파형강관집계"/>
      <sheetName val="토적표"/>
      <sheetName val="공사개요"/>
      <sheetName val="설계예산"/>
      <sheetName val="수량3"/>
      <sheetName val="날개벽수량표"/>
      <sheetName val="준검 내역서"/>
      <sheetName val="대창(함평)"/>
      <sheetName val="대창(장성)"/>
      <sheetName val="대창(함평)-창열"/>
      <sheetName val="원가"/>
      <sheetName val="연결관암거"/>
      <sheetName val="자재단가"/>
      <sheetName val="Sheet5"/>
      <sheetName val="데리네이타현황"/>
      <sheetName val="Sheet3"/>
      <sheetName val="견적"/>
      <sheetName val="조명율표"/>
      <sheetName val="산출근거"/>
      <sheetName val="INPUT"/>
      <sheetName val="철근량"/>
      <sheetName val="비교1"/>
      <sheetName val="물량표"/>
      <sheetName val="Sheet4"/>
      <sheetName val="구의33고"/>
      <sheetName val="12호기내역서(건축분)"/>
      <sheetName val="ABUT수량-A1"/>
      <sheetName val="bid"/>
      <sheetName val="빙장비사양"/>
      <sheetName val="토목검측서"/>
      <sheetName val="목차"/>
      <sheetName val="6PILE  (돌출)"/>
      <sheetName val="2002하반기노임기준"/>
      <sheetName val="WORK"/>
      <sheetName val="danga"/>
      <sheetName val="ilch"/>
      <sheetName val="단가"/>
      <sheetName val="토사(PE)"/>
      <sheetName val="날개벽"/>
      <sheetName val="현장경상비"/>
      <sheetName val="하조서"/>
      <sheetName val="코드표"/>
      <sheetName val="심사공종"/>
      <sheetName val="1차 내역서"/>
      <sheetName val="slurrywall설계가"/>
      <sheetName val="총집계표"/>
      <sheetName val="설계"/>
      <sheetName val="현금흐름"/>
      <sheetName val="공사"/>
      <sheetName val="원형맨홀수량"/>
      <sheetName val="할증"/>
      <sheetName val="실행내역서"/>
      <sheetName val="확약서"/>
      <sheetName val="덕전리"/>
      <sheetName val="건축내역서 (경제상무실)"/>
      <sheetName val="물가대비표"/>
      <sheetName val="Sheet2 (2)"/>
      <sheetName val="SORCE1"/>
      <sheetName val="시설물단가표"/>
      <sheetName val="노무비단가표"/>
      <sheetName val="기초자료입력"/>
      <sheetName val="변경비교-을"/>
      <sheetName val="배수공"/>
      <sheetName val="일위대가표"/>
      <sheetName val="원가계산하도"/>
      <sheetName val="입력자료"/>
      <sheetName val="설내역서 "/>
      <sheetName val="본사공가현황"/>
      <sheetName val="입력란"/>
      <sheetName val="97노임단가"/>
      <sheetName val="본선차로수량집계표"/>
      <sheetName val="구조물터파기수량집계"/>
      <sheetName val="배수공 시멘트 및 골재량 산출"/>
      <sheetName val="공량(1월22일)"/>
      <sheetName val="측구터파기공수량집계"/>
      <sheetName val="초기화면"/>
      <sheetName val="총괄내역서"/>
      <sheetName val="우수맨홀공제단위수량"/>
      <sheetName val="노임이"/>
      <sheetName val="실행내역"/>
      <sheetName val="EACT10"/>
      <sheetName val="3BL공동구_수량"/>
      <sheetName val="시선유도표지집계표"/>
      <sheetName val="COPING"/>
      <sheetName val="간접"/>
      <sheetName val="간지"/>
      <sheetName val="s"/>
      <sheetName val="70%"/>
      <sheetName val="(A)내역서"/>
      <sheetName val="신호등일위대가"/>
      <sheetName val="흄관기초"/>
      <sheetName val="wall"/>
      <sheetName val="자료입력"/>
      <sheetName val="품셈"/>
      <sheetName val="인부임"/>
      <sheetName val="원가+내역"/>
      <sheetName val="안정검토"/>
      <sheetName val="단면설계"/>
      <sheetName val="선정요령"/>
      <sheetName val="TYPE-A"/>
      <sheetName val="증감내역서"/>
      <sheetName val="마산방향"/>
      <sheetName val="진주방향"/>
      <sheetName val="15"/>
      <sheetName val="전기"/>
      <sheetName val="사각맨홀"/>
      <sheetName val="맨홀수량"/>
      <sheetName val="수산(당)"/>
      <sheetName val="을지"/>
      <sheetName val="실행견적"/>
      <sheetName val="일반수량"/>
      <sheetName val="관급자재"/>
      <sheetName val="을"/>
      <sheetName val="실행간접비용"/>
      <sheetName val="자재"/>
      <sheetName val="이토변실(A3-LINE)"/>
      <sheetName val="T13(P68~72,78)"/>
      <sheetName val="Sheet2"/>
      <sheetName val="내역서단가산출용"/>
      <sheetName val="단가산출"/>
      <sheetName val="공사기본내용입력"/>
      <sheetName val="SG"/>
      <sheetName val="노임단가"/>
      <sheetName val="경비_원본"/>
      <sheetName val="VXXXXXX"/>
      <sheetName val="Sheet1 (2)"/>
      <sheetName val="내역서(전기)"/>
      <sheetName val="용산1(해보)"/>
      <sheetName val="환율CHANGE"/>
      <sheetName val="대로근거"/>
      <sheetName val="DATA 입력란"/>
      <sheetName val="1. 설계조건 2.단면가정 3. 하중계산"/>
      <sheetName val="이름정의"/>
      <sheetName val="Macro1"/>
      <sheetName val="중로근거"/>
      <sheetName val="대비"/>
      <sheetName val="산출내역서집계표"/>
      <sheetName val="파일의이용"/>
      <sheetName val="DATA"/>
      <sheetName val="상 부"/>
      <sheetName val="200"/>
      <sheetName val="차액보증"/>
      <sheetName val="입찰안"/>
      <sheetName val="전기단가조사서"/>
      <sheetName val="토목공사"/>
      <sheetName val="중기사용료"/>
      <sheetName val="database"/>
      <sheetName val="98NS-N"/>
      <sheetName val="집수정(600-700)"/>
      <sheetName val="교대(A1)"/>
      <sheetName val="몰탈"/>
      <sheetName val="프랜트면허"/>
      <sheetName val="준공평가"/>
      <sheetName val="98수문일위"/>
      <sheetName val="수량증감표"/>
      <sheetName val="터파기운반비산출"/>
      <sheetName val="산적토운반비산출"/>
      <sheetName val="적용단가"/>
      <sheetName val="설계명세서"/>
      <sheetName val="설계예시"/>
      <sheetName val="식재인부"/>
      <sheetName val="교각1"/>
      <sheetName val="시점교대"/>
      <sheetName val="부대내역"/>
      <sheetName val="단가 (2)"/>
      <sheetName val="내역서01"/>
      <sheetName val="1.수인터널"/>
      <sheetName val="8.PILE  (돌출)"/>
      <sheetName val="고유코드_설계"/>
      <sheetName val="PROJECT BRIEF(EX.NEW)"/>
      <sheetName val="Site Expenses"/>
      <sheetName val="토목(용인)"/>
      <sheetName val="내역갑지"/>
      <sheetName val="기초코드"/>
      <sheetName val="공용(현대건설공구)"/>
      <sheetName val="현대건설공구(UNIT)"/>
      <sheetName val="낙석방지수량"/>
      <sheetName val="연장및면적(좌측)"/>
      <sheetName val="일위단위"/>
      <sheetName val="배수철근"/>
      <sheetName val="조경"/>
      <sheetName val="금액"/>
      <sheetName val="공사비증감"/>
      <sheetName val="PI"/>
      <sheetName val="단위단가"/>
      <sheetName val="현장소운반"/>
      <sheetName val="관구보호몰탈"/>
      <sheetName val="공사비집계"/>
      <sheetName val="청 구"/>
      <sheetName val="설계산출기초"/>
      <sheetName val="실행대비"/>
      <sheetName val="단가조사-2"/>
      <sheetName val="조건"/>
      <sheetName val="공비현2"/>
      <sheetName val="도급내역"/>
      <sheetName val="물집"/>
      <sheetName val="도급금액"/>
      <sheetName val="재노경"/>
      <sheetName val="2호맨홀공제수량"/>
      <sheetName val="도기류"/>
      <sheetName val="건축내역"/>
      <sheetName val="일반수량총괄집계"/>
      <sheetName val="BSD (2)"/>
      <sheetName val="직노"/>
      <sheetName val="기초단가"/>
      <sheetName val="날개벽(시점좌측)"/>
      <sheetName val="금액내역서"/>
      <sheetName val="총괄서"/>
      <sheetName val="내역_FILE"/>
      <sheetName val="하수급견적대비"/>
      <sheetName val="N賃率-職"/>
      <sheetName val="다곡2교"/>
      <sheetName val="중강당 내역"/>
      <sheetName val="총괄표"/>
      <sheetName val="공내역"/>
      <sheetName val="사  업  비  수  지  예  산  서"/>
      <sheetName val="7.PILE  (돌출)"/>
      <sheetName val="단위수량산출"/>
      <sheetName val="오수주요자재"/>
      <sheetName val="용역비내역-진짜"/>
      <sheetName val="계양가시설"/>
      <sheetName val="원형1호맨홀토공수량"/>
      <sheetName val="GI-LIST"/>
      <sheetName val="해평견적"/>
      <sheetName val="우수공"/>
      <sheetName val="11.1 단면hwp"/>
      <sheetName val="수입"/>
      <sheetName val="9-1차이내역"/>
      <sheetName val="계수시트"/>
      <sheetName val="설계가"/>
      <sheetName val="guard(mac)"/>
      <sheetName val="A-8 PD(도로중앙)"/>
      <sheetName val="차선도색-연장,수량(1)"/>
      <sheetName val="호프"/>
      <sheetName val="교각계산"/>
      <sheetName val="우각부보강"/>
      <sheetName val="표지"/>
      <sheetName val="노무비"/>
      <sheetName val="재료비단가"/>
      <sheetName val="물가시세"/>
      <sheetName val="터파기단면도(보도)"/>
      <sheetName val="추가예산"/>
      <sheetName val="단중표"/>
      <sheetName val="현장관리비참조"/>
      <sheetName val="포장복구집계"/>
      <sheetName val="흙쌓기도수로설치현황"/>
      <sheetName val="관접합및부설"/>
      <sheetName val="Baby일위대가"/>
      <sheetName val="공사설명서"/>
      <sheetName val="앵커구조계산"/>
      <sheetName val="1.설계조건"/>
      <sheetName val="세부내역서"/>
      <sheetName val="예가표"/>
      <sheetName val="효성CB 1P기초"/>
      <sheetName val="조견표"/>
      <sheetName val="전차선로 물량표"/>
      <sheetName val="역T형교대(말뚝기초)"/>
      <sheetName val="내역서1999.8최종"/>
      <sheetName val="단가조건(02년)"/>
      <sheetName val="배수공 주요자재 집계표"/>
      <sheetName val="직접경비"/>
      <sheetName val="직접인건비"/>
      <sheetName val="수안보-MBR1"/>
      <sheetName val="음성방향"/>
      <sheetName val="산출기준자료"/>
      <sheetName val="구역화물"/>
      <sheetName val="시험비"/>
      <sheetName val="일위대가목록"/>
      <sheetName val="단위목록"/>
      <sheetName val="6호기"/>
      <sheetName val="플랜트 설치"/>
      <sheetName val="건축공사"/>
      <sheetName val="수량집계"/>
      <sheetName val="날개벽(TYPE2)"/>
      <sheetName val="토목주소"/>
      <sheetName val="토공(우물통,기타) "/>
      <sheetName val="연결임시"/>
      <sheetName val="MAT"/>
      <sheetName val="연도별cash"/>
      <sheetName val="대림경상68억"/>
      <sheetName val="GR"/>
      <sheetName val="배수통관(좌)"/>
      <sheetName val="INPUT(덕도방향-시점)"/>
      <sheetName val="Customer Databas"/>
      <sheetName val="평내중"/>
      <sheetName val="공량산출서"/>
      <sheetName val="9811"/>
      <sheetName val="위치조서"/>
      <sheetName val="내역(신례)"/>
      <sheetName val="옹벽공 수량집계표"/>
      <sheetName val="지중자재단가"/>
      <sheetName val="견적서"/>
      <sheetName val="교사기준면적(중)"/>
      <sheetName val="pier-1"/>
      <sheetName val="단양 00 아파트-세부내역"/>
      <sheetName val="정부노임단가"/>
      <sheetName val="일위대가_가설_"/>
      <sheetName val="06 일위대가목록"/>
      <sheetName val="공사현황"/>
      <sheetName val="내역전기"/>
      <sheetName val="감액총괄표"/>
      <sheetName val="1000 DB구축 부표"/>
      <sheetName val="단가(1)"/>
      <sheetName val="시점경사로"/>
      <sheetName val="총 원가계산"/>
      <sheetName val="하도급 검토"/>
      <sheetName val="남양내역"/>
      <sheetName val="MAIN_TABLE"/>
      <sheetName val="원가서"/>
      <sheetName val="산근"/>
      <sheetName val="우수"/>
      <sheetName val="수주추정"/>
      <sheetName val="입찰견적보고서"/>
      <sheetName val="기본일위"/>
      <sheetName val="갑지1"/>
      <sheetName val="기초일위"/>
      <sheetName val="수목단가"/>
      <sheetName val="시설수량표"/>
      <sheetName val="시설일위"/>
      <sheetName val="식재수량표"/>
      <sheetName val="1차설계변경내역"/>
      <sheetName val="관경별내역서"/>
      <sheetName val="내역표지"/>
      <sheetName val="참조"/>
      <sheetName val="제경비율"/>
      <sheetName val="산출내역서"/>
      <sheetName val="공사명입력"/>
      <sheetName val="근로자자료입력"/>
      <sheetName val="참고자료"/>
      <sheetName val="공사비 증감 내역서"/>
      <sheetName val="설계내역"/>
      <sheetName val="교대철근집계"/>
      <sheetName val="사통"/>
      <sheetName val="내역서적용수량"/>
      <sheetName val="포장물량집계"/>
      <sheetName val="입력"/>
      <sheetName val="계림(함평)"/>
      <sheetName val="계림(장성)"/>
      <sheetName val="산수배수"/>
      <sheetName val="인원투입"/>
      <sheetName val="포장공자재집계표"/>
      <sheetName val="표지 (2)"/>
      <sheetName val="슬래브수량"/>
      <sheetName val="일위대가(1)"/>
      <sheetName val="출장내역"/>
      <sheetName val="갑지(추정)"/>
      <sheetName val="결과조달"/>
      <sheetName val="각형맨홀"/>
      <sheetName val="옹벽수량집계"/>
      <sheetName val="기둥(원형)"/>
      <sheetName val="참고사항"/>
      <sheetName val="중기사용료산출근거"/>
      <sheetName val="상호참고자료"/>
      <sheetName val="발주처자료입력"/>
      <sheetName val="회사기본자료"/>
      <sheetName val="하자보증자료"/>
      <sheetName val="기술자관련자료"/>
      <sheetName val="tggwan(mac)"/>
      <sheetName val="총괄내역"/>
      <sheetName val="단면가정"/>
      <sheetName val="개요"/>
      <sheetName val="1.우편집중내역서"/>
      <sheetName val="일위대가(가설)"/>
      <sheetName val="설계조건"/>
      <sheetName val="마산월령동골조물량변경"/>
      <sheetName val="전 기"/>
      <sheetName val="뚝토공"/>
      <sheetName val="단면 (2)"/>
      <sheetName val="유림골조"/>
      <sheetName val="내역서 (2)"/>
      <sheetName val="노임단가 (2)"/>
      <sheetName val="특수선일위대가"/>
      <sheetName val="콘크리트타설집계표"/>
      <sheetName val="APT"/>
      <sheetName val="수량집계표"/>
      <sheetName val="탄성1"/>
      <sheetName val="보도포장연장조서-표준차도부"/>
      <sheetName val="표준차도부연장조서-ASP"/>
      <sheetName val="시설물기초"/>
      <sheetName val="SLAB&quot;1&quot;"/>
      <sheetName val="수목표준대가"/>
      <sheetName val="관급자재대"/>
      <sheetName val="단가 및 재료비"/>
      <sheetName val="기계"/>
      <sheetName val="협력업체"/>
      <sheetName val="원하도급내역서(당초)"/>
      <sheetName val="품셈TABLE"/>
      <sheetName val="낙찰표"/>
      <sheetName val="집수A"/>
      <sheetName val="설계명세서(종합)"/>
      <sheetName val="소요자재"/>
      <sheetName val="노무산출서"/>
      <sheetName val="구조물공집계"/>
      <sheetName val="상행-교대(A1-A2)"/>
      <sheetName val="도장수량(하1)"/>
      <sheetName val="주형"/>
      <sheetName val="사유서제출현황-2"/>
      <sheetName val="시화점실행"/>
      <sheetName val="해외(원화)"/>
      <sheetName val="부표총괄"/>
      <sheetName val="건축공사실행"/>
      <sheetName val="입력DATA"/>
      <sheetName val="바닥판"/>
      <sheetName val="보차도경계석"/>
      <sheetName val="VII-2현장경비"/>
      <sheetName val="Ⅴ-2.공종별내역"/>
      <sheetName val="입력시트"/>
      <sheetName val="출력X"/>
      <sheetName val="가로등내역서"/>
      <sheetName val="nys"/>
      <sheetName val="4.내진설계"/>
      <sheetName val=" ｹ-ﾌﾞﾙ"/>
      <sheetName val="공사비"/>
      <sheetName val="연도손익"/>
      <sheetName val="회수금"/>
      <sheetName val="대체용지"/>
      <sheetName val="건자이자"/>
      <sheetName val="내부매출원가"/>
      <sheetName val="지구 리스트"/>
      <sheetName val="용지비"/>
      <sheetName val="용역단가"/>
      <sheetName val="1.설계기준"/>
      <sheetName val="1.CB"/>
      <sheetName val="변수"/>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당평)자재"/>
      <sheetName val="당초명세(평)"/>
      <sheetName val="3BL공동구_수량1"/>
      <sheetName val="3_공통공사대비"/>
      <sheetName val="9_정착구_보강"/>
      <sheetName val="6PILE__(돌출)"/>
      <sheetName val="방배동내역_(총괄)"/>
      <sheetName val="준검_내역서"/>
      <sheetName val="단가_(2)"/>
      <sheetName val="1차_내역서"/>
      <sheetName val="전선_및_전선관"/>
      <sheetName val="배관배선_단가조사"/>
      <sheetName val="환경기계공정표_(3)"/>
      <sheetName val="DATA_입력란"/>
      <sheetName val="1__설계조건_2_단면가정_3__하중계산"/>
      <sheetName val="BSD_(2)"/>
      <sheetName val="배수공_시멘트_및_골재량_산출"/>
      <sheetName val="96보완계획7_12"/>
      <sheetName val="7_PILE__(돌출)"/>
      <sheetName val="8_PILE__(돌출)"/>
      <sheetName val="사__업__비__수__지__예__산__서"/>
      <sheetName val="2_단면가정"/>
      <sheetName val="CAT_5"/>
      <sheetName val="수량산출서-2"/>
      <sheetName val="단"/>
      <sheetName val="원유_BANK"/>
      <sheetName val="단가조정표"/>
      <sheetName val="공사분석"/>
      <sheetName val="연속벽현황"/>
      <sheetName val="세금자료"/>
      <sheetName val="포장공수량집계표"/>
      <sheetName val="1차"/>
      <sheetName val="가열로SW"/>
      <sheetName val="공사품의서"/>
      <sheetName val="99노임단가"/>
      <sheetName val="1"/>
      <sheetName val="unitpric"/>
      <sheetName val="noyim"/>
      <sheetName val="GAEYO"/>
      <sheetName val="3.하중계산"/>
      <sheetName val=" 상부공통집계(총괄)"/>
      <sheetName val="순공사비"/>
      <sheetName val="폐기물"/>
      <sheetName val="2공구산출내역"/>
      <sheetName val="단 box"/>
      <sheetName val="코드"/>
      <sheetName val="철근단면적"/>
      <sheetName val="맨홀수량산출(A-LINE)"/>
      <sheetName val="05-원가계산"/>
      <sheetName val="인건비"/>
      <sheetName val="4.2.1 마루높이 검토"/>
      <sheetName val="반포2차"/>
      <sheetName val="첨"/>
      <sheetName val="6공구(당초)"/>
      <sheetName val="중요"/>
      <sheetName val="총내역서"/>
      <sheetName val="90.03실행 "/>
      <sheetName val="1차기성"/>
      <sheetName val="단위수량"/>
      <sheetName val="부대tu"/>
      <sheetName val="설-원가"/>
      <sheetName val="노면및방향"/>
      <sheetName val="일위대가-1"/>
      <sheetName val="토공"/>
      <sheetName val="수량명세서"/>
      <sheetName val="가계부"/>
      <sheetName val="제품목록"/>
      <sheetName val="매입매출관리"/>
      <sheetName val="Sheet22"/>
      <sheetName val="인부노임"/>
      <sheetName val="특별교실"/>
      <sheetName val="이음개소"/>
      <sheetName val="경영상태"/>
      <sheetName val="List"/>
      <sheetName val="단가산출서(기계)"/>
      <sheetName val="배관단가조사서"/>
      <sheetName val="DB"/>
      <sheetName val="건축내역서"/>
      <sheetName val="골재집계"/>
      <sheetName val="-레미콘집계"/>
      <sheetName val="-몰탈콘크리트"/>
      <sheetName val="자갈,시멘트,모래산출"/>
      <sheetName val="-철근집계"/>
      <sheetName val="계산서(곡선부)"/>
      <sheetName val="포장재료집계표"/>
      <sheetName val="-치수표(곡선부)"/>
      <sheetName val="J형측구단위수량"/>
      <sheetName val="공통비(전체)"/>
      <sheetName val="고창방향"/>
      <sheetName val="달서천-대비"/>
      <sheetName val="현장관리비"/>
      <sheetName val="소방"/>
      <sheetName val="sub"/>
      <sheetName val="전체내역서"/>
      <sheetName val="도로경계단위"/>
      <sheetName val="배수공수집"/>
      <sheetName val="03전반노무비"/>
      <sheetName val="08-공사비총괄표"/>
      <sheetName val="01-적용기준"/>
      <sheetName val="산근(1)"/>
      <sheetName val="setup"/>
      <sheetName val="원가계산서 "/>
      <sheetName val="우수받이"/>
      <sheetName val="노단"/>
      <sheetName val="단산"/>
      <sheetName val="명세"/>
      <sheetName val="일대"/>
      <sheetName val="업무처리전"/>
      <sheetName val="조명일위"/>
      <sheetName val="일위집계표"/>
      <sheetName val="기존포장깨기"/>
      <sheetName val="석축헐기"/>
      <sheetName val="sst,stl창호"/>
      <sheetName val="역T형"/>
      <sheetName val="ETC"/>
      <sheetName val="A4"/>
      <sheetName val="기안"/>
      <sheetName val="2-1. 경관조명 내역총괄표"/>
      <sheetName val="45,46"/>
      <sheetName val="I一般比"/>
      <sheetName val="금호"/>
      <sheetName val="Sheet1_(2)"/>
      <sheetName val="청_구"/>
      <sheetName val="1_수인터널"/>
      <sheetName val="상_부"/>
      <sheetName val="공사비_증감_내역서"/>
      <sheetName val="Sheet2_(2)"/>
      <sheetName val="Customer_Databas"/>
      <sheetName val="PROJECT_BRIEF(EX_NEW)"/>
      <sheetName val="Site_Expenses"/>
      <sheetName val="포장재료(1)"/>
      <sheetName val="-흄관집계"/>
      <sheetName val="예산명세서"/>
      <sheetName val="단면치수"/>
      <sheetName val="공통가설"/>
      <sheetName val="ⴭⴭⴭⴭⴭ"/>
      <sheetName val="돌담교 상부수량"/>
      <sheetName val="쇠(1)"/>
      <sheetName val="가격(3)"/>
      <sheetName val="2"/>
      <sheetName val="3"/>
      <sheetName val="4"/>
      <sheetName val="6"/>
      <sheetName val="코스모공장 (어음)"/>
      <sheetName val="관경"/>
      <sheetName val="전기혼잡제경비(45)"/>
      <sheetName val="안전시설"/>
      <sheetName val="구조물철거타공정이월"/>
      <sheetName val="5수지"/>
      <sheetName val="포장공수량집계"/>
      <sheetName val="P4-C"/>
      <sheetName val="지장물 철거 물량 산출서"/>
      <sheetName val="민감도"/>
      <sheetName val="말뚝기초(안정검토)-외측"/>
      <sheetName val="일위_파일"/>
      <sheetName val="산출내역(K2)"/>
      <sheetName val="수질정화시설"/>
      <sheetName val="단가목록"/>
      <sheetName val="가로등설치"/>
      <sheetName val="제잡비"/>
      <sheetName val="설계기준"/>
      <sheetName val="내역1"/>
      <sheetName val="99노임기준"/>
      <sheetName val="단가대비표"/>
      <sheetName val="ELECTRIC"/>
      <sheetName val="횡배수관집현황(2공구)"/>
      <sheetName val="가도공"/>
      <sheetName val="건축명"/>
      <sheetName val="기계명"/>
      <sheetName val="전기명"/>
      <sheetName val="기기리스트"/>
      <sheetName val="계측제어설비"/>
      <sheetName val="J直材4"/>
      <sheetName val="기자재비"/>
      <sheetName val="단위중량"/>
      <sheetName val="TOSHIBA-Structure"/>
      <sheetName val="포집"/>
      <sheetName val="4차원가계산서"/>
      <sheetName val="골막이(야매)"/>
      <sheetName val="Y-WORK"/>
      <sheetName val="BJJIN"/>
      <sheetName val="예산"/>
      <sheetName val="단가비교표_공통1"/>
      <sheetName val="약품공급2"/>
      <sheetName val="접지수량"/>
      <sheetName val="자재테이블"/>
      <sheetName val="원가계산서"/>
      <sheetName val="여과지동"/>
      <sheetName val="울산자동제어"/>
      <sheetName val="단가산출서"/>
      <sheetName val="구성비"/>
      <sheetName val="투찰추정"/>
      <sheetName val="토목"/>
      <sheetName val="견적대비"/>
      <sheetName val="지급(1)"/>
      <sheetName val="자재비"/>
      <sheetName val="FAB별"/>
      <sheetName val="공사비_NDE"/>
      <sheetName val="법면단"/>
      <sheetName val="도급"/>
      <sheetName val="적용(기계)"/>
      <sheetName val="토공정보"/>
      <sheetName val="관로토공"/>
      <sheetName val="1-1평균터파기고(1)"/>
      <sheetName val="본체"/>
      <sheetName val="99총공사내역서"/>
      <sheetName val="교대(A1-A2)"/>
      <sheetName val="화해(함평)"/>
      <sheetName val="화해(장성)"/>
      <sheetName val="중기손료"/>
      <sheetName val="집행안"/>
      <sheetName val="화전내"/>
      <sheetName val="은행"/>
      <sheetName val="몰탈재료산출"/>
      <sheetName val="흙막이 개산견적"/>
      <sheetName val="HRSG SMALL07220"/>
      <sheetName val="기본"/>
      <sheetName val="견적대비표"/>
      <sheetName val="기계경비및산출근거서"/>
      <sheetName val="A4288"/>
      <sheetName val="7-2"/>
      <sheetName val="중기손료집계(1209)"/>
      <sheetName val="대총괄"/>
      <sheetName val="본문"/>
      <sheetName val="개별직종노임단가(2005.1)"/>
      <sheetName val="심사물량"/>
      <sheetName val="설계명세"/>
      <sheetName val="수토공단위당"/>
      <sheetName val="15-1)VE제안서(유형2,4)"/>
      <sheetName val="01"/>
      <sheetName val="97년 추정"/>
      <sheetName val="공정data"/>
      <sheetName val="인건비 "/>
      <sheetName val="8.석축단위(H=1.5M)"/>
      <sheetName val="옥룡잡비"/>
      <sheetName val="공통가설(기준안)"/>
      <sheetName val="집수정"/>
      <sheetName val="일위목록"/>
      <sheetName val="단가산출서 (2)"/>
      <sheetName val="3.하중산정4.지지력"/>
      <sheetName val="목록"/>
      <sheetName val="PAINT"/>
      <sheetName val="방화도료"/>
      <sheetName val="공사비예산서(토목분)"/>
      <sheetName val="수량산출서"/>
      <sheetName val="spiral"/>
      <sheetName val="어음수표추가테스트"/>
      <sheetName val="FOOTING단면력"/>
      <sheetName val="細目"/>
      <sheetName val="철거산출근거"/>
      <sheetName val="(2)자금(신용)"/>
      <sheetName val="배수관산출"/>
      <sheetName val="투입비"/>
      <sheetName val="앵커설치(590)"/>
      <sheetName val="지장물헐기조서"/>
      <sheetName val="입출재고현황 (2)"/>
      <sheetName val="pier(각형)"/>
      <sheetName val="A 견적"/>
      <sheetName val="아파트 내역"/>
      <sheetName val="물가시세표"/>
      <sheetName val="노임 및 중기단가"/>
      <sheetName val="소방사항"/>
      <sheetName val="1.1설계기준"/>
      <sheetName val="inputdata"/>
      <sheetName val="난방방식분류"/>
      <sheetName val="공사정보입력"/>
      <sheetName val="설비내역서"/>
      <sheetName val="전기내역서"/>
      <sheetName val="영동(D)"/>
      <sheetName val="종단계산"/>
      <sheetName val="자재표"/>
      <sheetName val="비품"/>
      <sheetName val="변화치수"/>
      <sheetName val="단가조사서"/>
      <sheetName val="새공통(96임금인상기준)"/>
      <sheetName val="경비"/>
      <sheetName val="콘크리트포장"/>
      <sheetName val="진입도로포장산출"/>
      <sheetName val="진입부포장면적위치조서"/>
      <sheetName val="진입부수량집계표"/>
      <sheetName val="콘크리트포장집계표"/>
      <sheetName val="포장공집계"/>
      <sheetName val="토공집계표"/>
      <sheetName val="토공분석표"/>
      <sheetName val="내역서 "/>
      <sheetName val="견적990322"/>
      <sheetName val="대비표"/>
      <sheetName val="내역서_"/>
      <sheetName val="1_설계조건"/>
      <sheetName val="예상"/>
      <sheetName val="1,2,3,4,5단위수량"/>
      <sheetName val="전체"/>
      <sheetName val="CODE"/>
      <sheetName val="하도금액분계"/>
      <sheetName val="보온자재단가표"/>
      <sheetName val="자료"/>
      <sheetName val="대전21토목내역서"/>
      <sheetName val="Front"/>
      <sheetName val="hvac(제어동)"/>
      <sheetName val="hvac내역서(제어동)"/>
      <sheetName val="일위대가(계측기설치)"/>
      <sheetName val="합계금액"/>
      <sheetName val="방음벽기초(H=4m)"/>
      <sheetName val="업체별기성내역"/>
      <sheetName val="WVAL"/>
      <sheetName val="수량-가로등"/>
      <sheetName val="1단계"/>
      <sheetName val="내역서 제출"/>
      <sheetName val="테이블"/>
      <sheetName val="건축"/>
      <sheetName val="원가계산"/>
      <sheetName val="CON'C"/>
      <sheetName val="SAP_INPUT"/>
      <sheetName val="골재산출"/>
      <sheetName val="공동구수량"/>
      <sheetName val="분석"/>
      <sheetName val="일위대가목차"/>
      <sheetName val="인명부"/>
      <sheetName val="당초"/>
      <sheetName val="PIPING"/>
      <sheetName val="#3_일위대가목록"/>
      <sheetName val="#2_일위대가목록"/>
      <sheetName val="설명서 "/>
      <sheetName val="시중노임단가"/>
      <sheetName val="신축(단위)"/>
      <sheetName val="품종별월계"/>
      <sheetName val="전신환매도율"/>
      <sheetName val="자재 집계표"/>
      <sheetName val="단가산출2"/>
      <sheetName val="DATA입력"/>
      <sheetName val="배수관토공산출"/>
      <sheetName val="공종집계"/>
      <sheetName val="하도급계획"/>
      <sheetName val="토공(본관-토사)"/>
      <sheetName val="토공(분기관-토사)"/>
      <sheetName val="토공(분기관-암)"/>
      <sheetName val="토공(본관-암)"/>
      <sheetName val="교통대책내역"/>
      <sheetName val="분전함신설"/>
      <sheetName val="접지1종"/>
      <sheetName val="1공구내역서(1)"/>
      <sheetName val="기초자료"/>
      <sheetName val="2.대외공문"/>
      <sheetName val="설계내역2"/>
      <sheetName val="공종단가"/>
      <sheetName val="증감대비"/>
      <sheetName val="배지거총재료집계표"/>
      <sheetName val="cal"/>
      <sheetName val="가설"/>
      <sheetName val="일람표"/>
      <sheetName val="예정공정표"/>
      <sheetName val="깨기"/>
      <sheetName val="연부97-1"/>
      <sheetName val="쌍송교"/>
      <sheetName val="보안등"/>
      <sheetName val="gyun"/>
      <sheetName val="실행"/>
      <sheetName val="관일"/>
      <sheetName val="직재"/>
      <sheetName val="재집"/>
      <sheetName val="적용토목"/>
      <sheetName val="골조시행"/>
      <sheetName val="1.RAMP-A"/>
      <sheetName val="1_CB"/>
      <sheetName val="옹벽공_수량집계표"/>
      <sheetName val="A-8_PD(도로중앙)"/>
      <sheetName val="Flaer_Area"/>
      <sheetName val="내역서1999_8최종"/>
      <sheetName val="1_설계기준"/>
      <sheetName val="단가_및_재료비"/>
      <sheetName val="건축내역서_(경제상무실)"/>
      <sheetName val="설내역서_"/>
      <sheetName val="일위산출"/>
      <sheetName val="이름"/>
      <sheetName val="급여표"/>
      <sheetName val="직원투입계획"/>
      <sheetName val="준공정산"/>
      <sheetName val="미드수량"/>
      <sheetName val="형질변경"/>
      <sheetName val="약전설비"/>
      <sheetName val="준공조서"/>
      <sheetName val="공사준공계"/>
      <sheetName val="준공검사보고서"/>
      <sheetName val="203"/>
      <sheetName val="골조"/>
      <sheetName val="암거단위-1련"/>
      <sheetName val="일위대가 "/>
      <sheetName val="사본 _ b_balju"/>
      <sheetName val="공사설계"/>
      <sheetName val="케이블트레이"/>
      <sheetName val="별표 "/>
      <sheetName val="기초계산(Pmax)"/>
      <sheetName val="6차2회변경내역서"/>
      <sheetName val="구조물공"/>
      <sheetName val="부대공"/>
      <sheetName val="유림총괄"/>
      <sheetName val="단가표"/>
      <sheetName val="인사자료총집계"/>
      <sheetName val="포장면적산출"/>
      <sheetName val="포장수량집계"/>
      <sheetName val="단가조사표"/>
      <sheetName val="설계내역서(기계)"/>
      <sheetName val="1.3.1절점좌표"/>
      <sheetName val="토공사B동추가"/>
      <sheetName val="제경비최종"/>
      <sheetName val="찍기"/>
      <sheetName val="중기조종사 단위단가"/>
      <sheetName val="견적보고"/>
      <sheetName val="중단원본"/>
      <sheetName val="업체별담당"/>
      <sheetName val="4 공통갑지"/>
      <sheetName val="ESC (공정표기준)"/>
      <sheetName val="개산공사비"/>
      <sheetName val="36+45-113-18+19+20I"/>
      <sheetName val="10동"/>
      <sheetName val="집계"/>
      <sheetName val="음료실행"/>
      <sheetName val="금속및금속창호"/>
      <sheetName val="입력장소"/>
      <sheetName val="값"/>
      <sheetName val="노무비단가"/>
      <sheetName val="S.중기사용료"/>
      <sheetName val="ASP"/>
      <sheetName val="견적단가"/>
      <sheetName val="실행(ALT1)"/>
      <sheetName val="BOJUNGGM"/>
      <sheetName val="인수공규격"/>
      <sheetName val="투입비분석표"/>
      <sheetName val="국공유지및사유지"/>
      <sheetName val="수량간지코드"/>
      <sheetName val="수량목차코드"/>
      <sheetName val="금전출납"/>
      <sheetName val="직영명부"/>
      <sheetName val="A-4"/>
      <sheetName val="가시설수량"/>
      <sheetName val="대포2교접속"/>
      <sheetName val="천방교접속"/>
      <sheetName val="지장물C"/>
      <sheetName val="공사내역서(을)실행"/>
      <sheetName val="지수980731이후"/>
      <sheetName val="2.관대집계표"/>
      <sheetName val="일위(PN)"/>
      <sheetName val="단가조사"/>
      <sheetName val="99노임단_x0007_"/>
      <sheetName val="99노임단쌇"/>
      <sheetName val="서울대규장각(가시설흙막이)"/>
      <sheetName val="유효폭의 계산"/>
      <sheetName val="형식 - 1-2-3"/>
      <sheetName val="공정추가"/>
      <sheetName val="계약내역서"/>
      <sheetName val="공통자료"/>
      <sheetName val="작성"/>
      <sheetName val="도체종-상수표"/>
      <sheetName val="수불계획서(전체)"/>
      <sheetName val="판매시설"/>
      <sheetName val="-배수구조물공토공"/>
      <sheetName val="계산서(직선부)"/>
      <sheetName val="횡배수관재료-"/>
      <sheetName val="콘크리트측구연장"/>
      <sheetName val="시행후면적"/>
      <sheetName val="구체"/>
      <sheetName val="좌측날개벽"/>
      <sheetName val="우측날개벽"/>
      <sheetName val="STEEL BOX 단면설계(SEC.8)"/>
      <sheetName val="식생블럭"/>
      <sheetName val="물량표S"/>
      <sheetName val="SUMMARY"/>
      <sheetName val="물량표(신)"/>
      <sheetName val="총집계"/>
      <sheetName val="관리,공감"/>
      <sheetName val="금융비용"/>
      <sheetName val="식생블럭단위수량"/>
      <sheetName val="송라터널총괄"/>
      <sheetName val="ITEM"/>
      <sheetName val="Macro(전선)"/>
      <sheetName val="sw1"/>
      <sheetName val="W3단면"/>
      <sheetName val="연령현황"/>
      <sheetName val="설직재-1"/>
      <sheetName val="안산기계장치"/>
      <sheetName val="내력서"/>
      <sheetName val="안정계산"/>
      <sheetName val="단면검토"/>
      <sheetName val="신규 수주분(사용자 정의)"/>
      <sheetName val="DATA2000"/>
      <sheetName val="plan&amp;section of foundation"/>
      <sheetName val="pile bearing capa &amp; arrenge"/>
      <sheetName val="design load"/>
      <sheetName val="working load at the btm ft."/>
      <sheetName val="stability check"/>
      <sheetName val="design criteria"/>
      <sheetName val="COMPARISON TABLE"/>
      <sheetName val="crude.SLAB RE-bar"/>
      <sheetName val="CRUDE RE-bar"/>
      <sheetName val="부대공Ⅱ"/>
      <sheetName val="설계변경원가계산총괄표"/>
      <sheetName val="식재일위대가"/>
      <sheetName val="주경기-오배수"/>
      <sheetName val="단가산출서1"/>
      <sheetName val="식재총괄"/>
      <sheetName val="좌측"/>
      <sheetName val="수량BOQ"/>
      <sheetName val="관경별우수관집계"/>
      <sheetName val="법면"/>
      <sheetName val="중기일위대가"/>
      <sheetName val="배수공1"/>
      <sheetName val="일반부표"/>
      <sheetName val="전기일위대가"/>
      <sheetName val="토목품셈"/>
      <sheetName val="마산방향철근집계"/>
      <sheetName val="CPM챠트"/>
      <sheetName val="H-pile(298x299)"/>
      <sheetName val="H-pile(250x250)"/>
      <sheetName val="내역및총괄"/>
      <sheetName val="토적계산서"/>
      <sheetName val="2.입력sheet"/>
      <sheetName val="M1"/>
      <sheetName val="SILICATE"/>
      <sheetName val="TB-내역서"/>
      <sheetName val="절취및터파기"/>
      <sheetName val="토공총괄집계"/>
      <sheetName val="세목전체"/>
      <sheetName val="20관리비율"/>
      <sheetName val="견적조건"/>
      <sheetName val="개략"/>
      <sheetName val="공사비산출내역"/>
      <sheetName val="정렬"/>
      <sheetName val="소방현물"/>
      <sheetName val="슬래브"/>
      <sheetName val="직공비"/>
      <sheetName val="(3.품질관리 시험 총괄표)"/>
      <sheetName val="지급자재"/>
      <sheetName val="토량1-1"/>
      <sheetName val="조작대(1연)"/>
      <sheetName val="VE절감"/>
      <sheetName val="2.가정단면"/>
      <sheetName val="거래처등록"/>
      <sheetName val="물가자료"/>
      <sheetName val="지주목시비량산출서"/>
      <sheetName val="일반공사"/>
      <sheetName val="손익분석"/>
      <sheetName val="일위대가(건축)"/>
      <sheetName val="Pier 3"/>
      <sheetName val="수량산출서 갑지"/>
      <sheetName val="DIAPHRAGM"/>
      <sheetName val="상시"/>
      <sheetName val="현장일반사항"/>
      <sheetName val="원형측구(B-type)"/>
      <sheetName val="토공총괄표"/>
      <sheetName val="1TL종점(1)"/>
      <sheetName val="도로경계블럭연장조서"/>
      <sheetName val="기계내역"/>
      <sheetName val="전력"/>
      <sheetName val="산근(PE,300)"/>
      <sheetName val="특2호부관하천산근"/>
      <sheetName val="특2호하천산근"/>
      <sheetName val="종배수관(신)"/>
      <sheetName val="적용단위길이"/>
      <sheetName val="종배수관면벽신"/>
      <sheetName val="1062-X방향 "/>
      <sheetName val="단가(반정1교-원주)"/>
      <sheetName val="Sheet10"/>
      <sheetName val="통영LNG입찰현황"/>
      <sheetName val="전력구구조물산근"/>
      <sheetName val="COL"/>
      <sheetName val="간지9)"/>
      <sheetName val="별총"/>
      <sheetName val="BOX전기내역"/>
      <sheetName val="소운반"/>
      <sheetName val="표  지"/>
      <sheetName val="BOX(1.5X1.5)"/>
      <sheetName val="U-TYPE(1)"/>
      <sheetName val="1.2.1 마루높이결정"/>
      <sheetName val="BOILING검토"/>
      <sheetName val="입찰보고"/>
      <sheetName val="차선도색현황"/>
      <sheetName val="우수관"/>
      <sheetName val="기계시공"/>
      <sheetName val="2000용수잠관-수량집계"/>
      <sheetName val="&lt;목록&gt;"/>
      <sheetName val="기계경비일람"/>
      <sheetName val="BID9697"/>
      <sheetName val="토목내역"/>
      <sheetName val="시가지우회도로공내역서"/>
      <sheetName val="o현장경비"/>
      <sheetName val="공사내역"/>
      <sheetName val="※참고자료※"/>
      <sheetName val="UEC영화관본공사내역"/>
      <sheetName val="대운산출"/>
      <sheetName val="세부내역"/>
      <sheetName val="SLIDES"/>
      <sheetName val="노무비계"/>
      <sheetName val="sheeet2"/>
      <sheetName val="단면 _2_"/>
      <sheetName val="Dike for 49T03 &amp; 49T04"/>
      <sheetName val="Dike for 49T02, 05~07, 19 (1)"/>
      <sheetName val=" 냉각수펌프"/>
      <sheetName val="Sheet15"/>
      <sheetName val="상수도공-간지"/>
      <sheetName val="옹벽"/>
      <sheetName val="주식"/>
      <sheetName val="집계표(육상)"/>
      <sheetName val="조건표"/>
      <sheetName val="지급자재조서"/>
      <sheetName val="참조M"/>
      <sheetName val="하중"/>
      <sheetName val="횡배수관"/>
      <sheetName val="간선계산"/>
      <sheetName val="기둥(하중)"/>
      <sheetName val="ENE-CAL 1"/>
      <sheetName val="costing_CV"/>
      <sheetName val="ITB COST"/>
      <sheetName val="costing_ESDV"/>
      <sheetName val="costing_Misc"/>
      <sheetName val="costing_MOV"/>
      <sheetName val="costing_Press"/>
      <sheetName val="자압"/>
      <sheetName val="일위대가1"/>
      <sheetName val="지구단위계획"/>
      <sheetName val="type-F"/>
      <sheetName val="수량산출근거"/>
      <sheetName val="XL4Poppy"/>
      <sheetName val="소업1교"/>
      <sheetName val="변경후-SHEET"/>
      <sheetName val="CON포장수량"/>
      <sheetName val="CONUNIT"/>
      <sheetName val="웅진교-S2"/>
      <sheetName val="방음벽기초"/>
      <sheetName val="품셈총괄표"/>
      <sheetName val="PD-5(직선)"/>
      <sheetName val="ACUNIT"/>
      <sheetName val="현황산출서"/>
      <sheetName val="plan&amp;section_of_foundation"/>
      <sheetName val="working_load_at_the_btm_ft_"/>
      <sheetName val="stability_check"/>
      <sheetName val="design_criteria"/>
      <sheetName val="design_load"/>
      <sheetName val="주요자재집계표"/>
      <sheetName val="상승요인분석"/>
      <sheetName val="식재일위"/>
      <sheetName val="woo(mac)"/>
      <sheetName val="계단"/>
      <sheetName val="터널구조물산근"/>
      <sheetName val="예산작성기준(전기)"/>
      <sheetName val="수정내역서"/>
      <sheetName val="자재목록"/>
      <sheetName val="TEL"/>
      <sheetName val="품의"/>
      <sheetName val="2011.(4)"/>
      <sheetName val="맨홀평균높이"/>
      <sheetName val="2002년12월"/>
      <sheetName val="MOTOR"/>
      <sheetName val="WEON"/>
      <sheetName val="바닥판(1)"/>
      <sheetName val="통합"/>
      <sheetName val="설계기준 및 하중계산"/>
      <sheetName val="단가일람"/>
      <sheetName val="단위량당중기"/>
      <sheetName val="11.자재단가"/>
      <sheetName val="배수내역"/>
      <sheetName val="PAD TR보호대기초"/>
      <sheetName val="가로등기초"/>
      <sheetName val="설정"/>
      <sheetName val="공종별수량집계"/>
      <sheetName val="기초공"/>
      <sheetName val="맨홀수량산출"/>
      <sheetName val="P3"/>
      <sheetName val="각사별공사비분개 "/>
      <sheetName val="기둥"/>
      <sheetName val="저판(버림100)"/>
      <sheetName val="계화배수"/>
      <sheetName val="산근목록"/>
      <sheetName val="슬래브(유곡)"/>
      <sheetName val="SUMDO"/>
      <sheetName val="ENDDO"/>
      <sheetName val="PLDB"/>
      <sheetName val="AAA"/>
      <sheetName val="M-HOUR"/>
      <sheetName val="공기"/>
      <sheetName val="원가입력"/>
      <sheetName val="DESCRIPTION"/>
      <sheetName val="내역(전체)"/>
      <sheetName val="inter"/>
      <sheetName val="Sheet6"/>
      <sheetName val="북방3터널"/>
      <sheetName val="예산내역서"/>
      <sheetName val="M_DB"/>
      <sheetName val="TYPE"/>
      <sheetName val="costing_FE"/>
      <sheetName val="BOX-1515"/>
      <sheetName val="BOX-1510"/>
      <sheetName val="3CHBDC"/>
      <sheetName val="사급자재"/>
      <sheetName val="간접비내역-1"/>
      <sheetName val="석축"/>
      <sheetName val="인천제철"/>
      <sheetName val="재료"/>
      <sheetName val="예산대비"/>
      <sheetName val="0226"/>
      <sheetName val="역T형(H=6.0) (2)"/>
      <sheetName val="중기집계"/>
      <sheetName val="대정2공구"/>
      <sheetName val="포장직선구간"/>
      <sheetName val="1호맨홀토공"/>
      <sheetName val="00000"/>
      <sheetName val="전계가"/>
      <sheetName val="공통부대비"/>
      <sheetName val="결재갑지"/>
      <sheetName val="소비자가"/>
      <sheetName val="POL6차-PIPING"/>
      <sheetName val="b_balju_cho"/>
      <sheetName val="토목명"/>
      <sheetName val="2.토목공사"/>
      <sheetName val="제원및배치"/>
      <sheetName val="돌담교_상부수량"/>
      <sheetName val="CON기초"/>
      <sheetName val="중동공구"/>
      <sheetName val="건물철거"/>
      <sheetName val="기타배수구조물깨기-단위수량"/>
      <sheetName val="내역을"/>
      <sheetName val="신규보류입력"/>
      <sheetName val="AS포장복구 "/>
      <sheetName val="운임료"/>
      <sheetName val="Macro2"/>
      <sheetName val="년도별노임표"/>
      <sheetName val="중기목록표"/>
      <sheetName val="FILE1"/>
      <sheetName val="안전장치"/>
      <sheetName val="노임,재료비"/>
      <sheetName val="초"/>
      <sheetName val="토공개요C"/>
      <sheetName val="정공공사"/>
      <sheetName val="대전가오_견출_집계표"/>
      <sheetName val="도로"/>
      <sheetName val="수로BOX"/>
      <sheetName val="적용기준"/>
      <sheetName val="수량"/>
      <sheetName val="작업입력"/>
      <sheetName val="2003상반기노임기준"/>
      <sheetName val="연동내역"/>
      <sheetName val="건설성적"/>
      <sheetName val="건축일위"/>
      <sheetName val="그라우팅일위"/>
      <sheetName val="문산방향-교대(A2)"/>
      <sheetName val="토공개요"/>
      <sheetName val="토공(1)"/>
      <sheetName val="투찰"/>
      <sheetName val="L_RPTB02_01"/>
      <sheetName val="A2"/>
      <sheetName val="청주(철골발주의뢰서)"/>
      <sheetName val="설계변경총괄표(계산식)"/>
      <sheetName val="기본데이타입력"/>
      <sheetName val="보도교산출근거"/>
      <sheetName val="원가&amp;하도급원가"/>
      <sheetName val="HVAC"/>
      <sheetName val="대공종"/>
      <sheetName val="가감수량"/>
      <sheetName val="개별직종노임단가(2003.9)"/>
      <sheetName val="격점수량"/>
      <sheetName val="3련 BOX"/>
      <sheetName val="II손익관리"/>
      <sheetName val="목포방향"/>
      <sheetName val="노무자도장2"/>
      <sheetName val="내역- CCTV"/>
      <sheetName val="개거산출내역"/>
      <sheetName val="D"/>
      <sheetName val="재료비"/>
      <sheetName val="부속동"/>
      <sheetName val="터널굴착단산"/>
      <sheetName val="EQUIP LIST"/>
      <sheetName val="실행내역(10.13)"/>
      <sheetName val="1구간FRP수량산출"/>
      <sheetName val="중기단가LIST"/>
      <sheetName val="산출기준"/>
      <sheetName val="개별직종노임"/>
      <sheetName val="엔지니어링노임"/>
      <sheetName val="기본단가표"/>
      <sheetName val="기존건물 깨기원단위"/>
      <sheetName val="시장성초안camera"/>
      <sheetName val="장비종합부표"/>
      <sheetName val="집계표_식재"/>
      <sheetName val="부표"/>
      <sheetName val="COVER"/>
      <sheetName val="철근량 산정"/>
      <sheetName val="구분표"/>
      <sheetName val="건축계약내역"/>
      <sheetName val="공종별자재"/>
      <sheetName val="방수"/>
      <sheetName val="포장자재집계표"/>
      <sheetName val="물가단가"/>
      <sheetName val="제표일위대가"/>
      <sheetName val="208-238"/>
      <sheetName val="노.표-조"/>
      <sheetName val="단관데이터"/>
      <sheetName val="이형관데이터"/>
      <sheetName val="철거현황"/>
      <sheetName val="설비공사(4)"/>
      <sheetName val="준비공"/>
      <sheetName val="목교수량산출"/>
      <sheetName val="양식3"/>
      <sheetName val="설계설명서"/>
      <sheetName val="위생"/>
      <sheetName val="슬래브 -연속(3경간)"/>
      <sheetName val="식재가격"/>
      <sheetName val="신천3호용수로"/>
      <sheetName val="CC16-내역서"/>
      <sheetName val="4.2유효폭의 계산"/>
      <sheetName val="이토변실"/>
      <sheetName val="Macro(차단기)"/>
      <sheetName val="JUCKEYK"/>
      <sheetName val="가설공사비"/>
      <sheetName val="도로구조공사비"/>
      <sheetName val="도로토공공사비"/>
      <sheetName val="여수토공사비"/>
      <sheetName val="2000노임기준"/>
      <sheetName val="식재"/>
      <sheetName val="시설물"/>
      <sheetName val="식재출력용"/>
      <sheetName val="유지관리"/>
      <sheetName val="가제당공사비"/>
      <sheetName val="기초처리공사비"/>
      <sheetName val="복통공사비"/>
      <sheetName val="본제당공사비"/>
      <sheetName val="중기운반비"/>
      <sheetName val="진입도로공사비"/>
      <sheetName val="취수탑공사비"/>
      <sheetName val="토취장복구"/>
      <sheetName val="토목공사일반"/>
      <sheetName val="토공분배표"/>
      <sheetName val="종배수단위_CON기초"/>
      <sheetName val="산출3-동력"/>
      <sheetName val="산출4-전등"/>
      <sheetName val="산출2-전력"/>
      <sheetName val="산출9-TRAY"/>
      <sheetName val="DATE2001"/>
      <sheetName val="밸브설치"/>
      <sheetName val="참여현황 (직원)"/>
      <sheetName val="종형증설공"/>
      <sheetName val="시노501"/>
      <sheetName val="주요재료비(원본)"/>
      <sheetName val="2000.05"/>
      <sheetName val="CABLE SIZE-1"/>
      <sheetName val="토공구역구분(출력안함)"/>
      <sheetName val="간지02)"/>
      <sheetName val="직접구매"/>
      <sheetName val="간지03 )"/>
      <sheetName val="주요자재xxxxxx"/>
      <sheetName val="1.레미콘"/>
      <sheetName val="2.관집계"/>
      <sheetName val="3.제수밸브"/>
      <sheetName val="4.각종주철제"/>
      <sheetName val="5.유량계"/>
      <sheetName val="1.골재집계"/>
      <sheetName val="2.철근집계"/>
      <sheetName val="3.관세척"/>
      <sheetName val="4.분기관"/>
      <sheetName val="간지04)"/>
      <sheetName val="총괄자재집계표"/>
      <sheetName val="간지05)"/>
      <sheetName val="상수공 토공집계표"/>
      <sheetName val="우수공자재집계표"/>
      <sheetName val="시모자"/>
      <sheetName val="정부노임"/>
      <sheetName val="용소리교"/>
      <sheetName val="길어깨단위"/>
      <sheetName val="토목내역서(변경1)"/>
      <sheetName val="부경대총괄내역서"/>
      <sheetName val="포장공총괄수량집계표"/>
      <sheetName val="적요"/>
      <sheetName val="1. 총괄 집계표"/>
      <sheetName val="본댐설계"/>
      <sheetName val="SCHE"/>
      <sheetName val="절대건들지마시오"/>
      <sheetName val="CABLE"/>
      <sheetName val="0"/>
      <sheetName val="계정"/>
      <sheetName val="표준내역"/>
      <sheetName val="역T형옹벽(3.0)"/>
      <sheetName val="설계서(7)"/>
      <sheetName val="설계공통자료입력"/>
      <sheetName val="품셈표"/>
      <sheetName val="공사개별자료입력"/>
      <sheetName val="공사비예산서"/>
      <sheetName val="기초입력 DATA"/>
      <sheetName val="3BL공동구_수량2"/>
      <sheetName val="준검_내역서1"/>
      <sheetName val="3_공통공사대비1"/>
      <sheetName val="방배동내역_(총괄)1"/>
      <sheetName val="9_정착구_보강1"/>
      <sheetName val="단가_(2)1"/>
      <sheetName val="6PILE__(돌출)1"/>
      <sheetName val="환경기계공정표_(3)1"/>
      <sheetName val="전선_및_전선관1"/>
      <sheetName val="1차_내역서1"/>
      <sheetName val="DATA_입력란1"/>
      <sheetName val="1__설계조건_2_단면가정_3__하중계산1"/>
      <sheetName val="BSD_(2)1"/>
      <sheetName val="배관배선_단가조사1"/>
      <sheetName val="옹벽공_수량집계표1"/>
      <sheetName val="배수공_시멘트_및_골재량_산출1"/>
      <sheetName val="96보완계획7_121"/>
      <sheetName val="7_PILE__(돌출)1"/>
      <sheetName val="8_PILE__(돌출)1"/>
      <sheetName val="사__업__비__수__지__예__산__서1"/>
      <sheetName val="토공(우물통,기타)_"/>
      <sheetName val="11_1_단면hwp"/>
      <sheetName val="노임단가_(2)"/>
      <sheetName val="Sheet1_(2)1"/>
      <sheetName val="Sheet2_(2)1"/>
      <sheetName val="Customer_Databas1"/>
      <sheetName val="상_부1"/>
      <sheetName val="A-8_PD(도로중앙)1"/>
      <sheetName val="단양_00_아파트-세부내역"/>
      <sheetName val="청_구1"/>
      <sheetName val="설내역서_1"/>
      <sheetName val="건축내역서_(경제상무실)1"/>
      <sheetName val="1_수인터널1"/>
      <sheetName val="단면_(2)"/>
      <sheetName val="1_설계조건1"/>
      <sheetName val="배수공_주요자재_집계표"/>
      <sheetName val="내역서1999_8최종1"/>
      <sheetName val="06_일위대가목록"/>
      <sheetName val="PROJECT_BRIEF(EX_NEW)1"/>
      <sheetName val="Site_Expenses1"/>
      <sheetName val="내역서_(2)"/>
      <sheetName val="전_기"/>
      <sheetName val="공사비_증감_내역서1"/>
      <sheetName val="표지_(2)"/>
      <sheetName val="단가_및_재료비1"/>
      <sheetName val="Ⅴ-2_공종별내역"/>
      <sheetName val="4_내진설계"/>
      <sheetName val="_ｹ-ﾌﾞﾙ"/>
      <sheetName val="플랜트_설치"/>
      <sheetName val="지구_리스트"/>
      <sheetName val="1000_DB구축_부표"/>
      <sheetName val="효성CB_1P기초"/>
      <sheetName val="전차선로_물량표"/>
      <sheetName val="1_CB1"/>
      <sheetName val="1_설계기준1"/>
      <sheetName val="Flaer_Area1"/>
      <sheetName val="1_우편집중내역서"/>
      <sheetName val="하도급_검토"/>
      <sheetName val="지장물_철거_물량_산출서"/>
      <sheetName val="4_2_1_마루높이_검토"/>
      <sheetName val="3_하중계산"/>
      <sheetName val="_상부공통집계(총괄)"/>
      <sheetName val="단_box"/>
      <sheetName val="중강당_내역"/>
      <sheetName val="2-1__경관조명_내역총괄표"/>
      <sheetName val="총_원가계산"/>
      <sheetName val="돌담교_상부수량1"/>
      <sheetName val="HRSG_SMALL07220"/>
      <sheetName val="아파트_내역"/>
      <sheetName val="노임_및_중기단가"/>
      <sheetName val="내역서_1"/>
      <sheetName val="내역서_제출"/>
      <sheetName val="설명서_"/>
      <sheetName val="8_석축단위(H=1_5M)"/>
      <sheetName val="2_대외공문"/>
      <sheetName val="별표_"/>
      <sheetName val="인건비_"/>
      <sheetName val="신규_수주분(사용자_정의)"/>
      <sheetName val="plan&amp;section_of_foundation1"/>
      <sheetName val="pile_bearing_capa_&amp;_arrenge"/>
      <sheetName val="design_load1"/>
      <sheetName val="working_load_at_the_btm_ft_1"/>
      <sheetName val="stability_check1"/>
      <sheetName val="design_criteria1"/>
      <sheetName val="3_하중산정4_지지력"/>
      <sheetName val="COMPARISON_TABLE"/>
      <sheetName val="crude_SLAB_RE-bar"/>
      <sheetName val="CRUDE_RE-bar"/>
      <sheetName val="2_입력sheet"/>
      <sheetName val="(3_품질관리_시험_총괄표)"/>
      <sheetName val="2_가정단면"/>
      <sheetName val="Pier_3"/>
      <sheetName val="수량산출서_갑지"/>
      <sheetName val="1062-X방향_"/>
      <sheetName val="표__지"/>
      <sheetName val="BOX(1_5X1_5)"/>
      <sheetName val="1_2_1_마루높이결정"/>
      <sheetName val="단면__2_"/>
      <sheetName val="Dike_for_49T03_&amp;_49T04"/>
      <sheetName val="Dike_for_49T02,_05~07,_19_(1)"/>
      <sheetName val="_냉각수펌프"/>
      <sheetName val="ENE-CAL_1"/>
      <sheetName val="ITB_COST"/>
      <sheetName val="2011_(4)"/>
      <sheetName val="설계기준_및_하중계산"/>
      <sheetName val="11_자재단가"/>
      <sheetName val="PAD_TR보호대기초"/>
      <sheetName val="각사별공사비분개_"/>
      <sheetName val="역T형(H=6_0)_(2)"/>
      <sheetName val="2_토목공사"/>
      <sheetName val="AS포장복구_"/>
      <sheetName val="개별직종노임단가(2003_9)"/>
      <sheetName val="3련_BOX"/>
      <sheetName val="내역-_CCTV"/>
      <sheetName val="EQUIP_LIST"/>
      <sheetName val="실행내역(10_13)"/>
      <sheetName val="기존건물_깨기원단위"/>
      <sheetName val="철근량_산정"/>
      <sheetName val="노_표-조"/>
      <sheetName val="슬래브_-연속(3경간)"/>
      <sheetName val="4_2유효폭의_계산"/>
      <sheetName val="참여현황_(직원)"/>
      <sheetName val="전통건설"/>
      <sheetName val="Requirement(Work Crew)"/>
      <sheetName val="CONCRETE"/>
      <sheetName val="참고"/>
      <sheetName val="PILE"/>
      <sheetName val="목표세부명세"/>
      <sheetName val="공통갑지"/>
      <sheetName val="기성청구조서"/>
      <sheetName val="2.건축"/>
      <sheetName val="SLAB"/>
      <sheetName val="2006계약"/>
      <sheetName val="배수공 내역서 적용수량"/>
      <sheetName val="수리결과"/>
      <sheetName val="물류최종8월7"/>
      <sheetName val="나.설계조건"/>
      <sheetName val="9509"/>
      <sheetName val="터널조도"/>
      <sheetName val="입찰품의서"/>
      <sheetName val="공사내역서"/>
      <sheetName val="DHEQSUPT"/>
      <sheetName val="본선 토공 분배표"/>
      <sheetName val="신푝지1"/>
      <sheetName val="기계설비품셈"/>
      <sheetName val="5.장비(안)"/>
      <sheetName val="한일양산"/>
      <sheetName val="공사품旼ã"/>
      <sheetName val="점검총괄"/>
      <sheetName val="기시공토적"/>
      <sheetName val="2012노임단가"/>
      <sheetName val="스파이더산출근거"/>
      <sheetName val="모래기초"/>
      <sheetName val="위치"/>
      <sheetName val="표지(예시)"/>
      <sheetName val="설계서"/>
      <sheetName val="화산경계"/>
      <sheetName val="3.2주형지지보"/>
      <sheetName val="상수도내역서"/>
      <sheetName val="견적가"/>
      <sheetName val="차수공개요"/>
      <sheetName val="49"/>
      <sheetName val="공정자료2"/>
      <sheetName val="아파트"/>
      <sheetName val="잡비계산"/>
      <sheetName val="(참고)지급수수료"/>
      <sheetName val="C.배수관공"/>
      <sheetName val="전력간선(신설)"/>
      <sheetName val="LOPCALC"/>
      <sheetName val="수주현황2월"/>
      <sheetName val="PIPE(UG)내역"/>
      <sheetName val="산출"/>
      <sheetName val="자동제어"/>
      <sheetName val="스톱로그내역"/>
      <sheetName val="공조기휀"/>
      <sheetName val="상하차비용(기계상차)"/>
      <sheetName val="수간보호"/>
      <sheetName val="운반비"/>
      <sheetName val="공종목록표"/>
      <sheetName val="계획집계"/>
      <sheetName val="총수량집계표"/>
      <sheetName val="1.취수장"/>
      <sheetName val="총괄-1"/>
      <sheetName val="실행내역서 "/>
      <sheetName val="전국현황"/>
      <sheetName val="변경당시노임단가표"/>
      <sheetName val="작업 반복"/>
      <sheetName val="상세"/>
      <sheetName val="콘크스"/>
      <sheetName val="신평리 권리자명부"/>
      <sheetName val="당진1,2호기전선관설치및접지4차공사내역서-을지"/>
      <sheetName val="1SPAN"/>
      <sheetName val="설계총괄표"/>
      <sheetName val="(당氐⿾_x0000__x0000_"/>
      <sheetName val="(당_x0000__x0000__x0005__x0000_"/>
      <sheetName val="SANTOGO"/>
      <sheetName val="내역단위"/>
      <sheetName val="코드명"/>
      <sheetName val="구조물단위표"/>
      <sheetName val="관포설품"/>
      <sheetName val="동원단위"/>
      <sheetName val="구조물절단규격"/>
      <sheetName val="거리별운반단가"/>
      <sheetName val="HC-04"/>
      <sheetName val="개소별수량산출"/>
      <sheetName val="협력업체기성(첨부)"/>
      <sheetName val="현장청취복명서"/>
      <sheetName val="전산output"/>
      <sheetName val="노임산출서"/>
      <sheetName val="돈암사업"/>
      <sheetName val="單價表단가표"/>
      <sheetName val="FAB消防报警"/>
      <sheetName val="工程量计算书"/>
      <sheetName val="FAB计算式"/>
      <sheetName val="취수탑"/>
      <sheetName val="Quantity"/>
      <sheetName val="변수값"/>
      <sheetName val="평균터파기"/>
      <sheetName val="추정공사비_산출내역1.xlsx"/>
      <sheetName val="견적대비 견적서"/>
      <sheetName val="음봉방향"/>
      <sheetName val="건축집계"/>
      <sheetName val="BOQ"/>
      <sheetName val="1호-아(오)0.4"/>
      <sheetName val="Model"/>
      <sheetName val="CONSTRUCTION COMPONENT"/>
      <sheetName val="접속 SLAB,BRACKET 설계"/>
      <sheetName val="가정급수관"/>
      <sheetName val="EQ"/>
      <sheetName val="맨홀토공수량"/>
      <sheetName val="2000년하반기"/>
      <sheetName val="EP0618"/>
      <sheetName val="기초(중마오수)"/>
      <sheetName val="빌딩 안내"/>
      <sheetName val="공정별 수량산출서"/>
      <sheetName val="일반시방서"/>
      <sheetName val="일위대가(조경)"/>
      <sheetName val="자재 및 폐기물견적(2008)"/>
      <sheetName val="대우단가(풍산)"/>
      <sheetName val="화단 철거"/>
      <sheetName val="중기비"/>
      <sheetName val="CABLE SIZE-3"/>
      <sheetName val="수지예산"/>
      <sheetName val="예정(3)"/>
      <sheetName val="측구공"/>
      <sheetName val="입력값"/>
      <sheetName val="옥내아파트(전기)"/>
      <sheetName val="점수계산1-2"/>
      <sheetName val="Sheet16"/>
      <sheetName val="Sheet14"/>
      <sheetName val="부하"/>
      <sheetName val="Sheet13"/>
      <sheetName val="최적단면"/>
      <sheetName val="cable data1"/>
      <sheetName val="간접비계산"/>
      <sheetName val="wk prgs"/>
      <sheetName val="Berm"/>
      <sheetName val="2.2 S-Curve"/>
      <sheetName val="설계개요"/>
      <sheetName val="IMPEADENCE MAP 취수장"/>
      <sheetName val="AC포장수량"/>
      <sheetName val="기본DATA"/>
      <sheetName val="약품설비"/>
      <sheetName val="COPING-1"/>
      <sheetName val="역T형교대-2수량"/>
      <sheetName val="1-1"/>
      <sheetName val="일위대가_호표"/>
      <sheetName val="일위대가_호표 (계약)"/>
      <sheetName val="주beam"/>
      <sheetName val="2. 공원조도"/>
      <sheetName val="설직재_1"/>
      <sheetName val="업무"/>
      <sheetName val="견적1"/>
      <sheetName val="인부신상자료"/>
      <sheetName val="001"/>
      <sheetName val="2F 회의실견적(5_14 일대)"/>
      <sheetName val="총_구조물공"/>
      <sheetName val="(X)품셈집계"/>
      <sheetName val="대3류 "/>
      <sheetName val="부대시설"/>
      <sheetName val="설치조서"/>
      <sheetName val="배수공집계표"/>
      <sheetName val="포장집계"/>
      <sheetName val="포장연장"/>
      <sheetName val="학습율"/>
      <sheetName val="건설사업관리 공제요율"/>
      <sheetName val="건설공사 감리원 배치기준"/>
      <sheetName val="책임감리 공제요율"/>
      <sheetName val="단가비교표"/>
      <sheetName val="제경비"/>
      <sheetName val="실적"/>
      <sheetName val="입력(K0)"/>
      <sheetName val="장비"/>
      <sheetName val="단가산출1"/>
      <sheetName val="지수"/>
      <sheetName val="인제내역"/>
      <sheetName val="1~9 하중계산"/>
      <sheetName val="PL단가산정"/>
      <sheetName val="그림"/>
      <sheetName val="그림2"/>
      <sheetName val="전등수량산출"/>
      <sheetName val="산정표"/>
      <sheetName val="캔개발배경"/>
      <sheetName val="캔판매목표"/>
      <sheetName val="시장"/>
      <sheetName val="손익"/>
      <sheetName val="일정표"/>
      <sheetName val="마케팅"/>
      <sheetName val="추정손익"/>
      <sheetName val="할당"/>
      <sheetName val="제목"/>
      <sheetName val="원가,목표"/>
      <sheetName val="판매"/>
      <sheetName val="판촉"/>
      <sheetName val="협조"/>
      <sheetName val="정의"/>
      <sheetName val="대구은행"/>
      <sheetName val="견적갑지"/>
      <sheetName val="물량내역"/>
      <sheetName val="소요자재명세서"/>
      <sheetName val="품목납기"/>
      <sheetName val="도면명"/>
      <sheetName val="1,2공구원가계산서"/>
      <sheetName val="1공구산출내역서"/>
      <sheetName val="내역서 (변경단가)"/>
      <sheetName val="100만평"/>
      <sheetName val="단면A-A(TR)"/>
      <sheetName val="토공유동표"/>
      <sheetName val="구분자"/>
      <sheetName val=" "/>
      <sheetName val="상부"/>
      <sheetName val="상촌2교-일반수량집계"/>
      <sheetName val="흥양2교토공집계표"/>
      <sheetName val="101동"/>
      <sheetName val="BOX수량"/>
      <sheetName val="RAMP 단면(R2)"/>
      <sheetName val="신고조서"/>
      <sheetName val="96정변2"/>
      <sheetName val="차수"/>
      <sheetName val="공사비총괄표"/>
      <sheetName val="항목등록"/>
      <sheetName val="102역사"/>
      <sheetName val="목차 "/>
      <sheetName val="직접공사비"/>
      <sheetName val="0506생활권구적"/>
      <sheetName val="간접1"/>
      <sheetName val="공정코드"/>
      <sheetName val="우수내용"/>
      <sheetName val="기성내역"/>
      <sheetName val="공통가설공사"/>
      <sheetName val="재료집계표"/>
      <sheetName val="각종양식"/>
      <sheetName val="암거단위"/>
      <sheetName val="오동"/>
      <sheetName val="대조"/>
      <sheetName val="나한"/>
      <sheetName val="월말"/>
      <sheetName val="업무분장"/>
      <sheetName val="발주내역"/>
      <sheetName val="토목내역서 (도급단가)"/>
      <sheetName val="예산M11A"/>
      <sheetName val="내역_ver1.0"/>
      <sheetName val="세골재  T2 변경 현황"/>
      <sheetName val="0.단가"/>
      <sheetName val="중기"/>
      <sheetName val="CIVIL4"/>
      <sheetName val="내역서중"/>
      <sheetName val="PSCbeam설계"/>
      <sheetName val="4. 주형설계"/>
      <sheetName val="바닥판의 설계"/>
      <sheetName val="자재단가비교표"/>
      <sheetName val="2.단면가정"/>
      <sheetName val="수우미양가(Vlookup)"/>
      <sheetName val="세부내역서(전기)"/>
      <sheetName val="소보"/>
      <sheetName val="포장면적집계"/>
      <sheetName val="RFP002"/>
      <sheetName val="Rooms"/>
      <sheetName val="Chiet tinh dz35"/>
      <sheetName val="TABLE DB"/>
      <sheetName val="쌍용 data base"/>
      <sheetName val="CTG"/>
      <sheetName val="구조물공위치조서"/>
      <sheetName val="TYPE1"/>
      <sheetName val="LKVL-CK-HT-GD1"/>
      <sheetName val="TONGKE-HT"/>
      <sheetName val="장비사양"/>
      <sheetName val="Tables"/>
      <sheetName val="현장별계약현황('98.10.31)"/>
      <sheetName val="배수내역 (2)"/>
      <sheetName val="편입용지조서"/>
      <sheetName val="pvc연결관"/>
      <sheetName val="계약ITEM"/>
      <sheetName val="escon"/>
      <sheetName val="code HTT Thap"/>
      <sheetName val="Notes"/>
      <sheetName val="GIAVLIEU"/>
      <sheetName val="SAP"/>
      <sheetName val="Mall"/>
      <sheetName val="D&amp;W def."/>
      <sheetName val="FitOutConfCentre"/>
      <sheetName val="GVL"/>
      <sheetName val="RAB AR&amp;STR"/>
      <sheetName val="6MONTHS"/>
      <sheetName val="4-Lane bridge"/>
      <sheetName val="Z"/>
      <sheetName val="chitimc"/>
      <sheetName val="dongia (2)"/>
      <sheetName val="giathanh1"/>
      <sheetName val="t-h HA THE"/>
      <sheetName val="lam-moi"/>
      <sheetName val="THPDMoi  (2)"/>
      <sheetName val="gtrinh"/>
      <sheetName val="phuluc1"/>
      <sheetName val="DONGIA"/>
      <sheetName val="thao-go"/>
      <sheetName val="DON GIA"/>
      <sheetName val="DG"/>
      <sheetName val="dtxl"/>
      <sheetName val="CHITIET VL-NC-TT -1p"/>
      <sheetName val="TONG HOP VL-NC TT"/>
      <sheetName val="TH XL"/>
      <sheetName val="VC"/>
      <sheetName val="chitiet"/>
      <sheetName val="Tiepdia"/>
      <sheetName val="CHITIET VL-NC-TT-3p"/>
      <sheetName val="TDTKP"/>
      <sheetName val="TDTKP1"/>
      <sheetName val="KPVC-BD "/>
      <sheetName val="CHITIET VL-NC"/>
      <sheetName val="B3A - TOWER A"/>
      <sheetName val="Thuc thanh"/>
      <sheetName val="264"/>
      <sheetName val="침하계"/>
      <sheetName val="2_2_S-Curve"/>
      <sheetName val="DI-ESTI"/>
      <sheetName val="일위대가표(유단가)"/>
      <sheetName val="Civil. Sub-Station 1"/>
      <sheetName val="Coax Designer"/>
      <sheetName val="tong du toan"/>
      <sheetName val="DAF-2"/>
      <sheetName val="MAIN GATE HOUSE"/>
      <sheetName val="Rebar"/>
      <sheetName val="Bảng mã VT"/>
      <sheetName val="S0"/>
      <sheetName val="단지조성공(가포)"/>
      <sheetName val="도"/>
      <sheetName val="항목"/>
      <sheetName val="DNW"/>
      <sheetName val="아스콘단위"/>
      <sheetName val="汇总表"/>
      <sheetName val="정읍농소"/>
      <sheetName val="Contents"/>
      <sheetName val="개방1"/>
      <sheetName val="N10(미지급) "/>
      <sheetName val="(평균)"/>
      <sheetName val="노무비 근거"/>
      <sheetName val="수량집"/>
      <sheetName val="MAIN"/>
      <sheetName val="개인"/>
      <sheetName val="도수로수량산출"/>
      <sheetName val="ATM기초철가"/>
      <sheetName val="토공 total"/>
      <sheetName val="지장물_data"/>
      <sheetName val="공사착공계"/>
      <sheetName val=" 총괄표"/>
      <sheetName val="기본1"/>
      <sheetName val="수정일위대가"/>
      <sheetName val="입력변수"/>
      <sheetName val="집계표(OPTION)"/>
      <sheetName val="기흥하도용"/>
      <sheetName val="가격조사서"/>
      <sheetName val="암거"/>
      <sheetName val="표준차도부연장집계-ASP"/>
      <sheetName val="조경일람"/>
      <sheetName val="일위(수원)"/>
      <sheetName val="전체제잡비"/>
      <sheetName val="종배수관면벽구"/>
      <sheetName val="종배수관위치조서"/>
      <sheetName val="1련박스"/>
      <sheetName val="대부예산서"/>
      <sheetName val="배수장토목공사비"/>
      <sheetName val="암거 제원표-1단계"/>
      <sheetName val="분뇨"/>
      <sheetName val="상-교대(A1-A2)"/>
      <sheetName val="집기손료"/>
      <sheetName val="암거 제원표"/>
      <sheetName val="WING3"/>
      <sheetName val="수요개발과판매량"/>
      <sheetName val="지질조사"/>
      <sheetName val="소도3교"/>
      <sheetName val="연돌일위집계"/>
      <sheetName val="교량"/>
      <sheetName val="문학간접"/>
      <sheetName val="보증수수료산출"/>
      <sheetName val="건축기계설비표선정수장"/>
      <sheetName val="지점별강우량"/>
      <sheetName val="절대지우지말것"/>
      <sheetName val="보도단위"/>
      <sheetName val="건축-물가변동"/>
      <sheetName val="개비온집계"/>
      <sheetName val="개비온 단위"/>
      <sheetName val="일 위 대 가 표"/>
      <sheetName val="사본___b_balju"/>
      <sheetName val="개별직종노임단가(2005_1)"/>
      <sheetName val="주소"/>
      <sheetName val="현황판"/>
      <sheetName val="제잡비계산"/>
      <sheetName val="5.2.6~7공사요율"/>
      <sheetName val="2_단면_x0000__x0000_"/>
      <sheetName val="상수구조화편집부표"/>
      <sheetName val="매출현황"/>
      <sheetName val="입력정보"/>
      <sheetName val="일위집계"/>
      <sheetName val="고상실행"/>
      <sheetName val="분전반계산서(석관)"/>
      <sheetName val="노무비지급명세"/>
      <sheetName val="기성내역서"/>
      <sheetName val="경비2내역"/>
      <sheetName val="일용직내역"/>
      <sheetName val="90.0_x0000_"/>
      <sheetName val="1袼ࣉ"/>
      <sheetName val="시멘,골재"/>
      <sheetName val="콘크집계"/>
      <sheetName val="낙차공"/>
      <sheetName val="자재집계1"/>
      <sheetName val="측구날개벽"/>
      <sheetName val="적용단가표"/>
      <sheetName val="맨홀공수량집계"/>
      <sheetName val="1호맨홀수량집계"/>
      <sheetName val="2호맨홀수량집계"/>
      <sheetName val="3호맨홀수량집계"/>
      <sheetName val="맨홀뚜껑단위수량"/>
      <sheetName val="조_x0000__x0000__x0005_"/>
      <sheetName val="공종구간"/>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sheetData sheetId="681"/>
      <sheetData sheetId="682"/>
      <sheetData sheetId="683"/>
      <sheetData sheetId="684"/>
      <sheetData sheetId="685"/>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sheetData sheetId="1944"/>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상부"/>
      <sheetName val="단면력"/>
      <sheetName val="사용성검토"/>
      <sheetName val="신축이음"/>
      <sheetName val="내진"/>
      <sheetName val="내진삽도"/>
      <sheetName val="교각계산"/>
      <sheetName val="SLAB수량"/>
      <sheetName val="ABUT수량-A1"/>
      <sheetName val="ABUT수량-A2"/>
      <sheetName val="PIER수량-1"/>
      <sheetName val="PIER수량-2"/>
      <sheetName val="토ABUT수량-1"/>
      <sheetName val="토ABUT수량-2"/>
      <sheetName val="토PIER수량-1"/>
      <sheetName val="토PIER수량-2"/>
      <sheetName val="보호블럭"/>
      <sheetName val="옹벽일"/>
      <sheetName val="옹벽토"/>
      <sheetName val="Sheet6"/>
      <sheetName val="수량총괄"/>
      <sheetName val="슬래브"/>
      <sheetName val="교대"/>
      <sheetName val="교각"/>
      <sheetName val="옹벽"/>
      <sheetName val="철근"/>
      <sheetName val="토공총괄"/>
      <sheetName val="토교대"/>
      <sheetName val="토교각"/>
      <sheetName val="토옹벽"/>
      <sheetName val="가시설"/>
      <sheetName val="Sheet7"/>
      <sheetName val="Sheet8"/>
      <sheetName val="Sheet9"/>
      <sheetName val="Sheet10"/>
      <sheetName val="Sheet11"/>
      <sheetName val="Sheet12"/>
      <sheetName val="Sheet13"/>
      <sheetName val="Sheet14"/>
      <sheetName val="Sheet15"/>
      <sheetName val="Sheet16"/>
      <sheetName val="1SPAN"/>
      <sheetName val="L_RPTA05_목록"/>
      <sheetName val="원형1호맨홀토공수량"/>
      <sheetName val="제출내역 (2)"/>
      <sheetName val="3BL공동구 수량"/>
      <sheetName val="3련 BOX"/>
      <sheetName val="역T형교대(말뚝기초)"/>
      <sheetName val="조명시설"/>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단가 및 재료비"/>
      <sheetName val="중기사용료"/>
      <sheetName val="중기사용료산출근거"/>
      <sheetName val="단가산출1"/>
      <sheetName val="단가산출2"/>
      <sheetName val="일위대가"/>
      <sheetName val="일위대가data"/>
      <sheetName val="이름표"/>
      <sheetName val="일위대가 (2)"/>
      <sheetName val="laroux"/>
      <sheetName val="1.관로"/>
      <sheetName val="2.케이블"/>
      <sheetName val="3.맨홀"/>
      <sheetName val="4.활주로등"/>
      <sheetName val="5.활주로종,말단등"/>
      <sheetName val="6.진입등신설"/>
      <sheetName val="7.섬광등신설"/>
      <sheetName val="8.말단식별등신설"/>
      <sheetName val="9.유도로등 및 유도안내등신설"/>
      <sheetName val="10.거리등"/>
      <sheetName val="11.PAPI이설"/>
      <sheetName val="12.풍향등 신설"/>
      <sheetName val="13.신호등"/>
      <sheetName val="14.PAD TR신설"/>
      <sheetName val="15.배수펌프장 및 수문전력"/>
      <sheetName val="16.기존 항공등화 철거공사"/>
      <sheetName val="17.MA-1A"/>
      <sheetName val="일위대가(최종)"/>
      <sheetName val="산출근거(최종)"/>
      <sheetName val="안내등"/>
      <sheetName val="5.활주로 종,말단등"/>
      <sheetName val="6.진입등 신설"/>
      <sheetName val="9.유도등 및 안내등"/>
      <sheetName val="10. 거리등 및 표시등 신설"/>
      <sheetName val="14.PAD TR 신설"/>
      <sheetName val="노임"/>
      <sheetName val="danga"/>
      <sheetName val="ilch"/>
      <sheetName val="총괄"/>
      <sheetName val="구간별"/>
      <sheetName val="교량공"/>
      <sheetName val="내역표지"/>
      <sheetName val="도급표지 "/>
      <sheetName val="부대표지"/>
      <sheetName val="세로"/>
      <sheetName val="토  목"/>
      <sheetName val="조  경"/>
      <sheetName val="전 기"/>
      <sheetName val="건  축"/>
      <sheetName val="건축설비"/>
      <sheetName val="기계"/>
      <sheetName val="제어계측"/>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예정(3)"/>
      <sheetName val="동원(3)"/>
      <sheetName val="과천MAIN"/>
      <sheetName val="ABUT수량-A1"/>
      <sheetName val="1SPAN"/>
      <sheetName val="L_RPTA05_목록"/>
      <sheetName val="6PILE  (돌출)"/>
      <sheetName val="DATE"/>
      <sheetName val="조명시설"/>
      <sheetName val="종배수관"/>
      <sheetName val="Module1"/>
      <sheetName val="Sheet1"/>
      <sheetName val="MOTOR"/>
      <sheetName val="중계소방"/>
      <sheetName val="부속동"/>
      <sheetName val="BID"/>
      <sheetName val="노무비"/>
      <sheetName val="COPING"/>
      <sheetName val="JUCK"/>
      <sheetName val="70%"/>
      <sheetName val="수안보-MBR1"/>
      <sheetName val="내역(영일)"/>
      <sheetName val="노임단가"/>
      <sheetName val="단가"/>
      <sheetName val="시설물일위"/>
      <sheetName val="실행철강하도"/>
      <sheetName val="터널조도"/>
      <sheetName val="수량산출"/>
    </sheetNames>
    <sheetDataSet>
      <sheetData sheetId="0"/>
      <sheetData sheetId="1"/>
      <sheetData sheetId="2"/>
      <sheetData sheetId="3"/>
      <sheetData sheetId="4"/>
      <sheetData sheetId="5"/>
      <sheetData sheetId="6"/>
      <sheetData sheetId="7"/>
      <sheetData sheetId="8"/>
      <sheetData sheetId="9"/>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777"/>
      <sheetName val="#REF"/>
      <sheetName val="6PILE  (돌출)"/>
      <sheetName val="마산방향"/>
      <sheetName val="진주방향"/>
      <sheetName val="일반수량총괄집계"/>
      <sheetName val="ABUT수량-A1"/>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우수"/>
      <sheetName val="오수"/>
      <sheetName val="포장"/>
      <sheetName val="우수철근"/>
      <sheetName val="오수철근"/>
      <sheetName val="총수량 집계표"/>
      <sheetName val="총철근"/>
      <sheetName val="자재집게표 "/>
      <sheetName val="총수량집계표 "/>
      <sheetName val="총철근량집계표"/>
      <sheetName val="이음몰탈"/>
      <sheetName val="옹벽공 수량집계표"/>
      <sheetName val="철근집계표"/>
      <sheetName val="설계조건"/>
      <sheetName val="3차설계"/>
      <sheetName val="DATA"/>
      <sheetName val="Sheet1"/>
      <sheetName val="옹벽"/>
      <sheetName val="통합"/>
      <sheetName val="터널조도"/>
      <sheetName val="합계금액"/>
      <sheetName val="JUCKEYK"/>
      <sheetName val="3BL공동구 수량"/>
      <sheetName val="Sheet1 (2)"/>
      <sheetName val="#REF"/>
      <sheetName val="STBOX"/>
      <sheetName val="ABUT수량-A1"/>
      <sheetName val="원형1호맨홀토공수량"/>
      <sheetName val="5.전사투자계획종함안"/>
      <sheetName val="Q-ty-1"/>
      <sheetName val="3.바닥판설계"/>
      <sheetName val="woo(mac)"/>
      <sheetName val="내역서"/>
      <sheetName val="노임"/>
      <sheetName val="기둥(원형)"/>
      <sheetName val="태화42 "/>
      <sheetName val="내역서적용수량 (지방도893)"/>
      <sheetName val="2-1포천(각세)(외제)"/>
      <sheetName val="수안보-MBR1"/>
      <sheetName val="하수급견적대비"/>
      <sheetName val="조건표"/>
      <sheetName val="6PILE  (돌출)"/>
      <sheetName val="터파기및재료"/>
      <sheetName val="일위"/>
      <sheetName val="단가비교표"/>
      <sheetName val="대공종"/>
      <sheetName val="Sheet2"/>
      <sheetName val="실행철강하도"/>
      <sheetName val="우각부보강"/>
      <sheetName val="과천MAIN"/>
      <sheetName val="정부노임단가"/>
      <sheetName val="POOM_MOTO"/>
      <sheetName val="POOM_MOTO2"/>
      <sheetName val="내역"/>
      <sheetName val="JUCK"/>
      <sheetName val="COVER"/>
      <sheetName val="평가데이터"/>
      <sheetName val="착공내역서"/>
      <sheetName val="DATE"/>
      <sheetName val="단면검토"/>
      <sheetName val="주형"/>
      <sheetName val="종배수관"/>
      <sheetName val="tggwan(mac)"/>
      <sheetName val="전체도급"/>
      <sheetName val="工완성공사율"/>
      <sheetName val="인건-측정"/>
      <sheetName val="플랜트 설치"/>
      <sheetName val="LU"/>
      <sheetName val="설비"/>
      <sheetName val="단면치수"/>
      <sheetName val="¿ì¼ö"/>
      <sheetName val="¿À¼ö"/>
      <sheetName val="Æ÷Àå"/>
      <sheetName val="¿ì¼öÃ¶±Ù"/>
      <sheetName val="¿À¼öÃ¶±Ù"/>
      <sheetName val="ÃÑ¼ö·® Áý°èÇ¥"/>
      <sheetName val="ÃÑÃ¶±Ù"/>
      <sheetName val="ÀÚÀçÁý°ÔÇ¥ "/>
      <sheetName val="ÃÑ¼ö·®Áý°èÇ¥ "/>
      <sheetName val="ÃÑÃ¶±Ù·®Áý°èÇ¥"/>
      <sheetName val="ÀÌÀ½¸ôÅ»"/>
      <sheetName val="¿Ëº®°ø ¼ö·®Áý°èÇ¥"/>
      <sheetName val="Ã¶±ÙÁý°èÇ¥"/>
      <sheetName val="보도경계블럭"/>
      <sheetName val="IBASE"/>
      <sheetName val="말뚝기초"/>
      <sheetName val="토공분배표"/>
      <sheetName val="6작업1"/>
      <sheetName val="INPUT"/>
      <sheetName val="8. 안정검토"/>
      <sheetName val="부대내역"/>
      <sheetName val="실행비교"/>
      <sheetName val="H-PILE수량집계"/>
      <sheetName val="정부노임(2000.상)"/>
      <sheetName val="여흥"/>
      <sheetName val="하도급원가계산총괄표(식재)"/>
      <sheetName val="견적서(대외) (2)"/>
      <sheetName val="2000노임기준"/>
      <sheetName val="노임단가"/>
      <sheetName val="관경결정"/>
      <sheetName val="TYPE-B 평균H"/>
      <sheetName val="전체내역 (2)"/>
      <sheetName val="수량산출"/>
      <sheetName val="맨홀방수수량(변경)"/>
      <sheetName val="날개벽(시점좌측)"/>
      <sheetName val="총수량집계표"/>
      <sheetName val="2000년1차"/>
      <sheetName val="입찰안"/>
      <sheetName val="2000전체분"/>
      <sheetName val="설"/>
      <sheetName val="날개벽"/>
      <sheetName val="굴착깊이(주배관)"/>
      <sheetName val="오수공수량집계표"/>
      <sheetName val="철근량 검토"/>
      <sheetName val="연결임시"/>
      <sheetName val="적격"/>
      <sheetName val="가설건물"/>
      <sheetName val="MOTOR"/>
      <sheetName val="총계"/>
      <sheetName val="본체"/>
      <sheetName val="Sheet6"/>
      <sheetName val="2"/>
      <sheetName val="수로BOX"/>
      <sheetName val="집수정(600-700)"/>
      <sheetName val="우수공"/>
      <sheetName val="평당자료"/>
      <sheetName val="영업소실적"/>
      <sheetName val="교각계산"/>
      <sheetName val="1.설계기준"/>
      <sheetName val="기별(종합)"/>
      <sheetName val="설계예산서(출력하지마세요)"/>
      <sheetName val="I一般比"/>
      <sheetName val="수량"/>
      <sheetName val="토적집계"/>
      <sheetName val="공사진행"/>
      <sheetName val="변화치수"/>
      <sheetName val="기초자료"/>
      <sheetName val="말뚝지지력산정"/>
      <sheetName val="COPING"/>
      <sheetName val="단위중량"/>
      <sheetName val="총수량_집계표"/>
      <sheetName val="자재집게표_"/>
      <sheetName val="총수량집계표_"/>
      <sheetName val="옹벽공_수량집계표"/>
      <sheetName val="인원"/>
      <sheetName val="기초계산(Pmax)"/>
      <sheetName val="ⴭⴭⴭⴭ"/>
      <sheetName val="부하(성남)"/>
      <sheetName val="수로단위수량"/>
      <sheetName val="3련 BOX"/>
      <sheetName val="개발운영비청구"/>
      <sheetName val="계단단위수량"/>
      <sheetName val="현황산출서"/>
      <sheetName val="옹벽기초자료"/>
      <sheetName val="TYPE-A"/>
      <sheetName val="바닥판"/>
      <sheetName val="5.모델링"/>
      <sheetName val="1SPAN"/>
      <sheetName val="가시설수량"/>
      <sheetName val="단위수량"/>
      <sheetName val="인건비"/>
      <sheetName val="직노"/>
      <sheetName val="__MAIN"/>
      <sheetName val="빌딩 안내"/>
      <sheetName val="03하반기내역서"/>
      <sheetName val="04상반기"/>
      <sheetName val="TOTAL_BOQ"/>
      <sheetName val="소상 &quot;1&quot;"/>
      <sheetName val="중기손료"/>
      <sheetName val="미지급명세서"/>
      <sheetName val="경리주보"/>
      <sheetName val="건축공사"/>
      <sheetName val="Project Brief"/>
      <sheetName val="조건"/>
      <sheetName val="예정(3)"/>
      <sheetName val="동원(3)"/>
      <sheetName val="물가시세"/>
      <sheetName val="수량3"/>
      <sheetName val="Pier 3"/>
      <sheetName val="골조시행"/>
      <sheetName val="기초공"/>
      <sheetName val="조도계산서 (도서)"/>
      <sheetName val="BID"/>
      <sheetName val="간지-배수공"/>
      <sheetName val="맨홀수량집계"/>
      <sheetName val="적점"/>
      <sheetName val="집계표"/>
      <sheetName val="결합부검토"/>
      <sheetName val="자압1"/>
      <sheetName val="노원열병합  건축공사기성내역서"/>
      <sheetName val="Y-WORK"/>
      <sheetName val="공사개요"/>
      <sheetName val="을"/>
      <sheetName val="Piping Design Data"/>
      <sheetName val="경희대"/>
      <sheetName val="일위대가"/>
      <sheetName val="PROCESS"/>
      <sheetName val="현금"/>
      <sheetName val="Macro1"/>
      <sheetName val="PARAMETER"/>
      <sheetName val="LEGEND"/>
      <sheetName val="준공갑지"/>
      <sheetName val="L_RPTA05_목록"/>
      <sheetName val="첨4"/>
      <sheetName val="발주서류"/>
      <sheetName val="옹벽수량집계표"/>
      <sheetName val="CRUDE RE-bar"/>
      <sheetName val="토목품셈"/>
      <sheetName val="교각(P1)수량"/>
      <sheetName val="부하계산서"/>
      <sheetName val="Stem Footing"/>
      <sheetName val="H PILE수량"/>
      <sheetName val="도체종-상수표"/>
      <sheetName val="당초"/>
      <sheetName val="산근"/>
      <sheetName val="공종단가"/>
      <sheetName val="교각1"/>
      <sheetName val="개략"/>
      <sheetName val="지출결의서(1-3)"/>
      <sheetName val="화재 탐지 설비"/>
      <sheetName val="교대토공종점"/>
      <sheetName val="전기내역"/>
      <sheetName val="맨홀수량산출"/>
      <sheetName val="횡수량조서"/>
      <sheetName val="기둥"/>
      <sheetName val="설계"/>
      <sheetName val="총괄내역서"/>
      <sheetName val="신당동집계표"/>
      <sheetName val="대가표(품셈)"/>
      <sheetName val="98지급계획"/>
      <sheetName val="확정실적"/>
      <sheetName val="보차도경계석"/>
      <sheetName val="sw1"/>
      <sheetName val="NOMUBI"/>
      <sheetName val="증감대비"/>
      <sheetName val="MACRO(전선관)"/>
      <sheetName val="자료입력"/>
      <sheetName val="조명시설"/>
      <sheetName val="A공구"/>
      <sheetName val="일반공사"/>
      <sheetName val="매출예산96"/>
      <sheetName val="제원"/>
      <sheetName val="TYPE-1"/>
      <sheetName val="BOX"/>
      <sheetName val="001"/>
      <sheetName val="BSD _2_"/>
      <sheetName val="3BL공동구_수량"/>
      <sheetName val="견적서(대외)_(2)"/>
      <sheetName val="내역서적용수량_(지방도893)"/>
      <sheetName val="Pier_3"/>
      <sheetName val="5_전사투자계획종함안"/>
      <sheetName val="3_바닥판설계"/>
      <sheetName val="태화42_"/>
      <sheetName val="BSD__2_"/>
      <sheetName val="Sheet1_(2)"/>
      <sheetName val="ÃÑ¼ö·®_Áý°èÇ¥"/>
      <sheetName val="ÀÚÀçÁý°ÔÇ¥_"/>
      <sheetName val="ÃÑ¼ö·®Áý°èÇ¥_"/>
      <sheetName val="¿Ëº®°ø_¼ö·®Áý°èÇ¥"/>
      <sheetName val="6PILE__(돌출)"/>
      <sheetName val="빌딩_안내"/>
      <sheetName val="Stem_Footing"/>
      <sheetName val="고창방향"/>
      <sheetName val="설직재-1"/>
      <sheetName val="제-노임"/>
      <sheetName val="제직재"/>
      <sheetName val="노무비"/>
      <sheetName val="신우"/>
      <sheetName val="단면 (2)"/>
      <sheetName val="맨홀평균높이"/>
      <sheetName val="지급자재"/>
      <sheetName val="WORK"/>
      <sheetName val="Sheet17"/>
      <sheetName val="t형"/>
      <sheetName val="방음벽기초"/>
      <sheetName val="조서(서산시)"/>
      <sheetName val="횡단보도"/>
      <sheetName val="방지턱도색"/>
      <sheetName val="노면표시"/>
      <sheetName val="간지"/>
      <sheetName val="강재집계(오수관정비)"/>
      <sheetName val="흙막이 집계"/>
      <sheetName val="가시설토공집계"/>
      <sheetName val="가시설 토공"/>
      <sheetName val="조립식PC맨홀높이"/>
      <sheetName val="A-LINE"/>
      <sheetName val="B-LINE"/>
      <sheetName val="C-LINE"/>
      <sheetName val="D-LINE"/>
      <sheetName val="E-LINE"/>
      <sheetName val="E1-LINE"/>
      <sheetName val="VXXXXXXX"/>
      <sheetName val="표지판단위"/>
      <sheetName val="FOOTING단면력"/>
      <sheetName val="VXXXXX"/>
      <sheetName val="2.2.2입적표"/>
      <sheetName val="충주"/>
      <sheetName val="L형옹벽측구"/>
      <sheetName val="표지"/>
      <sheetName val="사용성검토"/>
      <sheetName val="토목"/>
      <sheetName val="설계내역서"/>
      <sheetName val="시공계획"/>
      <sheetName val="적용단위길이"/>
      <sheetName val="종배수관(신)"/>
      <sheetName val="0131"/>
      <sheetName val="BOX(1.5X1.5)"/>
      <sheetName val="역T형교대(말뚝기초)"/>
      <sheetName val="기계경비"/>
      <sheetName val="U형수로(1)"/>
      <sheetName val="3.하중산정4.지지력"/>
      <sheetName val="금액내역서"/>
      <sheetName val="날개벽수량표"/>
      <sheetName val="설계기준"/>
      <sheetName val="Sheet3"/>
      <sheetName val="참조(2)"/>
      <sheetName val="참조"/>
      <sheetName val="단가"/>
      <sheetName val="유기공정"/>
      <sheetName val="일위대가(계측기설치)"/>
      <sheetName val="내역표지"/>
      <sheetName val="단면가정"/>
      <sheetName val="안정계산"/>
      <sheetName val="세목전체"/>
      <sheetName val="실행자재"/>
      <sheetName val="J直材4"/>
      <sheetName val="특별교실"/>
      <sheetName val="개요"/>
      <sheetName val="SELTDATA"/>
      <sheetName val="횡분배정리(DB)"/>
      <sheetName val="택지성격총괄"/>
      <sheetName val="nys"/>
      <sheetName val="Total"/>
      <sheetName val="A-4"/>
      <sheetName val="사급자재"/>
      <sheetName val="8.PILE  (돌출)"/>
      <sheetName val="RD제품개발투자비(매가)"/>
      <sheetName val="1-1"/>
      <sheetName val="가도공"/>
      <sheetName val="자압"/>
      <sheetName val="기준액"/>
      <sheetName val="토사(PE)"/>
      <sheetName val="진로도급"/>
      <sheetName val="금호산업"/>
      <sheetName val="품셈TABLE"/>
      <sheetName val="견적대비표"/>
      <sheetName val="갑지"/>
      <sheetName val="본장"/>
      <sheetName val="조작대(1연)"/>
      <sheetName val="969910( R)"/>
      <sheetName val="장비집계"/>
      <sheetName val="기계경비 (2)"/>
      <sheetName val="산출내역서"/>
      <sheetName val="1호맨홀토공"/>
      <sheetName val="송도(A3)-가야"/>
      <sheetName val="통과가능량(수로) (2)"/>
      <sheetName val="부속동"/>
      <sheetName val="참조 (2)"/>
      <sheetName val="예산서"/>
      <sheetName val="흄관기초"/>
      <sheetName val="1을"/>
      <sheetName val="ITEM"/>
      <sheetName val="각종단가"/>
      <sheetName val="TC표지"/>
      <sheetName val="guard(mac)"/>
      <sheetName val="견적보고"/>
      <sheetName val="네트워크 RTK 체크리스트"/>
      <sheetName val="문학터널-9255(관보고-실)"/>
      <sheetName val="1.설계조건"/>
      <sheetName val="수량및공량집계"/>
      <sheetName val="토공A"/>
      <sheetName val="화산경계"/>
      <sheetName val="CALCULATION"/>
      <sheetName val="데이타"/>
      <sheetName val="SLAB"/>
      <sheetName val="토적계산서(505)"/>
      <sheetName val="가시설(3.0m이하 D80)"/>
      <sheetName val="배력철근산정"/>
      <sheetName val="wall"/>
      <sheetName val="대창(함평)"/>
      <sheetName val="99노임기준"/>
      <sheetName val="단가대비표"/>
      <sheetName val="토공(우물통,기타) "/>
      <sheetName val="가공비"/>
      <sheetName val="단가산출서"/>
      <sheetName val="수량집계"/>
      <sheetName val="규준틀"/>
      <sheetName val="역T형옹벽(3.0)"/>
      <sheetName val="흙쌓기도수로설치현황"/>
      <sheetName val="C.배수관공"/>
      <sheetName val="우배수"/>
      <sheetName val="계산식"/>
      <sheetName val="투찰"/>
      <sheetName val="Part 1"/>
      <sheetName val="Part 3"/>
      <sheetName val="Part 4"/>
      <sheetName val="Part 5"/>
      <sheetName val="Part 6"/>
      <sheetName val="C"/>
      <sheetName val="입력DATA"/>
      <sheetName val="메크로 연습"/>
      <sheetName val="예방접종계획"/>
      <sheetName val="버스운행안내"/>
      <sheetName val="근태계획서"/>
      <sheetName val="토공1차"/>
      <sheetName val="A2"/>
      <sheetName val="설명"/>
      <sheetName val="견적-내역"/>
      <sheetName val="현황CODE"/>
      <sheetName val="손익현황"/>
      <sheetName val="O실보"/>
      <sheetName val="b_balju_cho"/>
      <sheetName val="내역(영일)"/>
    </sheetNames>
    <sheetDataSet>
      <sheetData sheetId="0" refreshError="1"/>
      <sheetData sheetId="1"/>
      <sheetData sheetId="2"/>
      <sheetData sheetId="3"/>
      <sheetData sheetId="4"/>
      <sheetData sheetId="5"/>
      <sheetData sheetId="6"/>
      <sheetData sheetId="7">
        <row r="1">
          <cell r="A1" t="str">
            <v>구분</v>
          </cell>
        </row>
      </sheetData>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sheetData sheetId="407" refreshError="1"/>
      <sheetData sheetId="408" refreshError="1"/>
      <sheetData sheetId="409" refreshError="1"/>
      <sheetData sheetId="410" refreshError="1"/>
      <sheetData sheetId="411" refreshError="1"/>
      <sheetData sheetId="412"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관사급자재집계표"/>
      <sheetName val="관급자재집계표"/>
      <sheetName val="사급자재집계표"/>
      <sheetName val="관자재집계표"/>
      <sheetName val="2.토공집계표"/>
      <sheetName val="토공수량집계표"/>
      <sheetName val="관로토공수량집계표"/>
      <sheetName val="토적표"/>
      <sheetName val="3.관로공집계표"/>
      <sheetName val="관로공수량집계표"/>
      <sheetName val="관로공수량산출근거"/>
      <sheetName val="4.맨홀공집계표"/>
      <sheetName val="D500 1호 맨홀공수량집계표"/>
      <sheetName val="맨홀공토공집계"/>
      <sheetName val="전주천맨홀높이"/>
      <sheetName val="D500 1호 맨홀공수량산출근거"/>
      <sheetName val="5.우수토실공"/>
      <sheetName val="6.가시설공"/>
      <sheetName val="H-PILE수량집계"/>
      <sheetName val="H PILE수량"/>
      <sheetName val="가시설단위수량"/>
      <sheetName val="7.부대공"/>
      <sheetName val="부대공수량산출"/>
      <sheetName val="부대공수량집계"/>
      <sheetName val="운반공"/>
      <sheetName val="포장수량집계"/>
      <sheetName val="CON'C포장"/>
      <sheetName val="물푸기수량"/>
      <sheetName val="환기구 수량집계"/>
      <sheetName val="환기구 관재료표"/>
      <sheetName val="환기구삽도"/>
      <sheetName val="NO.48+0.0"/>
      <sheetName val="NO.99+0.0"/>
      <sheetName val="계산식토공집계"/>
      <sheetName val="INPUT"/>
      <sheetName val="파일의이용"/>
      <sheetName val="Sheet2"/>
      <sheetName val="ABUT수량-A1"/>
      <sheetName val="조명시설"/>
      <sheetName val="가시설수량"/>
      <sheetName val="단위수량"/>
      <sheetName val="우수"/>
      <sheetName val="내역서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량산출서"/>
      <sheetName val="수량산출서"/>
      <sheetName val="공량산출서약전"/>
      <sheetName val="수량산출서약전"/>
      <sheetName val="Sheet2"/>
      <sheetName val="우수"/>
      <sheetName val="준검 내역서"/>
      <sheetName val="H PILE수량"/>
      <sheetName val="ABUT수량-A1"/>
      <sheetName val="6PILE  (돌출)"/>
      <sheetName val="#REF"/>
      <sheetName val="98지급계획"/>
      <sheetName val="실행"/>
      <sheetName val="화재 탐지 설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순성토"/>
      <sheetName val="토공집계표"/>
      <sheetName val="1-1토적"/>
      <sheetName val="1-2토적"/>
      <sheetName val="1-3토적"/>
      <sheetName val="토적"/>
      <sheetName val="공량산출서"/>
      <sheetName val="우수"/>
      <sheetName val="Sheet2"/>
    </sheetNames>
    <sheetDataSet>
      <sheetData sheetId="0"/>
      <sheetData sheetId="1"/>
      <sheetData sheetId="2"/>
      <sheetData sheetId="3"/>
      <sheetData sheetId="4"/>
      <sheetData sheetId="5"/>
      <sheetData sheetId="6" refreshError="1"/>
      <sheetData sheetId="7" refreshError="1"/>
      <sheetData sheetId="8"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회의9602"/>
      <sheetName val="우수"/>
      <sheetName val="순성토"/>
      <sheetName val="공량산출서"/>
      <sheetName val="충주"/>
      <sheetName val="세목전체"/>
      <sheetName val="수량산출"/>
      <sheetName val="ABUT수량-A1"/>
      <sheetName val="부대내역"/>
      <sheetName val="내역서적용수량 (지방도89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상부"/>
      <sheetName val="단면력"/>
      <sheetName val="사용성검토"/>
      <sheetName val="신축이음"/>
      <sheetName val="내진"/>
      <sheetName val="내진삽도"/>
      <sheetName val="교각계산"/>
      <sheetName val="SLAB수량"/>
      <sheetName val="ABUT수량-A1"/>
      <sheetName val="ABUT수량-A2"/>
      <sheetName val="PIER수량-1"/>
      <sheetName val="PIER수량-2"/>
      <sheetName val="토ABUT수량-1"/>
      <sheetName val="토ABUT수량-2"/>
      <sheetName val="토PIER수량-1"/>
      <sheetName val="토PIER수량-2"/>
      <sheetName val="보호블럭"/>
      <sheetName val="옹벽일"/>
      <sheetName val="옹벽토"/>
      <sheetName val="Sheet6"/>
      <sheetName val="수량총괄"/>
      <sheetName val="슬래브"/>
      <sheetName val="교대"/>
      <sheetName val="교각"/>
      <sheetName val="옹벽"/>
      <sheetName val="철근"/>
      <sheetName val="토공총괄"/>
      <sheetName val="토교대"/>
      <sheetName val="토교각"/>
      <sheetName val="토옹벽"/>
      <sheetName val="가시설"/>
      <sheetName val="Sheet7"/>
      <sheetName val="Sheet8"/>
      <sheetName val="Sheet9"/>
      <sheetName val="Sheet10"/>
      <sheetName val="Sheet11"/>
      <sheetName val="Sheet12"/>
      <sheetName val="Sheet13"/>
      <sheetName val="Sheet14"/>
      <sheetName val="Sheet15"/>
      <sheetName val="Sheet16"/>
      <sheetName val="중산교"/>
      <sheetName val="순성토"/>
      <sheetName val="우수"/>
      <sheetName val="공량산출서"/>
    </sheetNames>
    <definedNames>
      <definedName name="PTINT"/>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ggwan(mac)"/>
      <sheetName val="횡배수관토공단위(180)"/>
      <sheetName val="횡배수관토공단위(90)"/>
      <sheetName val="guard(mac)"/>
      <sheetName val="우수"/>
      <sheetName val="옹벽"/>
      <sheetName val="ABUT수량-A1"/>
      <sheetName val="내역"/>
      <sheetName val="세목전체"/>
      <sheetName val="박기사-단위수량"/>
      <sheetName val="내역서"/>
      <sheetName val="공량산출서"/>
      <sheetName val="Sheet2"/>
      <sheetName val="순성토"/>
      <sheetName val="통합"/>
      <sheetName val="Macro(차단기)"/>
      <sheetName val="실행철강하도"/>
      <sheetName val="충주"/>
      <sheetName val="수량산출서-2"/>
      <sheetName val="Sheet1"/>
      <sheetName val="화재 탐지 설비"/>
      <sheetName val="전기설계변경"/>
      <sheetName val="단가"/>
      <sheetName val="지장물C"/>
      <sheetName val="교각1"/>
      <sheetName val="단가 및 재료비"/>
      <sheetName val="L_RPTA05_목록"/>
      <sheetName val="3.바닥판설계"/>
      <sheetName val="주형"/>
      <sheetName val="터널조도"/>
      <sheetName val="8.석축단위(H=1.5M)"/>
      <sheetName val="일위대가"/>
      <sheetName val="JUCKEYK"/>
      <sheetName val="전기관급자재"/>
      <sheetName val="지출결의서(1-3)"/>
      <sheetName val="DATE"/>
      <sheetName val="조명시설"/>
      <sheetName val="지표"/>
      <sheetName val="3BL공동구 수량"/>
      <sheetName val="중기사용료산출근거"/>
      <sheetName val="단가산출1"/>
      <sheetName val="WORK"/>
      <sheetName val="맨홀기준"/>
      <sheetName val="단가산출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상부"/>
      <sheetName val="단면력"/>
      <sheetName val="사용성검토"/>
      <sheetName val="신축이음"/>
      <sheetName val="내진"/>
      <sheetName val="내진삽도"/>
      <sheetName val="교각계산"/>
      <sheetName val="SLAB수량"/>
      <sheetName val="ABUT수량-A1"/>
      <sheetName val="ABUT수량-A2"/>
      <sheetName val="PIER수량-1"/>
      <sheetName val="PIER수량-2"/>
      <sheetName val="토ABUT수량-1"/>
      <sheetName val="토ABUT수량-2"/>
      <sheetName val="토PIER수량-1"/>
      <sheetName val="토PIER수량-2"/>
      <sheetName val="보호블럭"/>
      <sheetName val="옹벽일"/>
      <sheetName val="옹벽토"/>
      <sheetName val="Sheet6"/>
      <sheetName val="수량총괄"/>
      <sheetName val="슬래브"/>
      <sheetName val="교대"/>
      <sheetName val="교각"/>
      <sheetName val="옹벽"/>
      <sheetName val="철근"/>
      <sheetName val="토공총괄"/>
      <sheetName val="토교대"/>
      <sheetName val="토교각"/>
      <sheetName val="토옹벽"/>
      <sheetName val="가시설"/>
      <sheetName val="Sheet7"/>
      <sheetName val="Sheet8"/>
      <sheetName val="Sheet9"/>
      <sheetName val="Sheet10"/>
      <sheetName val="Sheet11"/>
      <sheetName val="Sheet12"/>
      <sheetName val="Sheet13"/>
      <sheetName val="Sheet14"/>
      <sheetName val="Sheet15"/>
      <sheetName val="Sheet16"/>
      <sheetName val="tggwan(mac)"/>
      <sheetName val="공량산출서"/>
      <sheetName val="중산교"/>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상부"/>
      <sheetName val="단면력"/>
      <sheetName val="사용성검토"/>
      <sheetName val="신축이음"/>
      <sheetName val="내진"/>
      <sheetName val="내진삽도"/>
      <sheetName val="교각계산"/>
      <sheetName val="SLAB수량"/>
      <sheetName val="ABUT수량-A1"/>
      <sheetName val="ABUT수량-A2"/>
      <sheetName val="PIER수량-1"/>
      <sheetName val="PIER수량-2"/>
      <sheetName val="토ABUT수량-1"/>
      <sheetName val="토ABUT수량-2"/>
      <sheetName val="토PIER수량-1"/>
      <sheetName val="토PIER수량-2"/>
      <sheetName val="보호블럭"/>
      <sheetName val="옹벽일"/>
      <sheetName val="옹벽토"/>
      <sheetName val="Sheet6"/>
      <sheetName val="수량총괄"/>
      <sheetName val="슬래브"/>
      <sheetName val="교대"/>
      <sheetName val="교각"/>
      <sheetName val="옹벽"/>
      <sheetName val="철근"/>
      <sheetName val="토공총괄"/>
      <sheetName val="토교대"/>
      <sheetName val="토교각"/>
      <sheetName val="토옹벽"/>
      <sheetName val="가시설"/>
      <sheetName val="Sheet7"/>
      <sheetName val="Sheet8"/>
      <sheetName val="Sheet9"/>
      <sheetName val="Sheet10"/>
      <sheetName val="Sheet11"/>
      <sheetName val="Sheet12"/>
      <sheetName val="Sheet13"/>
      <sheetName val="Sheet14"/>
      <sheetName val="Sheet15"/>
      <sheetName val="Sheet16"/>
      <sheetName val="tggwan(ma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터파기및재료"/>
      <sheetName val="ABUT수량-A1"/>
      <sheetName val="3-2PS"/>
      <sheetName val="교각계산"/>
      <sheetName val="tggwan(mac)"/>
      <sheetName val="BID"/>
      <sheetName val="I一般比"/>
      <sheetName val="데리네이타현황"/>
      <sheetName val="우수"/>
      <sheetName val="이토변실(A3-LINE)"/>
      <sheetName val="실행내역서 "/>
      <sheetName val="위치조서"/>
      <sheetName val="입출재고현황 (2)"/>
      <sheetName val="토사(PE)"/>
      <sheetName val="STEEL BOX 단면설계(SEC.8)"/>
      <sheetName val="우수공"/>
      <sheetName val="을"/>
      <sheetName val="STBOX"/>
      <sheetName val="#REF"/>
      <sheetName val="설계조건"/>
      <sheetName val="단가"/>
      <sheetName val="노임단가"/>
      <sheetName val="방음벽기초"/>
      <sheetName val="Excel"/>
      <sheetName val="토공(완충)"/>
      <sheetName val="단면 (2)"/>
      <sheetName val="건축"/>
      <sheetName val="단가산출2"/>
      <sheetName val="3BL공동구 수량"/>
      <sheetName val="DATE"/>
      <sheetName val="Macro(차단기)"/>
      <sheetName val="가도공"/>
      <sheetName val="말뚝지지력산정"/>
      <sheetName val="충주"/>
      <sheetName val="일위대가"/>
      <sheetName val="주형"/>
      <sheetName val="총괄내역서"/>
      <sheetName val="집계표"/>
      <sheetName val="내역서"/>
      <sheetName val="실행철강하도"/>
      <sheetName val="제출내역 (2)"/>
      <sheetName val="지급자재"/>
      <sheetName val="d118"/>
      <sheetName val="CALCULATION"/>
      <sheetName val="기준"/>
      <sheetName val="수량산출"/>
      <sheetName val="집수정현황"/>
      <sheetName val="3.바닥판설계"/>
      <sheetName val="명세서"/>
      <sheetName val="REACTION(USE평시)"/>
      <sheetName val="하수급견적대비"/>
      <sheetName val="세목전체"/>
      <sheetName val="직재"/>
      <sheetName val="갑지(추정)"/>
      <sheetName val="8.석축단위(H=1.5M)"/>
      <sheetName val="공량산출서"/>
      <sheetName val="토공분배표"/>
      <sheetName val="esc"/>
      <sheetName val="골재집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사(PE)"/>
      <sheetName val="토사(PE-역사이펀)"/>
      <sheetName val="토사(PE-관보호공 0.3)"/>
      <sheetName val="토사(PE-관보호공 1.0)"/>
      <sheetName val="토사(PE-토류벽)"/>
      <sheetName val="토사(PE,CON B=)"/>
      <sheetName val="토사(흄관)"/>
      <sheetName val="토사(흄관-토류벽)"/>
      <sheetName val="토사(BOX-토류벽)"/>
      <sheetName val="토사(흄관,CON B=)"/>
      <sheetName val="토사(PE-관보호공)"/>
      <sheetName val="ABUT수량-A1"/>
      <sheetName val="ⴭⴭⴭⴭⴭ"/>
      <sheetName val="진주방향"/>
      <sheetName val="마산방향"/>
      <sheetName val="마산방향철근집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상부"/>
      <sheetName val="단면력"/>
      <sheetName val="사용성검토"/>
      <sheetName val="신축이음"/>
      <sheetName val="내진"/>
      <sheetName val="내진삽도"/>
      <sheetName val="교각계산"/>
      <sheetName val="SLAB수량"/>
      <sheetName val="ABUT수량-A1"/>
      <sheetName val="ABUT수량-A2"/>
      <sheetName val="PIER수량-1"/>
      <sheetName val="PIER수량-2"/>
      <sheetName val="토ABUT수량-1"/>
      <sheetName val="토ABUT수량-2"/>
      <sheetName val="토PIER수량-1"/>
      <sheetName val="토PIER수량-2"/>
      <sheetName val="보호블럭"/>
      <sheetName val="옹벽일"/>
      <sheetName val="옹벽토"/>
      <sheetName val="Sheet6"/>
      <sheetName val="수량총괄"/>
      <sheetName val="슬래브"/>
      <sheetName val="교대"/>
      <sheetName val="교각"/>
      <sheetName val="옹벽"/>
      <sheetName val="철근"/>
      <sheetName val="토공총괄"/>
      <sheetName val="토교대"/>
      <sheetName val="토교각"/>
      <sheetName val="토옹벽"/>
      <sheetName val="가시설"/>
      <sheetName val="Sheet7"/>
      <sheetName val="Sheet8"/>
      <sheetName val="Sheet9"/>
      <sheetName val="Sheet10"/>
      <sheetName val="Sheet11"/>
      <sheetName val="Sheet12"/>
      <sheetName val="Sheet13"/>
      <sheetName val="Sheet14"/>
      <sheetName val="Sheet15"/>
      <sheetName val="Sheet16"/>
      <sheetName val="터파기및재료"/>
      <sheetName val="이토변실(A3-LINE)"/>
      <sheetName val="개략"/>
      <sheetName val="토사(PE)"/>
      <sheetName val="위치조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타이틀"/>
      <sheetName val="집계"/>
      <sheetName val="제수집계"/>
      <sheetName val="제수"/>
      <sheetName val="환기(1)"/>
      <sheetName val="공기집계"/>
      <sheetName val="공기"/>
      <sheetName val="환기(2)"/>
      <sheetName val="이토집계"/>
      <sheetName val="이토"/>
      <sheetName val="관보호"/>
      <sheetName val="말뚝지지력산정"/>
      <sheetName val="ABUT수량-A1"/>
      <sheetName val="터파기및재료"/>
    </sheetNames>
    <sheetDataSet>
      <sheetData sheetId="0" refreshError="1"/>
      <sheetData sheetId="1" refreshError="1"/>
      <sheetData sheetId="2"/>
      <sheetData sheetId="3"/>
      <sheetData sheetId="4" refreshError="1"/>
      <sheetData sheetId="5"/>
      <sheetData sheetId="6"/>
      <sheetData sheetId="7" refreshError="1"/>
      <sheetData sheetId="8"/>
      <sheetData sheetId="9" refreshError="1"/>
      <sheetData sheetId="10"/>
      <sheetData sheetId="11" refreshError="1"/>
      <sheetData sheetId="12" refreshError="1"/>
      <sheetData sheetId="13"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98수문일위"/>
      <sheetName val="98자재단가"/>
      <sheetName val="98년도"/>
      <sheetName val="99년도1월 "/>
      <sheetName val="99년도4월 "/>
      <sheetName val="99년도7월"/>
      <sheetName val="99년도9월"/>
      <sheetName val="해평이토변"/>
      <sheetName val="녹동자동비22560"/>
      <sheetName val="녹동자동비22760"/>
      <sheetName val="광양도이자동비"/>
      <sheetName val="도암천자동비"/>
      <sheetName val="광양신아배수문"/>
      <sheetName val="창포지구"/>
      <sheetName val="도양자동비"/>
      <sheetName val="회문지구"/>
      <sheetName val="토기공"/>
      <sheetName val="옥룡제"/>
      <sheetName val="봉덕보"/>
      <sheetName val="봉덕보 1"/>
      <sheetName val="난간"/>
      <sheetName val="20관리비율"/>
      <sheetName val="공사비99-10"/>
      <sheetName val="DATE"/>
      <sheetName val="계산서(곡선부)"/>
      <sheetName val="-치수표(곡선부)"/>
      <sheetName val="3지구단위"/>
    </sheetNames>
    <sheetDataSet>
      <sheetData sheetId="0" refreshError="1"/>
      <sheetData sheetId="1" refreshError="1">
        <row r="2">
          <cell r="A2" t="str">
            <v>★ 본 수문용 일위대가표를 수정할때는 아래사항을 유의하기바람</v>
          </cell>
        </row>
        <row r="3">
          <cell r="A3" t="str">
            <v>1. 사용장비 손료는 단가항목이 공란인것은 토목에서 받아 기입하고, 다른것은 시중물가지에서 해당 단가를 찾아  수정할것</v>
          </cell>
        </row>
        <row r="4">
          <cell r="A4" t="str">
            <v xml:space="preserve">2. 도장비 산출 내역중 자재비는 별도 기입할것.          </v>
          </cell>
        </row>
        <row r="11">
          <cell r="G11" t="str">
            <v>'98 년도  노 임  단 가 표</v>
          </cell>
        </row>
        <row r="12">
          <cell r="E12" t="str">
            <v xml:space="preserve"> </v>
          </cell>
        </row>
        <row r="13">
          <cell r="A13" t="str">
            <v>종       별</v>
          </cell>
          <cell r="C13" t="str">
            <v>재 료 또 는</v>
          </cell>
          <cell r="D13" t="str">
            <v>원 수</v>
          </cell>
          <cell r="E13" t="str">
            <v>단위</v>
          </cell>
          <cell r="F13" t="str">
            <v>총   액</v>
          </cell>
          <cell r="G13" t="str">
            <v>노   무   비</v>
          </cell>
          <cell r="I13" t="str">
            <v>재   료   비</v>
          </cell>
          <cell r="K13" t="str">
            <v>경      비</v>
          </cell>
          <cell r="M13" t="str">
            <v>비   고</v>
          </cell>
        </row>
        <row r="14">
          <cell r="C14" t="str">
            <v xml:space="preserve">규       격 </v>
          </cell>
          <cell r="F14" t="str">
            <v>금   액</v>
          </cell>
          <cell r="G14" t="str">
            <v>단  가</v>
          </cell>
          <cell r="H14" t="str">
            <v>금   액</v>
          </cell>
          <cell r="I14" t="str">
            <v>단  가</v>
          </cell>
          <cell r="J14" t="str">
            <v>금   액</v>
          </cell>
          <cell r="K14" t="str">
            <v>단  가</v>
          </cell>
          <cell r="L14" t="str">
            <v>금   액</v>
          </cell>
        </row>
        <row r="15">
          <cell r="A15" t="str">
            <v>형  틀  목  공</v>
          </cell>
          <cell r="C15" t="str">
            <v xml:space="preserve"> </v>
          </cell>
          <cell r="D15">
            <v>1</v>
          </cell>
          <cell r="E15" t="str">
            <v>일</v>
          </cell>
          <cell r="H15">
            <v>75306</v>
          </cell>
        </row>
        <row r="16">
          <cell r="A16" t="str">
            <v>절    단    공</v>
          </cell>
          <cell r="D16">
            <v>1</v>
          </cell>
          <cell r="E16" t="str">
            <v>"</v>
          </cell>
          <cell r="H16">
            <v>65881</v>
          </cell>
        </row>
        <row r="17">
          <cell r="A17" t="str">
            <v>석          공</v>
          </cell>
          <cell r="D17">
            <v>1</v>
          </cell>
          <cell r="E17" t="str">
            <v>"</v>
          </cell>
          <cell r="H17">
            <v>77005</v>
          </cell>
        </row>
        <row r="18">
          <cell r="A18" t="str">
            <v>특 수 비 계 공</v>
          </cell>
          <cell r="D18">
            <v>1</v>
          </cell>
          <cell r="E18" t="str">
            <v>"</v>
          </cell>
          <cell r="H18">
            <v>85884</v>
          </cell>
        </row>
        <row r="19">
          <cell r="A19" t="str">
            <v>비    계    공</v>
          </cell>
          <cell r="D19">
            <v>1</v>
          </cell>
          <cell r="E19" t="str">
            <v>"</v>
          </cell>
          <cell r="H19">
            <v>79467</v>
          </cell>
        </row>
        <row r="20">
          <cell r="A20" t="str">
            <v>도    장    공</v>
          </cell>
          <cell r="D20">
            <v>1</v>
          </cell>
          <cell r="E20" t="str">
            <v>일</v>
          </cell>
          <cell r="H20">
            <v>63038</v>
          </cell>
        </row>
        <row r="21">
          <cell r="A21" t="str">
            <v>플랜트기계설치공</v>
          </cell>
          <cell r="D21">
            <v>1</v>
          </cell>
          <cell r="E21" t="str">
            <v>"</v>
          </cell>
          <cell r="H21">
            <v>80805</v>
          </cell>
        </row>
        <row r="22">
          <cell r="A22" t="str">
            <v>플랜트  용접공</v>
          </cell>
          <cell r="D22">
            <v>1</v>
          </cell>
          <cell r="E22" t="str">
            <v>"</v>
          </cell>
          <cell r="H22">
            <v>95379</v>
          </cell>
        </row>
        <row r="23">
          <cell r="A23" t="str">
            <v>플랜트  제관공</v>
          </cell>
          <cell r="D23">
            <v>1</v>
          </cell>
          <cell r="E23" t="str">
            <v>"</v>
          </cell>
          <cell r="H23">
            <v>81966</v>
          </cell>
        </row>
        <row r="24">
          <cell r="A24" t="str">
            <v>플랜트  배관공</v>
          </cell>
          <cell r="D24">
            <v>1</v>
          </cell>
          <cell r="E24" t="str">
            <v>"</v>
          </cell>
          <cell r="H24">
            <v>97219</v>
          </cell>
        </row>
        <row r="25">
          <cell r="A25" t="str">
            <v>측    량    사</v>
          </cell>
          <cell r="D25">
            <v>1</v>
          </cell>
          <cell r="E25" t="str">
            <v>일</v>
          </cell>
          <cell r="H25">
            <v>58506</v>
          </cell>
        </row>
        <row r="26">
          <cell r="A26" t="str">
            <v>측량사    조수</v>
          </cell>
          <cell r="D26">
            <v>1</v>
          </cell>
          <cell r="E26" t="str">
            <v>"</v>
          </cell>
          <cell r="H26">
            <v>38777</v>
          </cell>
        </row>
        <row r="27">
          <cell r="A27" t="str">
            <v>플랜트    전공</v>
          </cell>
          <cell r="D27">
            <v>1</v>
          </cell>
          <cell r="E27" t="str">
            <v>"</v>
          </cell>
          <cell r="H27">
            <v>64285</v>
          </cell>
        </row>
        <row r="28">
          <cell r="A28" t="str">
            <v>특  별  인  부</v>
          </cell>
          <cell r="D28">
            <v>1</v>
          </cell>
          <cell r="E28" t="str">
            <v>"</v>
          </cell>
          <cell r="H28">
            <v>57379</v>
          </cell>
        </row>
        <row r="29">
          <cell r="A29" t="str">
            <v>보  통  인  부</v>
          </cell>
          <cell r="D29">
            <v>1</v>
          </cell>
          <cell r="E29" t="str">
            <v>"</v>
          </cell>
          <cell r="H29">
            <v>37736</v>
          </cell>
        </row>
        <row r="30">
          <cell r="A30" t="str">
            <v>중기 운전 기사</v>
          </cell>
          <cell r="D30">
            <v>1</v>
          </cell>
          <cell r="E30" t="str">
            <v>일</v>
          </cell>
          <cell r="H30">
            <v>56951</v>
          </cell>
        </row>
        <row r="31">
          <cell r="A31" t="str">
            <v>중  기  조  장</v>
          </cell>
          <cell r="D31">
            <v>1</v>
          </cell>
          <cell r="E31" t="str">
            <v>"</v>
          </cell>
          <cell r="H31">
            <v>55484</v>
          </cell>
        </row>
        <row r="32">
          <cell r="A32" t="str">
            <v>운전수(기  계)</v>
          </cell>
          <cell r="D32">
            <v>1</v>
          </cell>
          <cell r="E32" t="str">
            <v>"</v>
          </cell>
          <cell r="H32">
            <v>54325</v>
          </cell>
        </row>
        <row r="33">
          <cell r="A33" t="str">
            <v>운전사(운반차)</v>
          </cell>
          <cell r="D33">
            <v>1</v>
          </cell>
          <cell r="E33" t="str">
            <v>"</v>
          </cell>
          <cell r="H33">
            <v>51077</v>
          </cell>
        </row>
        <row r="34">
          <cell r="A34" t="str">
            <v>종       별</v>
          </cell>
          <cell r="C34" t="str">
            <v>재 료 또 는</v>
          </cell>
          <cell r="D34" t="str">
            <v xml:space="preserve">원 수 </v>
          </cell>
          <cell r="E34" t="str">
            <v>단 위</v>
          </cell>
          <cell r="F34" t="str">
            <v>총   액</v>
          </cell>
          <cell r="G34" t="str">
            <v>노   무   비</v>
          </cell>
          <cell r="I34" t="str">
            <v>재   료   비</v>
          </cell>
          <cell r="K34" t="str">
            <v>경      비</v>
          </cell>
          <cell r="M34" t="str">
            <v>비   고</v>
          </cell>
        </row>
        <row r="35">
          <cell r="C35" t="str">
            <v xml:space="preserve">규       격 </v>
          </cell>
          <cell r="F35" t="str">
            <v>금   액</v>
          </cell>
          <cell r="G35" t="str">
            <v>단  가</v>
          </cell>
          <cell r="H35" t="str">
            <v>금   액</v>
          </cell>
          <cell r="I35" t="str">
            <v>단  가</v>
          </cell>
          <cell r="J35" t="str">
            <v>금   액</v>
          </cell>
          <cell r="K35" t="str">
            <v>단  가</v>
          </cell>
          <cell r="L35" t="str">
            <v>금   액</v>
          </cell>
        </row>
        <row r="36">
          <cell r="A36" t="str">
            <v>중기 운전 조수</v>
          </cell>
          <cell r="D36">
            <v>1</v>
          </cell>
          <cell r="E36" t="str">
            <v>"</v>
          </cell>
          <cell r="H36">
            <v>42762</v>
          </cell>
        </row>
        <row r="37">
          <cell r="A37" t="str">
            <v>기    계    공</v>
          </cell>
          <cell r="D37">
            <v>1</v>
          </cell>
          <cell r="E37" t="str">
            <v>일</v>
          </cell>
          <cell r="H37">
            <v>58906</v>
          </cell>
        </row>
        <row r="38">
          <cell r="A38" t="str">
            <v>용접공 (일 반)</v>
          </cell>
          <cell r="D38">
            <v>1</v>
          </cell>
          <cell r="E38" t="str">
            <v>"</v>
          </cell>
          <cell r="H38">
            <v>74016</v>
          </cell>
        </row>
        <row r="39">
          <cell r="A39" t="str">
            <v>리    벳    공</v>
          </cell>
          <cell r="D39">
            <v>1</v>
          </cell>
          <cell r="E39" t="str">
            <v>"</v>
          </cell>
          <cell r="H39">
            <v>71579</v>
          </cell>
        </row>
        <row r="40">
          <cell r="A40" t="str">
            <v>계    령    공</v>
          </cell>
          <cell r="D40">
            <v>1</v>
          </cell>
          <cell r="E40" t="str">
            <v>"</v>
          </cell>
          <cell r="H40">
            <v>41937</v>
          </cell>
          <cell r="L40" t="str">
            <v xml:space="preserve"> </v>
          </cell>
        </row>
        <row r="41">
          <cell r="A41" t="str">
            <v>제    도    공</v>
          </cell>
          <cell r="D41">
            <v>1</v>
          </cell>
          <cell r="E41" t="str">
            <v>"</v>
          </cell>
          <cell r="H41">
            <v>32747</v>
          </cell>
        </row>
        <row r="42">
          <cell r="A42" t="str">
            <v>현    도    공</v>
          </cell>
          <cell r="C42" t="str">
            <v xml:space="preserve"> </v>
          </cell>
          <cell r="D42">
            <v>1</v>
          </cell>
          <cell r="E42" t="str">
            <v>일</v>
          </cell>
          <cell r="H42">
            <v>28487</v>
          </cell>
        </row>
        <row r="43">
          <cell r="A43" t="str">
            <v>마    킹    공</v>
          </cell>
          <cell r="D43">
            <v>1</v>
          </cell>
          <cell r="E43" t="str">
            <v>"</v>
          </cell>
          <cell r="H43">
            <v>26924</v>
          </cell>
        </row>
        <row r="44">
          <cell r="A44" t="str">
            <v>산 소 절 단 공</v>
          </cell>
          <cell r="D44">
            <v>1</v>
          </cell>
          <cell r="E44" t="str">
            <v>"</v>
          </cell>
          <cell r="H44">
            <v>31794</v>
          </cell>
        </row>
        <row r="45">
          <cell r="A45" t="str">
            <v>샤    링    공</v>
          </cell>
          <cell r="D45">
            <v>1</v>
          </cell>
          <cell r="E45" t="str">
            <v>"</v>
          </cell>
          <cell r="H45">
            <v>29508</v>
          </cell>
        </row>
        <row r="46">
          <cell r="A46" t="str">
            <v>프  레  스  공</v>
          </cell>
          <cell r="D46">
            <v>1</v>
          </cell>
          <cell r="E46" t="str">
            <v>"</v>
          </cell>
          <cell r="H46">
            <v>26250</v>
          </cell>
        </row>
        <row r="47">
          <cell r="A47" t="str">
            <v>보    링    공</v>
          </cell>
          <cell r="D47">
            <v>1</v>
          </cell>
          <cell r="E47" t="str">
            <v>일</v>
          </cell>
          <cell r="H47">
            <v>28378</v>
          </cell>
        </row>
        <row r="48">
          <cell r="A48" t="str">
            <v>밀    링    공</v>
          </cell>
          <cell r="D48">
            <v>1</v>
          </cell>
          <cell r="E48" t="str">
            <v>"</v>
          </cell>
          <cell r="H48">
            <v>27252</v>
          </cell>
        </row>
        <row r="49">
          <cell r="A49" t="str">
            <v>방 전 절 단 공</v>
          </cell>
          <cell r="D49">
            <v>1</v>
          </cell>
          <cell r="E49" t="str">
            <v>"</v>
          </cell>
          <cell r="H49">
            <v>27047</v>
          </cell>
        </row>
        <row r="50">
          <cell r="A50" t="str">
            <v>드    링    공</v>
          </cell>
          <cell r="D50">
            <v>1</v>
          </cell>
          <cell r="E50" t="str">
            <v>"</v>
          </cell>
          <cell r="H50">
            <v>27215</v>
          </cell>
        </row>
        <row r="51">
          <cell r="A51" t="str">
            <v>수 동 선 반 공</v>
          </cell>
          <cell r="D51">
            <v>1</v>
          </cell>
          <cell r="E51" t="str">
            <v>"</v>
          </cell>
          <cell r="H51">
            <v>27350</v>
          </cell>
        </row>
        <row r="52">
          <cell r="A52" t="str">
            <v>프  레  나  공</v>
          </cell>
          <cell r="D52">
            <v>1</v>
          </cell>
          <cell r="E52" t="str">
            <v>일</v>
          </cell>
          <cell r="H52">
            <v>25035</v>
          </cell>
        </row>
        <row r="53">
          <cell r="A53" t="str">
            <v>3 본  로 라 공</v>
          </cell>
          <cell r="D53">
            <v>1</v>
          </cell>
          <cell r="E53" t="str">
            <v>"</v>
          </cell>
          <cell r="H53">
            <v>34250</v>
          </cell>
        </row>
        <row r="54">
          <cell r="A54" t="str">
            <v>벤 딩 머 쉰 공</v>
          </cell>
          <cell r="D54">
            <v>1</v>
          </cell>
          <cell r="E54" t="str">
            <v>"</v>
          </cell>
          <cell r="H54">
            <v>29076</v>
          </cell>
        </row>
        <row r="55">
          <cell r="A55" t="str">
            <v>열  처  리  공</v>
          </cell>
          <cell r="D55">
            <v>1</v>
          </cell>
          <cell r="E55" t="str">
            <v>"</v>
          </cell>
          <cell r="H55">
            <v>25392</v>
          </cell>
        </row>
        <row r="56">
          <cell r="A56" t="str">
            <v>용    접    공</v>
          </cell>
          <cell r="D56">
            <v>1</v>
          </cell>
          <cell r="E56" t="str">
            <v>"</v>
          </cell>
          <cell r="H56">
            <v>27908</v>
          </cell>
        </row>
        <row r="57">
          <cell r="A57" t="str">
            <v>종       별</v>
          </cell>
          <cell r="C57" t="str">
            <v>재 료 또 는</v>
          </cell>
          <cell r="D57" t="str">
            <v xml:space="preserve">원 수 </v>
          </cell>
          <cell r="E57" t="str">
            <v>단 위</v>
          </cell>
          <cell r="F57" t="str">
            <v>총   액</v>
          </cell>
          <cell r="G57" t="str">
            <v>노   무   비</v>
          </cell>
          <cell r="I57" t="str">
            <v>재   료   비</v>
          </cell>
          <cell r="K57" t="str">
            <v>경      비</v>
          </cell>
          <cell r="M57" t="str">
            <v>비   고</v>
          </cell>
        </row>
        <row r="58">
          <cell r="C58" t="str">
            <v xml:space="preserve">규       격 </v>
          </cell>
          <cell r="F58" t="str">
            <v>금   액</v>
          </cell>
          <cell r="G58" t="str">
            <v>단  가</v>
          </cell>
          <cell r="H58" t="str">
            <v>금   액</v>
          </cell>
          <cell r="I58" t="str">
            <v>단  가</v>
          </cell>
          <cell r="J58" t="str">
            <v>금   액</v>
          </cell>
          <cell r="K58" t="str">
            <v>단  가</v>
          </cell>
          <cell r="L58" t="str">
            <v>금   액</v>
          </cell>
        </row>
        <row r="59">
          <cell r="A59" t="str">
            <v>그 라 인 다 공</v>
          </cell>
          <cell r="D59">
            <v>1</v>
          </cell>
          <cell r="E59" t="str">
            <v>일</v>
          </cell>
          <cell r="H59">
            <v>26032</v>
          </cell>
        </row>
        <row r="60">
          <cell r="A60" t="str">
            <v>비파괴  시험공</v>
          </cell>
          <cell r="D60">
            <v>1</v>
          </cell>
          <cell r="E60" t="str">
            <v>"</v>
          </cell>
          <cell r="H60">
            <v>64472</v>
          </cell>
        </row>
        <row r="61">
          <cell r="A61" t="str">
            <v>기계 기사 1 급</v>
          </cell>
          <cell r="C61" t="str">
            <v>(중급기술자)</v>
          </cell>
          <cell r="D61">
            <v>1</v>
          </cell>
          <cell r="E61" t="str">
            <v>"</v>
          </cell>
          <cell r="H61">
            <v>97488</v>
          </cell>
        </row>
        <row r="62">
          <cell r="A62" t="str">
            <v>기계 기사 2 급</v>
          </cell>
          <cell r="C62" t="str">
            <v>(초급기술자)</v>
          </cell>
          <cell r="D62">
            <v>1</v>
          </cell>
          <cell r="E62" t="str">
            <v>"</v>
          </cell>
          <cell r="H62">
            <v>69405</v>
          </cell>
        </row>
        <row r="63">
          <cell r="A63" t="str">
            <v>철    공</v>
          </cell>
          <cell r="D63">
            <v>1</v>
          </cell>
          <cell r="E63" t="str">
            <v>"</v>
          </cell>
          <cell r="H63">
            <v>72430</v>
          </cell>
        </row>
        <row r="64">
          <cell r="A64" t="str">
            <v>잠 수 부</v>
          </cell>
          <cell r="D64">
            <v>1</v>
          </cell>
          <cell r="E64" t="str">
            <v xml:space="preserve">일 </v>
          </cell>
          <cell r="H64">
            <v>81832</v>
          </cell>
        </row>
        <row r="65">
          <cell r="A65" t="str">
            <v>선    부</v>
          </cell>
          <cell r="D65">
            <v>1</v>
          </cell>
          <cell r="E65" t="str">
            <v xml:space="preserve">일 </v>
          </cell>
          <cell r="H65">
            <v>40088</v>
          </cell>
        </row>
        <row r="66">
          <cell r="A66" t="str">
            <v>조 력 공</v>
          </cell>
          <cell r="D66">
            <v>1</v>
          </cell>
          <cell r="E66" t="str">
            <v xml:space="preserve">일 </v>
          </cell>
          <cell r="H66">
            <v>48912</v>
          </cell>
        </row>
        <row r="67">
          <cell r="A67" t="str">
            <v>품질관리공(시험사1급)</v>
          </cell>
          <cell r="D67">
            <v>1</v>
          </cell>
          <cell r="E67" t="str">
            <v xml:space="preserve">일 </v>
          </cell>
          <cell r="H67">
            <v>47867</v>
          </cell>
          <cell r="L67" t="str">
            <v xml:space="preserve"> </v>
          </cell>
        </row>
        <row r="68">
          <cell r="A68" t="str">
            <v>특급기술자(건설및기타)</v>
          </cell>
          <cell r="D68">
            <v>1</v>
          </cell>
          <cell r="E68" t="str">
            <v xml:space="preserve">일 </v>
          </cell>
          <cell r="H68">
            <v>142203</v>
          </cell>
          <cell r="L68" t="str">
            <v xml:space="preserve"> </v>
          </cell>
        </row>
        <row r="69">
          <cell r="A69" t="str">
            <v>고급기술자(    "     )</v>
          </cell>
          <cell r="D69">
            <v>1</v>
          </cell>
          <cell r="E69" t="str">
            <v xml:space="preserve">일 </v>
          </cell>
          <cell r="H69">
            <v>117410</v>
          </cell>
          <cell r="L69" t="str">
            <v xml:space="preserve"> </v>
          </cell>
        </row>
        <row r="70">
          <cell r="A70" t="str">
            <v>중급기술자(    "     )</v>
          </cell>
          <cell r="D70">
            <v>1</v>
          </cell>
          <cell r="E70" t="str">
            <v xml:space="preserve">일 </v>
          </cell>
          <cell r="H70">
            <v>97488</v>
          </cell>
          <cell r="L70" t="str">
            <v xml:space="preserve"> </v>
          </cell>
        </row>
        <row r="71">
          <cell r="A71" t="str">
            <v>초급기술자(    "     )</v>
          </cell>
          <cell r="D71">
            <v>1</v>
          </cell>
          <cell r="E71" t="str">
            <v xml:space="preserve">일 </v>
          </cell>
          <cell r="H71">
            <v>69405</v>
          </cell>
          <cell r="L71" t="str">
            <v xml:space="preserve"> </v>
          </cell>
        </row>
        <row r="72">
          <cell r="A72" t="str">
            <v>고급기능사(    "     )</v>
          </cell>
          <cell r="D72">
            <v>1</v>
          </cell>
          <cell r="E72" t="str">
            <v xml:space="preserve">일 </v>
          </cell>
          <cell r="H72">
            <v>68094</v>
          </cell>
          <cell r="L72" t="str">
            <v xml:space="preserve"> </v>
          </cell>
        </row>
        <row r="73">
          <cell r="A73" t="str">
            <v>중급기능사(    "     )</v>
          </cell>
          <cell r="D73">
            <v>1</v>
          </cell>
          <cell r="E73" t="str">
            <v xml:space="preserve">일 </v>
          </cell>
          <cell r="H73">
            <v>60249</v>
          </cell>
          <cell r="L73" t="str">
            <v xml:space="preserve"> </v>
          </cell>
        </row>
        <row r="74">
          <cell r="A74" t="str">
            <v>초급기능사(    "     )</v>
          </cell>
          <cell r="D74">
            <v>1</v>
          </cell>
          <cell r="E74" t="str">
            <v xml:space="preserve">일 </v>
          </cell>
          <cell r="H74">
            <v>48652</v>
          </cell>
          <cell r="L74" t="str">
            <v xml:space="preserve"> </v>
          </cell>
        </row>
        <row r="75">
          <cell r="C75" t="str">
            <v xml:space="preserve"> </v>
          </cell>
        </row>
        <row r="76">
          <cell r="C76" t="str">
            <v xml:space="preserve"> </v>
          </cell>
        </row>
        <row r="77">
          <cell r="C77" t="str">
            <v xml:space="preserve"> </v>
          </cell>
        </row>
        <row r="78">
          <cell r="C78" t="str">
            <v xml:space="preserve"> </v>
          </cell>
        </row>
        <row r="79">
          <cell r="C79" t="str">
            <v xml:space="preserve"> </v>
          </cell>
        </row>
        <row r="81">
          <cell r="B81" t="str">
            <v>'98 년도  소 모 자 재  단 가 표</v>
          </cell>
        </row>
        <row r="82">
          <cell r="E82" t="str">
            <v xml:space="preserve"> </v>
          </cell>
        </row>
        <row r="83">
          <cell r="A83" t="str">
            <v>종       별</v>
          </cell>
          <cell r="C83" t="str">
            <v>재 료 또 는</v>
          </cell>
          <cell r="D83" t="str">
            <v xml:space="preserve">원 수 </v>
          </cell>
          <cell r="E83" t="str">
            <v>단 위</v>
          </cell>
          <cell r="F83" t="str">
            <v>총   액</v>
          </cell>
          <cell r="G83" t="str">
            <v>노   무   비</v>
          </cell>
          <cell r="I83" t="str">
            <v>재   료   비</v>
          </cell>
          <cell r="K83" t="str">
            <v>경      비</v>
          </cell>
          <cell r="M83" t="str">
            <v>비   고</v>
          </cell>
        </row>
        <row r="84">
          <cell r="C84" t="str">
            <v xml:space="preserve">규       격 </v>
          </cell>
          <cell r="F84" t="str">
            <v>금   액</v>
          </cell>
          <cell r="G84" t="str">
            <v>단  가</v>
          </cell>
          <cell r="H84" t="str">
            <v>금   액</v>
          </cell>
          <cell r="I84" t="str">
            <v>단  가</v>
          </cell>
          <cell r="J84" t="str">
            <v>금   액</v>
          </cell>
          <cell r="K84" t="str">
            <v>단  가</v>
          </cell>
          <cell r="L84" t="str">
            <v>금   액</v>
          </cell>
        </row>
        <row r="85">
          <cell r="A85" t="str">
            <v>산          소</v>
          </cell>
          <cell r="C85" t="str">
            <v>6,000 L</v>
          </cell>
          <cell r="D85">
            <v>1</v>
          </cell>
          <cell r="E85" t="str">
            <v>병</v>
          </cell>
          <cell r="J85">
            <v>12000</v>
          </cell>
        </row>
        <row r="86">
          <cell r="A86" t="str">
            <v>아  세  치  렌</v>
          </cell>
          <cell r="C86" t="str">
            <v>4,500 L</v>
          </cell>
          <cell r="D86">
            <v>1</v>
          </cell>
          <cell r="E86" t="str">
            <v>"</v>
          </cell>
          <cell r="J86">
            <v>55392</v>
          </cell>
        </row>
        <row r="87">
          <cell r="B87" t="str">
            <v xml:space="preserve">  "</v>
          </cell>
          <cell r="C87" t="str">
            <v>2,100 L</v>
          </cell>
          <cell r="D87">
            <v>1</v>
          </cell>
          <cell r="E87" t="str">
            <v>"</v>
          </cell>
          <cell r="J87">
            <v>25849</v>
          </cell>
        </row>
        <row r="88">
          <cell r="A88" t="str">
            <v>STS 용  접  봉</v>
          </cell>
          <cell r="C88" t="str">
            <v>4Φx350L</v>
          </cell>
          <cell r="D88">
            <v>1</v>
          </cell>
          <cell r="E88" t="str">
            <v>kg</v>
          </cell>
          <cell r="J88">
            <v>5460</v>
          </cell>
        </row>
        <row r="89">
          <cell r="A89" t="str">
            <v>SS400  용 접 봉</v>
          </cell>
          <cell r="C89" t="str">
            <v>"</v>
          </cell>
          <cell r="D89">
            <v>1</v>
          </cell>
          <cell r="E89" t="str">
            <v>"</v>
          </cell>
          <cell r="J89">
            <v>1260</v>
          </cell>
        </row>
        <row r="90">
          <cell r="A90" t="str">
            <v>전  력  요  금</v>
          </cell>
          <cell r="D90">
            <v>1</v>
          </cell>
          <cell r="E90" t="str">
            <v>Kwh</v>
          </cell>
          <cell r="J90">
            <v>61.6</v>
          </cell>
        </row>
        <row r="91">
          <cell r="A91" t="str">
            <v>함          석</v>
          </cell>
          <cell r="C91" t="str">
            <v>#32x3'x6'</v>
          </cell>
          <cell r="D91">
            <v>1</v>
          </cell>
          <cell r="E91" t="str">
            <v>매</v>
          </cell>
          <cell r="J91">
            <v>2597</v>
          </cell>
        </row>
        <row r="92">
          <cell r="B92" t="str">
            <v xml:space="preserve">  "</v>
          </cell>
          <cell r="C92" t="str">
            <v>#31x3'x6'</v>
          </cell>
          <cell r="D92">
            <v>1</v>
          </cell>
          <cell r="E92" t="str">
            <v>"</v>
          </cell>
          <cell r="J92">
            <v>2825</v>
          </cell>
        </row>
        <row r="93">
          <cell r="A93" t="str">
            <v>경          유</v>
          </cell>
          <cell r="D93">
            <v>1</v>
          </cell>
          <cell r="E93" t="str">
            <v>L</v>
          </cell>
          <cell r="J93">
            <v>526.4</v>
          </cell>
        </row>
        <row r="94">
          <cell r="A94" t="str">
            <v>코  크  스</v>
          </cell>
          <cell r="D94">
            <v>1</v>
          </cell>
          <cell r="E94" t="str">
            <v>kg</v>
          </cell>
          <cell r="J94">
            <v>183</v>
          </cell>
        </row>
        <row r="95">
          <cell r="A95" t="str">
            <v>그라인다돌</v>
          </cell>
          <cell r="D95">
            <v>1</v>
          </cell>
          <cell r="E95" t="str">
            <v>개</v>
          </cell>
          <cell r="J95">
            <v>3380</v>
          </cell>
        </row>
        <row r="96">
          <cell r="A96" t="str">
            <v>노   즐</v>
          </cell>
          <cell r="D96">
            <v>1</v>
          </cell>
          <cell r="E96" t="str">
            <v>"</v>
          </cell>
          <cell r="J96">
            <v>32000</v>
          </cell>
        </row>
        <row r="97">
          <cell r="A97" t="str">
            <v>아  세  치  렌</v>
          </cell>
          <cell r="C97" t="str">
            <v>4,500 L</v>
          </cell>
          <cell r="D97">
            <v>1</v>
          </cell>
          <cell r="E97" t="str">
            <v>kg</v>
          </cell>
          <cell r="J97">
            <v>10500</v>
          </cell>
        </row>
        <row r="98">
          <cell r="B98" t="str">
            <v>- 엔진유</v>
          </cell>
          <cell r="E98" t="str">
            <v>L</v>
          </cell>
          <cell r="J98">
            <v>1250</v>
          </cell>
        </row>
        <row r="99">
          <cell r="B99" t="str">
            <v>- 구리이스</v>
          </cell>
          <cell r="E99" t="str">
            <v>KG</v>
          </cell>
          <cell r="J99">
            <v>2323</v>
          </cell>
        </row>
        <row r="100">
          <cell r="B100" t="str">
            <v>- 규사</v>
          </cell>
          <cell r="E100" t="str">
            <v>TON</v>
          </cell>
          <cell r="J100">
            <v>25000</v>
          </cell>
        </row>
        <row r="101">
          <cell r="B101" t="str">
            <v>- SAND</v>
          </cell>
          <cell r="E101" t="str">
            <v>㎥</v>
          </cell>
          <cell r="J101">
            <v>7000</v>
          </cell>
        </row>
        <row r="102">
          <cell r="B102" t="str">
            <v>- POWER BRUSH</v>
          </cell>
          <cell r="E102" t="str">
            <v>KG</v>
          </cell>
          <cell r="J102">
            <v>5000</v>
          </cell>
        </row>
        <row r="103">
          <cell r="A103" t="str">
            <v>종       별</v>
          </cell>
          <cell r="C103" t="str">
            <v>재 료 또 는</v>
          </cell>
          <cell r="D103" t="str">
            <v xml:space="preserve">원 수 </v>
          </cell>
          <cell r="E103" t="str">
            <v>단 위</v>
          </cell>
          <cell r="F103" t="str">
            <v>총   액</v>
          </cell>
          <cell r="G103" t="str">
            <v>노   무   비</v>
          </cell>
          <cell r="I103" t="str">
            <v>재   료   비</v>
          </cell>
          <cell r="K103" t="str">
            <v>경      비</v>
          </cell>
          <cell r="M103" t="str">
            <v>비   고</v>
          </cell>
        </row>
        <row r="104">
          <cell r="C104" t="str">
            <v xml:space="preserve">규       격 </v>
          </cell>
          <cell r="F104" t="str">
            <v>금   액</v>
          </cell>
          <cell r="G104" t="str">
            <v>단  가</v>
          </cell>
          <cell r="H104" t="str">
            <v>금   액</v>
          </cell>
          <cell r="I104" t="str">
            <v>단  가</v>
          </cell>
          <cell r="J104" t="str">
            <v>금   액</v>
          </cell>
          <cell r="K104" t="str">
            <v>단  가</v>
          </cell>
          <cell r="L104" t="str">
            <v>금   액</v>
          </cell>
        </row>
        <row r="105">
          <cell r="B105" t="str">
            <v>- WIRE BRUSH</v>
          </cell>
          <cell r="E105" t="str">
            <v>KG</v>
          </cell>
          <cell r="J105">
            <v>2000</v>
          </cell>
        </row>
        <row r="106">
          <cell r="B106" t="str">
            <v>- 세척제</v>
          </cell>
          <cell r="E106" t="str">
            <v>KG</v>
          </cell>
          <cell r="J106">
            <v>10500</v>
          </cell>
        </row>
        <row r="107">
          <cell r="B107" t="str">
            <v>- 넝마</v>
          </cell>
          <cell r="E107" t="str">
            <v>KG</v>
          </cell>
          <cell r="J107">
            <v>1363</v>
          </cell>
          <cell r="K107" t="str">
            <v>(적산정보 492)</v>
          </cell>
        </row>
        <row r="108">
          <cell r="B108" t="str">
            <v>- 세라믹코팅제</v>
          </cell>
          <cell r="E108" t="str">
            <v>KG</v>
          </cell>
          <cell r="J108">
            <v>168300</v>
          </cell>
        </row>
        <row r="109">
          <cell r="B109" t="str">
            <v>- 희석제</v>
          </cell>
          <cell r="E109" t="str">
            <v>통</v>
          </cell>
          <cell r="J109">
            <v>5120</v>
          </cell>
        </row>
        <row r="110">
          <cell r="B110" t="str">
            <v>ZINC RICH PRIMER</v>
          </cell>
          <cell r="E110" t="str">
            <v>L</v>
          </cell>
          <cell r="J110">
            <v>7945</v>
          </cell>
        </row>
        <row r="111">
          <cell r="B111" t="str">
            <v>신      나</v>
          </cell>
          <cell r="J111">
            <v>2111</v>
          </cell>
        </row>
        <row r="112">
          <cell r="B112" t="str">
            <v>방 오 도 료</v>
          </cell>
          <cell r="J112">
            <v>9231</v>
          </cell>
        </row>
        <row r="113">
          <cell r="B113" t="str">
            <v>신  나(ANTI FAULING)</v>
          </cell>
          <cell r="J113">
            <v>1530</v>
          </cell>
        </row>
        <row r="114">
          <cell r="B114" t="str">
            <v>TAL EPOXY</v>
          </cell>
          <cell r="J114">
            <v>3570</v>
          </cell>
        </row>
        <row r="115">
          <cell r="B115" t="str">
            <v>PURE EPOXY</v>
          </cell>
          <cell r="J115">
            <v>4010</v>
          </cell>
        </row>
        <row r="127">
          <cell r="B127" t="str">
            <v>'98 년도  사 용 장 비 경 비  단 가 표</v>
          </cell>
        </row>
        <row r="128">
          <cell r="E128" t="str">
            <v xml:space="preserve"> </v>
          </cell>
        </row>
        <row r="129">
          <cell r="A129" t="str">
            <v>종       별</v>
          </cell>
          <cell r="C129" t="str">
            <v>재 료 또 는</v>
          </cell>
          <cell r="D129" t="str">
            <v xml:space="preserve">원 수 </v>
          </cell>
          <cell r="E129" t="str">
            <v>단 위</v>
          </cell>
          <cell r="F129" t="str">
            <v>총   액</v>
          </cell>
          <cell r="G129" t="str">
            <v>노   무   비</v>
          </cell>
          <cell r="I129" t="str">
            <v>재   료   비</v>
          </cell>
          <cell r="K129" t="str">
            <v>경      비</v>
          </cell>
          <cell r="M129" t="str">
            <v>비   고</v>
          </cell>
        </row>
        <row r="130">
          <cell r="C130" t="str">
            <v xml:space="preserve">규       격 </v>
          </cell>
          <cell r="F130" t="str">
            <v>금   액</v>
          </cell>
          <cell r="G130" t="str">
            <v>단  가</v>
          </cell>
          <cell r="H130" t="str">
            <v>금   액</v>
          </cell>
          <cell r="I130" t="str">
            <v>단  가</v>
          </cell>
          <cell r="J130" t="str">
            <v>금   액</v>
          </cell>
          <cell r="K130" t="str">
            <v>단  가</v>
          </cell>
          <cell r="L130" t="str">
            <v>금   액</v>
          </cell>
        </row>
        <row r="131">
          <cell r="A131" t="str">
            <v>Lathe</v>
          </cell>
          <cell r="C131" t="str">
            <v>12ftx7.5Hp</v>
          </cell>
          <cell r="D131">
            <v>1</v>
          </cell>
          <cell r="E131" t="str">
            <v>hr</v>
          </cell>
          <cell r="H131">
            <v>3418</v>
          </cell>
          <cell r="L131">
            <v>3775</v>
          </cell>
        </row>
        <row r="132">
          <cell r="A132" t="str">
            <v>Planer</v>
          </cell>
          <cell r="C132" t="str">
            <v>4ftx8ft</v>
          </cell>
          <cell r="D132">
            <v>1</v>
          </cell>
          <cell r="E132" t="str">
            <v>"</v>
          </cell>
          <cell r="H132">
            <v>3129</v>
          </cell>
          <cell r="L132">
            <v>2743</v>
          </cell>
        </row>
        <row r="133">
          <cell r="A133" t="str">
            <v>Boring Machine</v>
          </cell>
          <cell r="C133" t="str">
            <v>horizontal type 3Hp</v>
          </cell>
        </row>
        <row r="134">
          <cell r="D134">
            <v>1</v>
          </cell>
          <cell r="E134" t="str">
            <v>"</v>
          </cell>
          <cell r="H134">
            <v>3547</v>
          </cell>
          <cell r="L134">
            <v>8928</v>
          </cell>
        </row>
        <row r="135">
          <cell r="A135" t="str">
            <v>Union Melt Welder</v>
          </cell>
          <cell r="C135" t="str">
            <v>5.5 KVA</v>
          </cell>
          <cell r="D135">
            <v>1</v>
          </cell>
          <cell r="E135" t="str">
            <v>"</v>
          </cell>
          <cell r="H135">
            <v>3488</v>
          </cell>
          <cell r="L135">
            <v>1797</v>
          </cell>
        </row>
        <row r="136">
          <cell r="A136" t="str">
            <v>Gouging Machine</v>
          </cell>
          <cell r="C136" t="str">
            <v>중형</v>
          </cell>
          <cell r="D136">
            <v>1</v>
          </cell>
          <cell r="E136" t="str">
            <v>"</v>
          </cell>
          <cell r="H136">
            <v>3380</v>
          </cell>
          <cell r="L136">
            <v>670</v>
          </cell>
        </row>
        <row r="137">
          <cell r="A137" t="str">
            <v>Gas Cutting Machine</v>
          </cell>
        </row>
        <row r="138">
          <cell r="C138" t="str">
            <v>auto 중형</v>
          </cell>
          <cell r="D138">
            <v>1</v>
          </cell>
          <cell r="E138" t="str">
            <v>hr</v>
          </cell>
          <cell r="H138">
            <v>11922</v>
          </cell>
          <cell r="L138">
            <v>119</v>
          </cell>
        </row>
        <row r="139">
          <cell r="B139" t="str">
            <v xml:space="preserve">  "</v>
          </cell>
          <cell r="C139" t="str">
            <v>manual 중형</v>
          </cell>
          <cell r="D139">
            <v>1</v>
          </cell>
          <cell r="E139" t="str">
            <v>"</v>
          </cell>
          <cell r="H139">
            <v>3974</v>
          </cell>
          <cell r="L139">
            <v>115</v>
          </cell>
        </row>
        <row r="140">
          <cell r="A140" t="str">
            <v>Gas Heating Touch</v>
          </cell>
          <cell r="C140" t="str">
            <v>중형</v>
          </cell>
          <cell r="D140">
            <v>1</v>
          </cell>
          <cell r="E140" t="str">
            <v>"</v>
          </cell>
          <cell r="H140">
            <v>3174</v>
          </cell>
          <cell r="L140">
            <v>115</v>
          </cell>
        </row>
        <row r="141">
          <cell r="A141" t="str">
            <v>A.C Welder</v>
          </cell>
          <cell r="C141" t="str">
            <v>5.5 KVA</v>
          </cell>
          <cell r="D141">
            <v>1</v>
          </cell>
          <cell r="E141" t="str">
            <v>"</v>
          </cell>
          <cell r="L141">
            <v>107</v>
          </cell>
        </row>
        <row r="142">
          <cell r="B142" t="str">
            <v xml:space="preserve"> "</v>
          </cell>
          <cell r="C142" t="str">
            <v>10 KVA</v>
          </cell>
          <cell r="D142">
            <v>1</v>
          </cell>
          <cell r="E142" t="str">
            <v>"</v>
          </cell>
          <cell r="L142">
            <v>155</v>
          </cell>
        </row>
        <row r="143">
          <cell r="A143" t="str">
            <v>D.C Welder</v>
          </cell>
          <cell r="C143" t="str">
            <v>300A  5.5KW</v>
          </cell>
          <cell r="D143">
            <v>1</v>
          </cell>
          <cell r="E143" t="str">
            <v>hr</v>
          </cell>
          <cell r="L143">
            <v>359</v>
          </cell>
        </row>
        <row r="144">
          <cell r="A144" t="str">
            <v>Gas Welder</v>
          </cell>
          <cell r="C144" t="str">
            <v>대형</v>
          </cell>
          <cell r="D144">
            <v>1</v>
          </cell>
          <cell r="E144" t="str">
            <v>"</v>
          </cell>
          <cell r="L144">
            <v>149.5</v>
          </cell>
        </row>
        <row r="145">
          <cell r="B145" t="str">
            <v xml:space="preserve"> "</v>
          </cell>
          <cell r="C145" t="str">
            <v>중형</v>
          </cell>
          <cell r="D145">
            <v>1</v>
          </cell>
          <cell r="E145" t="str">
            <v>"</v>
          </cell>
          <cell r="L145">
            <v>115</v>
          </cell>
        </row>
        <row r="146">
          <cell r="A146" t="str">
            <v>Hydro Press</v>
          </cell>
          <cell r="C146" t="str">
            <v>300ton</v>
          </cell>
          <cell r="D146">
            <v>1</v>
          </cell>
          <cell r="E146" t="str">
            <v>"</v>
          </cell>
          <cell r="H146">
            <v>3281</v>
          </cell>
          <cell r="L146">
            <v>8463</v>
          </cell>
        </row>
        <row r="147">
          <cell r="B147" t="str">
            <v xml:space="preserve"> "</v>
          </cell>
          <cell r="C147" t="str">
            <v>100ton</v>
          </cell>
          <cell r="D147">
            <v>1</v>
          </cell>
          <cell r="E147" t="str">
            <v>"</v>
          </cell>
          <cell r="H147">
            <v>3281</v>
          </cell>
          <cell r="L147">
            <v>6045</v>
          </cell>
        </row>
        <row r="148">
          <cell r="A148" t="str">
            <v>Bending Roller</v>
          </cell>
          <cell r="C148" t="str">
            <v>23ft</v>
          </cell>
          <cell r="D148">
            <v>1</v>
          </cell>
          <cell r="E148" t="str">
            <v>hr</v>
          </cell>
          <cell r="H148">
            <v>4281</v>
          </cell>
          <cell r="L148">
            <v>6323</v>
          </cell>
        </row>
        <row r="149">
          <cell r="A149" t="str">
            <v>종       별</v>
          </cell>
          <cell r="C149" t="str">
            <v>재 료 또 는</v>
          </cell>
          <cell r="D149" t="str">
            <v xml:space="preserve">원 수 </v>
          </cell>
          <cell r="E149" t="str">
            <v>단 위</v>
          </cell>
          <cell r="F149" t="str">
            <v>총   액</v>
          </cell>
          <cell r="G149" t="str">
            <v>노   무   비</v>
          </cell>
          <cell r="I149" t="str">
            <v>재   료   비</v>
          </cell>
          <cell r="K149" t="str">
            <v>경      비</v>
          </cell>
          <cell r="M149" t="str">
            <v>비   고</v>
          </cell>
        </row>
        <row r="150">
          <cell r="C150" t="str">
            <v xml:space="preserve">규       격 </v>
          </cell>
          <cell r="F150" t="str">
            <v>금   액</v>
          </cell>
          <cell r="G150" t="str">
            <v>단  가</v>
          </cell>
          <cell r="H150" t="str">
            <v>금   액</v>
          </cell>
          <cell r="I150" t="str">
            <v>단  가</v>
          </cell>
          <cell r="J150" t="str">
            <v>금   액</v>
          </cell>
          <cell r="K150" t="str">
            <v>단  가</v>
          </cell>
          <cell r="L150" t="str">
            <v>금   액</v>
          </cell>
        </row>
        <row r="151">
          <cell r="A151" t="str">
            <v>Edge Bending Roller</v>
          </cell>
        </row>
        <row r="152">
          <cell r="C152" t="str">
            <v>23ft</v>
          </cell>
          <cell r="D152">
            <v>1</v>
          </cell>
          <cell r="E152" t="str">
            <v>"</v>
          </cell>
          <cell r="H152">
            <v>4281</v>
          </cell>
          <cell r="L152">
            <v>9484.5</v>
          </cell>
        </row>
        <row r="153">
          <cell r="A153" t="str">
            <v>Shearing Machine</v>
          </cell>
          <cell r="D153">
            <v>1</v>
          </cell>
          <cell r="E153" t="str">
            <v>"</v>
          </cell>
          <cell r="H153">
            <v>3688</v>
          </cell>
          <cell r="L153">
            <v>3209</v>
          </cell>
        </row>
        <row r="154">
          <cell r="A154" t="str">
            <v>Drilling Machine</v>
          </cell>
          <cell r="C154" t="str">
            <v xml:space="preserve"> 3 Hp</v>
          </cell>
          <cell r="D154">
            <v>1</v>
          </cell>
          <cell r="E154" t="str">
            <v>"</v>
          </cell>
          <cell r="H154">
            <v>3401</v>
          </cell>
          <cell r="L154">
            <v>576</v>
          </cell>
        </row>
        <row r="155">
          <cell r="B155" t="str">
            <v xml:space="preserve">  "</v>
          </cell>
          <cell r="C155" t="str">
            <v>radial 5Hp</v>
          </cell>
          <cell r="D155">
            <v>1</v>
          </cell>
          <cell r="E155" t="str">
            <v>"</v>
          </cell>
          <cell r="H155">
            <v>3401</v>
          </cell>
          <cell r="L155">
            <v>1720</v>
          </cell>
        </row>
        <row r="156">
          <cell r="A156" t="str">
            <v>Portable Drill</v>
          </cell>
          <cell r="C156" t="str">
            <v>0.5 Hp</v>
          </cell>
          <cell r="D156">
            <v>1</v>
          </cell>
          <cell r="E156" t="str">
            <v>hr</v>
          </cell>
          <cell r="H156" t="str">
            <v xml:space="preserve"> </v>
          </cell>
          <cell r="L156">
            <v>12</v>
          </cell>
        </row>
        <row r="157">
          <cell r="B157" t="str">
            <v xml:space="preserve">  "</v>
          </cell>
          <cell r="C157" t="str">
            <v>1.5 Hp</v>
          </cell>
          <cell r="D157">
            <v>1</v>
          </cell>
          <cell r="E157" t="str">
            <v>"</v>
          </cell>
          <cell r="H157" t="str">
            <v xml:space="preserve"> </v>
          </cell>
          <cell r="L157">
            <v>14</v>
          </cell>
        </row>
        <row r="158">
          <cell r="A158" t="str">
            <v>Portable Grinder</v>
          </cell>
          <cell r="C158" t="str">
            <v>0.5 Hp</v>
          </cell>
          <cell r="D158">
            <v>1</v>
          </cell>
          <cell r="E158" t="str">
            <v>hr</v>
          </cell>
          <cell r="L158">
            <v>22</v>
          </cell>
        </row>
        <row r="159">
          <cell r="A159" t="str">
            <v>Air Compressor</v>
          </cell>
          <cell r="C159" t="str">
            <v>5.9㎥/min</v>
          </cell>
          <cell r="D159">
            <v>1</v>
          </cell>
          <cell r="E159" t="str">
            <v>"</v>
          </cell>
          <cell r="H159">
            <v>9681</v>
          </cell>
          <cell r="J159">
            <v>6189</v>
          </cell>
          <cell r="L159">
            <v>3137</v>
          </cell>
        </row>
        <row r="160">
          <cell r="B160" t="str">
            <v xml:space="preserve">  "</v>
          </cell>
          <cell r="C160" t="str">
            <v>8.9㎥/min</v>
          </cell>
          <cell r="D160">
            <v>1</v>
          </cell>
          <cell r="E160" t="str">
            <v>"</v>
          </cell>
          <cell r="H160">
            <v>9681</v>
          </cell>
          <cell r="J160">
            <v>8779</v>
          </cell>
          <cell r="L160">
            <v>6250</v>
          </cell>
        </row>
        <row r="161">
          <cell r="A161" t="str">
            <v>Over Head Crane</v>
          </cell>
          <cell r="C161" t="str">
            <v>20ton</v>
          </cell>
          <cell r="D161">
            <v>1</v>
          </cell>
          <cell r="E161" t="str">
            <v>"</v>
          </cell>
          <cell r="H161">
            <v>9681</v>
          </cell>
          <cell r="L161">
            <v>3338</v>
          </cell>
        </row>
        <row r="162">
          <cell r="B162" t="str">
            <v xml:space="preserve">  "</v>
          </cell>
          <cell r="C162" t="str">
            <v>30ton</v>
          </cell>
          <cell r="D162">
            <v>1</v>
          </cell>
          <cell r="E162" t="str">
            <v>hr</v>
          </cell>
          <cell r="H162">
            <v>9681</v>
          </cell>
          <cell r="L162">
            <v>4123</v>
          </cell>
        </row>
        <row r="163">
          <cell r="A163" t="str">
            <v>Truck Crane</v>
          </cell>
          <cell r="C163" t="str">
            <v>10ton</v>
          </cell>
          <cell r="D163">
            <v>1</v>
          </cell>
          <cell r="E163" t="str">
            <v>"</v>
          </cell>
          <cell r="H163">
            <v>18615</v>
          </cell>
          <cell r="J163">
            <v>3486</v>
          </cell>
          <cell r="L163">
            <v>20487</v>
          </cell>
        </row>
        <row r="164">
          <cell r="B164" t="str">
            <v xml:space="preserve">  "</v>
          </cell>
          <cell r="C164" t="str">
            <v>15ton</v>
          </cell>
          <cell r="D164">
            <v>1</v>
          </cell>
          <cell r="E164" t="str">
            <v>"</v>
          </cell>
          <cell r="H164">
            <v>18615</v>
          </cell>
          <cell r="J164">
            <v>4285</v>
          </cell>
          <cell r="L164">
            <v>30731</v>
          </cell>
        </row>
        <row r="165">
          <cell r="B165" t="str">
            <v xml:space="preserve">  "</v>
          </cell>
          <cell r="C165" t="str">
            <v>20ton</v>
          </cell>
          <cell r="D165">
            <v>1</v>
          </cell>
          <cell r="E165" t="str">
            <v>"</v>
          </cell>
          <cell r="H165">
            <v>18615</v>
          </cell>
          <cell r="J165">
            <v>4939</v>
          </cell>
          <cell r="L165">
            <v>40975</v>
          </cell>
        </row>
        <row r="166">
          <cell r="B166" t="str">
            <v xml:space="preserve">  "</v>
          </cell>
          <cell r="C166" t="str">
            <v>30ton</v>
          </cell>
          <cell r="D166">
            <v>1</v>
          </cell>
          <cell r="E166" t="str">
            <v>"</v>
          </cell>
          <cell r="H166">
            <v>18615</v>
          </cell>
          <cell r="J166">
            <v>7046</v>
          </cell>
          <cell r="L166">
            <v>44939</v>
          </cell>
        </row>
        <row r="167">
          <cell r="B167" t="str">
            <v xml:space="preserve">  "</v>
          </cell>
          <cell r="C167" t="str">
            <v>40ton</v>
          </cell>
          <cell r="D167">
            <v>1</v>
          </cell>
          <cell r="E167" t="str">
            <v>"</v>
          </cell>
          <cell r="H167">
            <v>18615</v>
          </cell>
          <cell r="J167">
            <v>8730</v>
          </cell>
          <cell r="L167">
            <v>55621</v>
          </cell>
        </row>
        <row r="168">
          <cell r="A168" t="str">
            <v>Winch</v>
          </cell>
          <cell r="C168" t="str">
            <v>10Hp</v>
          </cell>
          <cell r="D168">
            <v>1</v>
          </cell>
          <cell r="E168" t="str">
            <v>hr</v>
          </cell>
          <cell r="H168">
            <v>9235</v>
          </cell>
          <cell r="L168">
            <v>850</v>
          </cell>
        </row>
        <row r="169">
          <cell r="A169" t="str">
            <v>"</v>
          </cell>
          <cell r="C169" t="str">
            <v>50Hp</v>
          </cell>
          <cell r="D169">
            <v>1</v>
          </cell>
          <cell r="E169" t="str">
            <v>"</v>
          </cell>
          <cell r="H169">
            <v>9235</v>
          </cell>
          <cell r="L169">
            <v>5209</v>
          </cell>
        </row>
        <row r="170">
          <cell r="A170" t="str">
            <v>Truck</v>
          </cell>
          <cell r="C170" t="str">
            <v>6ton</v>
          </cell>
          <cell r="D170">
            <v>1</v>
          </cell>
          <cell r="E170" t="str">
            <v>"</v>
          </cell>
          <cell r="H170">
            <v>8683</v>
          </cell>
          <cell r="J170">
            <v>8110</v>
          </cell>
          <cell r="L170">
            <v>4902</v>
          </cell>
        </row>
        <row r="171">
          <cell r="A171" t="str">
            <v>Trailer</v>
          </cell>
          <cell r="C171" t="str">
            <v>20ton</v>
          </cell>
          <cell r="D171">
            <v>1</v>
          </cell>
          <cell r="E171" t="str">
            <v>"</v>
          </cell>
          <cell r="H171">
            <v>9681</v>
          </cell>
          <cell r="J171">
            <v>15109</v>
          </cell>
          <cell r="L171">
            <v>20345</v>
          </cell>
        </row>
        <row r="172">
          <cell r="A172" t="str">
            <v>종       별</v>
          </cell>
          <cell r="C172" t="str">
            <v>재 료 또 는</v>
          </cell>
          <cell r="D172" t="str">
            <v xml:space="preserve">원 수 </v>
          </cell>
          <cell r="E172" t="str">
            <v>단 위</v>
          </cell>
          <cell r="F172" t="str">
            <v>총   액</v>
          </cell>
          <cell r="G172" t="str">
            <v>노   무   비</v>
          </cell>
          <cell r="I172" t="str">
            <v>재   료   비</v>
          </cell>
          <cell r="K172" t="str">
            <v>경      비</v>
          </cell>
          <cell r="M172" t="str">
            <v>비   고</v>
          </cell>
        </row>
        <row r="173">
          <cell r="C173" t="str">
            <v xml:space="preserve">규       격 </v>
          </cell>
          <cell r="F173" t="str">
            <v>금   액</v>
          </cell>
          <cell r="G173" t="str">
            <v>단  가</v>
          </cell>
          <cell r="H173" t="str">
            <v>금   액</v>
          </cell>
          <cell r="I173" t="str">
            <v>단  가</v>
          </cell>
          <cell r="J173" t="str">
            <v>금   액</v>
          </cell>
          <cell r="K173" t="str">
            <v>단  가</v>
          </cell>
          <cell r="L173" t="str">
            <v>금   액</v>
          </cell>
        </row>
        <row r="174">
          <cell r="A174" t="str">
            <v>Trailer</v>
          </cell>
          <cell r="C174" t="str">
            <v>30ton</v>
          </cell>
          <cell r="D174">
            <v>1</v>
          </cell>
          <cell r="E174" t="str">
            <v>"</v>
          </cell>
          <cell r="H174">
            <v>8683</v>
          </cell>
          <cell r="J174">
            <v>15763</v>
          </cell>
          <cell r="L174">
            <v>27414</v>
          </cell>
        </row>
        <row r="175">
          <cell r="A175" t="str">
            <v>Fork Lift</v>
          </cell>
          <cell r="C175" t="str">
            <v>3.5ton</v>
          </cell>
          <cell r="D175">
            <v>1</v>
          </cell>
          <cell r="E175" t="str">
            <v>hr</v>
          </cell>
          <cell r="H175">
            <v>9681</v>
          </cell>
          <cell r="J175">
            <v>5116</v>
          </cell>
          <cell r="L175">
            <v>3470</v>
          </cell>
        </row>
        <row r="176">
          <cell r="B176" t="str">
            <v xml:space="preserve"> "</v>
          </cell>
          <cell r="C176" t="str">
            <v>5.0ton</v>
          </cell>
          <cell r="D176">
            <v>1</v>
          </cell>
          <cell r="E176" t="str">
            <v>"</v>
          </cell>
          <cell r="H176">
            <v>9681</v>
          </cell>
          <cell r="J176">
            <v>5116.08</v>
          </cell>
          <cell r="L176">
            <v>4863</v>
          </cell>
        </row>
        <row r="177">
          <cell r="B177" t="str">
            <v xml:space="preserve"> "</v>
          </cell>
          <cell r="C177" t="str">
            <v>7.5ton</v>
          </cell>
          <cell r="D177">
            <v>1</v>
          </cell>
          <cell r="E177" t="str">
            <v>"</v>
          </cell>
          <cell r="H177">
            <v>9681</v>
          </cell>
          <cell r="J177">
            <v>5898</v>
          </cell>
          <cell r="L177">
            <v>5845</v>
          </cell>
        </row>
        <row r="178">
          <cell r="A178" t="str">
            <v>발 전 기</v>
          </cell>
          <cell r="C178" t="str">
            <v>50 kw</v>
          </cell>
          <cell r="D178">
            <v>1</v>
          </cell>
          <cell r="E178" t="str">
            <v>"</v>
          </cell>
          <cell r="H178">
            <v>9235</v>
          </cell>
          <cell r="J178">
            <v>8338</v>
          </cell>
          <cell r="L178">
            <v>4912</v>
          </cell>
        </row>
        <row r="179">
          <cell r="A179" t="str">
            <v>AIR HOSE</v>
          </cell>
          <cell r="C179" t="str">
            <v>3/4 "</v>
          </cell>
          <cell r="D179">
            <v>1</v>
          </cell>
          <cell r="E179" t="str">
            <v>"</v>
          </cell>
          <cell r="L179">
            <v>48</v>
          </cell>
        </row>
        <row r="180">
          <cell r="A180" t="str">
            <v>브라스트기</v>
          </cell>
          <cell r="D180">
            <v>1</v>
          </cell>
          <cell r="E180" t="str">
            <v>"</v>
          </cell>
          <cell r="L180">
            <v>659</v>
          </cell>
        </row>
        <row r="181">
          <cell r="A181" t="str">
            <v>건  조  기</v>
          </cell>
          <cell r="D181">
            <v>1</v>
          </cell>
          <cell r="E181" t="str">
            <v>"</v>
          </cell>
          <cell r="L181">
            <v>211</v>
          </cell>
        </row>
        <row r="182">
          <cell r="A182" t="str">
            <v>방  진  복</v>
          </cell>
          <cell r="D182">
            <v>1</v>
          </cell>
          <cell r="E182" t="str">
            <v>"</v>
          </cell>
          <cell r="L182">
            <v>107</v>
          </cell>
        </row>
        <row r="183">
          <cell r="A183" t="str">
            <v>방  진  모</v>
          </cell>
          <cell r="D183">
            <v>1</v>
          </cell>
          <cell r="E183" t="str">
            <v>"</v>
          </cell>
          <cell r="L183">
            <v>21</v>
          </cell>
        </row>
        <row r="196">
          <cell r="B196" t="str">
            <v>'98 년도  사 용 장 비 경 비  산 출 표</v>
          </cell>
        </row>
        <row r="197">
          <cell r="E197" t="str">
            <v xml:space="preserve"> </v>
          </cell>
        </row>
        <row r="198">
          <cell r="A198" t="str">
            <v>종       별</v>
          </cell>
          <cell r="C198" t="str">
            <v>재 료 또 는</v>
          </cell>
          <cell r="D198" t="str">
            <v xml:space="preserve">원 수 </v>
          </cell>
          <cell r="E198" t="str">
            <v>단 위</v>
          </cell>
          <cell r="F198" t="str">
            <v>총   액</v>
          </cell>
          <cell r="G198" t="str">
            <v>노   무   비</v>
          </cell>
          <cell r="I198" t="str">
            <v>재   료   비</v>
          </cell>
          <cell r="K198" t="str">
            <v>경      비</v>
          </cell>
          <cell r="M198" t="str">
            <v>비   고</v>
          </cell>
        </row>
        <row r="199">
          <cell r="C199" t="str">
            <v xml:space="preserve">규       격 </v>
          </cell>
          <cell r="F199" t="str">
            <v>금   액</v>
          </cell>
          <cell r="G199" t="str">
            <v>단  가</v>
          </cell>
          <cell r="H199" t="str">
            <v>금   액</v>
          </cell>
          <cell r="I199" t="str">
            <v>단  가</v>
          </cell>
          <cell r="J199" t="str">
            <v>금   액</v>
          </cell>
          <cell r="K199" t="str">
            <v>단  가</v>
          </cell>
          <cell r="L199" t="str">
            <v>금   액</v>
          </cell>
        </row>
        <row r="200">
          <cell r="A200" t="str">
            <v>Truck</v>
          </cell>
          <cell r="C200" t="str">
            <v>6ton</v>
          </cell>
          <cell r="D200">
            <v>1</v>
          </cell>
          <cell r="E200" t="str">
            <v>hr</v>
          </cell>
          <cell r="H200">
            <v>8683</v>
          </cell>
          <cell r="J200">
            <v>8110</v>
          </cell>
        </row>
        <row r="202">
          <cell r="B202" t="str">
            <v>- 경유</v>
          </cell>
          <cell r="D202">
            <v>10.7</v>
          </cell>
          <cell r="E202" t="str">
            <v>L</v>
          </cell>
          <cell r="I202">
            <v>526.4</v>
          </cell>
          <cell r="J202">
            <v>5632</v>
          </cell>
        </row>
        <row r="203">
          <cell r="B203" t="str">
            <v>- 잡유</v>
          </cell>
          <cell r="C203" t="str">
            <v>주연료*44%</v>
          </cell>
          <cell r="D203">
            <v>1</v>
          </cell>
          <cell r="E203" t="str">
            <v>식</v>
          </cell>
          <cell r="J203">
            <v>2478</v>
          </cell>
        </row>
        <row r="204">
          <cell r="B204" t="str">
            <v>- 조종원</v>
          </cell>
          <cell r="D204">
            <v>0.17</v>
          </cell>
          <cell r="E204" t="str">
            <v>인</v>
          </cell>
          <cell r="G204">
            <v>51077</v>
          </cell>
          <cell r="H204">
            <v>8683</v>
          </cell>
        </row>
        <row r="206">
          <cell r="A206" t="str">
            <v>Truck Crane</v>
          </cell>
          <cell r="C206" t="str">
            <v>15ton</v>
          </cell>
          <cell r="D206">
            <v>1</v>
          </cell>
          <cell r="E206" t="str">
            <v>hr</v>
          </cell>
          <cell r="H206">
            <v>18615</v>
          </cell>
          <cell r="J206">
            <v>4285</v>
          </cell>
        </row>
        <row r="208">
          <cell r="B208" t="str">
            <v>- 경유</v>
          </cell>
          <cell r="D208">
            <v>5.9</v>
          </cell>
          <cell r="E208" t="str">
            <v>L</v>
          </cell>
          <cell r="I208">
            <v>526.4</v>
          </cell>
          <cell r="J208">
            <v>3105.76</v>
          </cell>
        </row>
        <row r="209">
          <cell r="B209" t="str">
            <v>- 잡유</v>
          </cell>
          <cell r="C209" t="str">
            <v>주연료*38%</v>
          </cell>
          <cell r="D209">
            <v>1</v>
          </cell>
          <cell r="E209" t="str">
            <v>식</v>
          </cell>
          <cell r="J209">
            <v>1180.1888000000001</v>
          </cell>
        </row>
        <row r="210">
          <cell r="B210" t="str">
            <v>- 조종원</v>
          </cell>
          <cell r="D210">
            <v>0.17</v>
          </cell>
          <cell r="E210" t="str">
            <v>인</v>
          </cell>
          <cell r="G210">
            <v>56951</v>
          </cell>
          <cell r="H210">
            <v>9681.67</v>
          </cell>
        </row>
        <row r="211">
          <cell r="B211" t="str">
            <v>- 조수</v>
          </cell>
          <cell r="D211">
            <v>0.17</v>
          </cell>
          <cell r="E211" t="str">
            <v>"</v>
          </cell>
          <cell r="G211">
            <v>42762</v>
          </cell>
          <cell r="H211">
            <v>7269.5400000000009</v>
          </cell>
        </row>
        <row r="212">
          <cell r="B212" t="str">
            <v>- 중기조장</v>
          </cell>
          <cell r="D212">
            <v>0.03</v>
          </cell>
          <cell r="E212" t="str">
            <v>"</v>
          </cell>
          <cell r="G212">
            <v>55484</v>
          </cell>
          <cell r="H212">
            <v>1664.52</v>
          </cell>
        </row>
        <row r="214">
          <cell r="A214" t="str">
            <v>Truck Crane</v>
          </cell>
          <cell r="C214" t="str">
            <v>20ton</v>
          </cell>
          <cell r="D214">
            <v>1</v>
          </cell>
          <cell r="E214" t="str">
            <v>hr</v>
          </cell>
          <cell r="H214">
            <v>18615</v>
          </cell>
          <cell r="J214">
            <v>4939</v>
          </cell>
        </row>
        <row r="216">
          <cell r="B216" t="str">
            <v>- 경유</v>
          </cell>
          <cell r="D216">
            <v>6.8</v>
          </cell>
          <cell r="E216" t="str">
            <v>L</v>
          </cell>
          <cell r="I216">
            <v>526.4</v>
          </cell>
          <cell r="J216">
            <v>3579.5199999999995</v>
          </cell>
        </row>
        <row r="217">
          <cell r="B217" t="str">
            <v>- 잡유</v>
          </cell>
          <cell r="C217" t="str">
            <v>주연료*38%</v>
          </cell>
          <cell r="D217">
            <v>1</v>
          </cell>
          <cell r="E217" t="str">
            <v>식</v>
          </cell>
          <cell r="J217">
            <v>1360.2175999999997</v>
          </cell>
        </row>
        <row r="218">
          <cell r="A218" t="str">
            <v>종       별</v>
          </cell>
          <cell r="C218" t="str">
            <v>재 료 또 는</v>
          </cell>
          <cell r="D218" t="str">
            <v xml:space="preserve">원 수 </v>
          </cell>
          <cell r="E218" t="str">
            <v>단 위</v>
          </cell>
          <cell r="F218" t="str">
            <v>총   액</v>
          </cell>
          <cell r="G218" t="str">
            <v>노   무   비</v>
          </cell>
          <cell r="I218" t="str">
            <v>재   료   비</v>
          </cell>
          <cell r="K218" t="str">
            <v>경      비</v>
          </cell>
          <cell r="M218" t="str">
            <v>비   고</v>
          </cell>
        </row>
        <row r="219">
          <cell r="C219" t="str">
            <v xml:space="preserve">규       격 </v>
          </cell>
          <cell r="F219" t="str">
            <v>금   액</v>
          </cell>
          <cell r="G219" t="str">
            <v>단  가</v>
          </cell>
          <cell r="H219" t="str">
            <v>금   액</v>
          </cell>
          <cell r="I219" t="str">
            <v>단  가</v>
          </cell>
          <cell r="J219" t="str">
            <v>금   액</v>
          </cell>
          <cell r="K219" t="str">
            <v>단  가</v>
          </cell>
          <cell r="L219" t="str">
            <v>금   액</v>
          </cell>
        </row>
        <row r="220">
          <cell r="B220" t="str">
            <v>- 조종원</v>
          </cell>
          <cell r="D220">
            <v>0.17</v>
          </cell>
          <cell r="E220" t="str">
            <v>인</v>
          </cell>
          <cell r="G220">
            <v>56951</v>
          </cell>
          <cell r="H220">
            <v>9681.67</v>
          </cell>
        </row>
        <row r="221">
          <cell r="B221" t="str">
            <v>- 조수</v>
          </cell>
          <cell r="D221">
            <v>0.17</v>
          </cell>
          <cell r="E221" t="str">
            <v>"</v>
          </cell>
          <cell r="G221">
            <v>42762</v>
          </cell>
          <cell r="H221">
            <v>7269.5400000000009</v>
          </cell>
        </row>
        <row r="222">
          <cell r="B222" t="str">
            <v>- 중기조장</v>
          </cell>
          <cell r="D222">
            <v>0.03</v>
          </cell>
          <cell r="E222" t="str">
            <v>"</v>
          </cell>
          <cell r="G222">
            <v>55484</v>
          </cell>
          <cell r="H222">
            <v>1664.52</v>
          </cell>
        </row>
        <row r="224">
          <cell r="A224" t="str">
            <v>Truck Crane</v>
          </cell>
          <cell r="C224" t="str">
            <v>30ton</v>
          </cell>
          <cell r="D224">
            <v>1</v>
          </cell>
          <cell r="E224" t="str">
            <v>hr</v>
          </cell>
          <cell r="H224">
            <v>18615</v>
          </cell>
          <cell r="J224">
            <v>7046</v>
          </cell>
        </row>
        <row r="226">
          <cell r="B226" t="str">
            <v>- 경유</v>
          </cell>
          <cell r="D226">
            <v>9.6999999999999993</v>
          </cell>
          <cell r="E226" t="str">
            <v>L</v>
          </cell>
          <cell r="I226">
            <v>526.4</v>
          </cell>
          <cell r="J226">
            <v>5106.079999999999</v>
          </cell>
          <cell r="L226" t="str">
            <v xml:space="preserve"> </v>
          </cell>
        </row>
        <row r="227">
          <cell r="B227" t="str">
            <v>- 잡유</v>
          </cell>
          <cell r="C227" t="str">
            <v>주연료*38%</v>
          </cell>
          <cell r="D227">
            <v>1</v>
          </cell>
          <cell r="E227" t="str">
            <v>식</v>
          </cell>
          <cell r="J227">
            <v>1940.3103999999994</v>
          </cell>
        </row>
        <row r="228">
          <cell r="B228" t="str">
            <v>- 조종원</v>
          </cell>
          <cell r="D228">
            <v>0.17</v>
          </cell>
          <cell r="E228" t="str">
            <v>인</v>
          </cell>
          <cell r="G228">
            <v>56951</v>
          </cell>
          <cell r="H228">
            <v>9681.67</v>
          </cell>
        </row>
        <row r="229">
          <cell r="B229" t="str">
            <v>- 조수</v>
          </cell>
          <cell r="D229">
            <v>0.17</v>
          </cell>
          <cell r="E229" t="str">
            <v>"</v>
          </cell>
          <cell r="G229">
            <v>42762</v>
          </cell>
          <cell r="H229">
            <v>7269.5400000000009</v>
          </cell>
        </row>
        <row r="230">
          <cell r="B230" t="str">
            <v>- 중기조장</v>
          </cell>
          <cell r="D230">
            <v>0.03</v>
          </cell>
          <cell r="E230" t="str">
            <v>"</v>
          </cell>
          <cell r="G230">
            <v>55484</v>
          </cell>
          <cell r="H230">
            <v>1664.52</v>
          </cell>
        </row>
        <row r="232">
          <cell r="A232" t="str">
            <v>Truck Crane</v>
          </cell>
          <cell r="C232" t="str">
            <v>40ton</v>
          </cell>
          <cell r="D232">
            <v>1</v>
          </cell>
          <cell r="E232" t="str">
            <v>hr</v>
          </cell>
          <cell r="H232">
            <v>18615</v>
          </cell>
          <cell r="J232">
            <v>8730</v>
          </cell>
        </row>
        <row r="234">
          <cell r="B234" t="str">
            <v>- 경유</v>
          </cell>
          <cell r="D234">
            <v>10.7</v>
          </cell>
          <cell r="E234" t="str">
            <v>L</v>
          </cell>
          <cell r="I234">
            <v>526.4</v>
          </cell>
          <cell r="J234">
            <v>5632.48</v>
          </cell>
          <cell r="L234" t="str">
            <v xml:space="preserve"> </v>
          </cell>
        </row>
        <row r="235">
          <cell r="B235" t="str">
            <v>- 잡유</v>
          </cell>
          <cell r="C235" t="str">
            <v>주연료*55%</v>
          </cell>
          <cell r="D235">
            <v>1</v>
          </cell>
          <cell r="E235" t="str">
            <v>식</v>
          </cell>
          <cell r="J235">
            <v>3097.8639999999996</v>
          </cell>
        </row>
        <row r="236">
          <cell r="B236" t="str">
            <v>- 조종원</v>
          </cell>
          <cell r="D236">
            <v>0.17</v>
          </cell>
          <cell r="E236" t="str">
            <v>인</v>
          </cell>
          <cell r="G236">
            <v>56951</v>
          </cell>
          <cell r="H236">
            <v>9681.67</v>
          </cell>
        </row>
        <row r="237">
          <cell r="B237" t="str">
            <v>- 조수</v>
          </cell>
          <cell r="D237">
            <v>0.17</v>
          </cell>
          <cell r="E237" t="str">
            <v>"</v>
          </cell>
          <cell r="G237">
            <v>42762</v>
          </cell>
          <cell r="H237">
            <v>7269.5400000000009</v>
          </cell>
        </row>
        <row r="238">
          <cell r="B238" t="str">
            <v>- 중기조장</v>
          </cell>
          <cell r="D238">
            <v>0.03</v>
          </cell>
          <cell r="E238" t="str">
            <v>"</v>
          </cell>
          <cell r="G238">
            <v>55484</v>
          </cell>
          <cell r="H238">
            <v>1664.52</v>
          </cell>
        </row>
        <row r="241">
          <cell r="A241" t="str">
            <v>종       별</v>
          </cell>
          <cell r="C241" t="str">
            <v>재 료 또 는</v>
          </cell>
          <cell r="D241" t="str">
            <v xml:space="preserve">원 수 </v>
          </cell>
          <cell r="E241" t="str">
            <v>단 위</v>
          </cell>
          <cell r="F241" t="str">
            <v>총   액</v>
          </cell>
          <cell r="G241" t="str">
            <v>노   무   비</v>
          </cell>
          <cell r="I241" t="str">
            <v>재   료   비</v>
          </cell>
          <cell r="K241" t="str">
            <v>경      비</v>
          </cell>
          <cell r="M241" t="str">
            <v>비   고</v>
          </cell>
        </row>
        <row r="242">
          <cell r="C242" t="str">
            <v xml:space="preserve">규       격 </v>
          </cell>
          <cell r="F242" t="str">
            <v>금   액</v>
          </cell>
          <cell r="G242" t="str">
            <v>단  가</v>
          </cell>
          <cell r="H242" t="str">
            <v>금   액</v>
          </cell>
          <cell r="I242" t="str">
            <v>단  가</v>
          </cell>
          <cell r="J242" t="str">
            <v>금   액</v>
          </cell>
          <cell r="K242" t="str">
            <v>단  가</v>
          </cell>
          <cell r="L242" t="str">
            <v>금   액</v>
          </cell>
        </row>
        <row r="243">
          <cell r="A243" t="str">
            <v>Tower Crane</v>
          </cell>
          <cell r="C243" t="str">
            <v>5ton</v>
          </cell>
          <cell r="D243">
            <v>1</v>
          </cell>
          <cell r="E243" t="str">
            <v>hr</v>
          </cell>
          <cell r="J243">
            <v>543</v>
          </cell>
        </row>
        <row r="245">
          <cell r="B245" t="str">
            <v xml:space="preserve">- Wire Rope </v>
          </cell>
          <cell r="C245" t="str">
            <v>18m/mΦ</v>
          </cell>
          <cell r="D245">
            <v>0.36</v>
          </cell>
          <cell r="E245" t="str">
            <v>m</v>
          </cell>
          <cell r="I245">
            <v>1509</v>
          </cell>
          <cell r="J245">
            <v>543</v>
          </cell>
        </row>
        <row r="246">
          <cell r="A246" t="str">
            <v>Fork Lift Truck</v>
          </cell>
          <cell r="C246" t="str">
            <v>3.5ton</v>
          </cell>
          <cell r="D246">
            <v>1</v>
          </cell>
          <cell r="E246" t="str">
            <v>hr</v>
          </cell>
          <cell r="H246">
            <v>9681</v>
          </cell>
          <cell r="J246">
            <v>5116</v>
          </cell>
        </row>
        <row r="248">
          <cell r="B248" t="str">
            <v>- 경유</v>
          </cell>
          <cell r="D248">
            <v>7.2</v>
          </cell>
          <cell r="E248" t="str">
            <v>L</v>
          </cell>
          <cell r="I248">
            <v>526.4</v>
          </cell>
          <cell r="J248">
            <v>3790.08</v>
          </cell>
        </row>
        <row r="249">
          <cell r="B249" t="str">
            <v>- 잡유</v>
          </cell>
          <cell r="C249" t="str">
            <v>주연료*35%</v>
          </cell>
          <cell r="D249">
            <v>1</v>
          </cell>
          <cell r="E249" t="str">
            <v>식</v>
          </cell>
          <cell r="J249">
            <v>1326.5279999999998</v>
          </cell>
        </row>
        <row r="250">
          <cell r="B250" t="str">
            <v>- 조종원</v>
          </cell>
          <cell r="D250">
            <v>0.17</v>
          </cell>
          <cell r="E250" t="str">
            <v>인</v>
          </cell>
          <cell r="G250">
            <v>56951</v>
          </cell>
          <cell r="H250">
            <v>9681</v>
          </cell>
        </row>
        <row r="251">
          <cell r="A251" t="str">
            <v>Fork Lift Truck</v>
          </cell>
          <cell r="C251" t="str">
            <v>5.0ton</v>
          </cell>
          <cell r="D251">
            <v>1</v>
          </cell>
          <cell r="E251" t="str">
            <v>hr</v>
          </cell>
          <cell r="H251">
            <v>9681</v>
          </cell>
          <cell r="J251">
            <v>5116.08</v>
          </cell>
        </row>
        <row r="253">
          <cell r="B253" t="str">
            <v>- 경유</v>
          </cell>
          <cell r="D253">
            <v>7.2</v>
          </cell>
          <cell r="E253" t="str">
            <v>L</v>
          </cell>
          <cell r="I253">
            <v>526.4</v>
          </cell>
          <cell r="J253">
            <v>3790.08</v>
          </cell>
        </row>
        <row r="254">
          <cell r="B254" t="str">
            <v>- 잡유</v>
          </cell>
          <cell r="C254" t="str">
            <v>주연료*35%</v>
          </cell>
          <cell r="D254">
            <v>1</v>
          </cell>
          <cell r="E254" t="str">
            <v>식</v>
          </cell>
          <cell r="J254">
            <v>1326</v>
          </cell>
        </row>
        <row r="255">
          <cell r="B255" t="str">
            <v>- 조종원</v>
          </cell>
          <cell r="D255">
            <v>0.17</v>
          </cell>
          <cell r="E255" t="str">
            <v>인</v>
          </cell>
          <cell r="G255">
            <v>56951</v>
          </cell>
          <cell r="H255">
            <v>9681</v>
          </cell>
        </row>
        <row r="257">
          <cell r="A257" t="str">
            <v>Fork Lift Truck</v>
          </cell>
          <cell r="C257" t="str">
            <v>7.5ton</v>
          </cell>
          <cell r="D257">
            <v>1</v>
          </cell>
          <cell r="E257" t="str">
            <v>hr</v>
          </cell>
          <cell r="H257">
            <v>9681</v>
          </cell>
          <cell r="J257">
            <v>5898</v>
          </cell>
        </row>
        <row r="259">
          <cell r="B259" t="str">
            <v>- 경유</v>
          </cell>
          <cell r="D259">
            <v>8.3000000000000007</v>
          </cell>
          <cell r="E259" t="str">
            <v>L</v>
          </cell>
          <cell r="I259">
            <v>526.4</v>
          </cell>
          <cell r="J259">
            <v>4369.12</v>
          </cell>
        </row>
        <row r="260">
          <cell r="B260" t="str">
            <v>- 잡유</v>
          </cell>
          <cell r="C260" t="str">
            <v>주연료*35%</v>
          </cell>
          <cell r="D260">
            <v>1</v>
          </cell>
          <cell r="E260" t="str">
            <v>식</v>
          </cell>
          <cell r="J260">
            <v>1529.1919999999998</v>
          </cell>
        </row>
        <row r="261">
          <cell r="B261" t="str">
            <v>- 조종원</v>
          </cell>
          <cell r="D261">
            <v>0.17</v>
          </cell>
          <cell r="E261" t="str">
            <v>인</v>
          </cell>
          <cell r="G261">
            <v>56951</v>
          </cell>
          <cell r="H261">
            <v>9681</v>
          </cell>
        </row>
        <row r="264">
          <cell r="A264" t="str">
            <v>종       별</v>
          </cell>
          <cell r="C264" t="str">
            <v>재 료 또 는</v>
          </cell>
          <cell r="D264" t="str">
            <v xml:space="preserve">원 수 </v>
          </cell>
          <cell r="E264" t="str">
            <v>단 위</v>
          </cell>
          <cell r="F264" t="str">
            <v>총   액</v>
          </cell>
          <cell r="G264" t="str">
            <v>노   무   비</v>
          </cell>
          <cell r="I264" t="str">
            <v>재   료   비</v>
          </cell>
          <cell r="K264" t="str">
            <v>경      비</v>
          </cell>
          <cell r="M264" t="str">
            <v>비   고</v>
          </cell>
        </row>
        <row r="265">
          <cell r="C265" t="str">
            <v xml:space="preserve">규       격 </v>
          </cell>
          <cell r="F265" t="str">
            <v>금   액</v>
          </cell>
          <cell r="G265" t="str">
            <v>단  가</v>
          </cell>
          <cell r="H265" t="str">
            <v>금   액</v>
          </cell>
          <cell r="I265" t="str">
            <v>단  가</v>
          </cell>
          <cell r="J265" t="str">
            <v>금   액</v>
          </cell>
          <cell r="K265" t="str">
            <v>단  가</v>
          </cell>
          <cell r="L265" t="str">
            <v>금   액</v>
          </cell>
        </row>
        <row r="266">
          <cell r="A266" t="str">
            <v>Trailer</v>
          </cell>
          <cell r="C266" t="str">
            <v>30ton</v>
          </cell>
          <cell r="D266">
            <v>1</v>
          </cell>
          <cell r="E266" t="str">
            <v>hr</v>
          </cell>
          <cell r="H266">
            <v>8683</v>
          </cell>
          <cell r="J266">
            <v>15763</v>
          </cell>
        </row>
        <row r="268">
          <cell r="B268" t="str">
            <v>- 경유</v>
          </cell>
          <cell r="D268">
            <v>21.7</v>
          </cell>
          <cell r="E268" t="str">
            <v>L</v>
          </cell>
          <cell r="I268">
            <v>526.4</v>
          </cell>
          <cell r="J268">
            <v>11422.88</v>
          </cell>
        </row>
        <row r="269">
          <cell r="B269" t="str">
            <v>- 잡유</v>
          </cell>
          <cell r="C269" t="str">
            <v>주연료*38%</v>
          </cell>
          <cell r="D269">
            <v>1</v>
          </cell>
          <cell r="E269" t="str">
            <v>식</v>
          </cell>
          <cell r="J269">
            <v>4340.6943999999994</v>
          </cell>
        </row>
        <row r="270">
          <cell r="B270" t="str">
            <v>- 조종원</v>
          </cell>
          <cell r="D270">
            <v>0.17</v>
          </cell>
          <cell r="E270" t="str">
            <v>인</v>
          </cell>
          <cell r="G270">
            <v>51077</v>
          </cell>
          <cell r="H270">
            <v>8683</v>
          </cell>
        </row>
        <row r="272">
          <cell r="A272" t="str">
            <v>Air Compressor</v>
          </cell>
          <cell r="C272" t="str">
            <v>7.1㎥/min</v>
          </cell>
          <cell r="H272">
            <v>9681</v>
          </cell>
          <cell r="J272">
            <v>6189</v>
          </cell>
        </row>
        <row r="274">
          <cell r="B274" t="str">
            <v>- 경유</v>
          </cell>
          <cell r="D274">
            <v>9.8000000000000007</v>
          </cell>
          <cell r="E274" t="str">
            <v>L</v>
          </cell>
          <cell r="I274">
            <v>526.4</v>
          </cell>
          <cell r="J274">
            <v>5158</v>
          </cell>
        </row>
        <row r="275">
          <cell r="B275" t="str">
            <v>- 잡유</v>
          </cell>
          <cell r="C275" t="str">
            <v>주연료*20%</v>
          </cell>
          <cell r="D275">
            <v>1</v>
          </cell>
          <cell r="E275" t="str">
            <v>식</v>
          </cell>
          <cell r="J275">
            <v>1031</v>
          </cell>
        </row>
        <row r="276">
          <cell r="B276" t="str">
            <v>- 조종원</v>
          </cell>
          <cell r="D276">
            <v>0.17</v>
          </cell>
          <cell r="E276" t="str">
            <v>인</v>
          </cell>
          <cell r="G276">
            <v>56951</v>
          </cell>
          <cell r="H276">
            <v>9681</v>
          </cell>
        </row>
        <row r="278">
          <cell r="A278" t="str">
            <v>Air Compressor</v>
          </cell>
          <cell r="C278" t="str">
            <v>10.3㎥/min</v>
          </cell>
          <cell r="H278">
            <v>9681</v>
          </cell>
          <cell r="J278">
            <v>8779</v>
          </cell>
        </row>
        <row r="280">
          <cell r="B280" t="str">
            <v>- 경유</v>
          </cell>
          <cell r="D280">
            <v>13.9</v>
          </cell>
          <cell r="E280" t="str">
            <v>L</v>
          </cell>
          <cell r="I280">
            <v>526.4</v>
          </cell>
          <cell r="J280">
            <v>7316</v>
          </cell>
        </row>
        <row r="281">
          <cell r="B281" t="str">
            <v>- 잡유</v>
          </cell>
          <cell r="C281" t="str">
            <v>주연료*20%</v>
          </cell>
          <cell r="D281">
            <v>1</v>
          </cell>
          <cell r="E281" t="str">
            <v>식</v>
          </cell>
          <cell r="J281">
            <v>1463</v>
          </cell>
        </row>
        <row r="282">
          <cell r="B282" t="str">
            <v>- 조종원</v>
          </cell>
          <cell r="D282">
            <v>0.17</v>
          </cell>
          <cell r="E282" t="str">
            <v>인</v>
          </cell>
          <cell r="G282">
            <v>56951</v>
          </cell>
          <cell r="H282">
            <v>9681</v>
          </cell>
        </row>
        <row r="284">
          <cell r="A284" t="str">
            <v>Trailer</v>
          </cell>
          <cell r="C284" t="str">
            <v>20ton</v>
          </cell>
          <cell r="D284">
            <v>1</v>
          </cell>
          <cell r="E284" t="str">
            <v>hr</v>
          </cell>
          <cell r="H284">
            <v>9681</v>
          </cell>
          <cell r="J284">
            <v>15109</v>
          </cell>
        </row>
        <row r="286">
          <cell r="B286" t="str">
            <v>- 경유</v>
          </cell>
          <cell r="D286">
            <v>20.8</v>
          </cell>
          <cell r="E286" t="str">
            <v>L</v>
          </cell>
          <cell r="I286">
            <v>526.4</v>
          </cell>
          <cell r="J286">
            <v>10949.12</v>
          </cell>
        </row>
        <row r="287">
          <cell r="A287" t="str">
            <v>종       별</v>
          </cell>
          <cell r="C287" t="str">
            <v>재 료 또 는</v>
          </cell>
          <cell r="D287" t="str">
            <v xml:space="preserve">원 수 </v>
          </cell>
          <cell r="E287" t="str">
            <v>단 위</v>
          </cell>
          <cell r="F287" t="str">
            <v>총   액</v>
          </cell>
          <cell r="G287" t="str">
            <v>노   무   비</v>
          </cell>
          <cell r="I287" t="str">
            <v>재   료   비</v>
          </cell>
          <cell r="K287" t="str">
            <v>경      비</v>
          </cell>
          <cell r="M287" t="str">
            <v>비   고</v>
          </cell>
        </row>
        <row r="288">
          <cell r="C288" t="str">
            <v xml:space="preserve">규       격 </v>
          </cell>
          <cell r="F288" t="str">
            <v>금   액</v>
          </cell>
          <cell r="G288" t="str">
            <v>단  가</v>
          </cell>
          <cell r="H288" t="str">
            <v>금   액</v>
          </cell>
          <cell r="I288" t="str">
            <v>단  가</v>
          </cell>
          <cell r="J288" t="str">
            <v>금   액</v>
          </cell>
          <cell r="K288" t="str">
            <v>단  가</v>
          </cell>
          <cell r="L288" t="str">
            <v>금   액</v>
          </cell>
        </row>
        <row r="289">
          <cell r="B289" t="str">
            <v>- 잡유</v>
          </cell>
          <cell r="C289" t="str">
            <v>주연료*38%</v>
          </cell>
          <cell r="D289">
            <v>1</v>
          </cell>
          <cell r="E289" t="str">
            <v>식</v>
          </cell>
          <cell r="J289">
            <v>4160.6656000000003</v>
          </cell>
        </row>
        <row r="290">
          <cell r="B290" t="str">
            <v>- 조종원</v>
          </cell>
          <cell r="D290">
            <v>0.17</v>
          </cell>
          <cell r="E290" t="str">
            <v>인</v>
          </cell>
          <cell r="G290">
            <v>56951</v>
          </cell>
          <cell r="H290">
            <v>9681</v>
          </cell>
        </row>
        <row r="292">
          <cell r="A292" t="str">
            <v>발 전 기</v>
          </cell>
          <cell r="C292" t="str">
            <v>50 kw</v>
          </cell>
          <cell r="D292">
            <v>1</v>
          </cell>
          <cell r="E292" t="str">
            <v>hr</v>
          </cell>
          <cell r="H292">
            <v>9235</v>
          </cell>
          <cell r="J292">
            <v>8338</v>
          </cell>
        </row>
        <row r="294">
          <cell r="B294" t="str">
            <v>- 경유</v>
          </cell>
          <cell r="D294">
            <v>13.2</v>
          </cell>
          <cell r="E294" t="str">
            <v>L</v>
          </cell>
          <cell r="I294">
            <v>526.4</v>
          </cell>
          <cell r="J294">
            <v>6948.48</v>
          </cell>
        </row>
        <row r="295">
          <cell r="B295" t="str">
            <v>- 잡유</v>
          </cell>
          <cell r="C295" t="str">
            <v>주연료*20%</v>
          </cell>
          <cell r="D295">
            <v>1</v>
          </cell>
          <cell r="E295" t="str">
            <v>식</v>
          </cell>
          <cell r="J295">
            <v>1389.6959999999997</v>
          </cell>
        </row>
        <row r="296">
          <cell r="B296" t="str">
            <v>- 조종원</v>
          </cell>
          <cell r="D296">
            <v>0.17</v>
          </cell>
          <cell r="E296" t="str">
            <v>인</v>
          </cell>
          <cell r="G296">
            <v>54325</v>
          </cell>
          <cell r="H296">
            <v>9235</v>
          </cell>
        </row>
        <row r="297">
          <cell r="A297" t="str">
            <v>Truck Crane</v>
          </cell>
          <cell r="C297" t="str">
            <v>10ton</v>
          </cell>
          <cell r="D297">
            <v>1</v>
          </cell>
          <cell r="E297" t="str">
            <v>hr</v>
          </cell>
          <cell r="H297">
            <v>18615</v>
          </cell>
          <cell r="J297">
            <v>3486</v>
          </cell>
        </row>
        <row r="299">
          <cell r="B299" t="str">
            <v>- 경유</v>
          </cell>
          <cell r="D299">
            <v>4.8</v>
          </cell>
          <cell r="E299" t="str">
            <v>L</v>
          </cell>
          <cell r="I299">
            <v>526.4</v>
          </cell>
          <cell r="J299">
            <v>2526.7199999999998</v>
          </cell>
          <cell r="L299" t="str">
            <v xml:space="preserve"> </v>
          </cell>
        </row>
        <row r="300">
          <cell r="B300" t="str">
            <v>- 잡유</v>
          </cell>
          <cell r="C300" t="str">
            <v>주연료*38%</v>
          </cell>
          <cell r="D300">
            <v>1</v>
          </cell>
          <cell r="E300" t="str">
            <v>식</v>
          </cell>
          <cell r="J300">
            <v>960.15359999999987</v>
          </cell>
        </row>
        <row r="301">
          <cell r="B301" t="str">
            <v>- 조종원</v>
          </cell>
          <cell r="D301">
            <v>0.17</v>
          </cell>
          <cell r="E301" t="str">
            <v>인</v>
          </cell>
          <cell r="G301">
            <v>56951</v>
          </cell>
          <cell r="H301">
            <v>9681.67</v>
          </cell>
        </row>
        <row r="302">
          <cell r="B302" t="str">
            <v>- 조수</v>
          </cell>
          <cell r="D302">
            <v>0.17</v>
          </cell>
          <cell r="E302" t="str">
            <v>"</v>
          </cell>
          <cell r="G302">
            <v>42762</v>
          </cell>
          <cell r="H302">
            <v>7269.54</v>
          </cell>
        </row>
        <row r="303">
          <cell r="B303" t="str">
            <v>- 중기조장</v>
          </cell>
          <cell r="D303">
            <v>0.03</v>
          </cell>
          <cell r="E303" t="str">
            <v>"</v>
          </cell>
          <cell r="G303">
            <v>55484</v>
          </cell>
          <cell r="H303">
            <v>1664.52</v>
          </cell>
        </row>
        <row r="311">
          <cell r="E311" t="str">
            <v xml:space="preserve"> </v>
          </cell>
        </row>
        <row r="312">
          <cell r="B312" t="str">
            <v>'98 년 도  수 문 일 위 대 가 표  총 괄</v>
          </cell>
        </row>
        <row r="314">
          <cell r="A314" t="str">
            <v>종       별</v>
          </cell>
          <cell r="C314" t="str">
            <v>재 료 또 는</v>
          </cell>
          <cell r="D314" t="str">
            <v xml:space="preserve">원 수 </v>
          </cell>
          <cell r="E314" t="str">
            <v>단 위</v>
          </cell>
          <cell r="F314" t="str">
            <v>총   액</v>
          </cell>
          <cell r="G314" t="str">
            <v>노   무   비</v>
          </cell>
          <cell r="I314" t="str">
            <v>재   료   비</v>
          </cell>
          <cell r="K314" t="str">
            <v>경      비</v>
          </cell>
          <cell r="M314" t="str">
            <v>비   고</v>
          </cell>
        </row>
        <row r="315">
          <cell r="C315" t="str">
            <v xml:space="preserve">규       격 </v>
          </cell>
          <cell r="F315" t="str">
            <v>금   액</v>
          </cell>
          <cell r="G315" t="str">
            <v>단  가</v>
          </cell>
          <cell r="H315" t="str">
            <v>금   액</v>
          </cell>
          <cell r="I315" t="str">
            <v>단  가</v>
          </cell>
          <cell r="J315" t="str">
            <v>금   액</v>
          </cell>
          <cell r="K315" t="str">
            <v>단  가</v>
          </cell>
          <cell r="L315" t="str">
            <v>금   액</v>
          </cell>
        </row>
        <row r="316">
          <cell r="A316" t="str">
            <v xml:space="preserve">◈ROLLER GATE </v>
          </cell>
          <cell r="C316" t="str">
            <v xml:space="preserve"> </v>
          </cell>
        </row>
        <row r="317">
          <cell r="A317" t="str">
            <v xml:space="preserve"> </v>
          </cell>
          <cell r="B317" t="str">
            <v>⊙ 제작 가공비</v>
          </cell>
        </row>
        <row r="318">
          <cell r="A318" t="str">
            <v xml:space="preserve"> </v>
          </cell>
          <cell r="B318" t="str">
            <v>▷GATE LEAF</v>
          </cell>
          <cell r="C318" t="str">
            <v>소   계</v>
          </cell>
          <cell r="F318">
            <v>1668518</v>
          </cell>
          <cell r="H318">
            <v>1322330</v>
          </cell>
          <cell r="J318">
            <v>237292</v>
          </cell>
          <cell r="L318">
            <v>108896</v>
          </cell>
        </row>
        <row r="319">
          <cell r="A319" t="str">
            <v xml:space="preserve"> </v>
          </cell>
          <cell r="C319" t="str">
            <v>인 건 비</v>
          </cell>
          <cell r="D319">
            <v>1</v>
          </cell>
          <cell r="E319" t="str">
            <v>TON</v>
          </cell>
          <cell r="F319">
            <v>1195828</v>
          </cell>
          <cell r="H319">
            <v>1195828</v>
          </cell>
        </row>
        <row r="320">
          <cell r="A320" t="str">
            <v xml:space="preserve"> </v>
          </cell>
          <cell r="C320" t="str">
            <v>사용장비경비</v>
          </cell>
          <cell r="D320">
            <v>1</v>
          </cell>
          <cell r="E320" t="str">
            <v>TON</v>
          </cell>
          <cell r="F320">
            <v>247732</v>
          </cell>
          <cell r="H320">
            <v>126502</v>
          </cell>
          <cell r="J320">
            <v>31430</v>
          </cell>
          <cell r="L320">
            <v>89800</v>
          </cell>
        </row>
        <row r="321">
          <cell r="A321" t="str">
            <v xml:space="preserve"> </v>
          </cell>
          <cell r="C321" t="str">
            <v>소모자재비</v>
          </cell>
          <cell r="D321">
            <v>1</v>
          </cell>
          <cell r="E321" t="str">
            <v>TON</v>
          </cell>
          <cell r="F321">
            <v>224958</v>
          </cell>
          <cell r="J321">
            <v>205862</v>
          </cell>
          <cell r="L321">
            <v>19096</v>
          </cell>
        </row>
        <row r="323">
          <cell r="A323" t="str">
            <v xml:space="preserve"> </v>
          </cell>
          <cell r="B323" t="str">
            <v>▷GUIDE FRAME</v>
          </cell>
          <cell r="C323" t="str">
            <v>소   계</v>
          </cell>
          <cell r="F323">
            <v>4324511</v>
          </cell>
          <cell r="H323">
            <v>3911039</v>
          </cell>
          <cell r="J323">
            <v>289792</v>
          </cell>
          <cell r="L323">
            <v>123680</v>
          </cell>
        </row>
        <row r="324">
          <cell r="A324" t="str">
            <v xml:space="preserve"> </v>
          </cell>
          <cell r="C324" t="str">
            <v>인 건 비</v>
          </cell>
          <cell r="D324">
            <v>1</v>
          </cell>
          <cell r="E324" t="str">
            <v>TON</v>
          </cell>
          <cell r="F324">
            <v>3784537</v>
          </cell>
          <cell r="H324">
            <v>3784537</v>
          </cell>
        </row>
        <row r="325">
          <cell r="A325" t="str">
            <v xml:space="preserve"> </v>
          </cell>
          <cell r="C325" t="str">
            <v>사용장비경비</v>
          </cell>
          <cell r="D325">
            <v>1</v>
          </cell>
          <cell r="E325" t="str">
            <v>TON</v>
          </cell>
          <cell r="F325">
            <v>247732</v>
          </cell>
          <cell r="H325">
            <v>126502</v>
          </cell>
          <cell r="J325">
            <v>31430</v>
          </cell>
          <cell r="L325">
            <v>89800</v>
          </cell>
          <cell r="M325" t="str">
            <v>ROLLER GATE
LEAF 적용</v>
          </cell>
        </row>
        <row r="326">
          <cell r="A326" t="str">
            <v xml:space="preserve"> </v>
          </cell>
          <cell r="C326" t="str">
            <v>소모자재비</v>
          </cell>
          <cell r="D326">
            <v>1</v>
          </cell>
          <cell r="E326" t="str">
            <v>TON</v>
          </cell>
          <cell r="F326">
            <v>292242</v>
          </cell>
          <cell r="J326">
            <v>258362</v>
          </cell>
          <cell r="L326">
            <v>33880</v>
          </cell>
        </row>
        <row r="328">
          <cell r="A328" t="str">
            <v xml:space="preserve"> </v>
          </cell>
          <cell r="B328" t="str">
            <v>⊙ 설  치  비</v>
          </cell>
        </row>
        <row r="329">
          <cell r="A329" t="str">
            <v xml:space="preserve"> </v>
          </cell>
          <cell r="B329" t="str">
            <v>▷GATE LEAF</v>
          </cell>
          <cell r="C329" t="str">
            <v>소   계</v>
          </cell>
          <cell r="F329">
            <v>2471576</v>
          </cell>
          <cell r="H329">
            <v>1670029</v>
          </cell>
          <cell r="J329">
            <v>226123</v>
          </cell>
          <cell r="L329">
            <v>575424</v>
          </cell>
        </row>
        <row r="330">
          <cell r="A330" t="str">
            <v>종       별</v>
          </cell>
          <cell r="C330" t="str">
            <v>재 료 또 는</v>
          </cell>
          <cell r="D330" t="str">
            <v xml:space="preserve">원 수 </v>
          </cell>
          <cell r="E330" t="str">
            <v>단 위</v>
          </cell>
          <cell r="F330" t="str">
            <v>총   액</v>
          </cell>
          <cell r="G330" t="str">
            <v>노   무   비</v>
          </cell>
          <cell r="I330" t="str">
            <v>재   료   비</v>
          </cell>
          <cell r="K330" t="str">
            <v>경      비</v>
          </cell>
          <cell r="M330" t="str">
            <v>비   고</v>
          </cell>
        </row>
        <row r="331">
          <cell r="C331" t="str">
            <v xml:space="preserve">규       격 </v>
          </cell>
          <cell r="F331" t="str">
            <v>금   액</v>
          </cell>
          <cell r="G331" t="str">
            <v>단  가</v>
          </cell>
          <cell r="H331" t="str">
            <v>금   액</v>
          </cell>
          <cell r="I331" t="str">
            <v>단  가</v>
          </cell>
          <cell r="J331" t="str">
            <v>금   액</v>
          </cell>
          <cell r="K331" t="str">
            <v>단  가</v>
          </cell>
          <cell r="L331" t="str">
            <v>금   액</v>
          </cell>
        </row>
        <row r="332">
          <cell r="A332" t="str">
            <v xml:space="preserve"> </v>
          </cell>
          <cell r="C332" t="str">
            <v>인 건 비</v>
          </cell>
          <cell r="D332">
            <v>1</v>
          </cell>
          <cell r="E332" t="str">
            <v>TON</v>
          </cell>
          <cell r="F332">
            <v>1091285</v>
          </cell>
          <cell r="H332">
            <v>1091285</v>
          </cell>
        </row>
        <row r="333">
          <cell r="A333" t="str">
            <v xml:space="preserve"> </v>
          </cell>
          <cell r="C333" t="str">
            <v>사용장비경비</v>
          </cell>
          <cell r="D333">
            <v>1</v>
          </cell>
          <cell r="E333" t="str">
            <v>TON</v>
          </cell>
          <cell r="F333">
            <v>1341424</v>
          </cell>
          <cell r="H333">
            <v>578744</v>
          </cell>
          <cell r="J333">
            <v>187256</v>
          </cell>
          <cell r="L333">
            <v>575424</v>
          </cell>
        </row>
        <row r="334">
          <cell r="A334" t="str">
            <v xml:space="preserve"> </v>
          </cell>
          <cell r="C334" t="str">
            <v>소모자재비</v>
          </cell>
          <cell r="D334">
            <v>1</v>
          </cell>
          <cell r="E334" t="str">
            <v>TON</v>
          </cell>
          <cell r="F334">
            <v>38867</v>
          </cell>
          <cell r="J334">
            <v>38867</v>
          </cell>
        </row>
        <row r="336">
          <cell r="A336" t="str">
            <v xml:space="preserve"> </v>
          </cell>
          <cell r="B336" t="str">
            <v>▷GUIDE FRAME</v>
          </cell>
          <cell r="C336" t="str">
            <v>소   계</v>
          </cell>
          <cell r="F336">
            <v>5148432</v>
          </cell>
          <cell r="H336">
            <v>4267975</v>
          </cell>
          <cell r="J336">
            <v>305033</v>
          </cell>
          <cell r="L336">
            <v>575424</v>
          </cell>
        </row>
        <row r="337">
          <cell r="A337" t="str">
            <v xml:space="preserve"> </v>
          </cell>
          <cell r="C337" t="str">
            <v>인 건 비</v>
          </cell>
          <cell r="D337">
            <v>1</v>
          </cell>
          <cell r="E337" t="str">
            <v>TON</v>
          </cell>
          <cell r="F337">
            <v>3689231</v>
          </cell>
          <cell r="H337">
            <v>3689231</v>
          </cell>
        </row>
        <row r="338">
          <cell r="A338" t="str">
            <v xml:space="preserve"> </v>
          </cell>
          <cell r="C338" t="str">
            <v>사용장비경비</v>
          </cell>
          <cell r="D338">
            <v>1</v>
          </cell>
          <cell r="E338" t="str">
            <v>TON</v>
          </cell>
          <cell r="F338">
            <v>1341424</v>
          </cell>
          <cell r="H338">
            <v>578744</v>
          </cell>
          <cell r="J338">
            <v>187256</v>
          </cell>
          <cell r="L338">
            <v>575424</v>
          </cell>
        </row>
        <row r="339">
          <cell r="A339" t="str">
            <v xml:space="preserve"> </v>
          </cell>
          <cell r="C339" t="str">
            <v>소모자재비</v>
          </cell>
          <cell r="D339">
            <v>1</v>
          </cell>
          <cell r="E339" t="str">
            <v>TON</v>
          </cell>
          <cell r="F339">
            <v>117777</v>
          </cell>
          <cell r="J339">
            <v>117777</v>
          </cell>
        </row>
        <row r="341">
          <cell r="A341" t="str">
            <v xml:space="preserve"> </v>
          </cell>
          <cell r="B341" t="str">
            <v>▷ HOIST</v>
          </cell>
          <cell r="C341" t="str">
            <v>소   계</v>
          </cell>
          <cell r="F341">
            <v>2100502</v>
          </cell>
          <cell r="H341">
            <v>1186896</v>
          </cell>
          <cell r="J341">
            <v>275550</v>
          </cell>
          <cell r="L341">
            <v>638056</v>
          </cell>
        </row>
        <row r="342">
          <cell r="A342" t="str">
            <v xml:space="preserve"> </v>
          </cell>
          <cell r="C342" t="str">
            <v>인 건 비</v>
          </cell>
          <cell r="D342">
            <v>1</v>
          </cell>
          <cell r="E342" t="str">
            <v>TON</v>
          </cell>
          <cell r="F342">
            <v>687704</v>
          </cell>
          <cell r="H342">
            <v>687704</v>
          </cell>
        </row>
        <row r="343">
          <cell r="A343" t="str">
            <v xml:space="preserve"> </v>
          </cell>
          <cell r="C343" t="str">
            <v>사용장비경비</v>
          </cell>
          <cell r="D343">
            <v>1</v>
          </cell>
          <cell r="E343" t="str">
            <v>TON</v>
          </cell>
          <cell r="F343">
            <v>1384600</v>
          </cell>
          <cell r="H343">
            <v>499192</v>
          </cell>
          <cell r="J343">
            <v>247352</v>
          </cell>
          <cell r="L343">
            <v>638056</v>
          </cell>
        </row>
        <row r="344">
          <cell r="A344" t="str">
            <v xml:space="preserve"> </v>
          </cell>
          <cell r="C344" t="str">
            <v>소모자재비</v>
          </cell>
          <cell r="D344">
            <v>1</v>
          </cell>
          <cell r="E344" t="str">
            <v>TON</v>
          </cell>
          <cell r="F344">
            <v>28198</v>
          </cell>
          <cell r="J344">
            <v>28198</v>
          </cell>
        </row>
        <row r="345">
          <cell r="A345" t="str">
            <v>◈ STOP LOG</v>
          </cell>
        </row>
        <row r="346">
          <cell r="B346" t="str">
            <v>⊙ 제작 가공비</v>
          </cell>
        </row>
        <row r="347">
          <cell r="B347" t="str">
            <v>▷GATE LEAF</v>
          </cell>
          <cell r="C347" t="str">
            <v>소   계</v>
          </cell>
          <cell r="F347">
            <v>1301484.2280000001</v>
          </cell>
          <cell r="H347">
            <v>1137185</v>
          </cell>
          <cell r="J347">
            <v>65315</v>
          </cell>
          <cell r="L347">
            <v>98984.228000000003</v>
          </cell>
        </row>
        <row r="348">
          <cell r="C348" t="str">
            <v>인 건 비</v>
          </cell>
          <cell r="E348" t="str">
            <v>TON</v>
          </cell>
          <cell r="F348">
            <v>985817</v>
          </cell>
          <cell r="H348">
            <v>985817</v>
          </cell>
        </row>
        <row r="349">
          <cell r="A349" t="str">
            <v>종       별</v>
          </cell>
          <cell r="C349" t="str">
            <v>재 료 또 는</v>
          </cell>
          <cell r="D349" t="str">
            <v xml:space="preserve">원 수 </v>
          </cell>
          <cell r="E349" t="str">
            <v>단 위</v>
          </cell>
          <cell r="F349" t="str">
            <v>총   액</v>
          </cell>
          <cell r="G349" t="str">
            <v>노   무   비</v>
          </cell>
          <cell r="I349" t="str">
            <v>재   료   비</v>
          </cell>
          <cell r="K349" t="str">
            <v>경      비</v>
          </cell>
          <cell r="M349" t="str">
            <v>비   고</v>
          </cell>
        </row>
        <row r="350">
          <cell r="C350" t="str">
            <v xml:space="preserve">규       격 </v>
          </cell>
          <cell r="F350" t="str">
            <v>금   액</v>
          </cell>
          <cell r="G350" t="str">
            <v>단  가</v>
          </cell>
          <cell r="H350" t="str">
            <v>금   액</v>
          </cell>
          <cell r="I350" t="str">
            <v>단  가</v>
          </cell>
          <cell r="J350" t="str">
            <v>금   액</v>
          </cell>
          <cell r="K350" t="str">
            <v>단  가</v>
          </cell>
          <cell r="L350" t="str">
            <v>금   액</v>
          </cell>
        </row>
        <row r="351">
          <cell r="C351" t="str">
            <v>사용장비경비</v>
          </cell>
          <cell r="E351" t="str">
            <v>TON</v>
          </cell>
          <cell r="F351">
            <v>289048.228</v>
          </cell>
          <cell r="H351">
            <v>151368</v>
          </cell>
          <cell r="J351">
            <v>38696</v>
          </cell>
          <cell r="L351">
            <v>98984.228000000003</v>
          </cell>
        </row>
        <row r="352">
          <cell r="A352" t="str">
            <v xml:space="preserve"> </v>
          </cell>
          <cell r="C352" t="str">
            <v>소모자재비</v>
          </cell>
          <cell r="E352" t="str">
            <v>TON</v>
          </cell>
          <cell r="F352">
            <v>26619</v>
          </cell>
          <cell r="J352">
            <v>26619</v>
          </cell>
        </row>
        <row r="354">
          <cell r="A354" t="str">
            <v xml:space="preserve"> </v>
          </cell>
          <cell r="B354" t="str">
            <v>▷GUIDE FRAME</v>
          </cell>
          <cell r="C354" t="str">
            <v>소   계</v>
          </cell>
          <cell r="F354">
            <v>4324511</v>
          </cell>
          <cell r="H354">
            <v>3911039</v>
          </cell>
          <cell r="J354">
            <v>289792</v>
          </cell>
          <cell r="L354">
            <v>123680</v>
          </cell>
          <cell r="M354" t="str">
            <v>ROLLER GATE 
GUIDE FRAME적용</v>
          </cell>
        </row>
        <row r="355">
          <cell r="A355" t="str">
            <v xml:space="preserve"> </v>
          </cell>
          <cell r="C355" t="str">
            <v>인 건 비</v>
          </cell>
          <cell r="E355" t="str">
            <v>TON</v>
          </cell>
          <cell r="F355">
            <v>3784537</v>
          </cell>
          <cell r="H355">
            <v>3784537</v>
          </cell>
          <cell r="M355" t="str">
            <v>"</v>
          </cell>
        </row>
        <row r="356">
          <cell r="A356" t="str">
            <v xml:space="preserve"> </v>
          </cell>
          <cell r="C356" t="str">
            <v>사용장비경비</v>
          </cell>
          <cell r="E356" t="str">
            <v>TON</v>
          </cell>
          <cell r="F356">
            <v>247732</v>
          </cell>
          <cell r="H356">
            <v>126502</v>
          </cell>
          <cell r="J356">
            <v>31430</v>
          </cell>
          <cell r="L356">
            <v>89800</v>
          </cell>
          <cell r="M356" t="str">
            <v>"</v>
          </cell>
        </row>
        <row r="357">
          <cell r="C357" t="str">
            <v>소모자재비</v>
          </cell>
          <cell r="E357" t="str">
            <v>TON</v>
          </cell>
          <cell r="F357">
            <v>292242</v>
          </cell>
          <cell r="J357">
            <v>258362</v>
          </cell>
          <cell r="L357">
            <v>33880</v>
          </cell>
          <cell r="M357" t="str">
            <v>"</v>
          </cell>
        </row>
        <row r="359">
          <cell r="B359" t="str">
            <v>▷LIFTING BEAM</v>
          </cell>
          <cell r="C359" t="str">
            <v>소   계</v>
          </cell>
          <cell r="F359">
            <v>1301484.2280000001</v>
          </cell>
          <cell r="H359">
            <v>1137185</v>
          </cell>
          <cell r="J359">
            <v>65315</v>
          </cell>
          <cell r="L359">
            <v>98984.228000000003</v>
          </cell>
          <cell r="M359" t="str">
            <v>STOP LOG LEAF
적용</v>
          </cell>
        </row>
        <row r="360">
          <cell r="C360" t="str">
            <v>인 건 비</v>
          </cell>
          <cell r="E360" t="str">
            <v>TON</v>
          </cell>
          <cell r="F360">
            <v>985817</v>
          </cell>
          <cell r="H360">
            <v>985817</v>
          </cell>
          <cell r="M360" t="str">
            <v>"</v>
          </cell>
        </row>
        <row r="361">
          <cell r="C361" t="str">
            <v>사용장비경비</v>
          </cell>
          <cell r="E361" t="str">
            <v>TON</v>
          </cell>
          <cell r="F361">
            <v>289048.228</v>
          </cell>
          <cell r="H361">
            <v>151368</v>
          </cell>
          <cell r="J361">
            <v>38696</v>
          </cell>
          <cell r="L361">
            <v>98984.228000000003</v>
          </cell>
          <cell r="M361" t="str">
            <v>"</v>
          </cell>
        </row>
        <row r="362">
          <cell r="C362" t="str">
            <v>소모자재비</v>
          </cell>
          <cell r="E362" t="str">
            <v>TON</v>
          </cell>
          <cell r="F362">
            <v>26619</v>
          </cell>
          <cell r="J362">
            <v>26619</v>
          </cell>
          <cell r="M362" t="str">
            <v>"</v>
          </cell>
        </row>
        <row r="363">
          <cell r="B363" t="str">
            <v>⊙ 설  치  비</v>
          </cell>
        </row>
        <row r="364">
          <cell r="B364" t="str">
            <v>▷GATE LEAF</v>
          </cell>
          <cell r="C364" t="str">
            <v>소   계</v>
          </cell>
          <cell r="F364">
            <v>1483011</v>
          </cell>
          <cell r="H364">
            <v>862692</v>
          </cell>
          <cell r="J364">
            <v>237294</v>
          </cell>
          <cell r="L364">
            <v>383025</v>
          </cell>
        </row>
        <row r="365">
          <cell r="C365" t="str">
            <v>인 건 비</v>
          </cell>
          <cell r="E365" t="str">
            <v>TON</v>
          </cell>
          <cell r="F365">
            <v>562444</v>
          </cell>
          <cell r="H365">
            <v>562444</v>
          </cell>
        </row>
        <row r="366">
          <cell r="C366" t="str">
            <v>사용장비경비</v>
          </cell>
          <cell r="E366" t="str">
            <v>TON</v>
          </cell>
          <cell r="F366">
            <v>744864</v>
          </cell>
          <cell r="H366">
            <v>300248</v>
          </cell>
          <cell r="J366">
            <v>80440</v>
          </cell>
          <cell r="L366">
            <v>364176</v>
          </cell>
        </row>
        <row r="367">
          <cell r="C367" t="str">
            <v>소모자재비</v>
          </cell>
          <cell r="E367" t="str">
            <v>TON</v>
          </cell>
          <cell r="F367">
            <v>175703</v>
          </cell>
          <cell r="J367">
            <v>156854</v>
          </cell>
          <cell r="L367">
            <v>18849</v>
          </cell>
        </row>
        <row r="368">
          <cell r="A368" t="str">
            <v>종       별</v>
          </cell>
          <cell r="C368" t="str">
            <v>재 료 또 는</v>
          </cell>
          <cell r="D368" t="str">
            <v xml:space="preserve">원 수 </v>
          </cell>
          <cell r="E368" t="str">
            <v>단 위</v>
          </cell>
          <cell r="F368" t="str">
            <v>총   액</v>
          </cell>
          <cell r="G368" t="str">
            <v>노   무   비</v>
          </cell>
          <cell r="I368" t="str">
            <v>재   료   비</v>
          </cell>
          <cell r="K368" t="str">
            <v>경      비</v>
          </cell>
          <cell r="M368" t="str">
            <v>비   고</v>
          </cell>
        </row>
        <row r="369">
          <cell r="C369" t="str">
            <v xml:space="preserve">규       격 </v>
          </cell>
          <cell r="F369" t="str">
            <v>금   액</v>
          </cell>
          <cell r="G369" t="str">
            <v>단  가</v>
          </cell>
          <cell r="H369" t="str">
            <v>금   액</v>
          </cell>
          <cell r="I369" t="str">
            <v>단  가</v>
          </cell>
          <cell r="J369" t="str">
            <v>금   액</v>
          </cell>
          <cell r="K369" t="str">
            <v>단  가</v>
          </cell>
          <cell r="L369" t="str">
            <v>금   액</v>
          </cell>
        </row>
        <row r="370">
          <cell r="B370" t="str">
            <v>▷GUIDE FRAME</v>
          </cell>
          <cell r="C370" t="str">
            <v>⇒ ROLLER GATE 적용</v>
          </cell>
        </row>
        <row r="371">
          <cell r="A371" t="str">
            <v xml:space="preserve"> </v>
          </cell>
          <cell r="B371" t="str">
            <v>▷LIFTING BEAM</v>
          </cell>
          <cell r="C371" t="str">
            <v>⇒ STOP LOG LEAF 적용</v>
          </cell>
        </row>
        <row r="373">
          <cell r="A373" t="str">
            <v>◈ RADIAL GATE</v>
          </cell>
        </row>
        <row r="374">
          <cell r="A374" t="str">
            <v xml:space="preserve"> </v>
          </cell>
          <cell r="B374" t="str">
            <v>⊙ 제작 가공비</v>
          </cell>
        </row>
        <row r="376">
          <cell r="A376" t="str">
            <v xml:space="preserve"> </v>
          </cell>
          <cell r="B376" t="str">
            <v>▷GATE LEAF</v>
          </cell>
          <cell r="C376" t="str">
            <v>소   계</v>
          </cell>
          <cell r="F376">
            <v>2124730</v>
          </cell>
          <cell r="H376">
            <v>1660499</v>
          </cell>
          <cell r="J376">
            <v>304929</v>
          </cell>
          <cell r="L376">
            <v>159302</v>
          </cell>
        </row>
        <row r="377">
          <cell r="A377" t="str">
            <v xml:space="preserve"> </v>
          </cell>
          <cell r="C377" t="str">
            <v>인 건 비</v>
          </cell>
          <cell r="E377" t="str">
            <v>TON</v>
          </cell>
          <cell r="F377">
            <v>1502694</v>
          </cell>
          <cell r="H377">
            <v>1502694</v>
          </cell>
        </row>
        <row r="378">
          <cell r="A378" t="str">
            <v xml:space="preserve"> </v>
          </cell>
          <cell r="C378" t="str">
            <v>사용장비경비</v>
          </cell>
          <cell r="E378" t="str">
            <v>TON</v>
          </cell>
          <cell r="F378">
            <v>341716</v>
          </cell>
          <cell r="H378">
            <v>157805</v>
          </cell>
          <cell r="J378">
            <v>47401</v>
          </cell>
          <cell r="L378">
            <v>136510</v>
          </cell>
        </row>
        <row r="379">
          <cell r="A379" t="str">
            <v xml:space="preserve"> </v>
          </cell>
          <cell r="C379" t="str">
            <v>소모자재비</v>
          </cell>
          <cell r="E379" t="str">
            <v>TON</v>
          </cell>
          <cell r="F379">
            <v>280320</v>
          </cell>
          <cell r="J379">
            <v>257528</v>
          </cell>
          <cell r="L379">
            <v>22792</v>
          </cell>
        </row>
        <row r="381">
          <cell r="A381" t="str">
            <v xml:space="preserve"> </v>
          </cell>
          <cell r="B381" t="str">
            <v>▷GUIDE FRAME</v>
          </cell>
          <cell r="C381" t="str">
            <v>소   계</v>
          </cell>
          <cell r="F381">
            <v>4842008</v>
          </cell>
          <cell r="H381">
            <v>4473673</v>
          </cell>
          <cell r="J381">
            <v>195173</v>
          </cell>
          <cell r="L381">
            <v>173162</v>
          </cell>
        </row>
        <row r="382">
          <cell r="A382" t="str">
            <v xml:space="preserve"> </v>
          </cell>
          <cell r="B382" t="str">
            <v xml:space="preserve"> </v>
          </cell>
          <cell r="C382" t="str">
            <v>인 건 비</v>
          </cell>
          <cell r="E382" t="str">
            <v>TON</v>
          </cell>
          <cell r="F382">
            <v>4315868</v>
          </cell>
          <cell r="H382">
            <v>4315868</v>
          </cell>
        </row>
        <row r="383">
          <cell r="A383" t="str">
            <v xml:space="preserve"> </v>
          </cell>
          <cell r="B383" t="str">
            <v xml:space="preserve"> </v>
          </cell>
          <cell r="C383" t="str">
            <v>사용장비경비</v>
          </cell>
          <cell r="E383" t="str">
            <v>TON</v>
          </cell>
          <cell r="F383">
            <v>341716</v>
          </cell>
          <cell r="H383">
            <v>157805</v>
          </cell>
          <cell r="J383">
            <v>47401</v>
          </cell>
          <cell r="L383">
            <v>136510</v>
          </cell>
          <cell r="M383" t="str">
            <v>RADIAL GATE
LEAF 적용</v>
          </cell>
        </row>
        <row r="384">
          <cell r="A384" t="str">
            <v xml:space="preserve"> </v>
          </cell>
          <cell r="C384" t="str">
            <v>소모자재비</v>
          </cell>
          <cell r="E384" t="str">
            <v>TON</v>
          </cell>
          <cell r="F384">
            <v>184424</v>
          </cell>
          <cell r="J384">
            <v>147772</v>
          </cell>
          <cell r="L384">
            <v>36652</v>
          </cell>
        </row>
        <row r="388">
          <cell r="A388" t="str">
            <v>종       별</v>
          </cell>
          <cell r="C388" t="str">
            <v>재 료 또 는</v>
          </cell>
          <cell r="D388" t="str">
            <v xml:space="preserve">원 수 </v>
          </cell>
          <cell r="E388" t="str">
            <v>단 위</v>
          </cell>
          <cell r="F388" t="str">
            <v>총   액</v>
          </cell>
          <cell r="G388" t="str">
            <v>노   무   비</v>
          </cell>
          <cell r="I388" t="str">
            <v>재   료   비</v>
          </cell>
          <cell r="K388" t="str">
            <v>경      비</v>
          </cell>
          <cell r="M388" t="str">
            <v>비   고</v>
          </cell>
        </row>
        <row r="389">
          <cell r="C389" t="str">
            <v xml:space="preserve">규       격 </v>
          </cell>
          <cell r="F389" t="str">
            <v>금   액</v>
          </cell>
          <cell r="G389" t="str">
            <v>단  가</v>
          </cell>
          <cell r="H389" t="str">
            <v>금   액</v>
          </cell>
          <cell r="I389" t="str">
            <v>단  가</v>
          </cell>
          <cell r="J389" t="str">
            <v>금   액</v>
          </cell>
          <cell r="K389" t="str">
            <v>단  가</v>
          </cell>
          <cell r="L389" t="str">
            <v>금   액</v>
          </cell>
        </row>
        <row r="390">
          <cell r="B390" t="str">
            <v>▷ANCHORAGE</v>
          </cell>
          <cell r="C390" t="str">
            <v>소   계</v>
          </cell>
          <cell r="F390">
            <v>3706842</v>
          </cell>
          <cell r="H390">
            <v>3389225</v>
          </cell>
          <cell r="J390">
            <v>155235</v>
          </cell>
          <cell r="L390">
            <v>162382</v>
          </cell>
        </row>
        <row r="391">
          <cell r="C391" t="str">
            <v>인 건 비</v>
          </cell>
          <cell r="E391" t="str">
            <v>TON</v>
          </cell>
          <cell r="F391">
            <v>3231420</v>
          </cell>
          <cell r="H391">
            <v>3231420</v>
          </cell>
        </row>
        <row r="392">
          <cell r="C392" t="str">
            <v>사용장비경비</v>
          </cell>
          <cell r="E392" t="str">
            <v>TON</v>
          </cell>
          <cell r="F392">
            <v>341716</v>
          </cell>
          <cell r="H392">
            <v>157805</v>
          </cell>
          <cell r="J392">
            <v>47401</v>
          </cell>
          <cell r="L392">
            <v>136510</v>
          </cell>
          <cell r="M392" t="str">
            <v>RADIAL GATE
LEAF 적용</v>
          </cell>
        </row>
        <row r="393">
          <cell r="C393" t="str">
            <v>소모자재비</v>
          </cell>
          <cell r="E393" t="str">
            <v>TON</v>
          </cell>
          <cell r="F393">
            <v>133706</v>
          </cell>
          <cell r="J393">
            <v>107834</v>
          </cell>
          <cell r="L393">
            <v>25872</v>
          </cell>
        </row>
        <row r="395">
          <cell r="B395" t="str">
            <v>⊙ 설  치  비</v>
          </cell>
        </row>
        <row r="397">
          <cell r="B397" t="str">
            <v>▷GATE LEAF</v>
          </cell>
          <cell r="C397" t="str">
            <v>소   계</v>
          </cell>
          <cell r="F397">
            <v>3544844.4</v>
          </cell>
          <cell r="H397">
            <v>2061690</v>
          </cell>
          <cell r="J397">
            <v>360170.4</v>
          </cell>
          <cell r="L397">
            <v>1122984</v>
          </cell>
        </row>
        <row r="398">
          <cell r="C398" t="str">
            <v>인 건 비</v>
          </cell>
          <cell r="E398" t="str">
            <v>TON</v>
          </cell>
          <cell r="F398">
            <v>1192994</v>
          </cell>
          <cell r="H398">
            <v>1192994</v>
          </cell>
        </row>
        <row r="399">
          <cell r="A399" t="str">
            <v xml:space="preserve"> </v>
          </cell>
          <cell r="C399" t="str">
            <v>사용장비경비</v>
          </cell>
          <cell r="E399" t="str">
            <v>TON</v>
          </cell>
          <cell r="F399">
            <v>2312752</v>
          </cell>
          <cell r="H399">
            <v>868696</v>
          </cell>
          <cell r="J399">
            <v>321072</v>
          </cell>
          <cell r="K399" t="str">
            <v xml:space="preserve"> </v>
          </cell>
          <cell r="L399">
            <v>1122984</v>
          </cell>
        </row>
        <row r="400">
          <cell r="C400" t="str">
            <v>소모자재비</v>
          </cell>
          <cell r="E400" t="str">
            <v>TON</v>
          </cell>
          <cell r="F400">
            <v>39098.400000000001</v>
          </cell>
          <cell r="J400">
            <v>39098.400000000001</v>
          </cell>
        </row>
        <row r="401">
          <cell r="A401" t="str">
            <v xml:space="preserve"> </v>
          </cell>
        </row>
        <row r="402">
          <cell r="A402" t="str">
            <v xml:space="preserve"> </v>
          </cell>
          <cell r="B402" t="str">
            <v>▷GUIDE FRAME</v>
          </cell>
          <cell r="C402" t="str">
            <v>소   계</v>
          </cell>
          <cell r="F402">
            <v>11345142</v>
          </cell>
          <cell r="H402">
            <v>10426754</v>
          </cell>
          <cell r="J402">
            <v>282044</v>
          </cell>
          <cell r="L402">
            <v>636344</v>
          </cell>
        </row>
        <row r="403">
          <cell r="A403" t="str">
            <v xml:space="preserve"> </v>
          </cell>
          <cell r="C403" t="str">
            <v>인 건 비</v>
          </cell>
          <cell r="E403" t="str">
            <v>TON</v>
          </cell>
          <cell r="F403">
            <v>9780858</v>
          </cell>
          <cell r="H403">
            <v>9780858</v>
          </cell>
        </row>
        <row r="404">
          <cell r="A404" t="str">
            <v xml:space="preserve"> </v>
          </cell>
          <cell r="C404" t="str">
            <v>사용장비경비</v>
          </cell>
          <cell r="E404" t="str">
            <v>TON</v>
          </cell>
          <cell r="F404">
            <v>1533472</v>
          </cell>
          <cell r="H404">
            <v>645896</v>
          </cell>
          <cell r="J404">
            <v>251232</v>
          </cell>
          <cell r="K404" t="str">
            <v xml:space="preserve"> </v>
          </cell>
          <cell r="L404">
            <v>636344</v>
          </cell>
        </row>
        <row r="405">
          <cell r="A405" t="str">
            <v xml:space="preserve"> </v>
          </cell>
          <cell r="C405" t="str">
            <v>소모자재비</v>
          </cell>
          <cell r="E405" t="str">
            <v>TON</v>
          </cell>
          <cell r="F405">
            <v>30812</v>
          </cell>
          <cell r="J405">
            <v>30812</v>
          </cell>
        </row>
        <row r="407">
          <cell r="A407" t="str">
            <v>종       별</v>
          </cell>
          <cell r="C407" t="str">
            <v>재 료 또 는</v>
          </cell>
          <cell r="D407" t="str">
            <v xml:space="preserve">원 수 </v>
          </cell>
          <cell r="E407" t="str">
            <v>단 위</v>
          </cell>
          <cell r="F407" t="str">
            <v>총   액</v>
          </cell>
          <cell r="G407" t="str">
            <v>노   무   비</v>
          </cell>
          <cell r="I407" t="str">
            <v>재   료   비</v>
          </cell>
          <cell r="K407" t="str">
            <v>경      비</v>
          </cell>
          <cell r="M407" t="str">
            <v>비   고</v>
          </cell>
        </row>
        <row r="408">
          <cell r="C408" t="str">
            <v xml:space="preserve">규       격 </v>
          </cell>
          <cell r="F408" t="str">
            <v>금   액</v>
          </cell>
          <cell r="G408" t="str">
            <v>단  가</v>
          </cell>
          <cell r="H408" t="str">
            <v>금   액</v>
          </cell>
          <cell r="I408" t="str">
            <v>단  가</v>
          </cell>
          <cell r="J408" t="str">
            <v>금   액</v>
          </cell>
          <cell r="K408" t="str">
            <v>단  가</v>
          </cell>
          <cell r="L408" t="str">
            <v>금   액</v>
          </cell>
        </row>
        <row r="409">
          <cell r="A409" t="str">
            <v xml:space="preserve"> </v>
          </cell>
          <cell r="B409" t="str">
            <v>▷ANCHORAGE</v>
          </cell>
          <cell r="C409" t="str">
            <v>소   계</v>
          </cell>
          <cell r="F409">
            <v>3544844.4</v>
          </cell>
          <cell r="H409">
            <v>2061690</v>
          </cell>
          <cell r="J409">
            <v>360170.4</v>
          </cell>
          <cell r="L409">
            <v>1122984</v>
          </cell>
        </row>
        <row r="410">
          <cell r="A410" t="str">
            <v xml:space="preserve"> </v>
          </cell>
          <cell r="C410" t="str">
            <v>인 건 비</v>
          </cell>
          <cell r="E410" t="str">
            <v>TON</v>
          </cell>
          <cell r="F410">
            <v>1192994</v>
          </cell>
          <cell r="H410">
            <v>1192994</v>
          </cell>
          <cell r="M410" t="str">
            <v>RADIAL GATE 
LEAF 적용</v>
          </cell>
        </row>
        <row r="411">
          <cell r="A411" t="str">
            <v xml:space="preserve"> </v>
          </cell>
          <cell r="C411" t="str">
            <v>사용장비경비</v>
          </cell>
          <cell r="E411" t="str">
            <v>TON</v>
          </cell>
          <cell r="F411">
            <v>2312752</v>
          </cell>
          <cell r="H411">
            <v>868696</v>
          </cell>
          <cell r="J411">
            <v>321072</v>
          </cell>
          <cell r="L411">
            <v>1122984</v>
          </cell>
          <cell r="M411" t="str">
            <v>"</v>
          </cell>
        </row>
        <row r="412">
          <cell r="A412" t="str">
            <v xml:space="preserve"> </v>
          </cell>
          <cell r="C412" t="str">
            <v>소모자재비</v>
          </cell>
          <cell r="E412" t="str">
            <v>TON</v>
          </cell>
          <cell r="F412">
            <v>39098.400000000001</v>
          </cell>
          <cell r="J412">
            <v>39098.400000000001</v>
          </cell>
          <cell r="M412" t="str">
            <v>"</v>
          </cell>
        </row>
        <row r="414">
          <cell r="B414" t="str">
            <v>▷ HOIST</v>
          </cell>
          <cell r="C414" t="str">
            <v>소   계</v>
          </cell>
          <cell r="F414">
            <v>1509190</v>
          </cell>
          <cell r="H414">
            <v>1047968</v>
          </cell>
          <cell r="J414">
            <v>84566</v>
          </cell>
          <cell r="L414">
            <v>376656</v>
          </cell>
        </row>
        <row r="415">
          <cell r="A415" t="str">
            <v xml:space="preserve"> </v>
          </cell>
          <cell r="C415" t="str">
            <v>인 건 비</v>
          </cell>
          <cell r="E415" t="str">
            <v>TON</v>
          </cell>
          <cell r="F415">
            <v>687704</v>
          </cell>
          <cell r="H415">
            <v>687704</v>
          </cell>
          <cell r="M415" t="str">
            <v>ROLLER HOIST와
동일</v>
          </cell>
        </row>
        <row r="416">
          <cell r="A416" t="str">
            <v xml:space="preserve"> </v>
          </cell>
          <cell r="C416" t="str">
            <v>사용장비경비</v>
          </cell>
          <cell r="E416" t="str">
            <v>TON</v>
          </cell>
          <cell r="F416">
            <v>793288</v>
          </cell>
          <cell r="H416">
            <v>360264</v>
          </cell>
          <cell r="J416">
            <v>56368</v>
          </cell>
          <cell r="L416">
            <v>376656</v>
          </cell>
        </row>
        <row r="417">
          <cell r="A417" t="str">
            <v xml:space="preserve"> </v>
          </cell>
          <cell r="C417" t="str">
            <v>소모자재비</v>
          </cell>
          <cell r="E417" t="str">
            <v>TON</v>
          </cell>
          <cell r="F417">
            <v>28198</v>
          </cell>
          <cell r="J417">
            <v>28198</v>
          </cell>
          <cell r="M417" t="str">
            <v>ROLLER HOIST와
동일</v>
          </cell>
        </row>
        <row r="418">
          <cell r="A418" t="str">
            <v xml:space="preserve"> </v>
          </cell>
        </row>
        <row r="419">
          <cell r="A419" t="str">
            <v>◈ TRASH RACK</v>
          </cell>
        </row>
        <row r="420">
          <cell r="B420" t="str">
            <v>⊙ 제작가공비</v>
          </cell>
          <cell r="C420" t="str">
            <v>소   계</v>
          </cell>
          <cell r="F420">
            <v>8169306</v>
          </cell>
          <cell r="H420">
            <v>7960762</v>
          </cell>
          <cell r="J420">
            <v>118744</v>
          </cell>
          <cell r="L420">
            <v>89800</v>
          </cell>
        </row>
        <row r="421">
          <cell r="C421" t="str">
            <v>인  건  비</v>
          </cell>
          <cell r="E421" t="str">
            <v>TON</v>
          </cell>
          <cell r="F421">
            <v>7834260</v>
          </cell>
          <cell r="H421">
            <v>7834260</v>
          </cell>
        </row>
        <row r="422">
          <cell r="C422" t="str">
            <v>사용장비경비</v>
          </cell>
          <cell r="E422" t="str">
            <v>TON</v>
          </cell>
          <cell r="F422">
            <v>247732</v>
          </cell>
          <cell r="H422">
            <v>126502</v>
          </cell>
          <cell r="J422">
            <v>31430</v>
          </cell>
          <cell r="L422">
            <v>89800</v>
          </cell>
          <cell r="M422" t="str">
            <v>ROLLER GATE
LEAF 적용</v>
          </cell>
        </row>
        <row r="423">
          <cell r="A423" t="str">
            <v xml:space="preserve"> </v>
          </cell>
          <cell r="C423" t="str">
            <v>소모자재비</v>
          </cell>
          <cell r="E423" t="str">
            <v>TON</v>
          </cell>
          <cell r="F423">
            <v>87314</v>
          </cell>
          <cell r="J423">
            <v>87314</v>
          </cell>
        </row>
        <row r="425">
          <cell r="A425" t="str">
            <v xml:space="preserve"> </v>
          </cell>
          <cell r="B425" t="str">
            <v>⊙ 설  치  비</v>
          </cell>
          <cell r="C425" t="str">
            <v>소   계</v>
          </cell>
          <cell r="F425">
            <v>2369875</v>
          </cell>
          <cell r="H425">
            <v>1599040</v>
          </cell>
          <cell r="J425">
            <v>195411</v>
          </cell>
          <cell r="L425">
            <v>575424</v>
          </cell>
        </row>
        <row r="426">
          <cell r="A426" t="str">
            <v>종       별</v>
          </cell>
          <cell r="C426" t="str">
            <v>재 료 또 는</v>
          </cell>
          <cell r="D426" t="str">
            <v xml:space="preserve">원 수 </v>
          </cell>
          <cell r="E426" t="str">
            <v>단 위</v>
          </cell>
          <cell r="F426" t="str">
            <v>총   액</v>
          </cell>
          <cell r="G426" t="str">
            <v>노   무   비</v>
          </cell>
          <cell r="I426" t="str">
            <v>재   료   비</v>
          </cell>
          <cell r="K426" t="str">
            <v>경      비</v>
          </cell>
          <cell r="M426" t="str">
            <v>비   고</v>
          </cell>
        </row>
        <row r="427">
          <cell r="C427" t="str">
            <v xml:space="preserve">규       격 </v>
          </cell>
          <cell r="F427" t="str">
            <v>금   액</v>
          </cell>
          <cell r="G427" t="str">
            <v>단  가</v>
          </cell>
          <cell r="H427" t="str">
            <v>금   액</v>
          </cell>
          <cell r="I427" t="str">
            <v>단  가</v>
          </cell>
          <cell r="J427" t="str">
            <v>금   액</v>
          </cell>
          <cell r="K427" t="str">
            <v>단  가</v>
          </cell>
          <cell r="L427" t="str">
            <v>금   액</v>
          </cell>
        </row>
        <row r="428">
          <cell r="A428" t="str">
            <v xml:space="preserve"> </v>
          </cell>
          <cell r="C428" t="str">
            <v>인  건  비</v>
          </cell>
          <cell r="E428" t="str">
            <v>TON</v>
          </cell>
          <cell r="F428">
            <v>1020296</v>
          </cell>
          <cell r="H428">
            <v>1020296</v>
          </cell>
        </row>
        <row r="429">
          <cell r="A429" t="str">
            <v xml:space="preserve"> </v>
          </cell>
          <cell r="C429" t="str">
            <v>사용장비경비</v>
          </cell>
          <cell r="E429" t="str">
            <v>TON</v>
          </cell>
          <cell r="F429">
            <v>1341424</v>
          </cell>
          <cell r="H429">
            <v>578744</v>
          </cell>
          <cell r="J429">
            <v>187256</v>
          </cell>
          <cell r="L429">
            <v>575424</v>
          </cell>
          <cell r="M429" t="str">
            <v>ROLLER GATE
LEAF 적용</v>
          </cell>
        </row>
        <row r="430">
          <cell r="A430" t="str">
            <v xml:space="preserve"> </v>
          </cell>
          <cell r="C430" t="str">
            <v>소모자재비</v>
          </cell>
          <cell r="E430" t="str">
            <v>TON</v>
          </cell>
          <cell r="F430">
            <v>8155</v>
          </cell>
          <cell r="J430">
            <v>8155</v>
          </cell>
        </row>
        <row r="431">
          <cell r="A431" t="str">
            <v xml:space="preserve"> </v>
          </cell>
        </row>
        <row r="432">
          <cell r="A432" t="str">
            <v>◈ 잡철물 제작,설치 (SCREEN등)</v>
          </cell>
        </row>
        <row r="433">
          <cell r="B433" t="str">
            <v>▷ 간단한 구조</v>
          </cell>
          <cell r="C433" t="str">
            <v>100 %</v>
          </cell>
          <cell r="F433">
            <v>2792160</v>
          </cell>
          <cell r="H433">
            <v>2636784</v>
          </cell>
          <cell r="J433">
            <v>65284</v>
          </cell>
          <cell r="L433">
            <v>90092</v>
          </cell>
        </row>
        <row r="434">
          <cell r="B434" t="str">
            <v>▷ 복잡한 구조</v>
          </cell>
          <cell r="C434" t="str">
            <v>140 %</v>
          </cell>
          <cell r="F434">
            <v>3909022</v>
          </cell>
          <cell r="H434">
            <v>3691497</v>
          </cell>
          <cell r="J434">
            <v>91397</v>
          </cell>
          <cell r="L434">
            <v>126128</v>
          </cell>
        </row>
        <row r="435">
          <cell r="A435" t="str">
            <v xml:space="preserve"> </v>
          </cell>
        </row>
        <row r="436">
          <cell r="A436" t="str">
            <v>◈ 도   장   비 - Ⅰ- (기존 도장 방식)</v>
          </cell>
        </row>
        <row r="437">
          <cell r="A437">
            <v>1</v>
          </cell>
          <cell r="B437" t="str">
            <v>▷ SAND BLASTING</v>
          </cell>
          <cell r="E437" t="str">
            <v>㎡</v>
          </cell>
          <cell r="F437">
            <v>9436</v>
          </cell>
          <cell r="H437">
            <v>4928</v>
          </cell>
          <cell r="J437">
            <v>2852</v>
          </cell>
          <cell r="L437">
            <v>1656</v>
          </cell>
        </row>
        <row r="438">
          <cell r="A438">
            <v>2</v>
          </cell>
          <cell r="B438" t="str">
            <v>▷ PRIMERY COATING (유기질)</v>
          </cell>
          <cell r="D438" t="str">
            <v>(  20μ)</v>
          </cell>
          <cell r="E438" t="str">
            <v>㎡</v>
          </cell>
          <cell r="F438">
            <v>1627</v>
          </cell>
          <cell r="H438">
            <v>945</v>
          </cell>
          <cell r="J438">
            <v>664</v>
          </cell>
          <cell r="L438">
            <v>18</v>
          </cell>
        </row>
        <row r="439">
          <cell r="A439">
            <v>3</v>
          </cell>
          <cell r="B439" t="str">
            <v>▷ COVER COATING(PURE EPOXY)</v>
          </cell>
          <cell r="D439" t="str">
            <v>( 280μ)</v>
          </cell>
          <cell r="E439" t="str">
            <v>㎡</v>
          </cell>
          <cell r="F439">
            <v>8981</v>
          </cell>
          <cell r="H439">
            <v>6808</v>
          </cell>
          <cell r="J439">
            <v>2037</v>
          </cell>
          <cell r="L439">
            <v>136</v>
          </cell>
        </row>
        <row r="440">
          <cell r="A440">
            <v>4</v>
          </cell>
          <cell r="B440" t="str">
            <v>▷ COVER COATING(TAL EPOXY)</v>
          </cell>
          <cell r="D440" t="str">
            <v>( 280μ)</v>
          </cell>
          <cell r="E440" t="str">
            <v>㎡</v>
          </cell>
          <cell r="F440">
            <v>8769</v>
          </cell>
          <cell r="H440">
            <v>6808</v>
          </cell>
          <cell r="J440">
            <v>1825</v>
          </cell>
          <cell r="L440">
            <v>136</v>
          </cell>
        </row>
        <row r="441">
          <cell r="A441">
            <v>5</v>
          </cell>
          <cell r="B441" t="str">
            <v>▷ 방 오 도 료</v>
          </cell>
          <cell r="D441" t="str">
            <v>(  80μ)</v>
          </cell>
          <cell r="E441" t="str">
            <v>㎡</v>
          </cell>
          <cell r="F441">
            <v>20722</v>
          </cell>
          <cell r="H441">
            <v>18911</v>
          </cell>
          <cell r="J441">
            <v>1433</v>
          </cell>
          <cell r="L441">
            <v>378</v>
          </cell>
        </row>
        <row r="442">
          <cell r="A442" t="str">
            <v xml:space="preserve"> </v>
          </cell>
        </row>
        <row r="443">
          <cell r="A443" t="str">
            <v>◈ 도   장   비 - Ⅱ- (신공법 도장방식)  ㎡ 당</v>
          </cell>
        </row>
        <row r="444">
          <cell r="A444">
            <v>1</v>
          </cell>
          <cell r="B444" t="str">
            <v>▷ 전처리 (육상용)(WATER SAND JET 공법)</v>
          </cell>
          <cell r="F444">
            <v>14435</v>
          </cell>
          <cell r="H444">
            <v>8755</v>
          </cell>
          <cell r="J444">
            <v>3405</v>
          </cell>
          <cell r="L444">
            <v>2275</v>
          </cell>
        </row>
        <row r="445">
          <cell r="A445">
            <v>2</v>
          </cell>
          <cell r="B445" t="str">
            <v>▷ 전처리 (수중용)(WATER SAND JET 공법)</v>
          </cell>
          <cell r="F445">
            <v>141391</v>
          </cell>
          <cell r="H445">
            <v>111758</v>
          </cell>
          <cell r="J445">
            <v>4458</v>
          </cell>
          <cell r="L445">
            <v>25175</v>
          </cell>
        </row>
        <row r="446">
          <cell r="A446">
            <v>3</v>
          </cell>
          <cell r="B446" t="str">
            <v>▷ 도장 SYSTEM 1 (상시 물속에 잠기는 구조물)</v>
          </cell>
          <cell r="F446">
            <v>26239</v>
          </cell>
          <cell r="H446">
            <v>10076</v>
          </cell>
          <cell r="J446">
            <v>15962</v>
          </cell>
          <cell r="L446">
            <v>201</v>
          </cell>
        </row>
        <row r="448">
          <cell r="A448" t="str">
            <v>종       별</v>
          </cell>
          <cell r="C448" t="str">
            <v>재 료 또 는</v>
          </cell>
          <cell r="D448" t="str">
            <v xml:space="preserve">원 수 </v>
          </cell>
          <cell r="E448" t="str">
            <v>단 위</v>
          </cell>
          <cell r="F448" t="str">
            <v>총   액</v>
          </cell>
          <cell r="G448" t="str">
            <v>노   무   비</v>
          </cell>
          <cell r="I448" t="str">
            <v>재   료   비</v>
          </cell>
          <cell r="K448" t="str">
            <v>경      비</v>
          </cell>
          <cell r="M448" t="str">
            <v>비   고</v>
          </cell>
        </row>
        <row r="449">
          <cell r="C449" t="str">
            <v xml:space="preserve">규       격 </v>
          </cell>
          <cell r="F449" t="str">
            <v>금   액</v>
          </cell>
          <cell r="G449" t="str">
            <v>단  가</v>
          </cell>
          <cell r="H449" t="str">
            <v>금   액</v>
          </cell>
          <cell r="I449" t="str">
            <v>단  가</v>
          </cell>
          <cell r="J449" t="str">
            <v>금   액</v>
          </cell>
          <cell r="K449" t="str">
            <v>단  가</v>
          </cell>
          <cell r="L449" t="str">
            <v>금   액</v>
          </cell>
        </row>
        <row r="450">
          <cell r="A450">
            <v>4</v>
          </cell>
          <cell r="B450" t="str">
            <v>▷ 도장 SYSTEM 2 (해수 가까이 상시 노출되어있는 구조물)</v>
          </cell>
        </row>
        <row r="451">
          <cell r="F451">
            <v>29188</v>
          </cell>
          <cell r="H451">
            <v>13099</v>
          </cell>
          <cell r="J451">
            <v>15828</v>
          </cell>
          <cell r="L451">
            <v>261</v>
          </cell>
        </row>
        <row r="452">
          <cell r="A452">
            <v>5</v>
          </cell>
          <cell r="B452" t="str">
            <v>▷ 도장 SYSTEM 3 (해중에서 작업해야하는 구조물)</v>
          </cell>
        </row>
        <row r="453">
          <cell r="F453">
            <v>86974</v>
          </cell>
          <cell r="H453">
            <v>40916</v>
          </cell>
          <cell r="J453">
            <v>45240</v>
          </cell>
          <cell r="L453">
            <v>818</v>
          </cell>
        </row>
        <row r="454">
          <cell r="A454">
            <v>6</v>
          </cell>
          <cell r="B454" t="str">
            <v xml:space="preserve">▷ CERAMIC COATING (ATO) 200μ </v>
          </cell>
        </row>
        <row r="455">
          <cell r="B455" t="str">
            <v xml:space="preserve">▷1. 바탕만들기 </v>
          </cell>
          <cell r="F455">
            <v>17788</v>
          </cell>
          <cell r="H455">
            <v>16913</v>
          </cell>
          <cell r="J455">
            <v>537</v>
          </cell>
          <cell r="L455">
            <v>338</v>
          </cell>
        </row>
        <row r="456">
          <cell r="B456" t="str">
            <v>▷2. CERAMIC COATING</v>
          </cell>
          <cell r="F456">
            <v>71178</v>
          </cell>
          <cell r="H456">
            <v>5507</v>
          </cell>
          <cell r="J456">
            <v>63337</v>
          </cell>
          <cell r="L456">
            <v>2334</v>
          </cell>
        </row>
        <row r="458">
          <cell r="A458" t="str">
            <v>◈ 비파괴 검사</v>
          </cell>
        </row>
        <row r="459">
          <cell r="A459" t="str">
            <v>1.초음파 탐상검사(U.T) - 1M당</v>
          </cell>
          <cell r="F459">
            <v>54686</v>
          </cell>
          <cell r="H459">
            <v>21307</v>
          </cell>
          <cell r="J459">
            <v>994</v>
          </cell>
          <cell r="L459">
            <v>32385</v>
          </cell>
        </row>
        <row r="460">
          <cell r="A460" t="str">
            <v>2.방사선 투과검사(R.T) - 1매당</v>
          </cell>
          <cell r="F460">
            <v>55824</v>
          </cell>
          <cell r="H460">
            <v>21230</v>
          </cell>
          <cell r="J460">
            <v>2325</v>
          </cell>
          <cell r="L460">
            <v>32269</v>
          </cell>
        </row>
        <row r="461">
          <cell r="A461" t="str">
            <v>3.자분탐상검사(M.T) - 1M당</v>
          </cell>
          <cell r="F461">
            <v>30165</v>
          </cell>
          <cell r="H461">
            <v>11795</v>
          </cell>
          <cell r="J461">
            <v>443</v>
          </cell>
          <cell r="L461">
            <v>17927</v>
          </cell>
        </row>
        <row r="462">
          <cell r="A462" t="str">
            <v>4.액체침투탐상검사(P.T) - 1M당</v>
          </cell>
          <cell r="F462">
            <v>38002</v>
          </cell>
          <cell r="H462">
            <v>14726</v>
          </cell>
          <cell r="J462">
            <v>894</v>
          </cell>
          <cell r="L462">
            <v>22382</v>
          </cell>
        </row>
        <row r="471">
          <cell r="E471" t="str">
            <v xml:space="preserve"> </v>
          </cell>
        </row>
        <row r="472">
          <cell r="B472" t="str">
            <v>ROLLER GATE 제작 인건비</v>
          </cell>
        </row>
        <row r="473">
          <cell r="A473" t="str">
            <v>종       별</v>
          </cell>
          <cell r="C473" t="str">
            <v>재 료 또 는</v>
          </cell>
          <cell r="D473" t="str">
            <v xml:space="preserve">원 수 </v>
          </cell>
          <cell r="E473" t="str">
            <v>단 위</v>
          </cell>
          <cell r="F473" t="str">
            <v>총   액</v>
          </cell>
          <cell r="G473" t="str">
            <v>노   무   비</v>
          </cell>
          <cell r="I473" t="str">
            <v>재   료   비</v>
          </cell>
          <cell r="K473" t="str">
            <v>경      비</v>
          </cell>
          <cell r="M473" t="str">
            <v>비   고</v>
          </cell>
        </row>
        <row r="474">
          <cell r="C474" t="str">
            <v xml:space="preserve">규       격 </v>
          </cell>
          <cell r="F474" t="str">
            <v>금   액</v>
          </cell>
          <cell r="G474" t="str">
            <v>단  가</v>
          </cell>
          <cell r="H474" t="str">
            <v>금   액</v>
          </cell>
          <cell r="I474" t="str">
            <v>단  가</v>
          </cell>
          <cell r="J474" t="str">
            <v>금   액</v>
          </cell>
          <cell r="K474" t="str">
            <v>단  가</v>
          </cell>
          <cell r="L474" t="str">
            <v>금   액</v>
          </cell>
        </row>
        <row r="475">
          <cell r="A475" t="str">
            <v>기 술 관 리</v>
          </cell>
          <cell r="C475" t="str">
            <v>기계기사1급</v>
          </cell>
          <cell r="D475">
            <v>0.5</v>
          </cell>
          <cell r="E475" t="str">
            <v>인</v>
          </cell>
          <cell r="G475">
            <v>97488</v>
          </cell>
          <cell r="H475">
            <v>48744</v>
          </cell>
        </row>
        <row r="476">
          <cell r="A476" t="str">
            <v>본  뜨  기</v>
          </cell>
          <cell r="C476" t="str">
            <v>프랜트제관공</v>
          </cell>
          <cell r="D476">
            <v>0.437</v>
          </cell>
          <cell r="E476" t="str">
            <v>인</v>
          </cell>
          <cell r="G476">
            <v>81966</v>
          </cell>
          <cell r="H476">
            <v>35819</v>
          </cell>
        </row>
        <row r="477">
          <cell r="A477" t="str">
            <v>금  긋  기</v>
          </cell>
          <cell r="C477" t="str">
            <v>프랜트제관공</v>
          </cell>
          <cell r="D477">
            <v>1.161</v>
          </cell>
          <cell r="E477" t="str">
            <v>인</v>
          </cell>
          <cell r="G477">
            <v>81966</v>
          </cell>
          <cell r="H477">
            <v>95162</v>
          </cell>
        </row>
        <row r="478">
          <cell r="A478" t="str">
            <v>절      단</v>
          </cell>
          <cell r="C478" t="str">
            <v>프랜트제관공</v>
          </cell>
          <cell r="D478">
            <v>0.318</v>
          </cell>
          <cell r="E478" t="str">
            <v>인</v>
          </cell>
          <cell r="G478">
            <v>81966</v>
          </cell>
          <cell r="H478">
            <v>26065</v>
          </cell>
        </row>
        <row r="479">
          <cell r="A479" t="str">
            <v>가      공</v>
          </cell>
          <cell r="C479" t="str">
            <v>프랜트제관공</v>
          </cell>
          <cell r="D479">
            <v>1.359</v>
          </cell>
          <cell r="E479" t="str">
            <v>인</v>
          </cell>
          <cell r="G479">
            <v>81966</v>
          </cell>
          <cell r="H479">
            <v>111391</v>
          </cell>
        </row>
        <row r="481">
          <cell r="A481" t="str">
            <v>구 멍 뚫 기</v>
          </cell>
          <cell r="C481" t="str">
            <v>프랜트제관공</v>
          </cell>
          <cell r="D481">
            <v>0.39700000000000002</v>
          </cell>
          <cell r="E481" t="str">
            <v>인</v>
          </cell>
          <cell r="G481">
            <v>81966</v>
          </cell>
          <cell r="H481">
            <v>32540</v>
          </cell>
        </row>
        <row r="482">
          <cell r="A482" t="str">
            <v>용      접</v>
          </cell>
          <cell r="C482" t="str">
            <v>프랜트용접공</v>
          </cell>
          <cell r="D482">
            <v>2.125</v>
          </cell>
          <cell r="E482" t="str">
            <v>인</v>
          </cell>
          <cell r="G482">
            <v>95379</v>
          </cell>
          <cell r="H482">
            <v>202680</v>
          </cell>
        </row>
        <row r="483">
          <cell r="A483" t="str">
            <v>부 품 조 립</v>
          </cell>
          <cell r="C483" t="str">
            <v>비 계 공</v>
          </cell>
          <cell r="D483">
            <v>1.0900000000000001</v>
          </cell>
          <cell r="E483" t="str">
            <v>인</v>
          </cell>
          <cell r="G483">
            <v>79467</v>
          </cell>
          <cell r="H483">
            <v>86619</v>
          </cell>
        </row>
        <row r="484">
          <cell r="C484" t="str">
            <v>프랜트기계설치공</v>
          </cell>
          <cell r="D484">
            <v>1.0900000000000001</v>
          </cell>
          <cell r="E484" t="str">
            <v>인</v>
          </cell>
          <cell r="G484">
            <v>80805</v>
          </cell>
          <cell r="H484">
            <v>88077</v>
          </cell>
        </row>
        <row r="485">
          <cell r="A485" t="str">
            <v>소운반 조립</v>
          </cell>
          <cell r="C485" t="str">
            <v>산소 절단공</v>
          </cell>
          <cell r="D485">
            <v>0.17</v>
          </cell>
          <cell r="E485" t="str">
            <v>인</v>
          </cell>
          <cell r="G485">
            <v>31794</v>
          </cell>
          <cell r="H485">
            <v>5404</v>
          </cell>
        </row>
        <row r="487">
          <cell r="A487" t="str">
            <v>가   조   립</v>
          </cell>
          <cell r="C487" t="str">
            <v>비   계   공</v>
          </cell>
          <cell r="D487">
            <v>0.86399999999999999</v>
          </cell>
          <cell r="E487" t="str">
            <v>인</v>
          </cell>
          <cell r="G487">
            <v>79467</v>
          </cell>
          <cell r="H487">
            <v>68659</v>
          </cell>
        </row>
        <row r="488">
          <cell r="C488" t="str">
            <v>프랜트 제관공</v>
          </cell>
          <cell r="D488">
            <v>1.766</v>
          </cell>
          <cell r="E488" t="str">
            <v>인</v>
          </cell>
          <cell r="G488">
            <v>81966</v>
          </cell>
          <cell r="H488">
            <v>144751</v>
          </cell>
        </row>
        <row r="489">
          <cell r="C489" t="str">
            <v>프랜트 용접공</v>
          </cell>
          <cell r="D489">
            <v>0.85299999999999998</v>
          </cell>
          <cell r="E489" t="str">
            <v>인</v>
          </cell>
          <cell r="G489">
            <v>95379</v>
          </cell>
          <cell r="H489">
            <v>81358</v>
          </cell>
        </row>
        <row r="490">
          <cell r="C490" t="str">
            <v>측   량   사</v>
          </cell>
          <cell r="D490">
            <v>0.14299999999999999</v>
          </cell>
          <cell r="E490" t="str">
            <v>인</v>
          </cell>
          <cell r="G490">
            <v>58506</v>
          </cell>
          <cell r="H490">
            <v>8366</v>
          </cell>
        </row>
        <row r="491">
          <cell r="C491" t="str">
            <v>프랜트기계설치공</v>
          </cell>
          <cell r="D491">
            <v>0.51800000000000002</v>
          </cell>
          <cell r="E491" t="str">
            <v>인</v>
          </cell>
          <cell r="G491">
            <v>80805</v>
          </cell>
          <cell r="H491">
            <v>41856</v>
          </cell>
        </row>
        <row r="492">
          <cell r="E492" t="str">
            <v xml:space="preserve"> </v>
          </cell>
        </row>
        <row r="493">
          <cell r="C493" t="str">
            <v>특 별 인 부</v>
          </cell>
          <cell r="D493">
            <v>0.245</v>
          </cell>
          <cell r="E493" t="str">
            <v>인</v>
          </cell>
          <cell r="G493">
            <v>57379</v>
          </cell>
          <cell r="H493">
            <v>14057</v>
          </cell>
        </row>
        <row r="494">
          <cell r="A494" t="str">
            <v>검사 및 교정</v>
          </cell>
          <cell r="C494" t="str">
            <v>기술관리 제외한</v>
          </cell>
          <cell r="D494" t="str">
            <v>1</v>
          </cell>
          <cell r="E494" t="str">
            <v>식</v>
          </cell>
          <cell r="H494">
            <v>104280</v>
          </cell>
        </row>
        <row r="495">
          <cell r="C495" t="str">
            <v>10%</v>
          </cell>
        </row>
        <row r="497">
          <cell r="B497" t="str">
            <v>계</v>
          </cell>
          <cell r="F497">
            <v>1195828</v>
          </cell>
          <cell r="H497">
            <v>1195828</v>
          </cell>
        </row>
        <row r="499">
          <cell r="A499" t="str">
            <v>ROLLER GATE 제작 사용장비 경비</v>
          </cell>
        </row>
        <row r="500">
          <cell r="E500" t="str">
            <v xml:space="preserve"> </v>
          </cell>
        </row>
        <row r="501">
          <cell r="A501" t="str">
            <v>종       별</v>
          </cell>
          <cell r="C501" t="str">
            <v>재 료 또 는</v>
          </cell>
          <cell r="D501" t="str">
            <v xml:space="preserve">원 수 </v>
          </cell>
          <cell r="E501" t="str">
            <v>단 위</v>
          </cell>
          <cell r="F501" t="str">
            <v>총   액</v>
          </cell>
          <cell r="G501" t="str">
            <v>노   무   비</v>
          </cell>
          <cell r="I501" t="str">
            <v>재   료   비</v>
          </cell>
          <cell r="K501" t="str">
            <v>경      비</v>
          </cell>
          <cell r="M501" t="str">
            <v>비   고</v>
          </cell>
        </row>
        <row r="502">
          <cell r="C502" t="str">
            <v xml:space="preserve">규       격 </v>
          </cell>
          <cell r="F502" t="str">
            <v>금   액</v>
          </cell>
          <cell r="G502" t="str">
            <v>단  가</v>
          </cell>
          <cell r="H502" t="str">
            <v>금   액</v>
          </cell>
          <cell r="I502" t="str">
            <v>단  가</v>
          </cell>
          <cell r="J502" t="str">
            <v>금   액</v>
          </cell>
          <cell r="K502" t="str">
            <v>단  가</v>
          </cell>
          <cell r="L502" t="str">
            <v>금   액</v>
          </cell>
        </row>
        <row r="503">
          <cell r="A503" t="str">
            <v>LATHE</v>
          </cell>
          <cell r="C503" t="str">
            <v>12FT x 7.5HP</v>
          </cell>
          <cell r="D503">
            <v>0.53600000000000003</v>
          </cell>
          <cell r="E503" t="str">
            <v>Hr</v>
          </cell>
          <cell r="G503">
            <v>3418</v>
          </cell>
          <cell r="H503">
            <v>1832</v>
          </cell>
          <cell r="I503" t="str">
            <v xml:space="preserve"> </v>
          </cell>
          <cell r="J503" t="str">
            <v xml:space="preserve"> </v>
          </cell>
          <cell r="K503">
            <v>3775</v>
          </cell>
          <cell r="L503">
            <v>2023</v>
          </cell>
        </row>
        <row r="504">
          <cell r="A504" t="str">
            <v>PLANER</v>
          </cell>
          <cell r="C504" t="str">
            <v>4FT x 8FT</v>
          </cell>
          <cell r="D504">
            <v>7.5999999999999998E-2</v>
          </cell>
          <cell r="E504" t="str">
            <v>Hr</v>
          </cell>
          <cell r="G504">
            <v>3129</v>
          </cell>
          <cell r="H504">
            <v>237</v>
          </cell>
          <cell r="I504" t="str">
            <v xml:space="preserve"> </v>
          </cell>
          <cell r="J504" t="str">
            <v xml:space="preserve"> </v>
          </cell>
          <cell r="K504">
            <v>2743</v>
          </cell>
          <cell r="L504">
            <v>208</v>
          </cell>
        </row>
        <row r="505">
          <cell r="A505" t="str">
            <v>BORING M/C</v>
          </cell>
          <cell r="C505" t="str">
            <v>Hori.type,3HP</v>
          </cell>
          <cell r="D505">
            <v>1.4359999999999999</v>
          </cell>
          <cell r="E505" t="str">
            <v>Hr</v>
          </cell>
          <cell r="G505">
            <v>3547</v>
          </cell>
          <cell r="H505">
            <v>5093</v>
          </cell>
          <cell r="I505" t="str">
            <v xml:space="preserve"> </v>
          </cell>
          <cell r="J505" t="str">
            <v xml:space="preserve"> </v>
          </cell>
          <cell r="K505">
            <v>8928</v>
          </cell>
          <cell r="L505">
            <v>12820</v>
          </cell>
        </row>
        <row r="506">
          <cell r="A506" t="str">
            <v>UNION MELT WELDER</v>
          </cell>
          <cell r="C506" t="str">
            <v>5.5 KVA</v>
          </cell>
          <cell r="D506">
            <v>2.72</v>
          </cell>
          <cell r="E506" t="str">
            <v>Hr</v>
          </cell>
          <cell r="G506">
            <v>3488</v>
          </cell>
          <cell r="H506">
            <v>9487</v>
          </cell>
          <cell r="I506" t="str">
            <v xml:space="preserve"> </v>
          </cell>
          <cell r="J506" t="str">
            <v xml:space="preserve"> </v>
          </cell>
          <cell r="K506">
            <v>1797</v>
          </cell>
          <cell r="L506">
            <v>4887</v>
          </cell>
        </row>
        <row r="507">
          <cell r="A507" t="str">
            <v>A.C WELDER</v>
          </cell>
          <cell r="C507" t="str">
            <v>10KVA</v>
          </cell>
          <cell r="D507">
            <v>8.16</v>
          </cell>
          <cell r="E507" t="str">
            <v>Hr</v>
          </cell>
          <cell r="I507" t="str">
            <v xml:space="preserve"> </v>
          </cell>
          <cell r="J507" t="str">
            <v xml:space="preserve"> </v>
          </cell>
          <cell r="K507">
            <v>155</v>
          </cell>
          <cell r="L507">
            <v>1264</v>
          </cell>
        </row>
        <row r="508">
          <cell r="E508" t="str">
            <v xml:space="preserve"> </v>
          </cell>
          <cell r="I508" t="str">
            <v xml:space="preserve"> </v>
          </cell>
          <cell r="J508" t="str">
            <v xml:space="preserve"> </v>
          </cell>
        </row>
        <row r="509">
          <cell r="A509" t="str">
            <v>GOUGING M/C</v>
          </cell>
          <cell r="C509" t="str">
            <v>중 형</v>
          </cell>
          <cell r="D509">
            <v>1.7</v>
          </cell>
          <cell r="E509" t="str">
            <v>Hr</v>
          </cell>
          <cell r="G509">
            <v>3380</v>
          </cell>
          <cell r="H509">
            <v>5746</v>
          </cell>
          <cell r="I509" t="str">
            <v xml:space="preserve"> </v>
          </cell>
          <cell r="J509" t="str">
            <v xml:space="preserve"> </v>
          </cell>
          <cell r="K509">
            <v>670</v>
          </cell>
          <cell r="L509">
            <v>1139</v>
          </cell>
        </row>
        <row r="510">
          <cell r="A510" t="str">
            <v>GAS CUTTING M/C</v>
          </cell>
          <cell r="C510" t="str">
            <v>Auto형</v>
          </cell>
          <cell r="D510">
            <v>1.016</v>
          </cell>
          <cell r="E510" t="str">
            <v>Hr</v>
          </cell>
          <cell r="G510">
            <v>11922</v>
          </cell>
          <cell r="H510">
            <v>12112</v>
          </cell>
          <cell r="I510" t="str">
            <v xml:space="preserve"> </v>
          </cell>
          <cell r="J510" t="str">
            <v xml:space="preserve"> </v>
          </cell>
          <cell r="K510">
            <v>119</v>
          </cell>
          <cell r="L510">
            <v>120</v>
          </cell>
        </row>
        <row r="511">
          <cell r="A511" t="str">
            <v>GAS CUTTING M/C</v>
          </cell>
          <cell r="C511" t="str">
            <v>수 동</v>
          </cell>
          <cell r="D511">
            <v>1.016</v>
          </cell>
          <cell r="E511" t="str">
            <v>Hr</v>
          </cell>
          <cell r="G511">
            <v>3974</v>
          </cell>
          <cell r="H511">
            <v>4037</v>
          </cell>
          <cell r="I511" t="str">
            <v xml:space="preserve"> </v>
          </cell>
          <cell r="J511" t="str">
            <v xml:space="preserve"> </v>
          </cell>
          <cell r="K511">
            <v>115</v>
          </cell>
          <cell r="L511">
            <v>116</v>
          </cell>
        </row>
        <row r="512">
          <cell r="A512" t="str">
            <v>GAS HEATING TOUCH</v>
          </cell>
          <cell r="C512" t="str">
            <v>중 형</v>
          </cell>
          <cell r="D512">
            <v>3.3279999999999998</v>
          </cell>
          <cell r="E512" t="str">
            <v>Hr</v>
          </cell>
          <cell r="G512">
            <v>3174</v>
          </cell>
          <cell r="H512">
            <v>10563</v>
          </cell>
          <cell r="I512" t="str">
            <v xml:space="preserve"> </v>
          </cell>
          <cell r="J512" t="str">
            <v xml:space="preserve"> </v>
          </cell>
          <cell r="K512">
            <v>115</v>
          </cell>
          <cell r="L512">
            <v>382</v>
          </cell>
        </row>
        <row r="513">
          <cell r="A513" t="str">
            <v>OVER HEAD CRANE</v>
          </cell>
          <cell r="C513" t="str">
            <v>30 TON</v>
          </cell>
          <cell r="D513">
            <v>1.2689999999999999</v>
          </cell>
          <cell r="E513" t="str">
            <v>Hr</v>
          </cell>
          <cell r="G513">
            <v>9681</v>
          </cell>
          <cell r="H513">
            <v>12285</v>
          </cell>
          <cell r="I513" t="str">
            <v xml:space="preserve"> </v>
          </cell>
          <cell r="J513" t="str">
            <v xml:space="preserve"> </v>
          </cell>
          <cell r="K513">
            <v>4123</v>
          </cell>
          <cell r="L513">
            <v>5232</v>
          </cell>
        </row>
        <row r="514">
          <cell r="E514" t="str">
            <v xml:space="preserve"> </v>
          </cell>
          <cell r="I514" t="str">
            <v xml:space="preserve"> </v>
          </cell>
          <cell r="J514" t="str">
            <v xml:space="preserve"> </v>
          </cell>
        </row>
        <row r="515">
          <cell r="A515" t="str">
            <v>HYDRO PRESS</v>
          </cell>
          <cell r="C515" t="str">
            <v>100 TON</v>
          </cell>
          <cell r="D515">
            <v>1.48</v>
          </cell>
          <cell r="E515" t="str">
            <v>Hr</v>
          </cell>
          <cell r="G515">
            <v>3281</v>
          </cell>
          <cell r="H515">
            <v>4855</v>
          </cell>
          <cell r="I515" t="str">
            <v xml:space="preserve"> </v>
          </cell>
          <cell r="J515" t="str">
            <v xml:space="preserve"> </v>
          </cell>
          <cell r="K515">
            <v>6045</v>
          </cell>
          <cell r="L515">
            <v>8946</v>
          </cell>
        </row>
        <row r="516">
          <cell r="A516" t="str">
            <v>BENDING ROLLER</v>
          </cell>
          <cell r="C516" t="str">
            <v>23 FT</v>
          </cell>
          <cell r="D516">
            <v>1.0880000000000001</v>
          </cell>
          <cell r="E516" t="str">
            <v>Hr</v>
          </cell>
          <cell r="G516">
            <v>4281</v>
          </cell>
          <cell r="H516">
            <v>4657</v>
          </cell>
          <cell r="I516" t="str">
            <v xml:space="preserve"> </v>
          </cell>
          <cell r="J516" t="str">
            <v xml:space="preserve"> </v>
          </cell>
          <cell r="K516">
            <v>6323</v>
          </cell>
          <cell r="L516">
            <v>6879</v>
          </cell>
        </row>
        <row r="517">
          <cell r="A517" t="str">
            <v>SHEARING M/C</v>
          </cell>
          <cell r="D517">
            <v>0.25600000000000001</v>
          </cell>
          <cell r="E517" t="str">
            <v>Hr</v>
          </cell>
          <cell r="G517">
            <v>3688</v>
          </cell>
          <cell r="H517">
            <v>944</v>
          </cell>
          <cell r="I517" t="str">
            <v xml:space="preserve"> </v>
          </cell>
          <cell r="J517" t="str">
            <v xml:space="preserve"> </v>
          </cell>
          <cell r="K517">
            <v>3209</v>
          </cell>
          <cell r="L517">
            <v>821</v>
          </cell>
        </row>
        <row r="518">
          <cell r="A518" t="str">
            <v>DRILLING M/C</v>
          </cell>
          <cell r="C518" t="str">
            <v>3 HP</v>
          </cell>
          <cell r="D518">
            <v>1.6319999999999999</v>
          </cell>
          <cell r="E518" t="str">
            <v>Hr</v>
          </cell>
          <cell r="G518">
            <v>3401</v>
          </cell>
          <cell r="H518">
            <v>5550</v>
          </cell>
          <cell r="I518" t="str">
            <v xml:space="preserve"> </v>
          </cell>
          <cell r="J518" t="str">
            <v xml:space="preserve"> </v>
          </cell>
          <cell r="K518">
            <v>576</v>
          </cell>
          <cell r="L518">
            <v>940</v>
          </cell>
        </row>
        <row r="519">
          <cell r="A519" t="str">
            <v>DRILLING M/C</v>
          </cell>
          <cell r="C519" t="str">
            <v>Radial,5 HP</v>
          </cell>
          <cell r="D519">
            <v>0.81599999999999995</v>
          </cell>
          <cell r="E519" t="str">
            <v>Hr</v>
          </cell>
          <cell r="G519">
            <v>3401</v>
          </cell>
          <cell r="H519">
            <v>2775</v>
          </cell>
          <cell r="I519" t="str">
            <v xml:space="preserve"> </v>
          </cell>
          <cell r="J519" t="str">
            <v xml:space="preserve"> </v>
          </cell>
          <cell r="K519">
            <v>1720</v>
          </cell>
          <cell r="L519">
            <v>1403</v>
          </cell>
        </row>
        <row r="520">
          <cell r="E520" t="str">
            <v xml:space="preserve"> </v>
          </cell>
          <cell r="I520" t="str">
            <v xml:space="preserve"> </v>
          </cell>
          <cell r="J520" t="str">
            <v xml:space="preserve"> </v>
          </cell>
        </row>
        <row r="521">
          <cell r="A521" t="str">
            <v>COMPRESSOR</v>
          </cell>
          <cell r="C521" t="str">
            <v>7.1㎥/min</v>
          </cell>
          <cell r="D521">
            <v>3.17</v>
          </cell>
          <cell r="E521" t="str">
            <v>Hr</v>
          </cell>
          <cell r="G521">
            <v>9681</v>
          </cell>
          <cell r="H521">
            <v>30688</v>
          </cell>
          <cell r="I521">
            <v>6189</v>
          </cell>
          <cell r="J521">
            <v>19619</v>
          </cell>
          <cell r="K521">
            <v>3137</v>
          </cell>
          <cell r="L521">
            <v>9944</v>
          </cell>
        </row>
        <row r="522">
          <cell r="A522" t="str">
            <v>PORTABLE DRILL</v>
          </cell>
          <cell r="C522" t="str">
            <v>0.5 HP</v>
          </cell>
          <cell r="D522">
            <v>1.2210000000000001</v>
          </cell>
          <cell r="E522" t="str">
            <v>Hr</v>
          </cell>
          <cell r="K522">
            <v>12</v>
          </cell>
          <cell r="L522">
            <v>14</v>
          </cell>
        </row>
        <row r="523">
          <cell r="A523" t="str">
            <v>TRUCK CRANE</v>
          </cell>
          <cell r="C523" t="str">
            <v>30 TON</v>
          </cell>
          <cell r="D523">
            <v>0.42299999999999999</v>
          </cell>
          <cell r="E523" t="str">
            <v>Hr</v>
          </cell>
          <cell r="G523">
            <v>18615</v>
          </cell>
          <cell r="H523">
            <v>7874</v>
          </cell>
          <cell r="I523">
            <v>7046</v>
          </cell>
          <cell r="J523">
            <v>2980</v>
          </cell>
          <cell r="K523">
            <v>44939</v>
          </cell>
          <cell r="L523">
            <v>19009</v>
          </cell>
        </row>
        <row r="524">
          <cell r="A524" t="str">
            <v>Fork Lift</v>
          </cell>
          <cell r="C524" t="str">
            <v>5 TON</v>
          </cell>
          <cell r="D524">
            <v>0.42299999999999999</v>
          </cell>
          <cell r="E524" t="str">
            <v>Hr</v>
          </cell>
          <cell r="G524">
            <v>9681</v>
          </cell>
          <cell r="H524">
            <v>4095</v>
          </cell>
          <cell r="I524">
            <v>5116.08</v>
          </cell>
          <cell r="J524">
            <v>2164</v>
          </cell>
          <cell r="K524">
            <v>4863</v>
          </cell>
          <cell r="L524">
            <v>2057</v>
          </cell>
        </row>
        <row r="525">
          <cell r="A525" t="str">
            <v>Trailer</v>
          </cell>
          <cell r="C525" t="str">
            <v>30ton</v>
          </cell>
          <cell r="D525">
            <v>0.42299999999999999</v>
          </cell>
          <cell r="E525" t="str">
            <v>Hr</v>
          </cell>
          <cell r="G525">
            <v>8683</v>
          </cell>
          <cell r="H525">
            <v>3672</v>
          </cell>
          <cell r="I525">
            <v>15763</v>
          </cell>
          <cell r="J525">
            <v>6667</v>
          </cell>
          <cell r="K525">
            <v>27414</v>
          </cell>
          <cell r="L525">
            <v>11596</v>
          </cell>
        </row>
        <row r="527">
          <cell r="B527" t="str">
            <v>계</v>
          </cell>
          <cell r="F527">
            <v>247732</v>
          </cell>
          <cell r="H527">
            <v>126502</v>
          </cell>
          <cell r="J527">
            <v>31430</v>
          </cell>
          <cell r="K527" t="str">
            <v xml:space="preserve"> </v>
          </cell>
          <cell r="L527">
            <v>89800</v>
          </cell>
        </row>
        <row r="528">
          <cell r="A528" t="str">
            <v>ROLLER GATE 제작 소모 자재비</v>
          </cell>
        </row>
        <row r="529">
          <cell r="E529" t="str">
            <v xml:space="preserve"> </v>
          </cell>
        </row>
        <row r="530">
          <cell r="A530" t="str">
            <v>종       별</v>
          </cell>
          <cell r="C530" t="str">
            <v>재 료 또 는</v>
          </cell>
          <cell r="D530" t="str">
            <v xml:space="preserve">원 수 </v>
          </cell>
          <cell r="E530" t="str">
            <v>단 위</v>
          </cell>
          <cell r="F530" t="str">
            <v>총   액</v>
          </cell>
          <cell r="G530" t="str">
            <v>노   무   비</v>
          </cell>
          <cell r="I530" t="str">
            <v>재   료   비</v>
          </cell>
          <cell r="K530" t="str">
            <v>경      비</v>
          </cell>
          <cell r="M530" t="str">
            <v>비   고</v>
          </cell>
        </row>
        <row r="531">
          <cell r="C531" t="str">
            <v xml:space="preserve">규       격 </v>
          </cell>
          <cell r="F531" t="str">
            <v>금   액</v>
          </cell>
          <cell r="G531" t="str">
            <v>단  가</v>
          </cell>
          <cell r="H531" t="str">
            <v>금   액</v>
          </cell>
          <cell r="I531" t="str">
            <v>단  가</v>
          </cell>
          <cell r="J531" t="str">
            <v>금   액</v>
          </cell>
          <cell r="K531" t="str">
            <v>단  가</v>
          </cell>
          <cell r="L531" t="str">
            <v>금   액</v>
          </cell>
        </row>
        <row r="533">
          <cell r="A533" t="str">
            <v>산       소</v>
          </cell>
          <cell r="C533" t="str">
            <v>6,000L용</v>
          </cell>
          <cell r="D533">
            <v>3</v>
          </cell>
          <cell r="E533" t="str">
            <v>병</v>
          </cell>
          <cell r="G533" t="str">
            <v xml:space="preserve"> </v>
          </cell>
          <cell r="I533">
            <v>12000</v>
          </cell>
          <cell r="J533">
            <v>36000</v>
          </cell>
        </row>
        <row r="534">
          <cell r="A534" t="str">
            <v>아 세 치 렌</v>
          </cell>
          <cell r="C534" t="str">
            <v>4,500L용</v>
          </cell>
          <cell r="D534">
            <v>2.58</v>
          </cell>
          <cell r="E534" t="str">
            <v>병</v>
          </cell>
          <cell r="I534">
            <v>55392</v>
          </cell>
          <cell r="J534">
            <v>142911</v>
          </cell>
        </row>
        <row r="535">
          <cell r="A535" t="str">
            <v>함       석</v>
          </cell>
          <cell r="C535" t="str">
            <v>#31 x 3' x 6'</v>
          </cell>
          <cell r="D535">
            <v>0.62</v>
          </cell>
          <cell r="E535" t="str">
            <v>매</v>
          </cell>
          <cell r="I535">
            <v>2825</v>
          </cell>
          <cell r="J535">
            <v>1751</v>
          </cell>
        </row>
        <row r="536">
          <cell r="A536" t="str">
            <v>용   접  봉</v>
          </cell>
          <cell r="C536" t="str">
            <v>SS41, 4M/Mx350L</v>
          </cell>
          <cell r="D536">
            <v>20</v>
          </cell>
          <cell r="E536" t="str">
            <v>KG</v>
          </cell>
          <cell r="I536">
            <v>1260</v>
          </cell>
          <cell r="J536">
            <v>25200</v>
          </cell>
        </row>
        <row r="537">
          <cell r="A537" t="str">
            <v>전       력</v>
          </cell>
          <cell r="D537">
            <v>310</v>
          </cell>
          <cell r="E537" t="str">
            <v>KWH</v>
          </cell>
          <cell r="I537" t="str">
            <v xml:space="preserve"> </v>
          </cell>
          <cell r="K537">
            <v>61.6</v>
          </cell>
          <cell r="L537">
            <v>19096</v>
          </cell>
        </row>
        <row r="538">
          <cell r="E538" t="str">
            <v xml:space="preserve"> </v>
          </cell>
          <cell r="I538" t="str">
            <v xml:space="preserve"> </v>
          </cell>
          <cell r="K538" t="str">
            <v xml:space="preserve"> </v>
          </cell>
        </row>
        <row r="540">
          <cell r="B540" t="str">
            <v>계</v>
          </cell>
          <cell r="F540">
            <v>224958</v>
          </cell>
          <cell r="J540">
            <v>205862</v>
          </cell>
          <cell r="L540">
            <v>19096</v>
          </cell>
        </row>
        <row r="557">
          <cell r="A557" t="str">
            <v>ROLLER GATE GUIDE FRAME 제작 인건비</v>
          </cell>
        </row>
        <row r="558">
          <cell r="E558" t="str">
            <v xml:space="preserve"> </v>
          </cell>
        </row>
        <row r="559">
          <cell r="A559" t="str">
            <v>종       별</v>
          </cell>
          <cell r="C559" t="str">
            <v>재 료 또 는</v>
          </cell>
          <cell r="D559" t="str">
            <v xml:space="preserve">원 수 </v>
          </cell>
          <cell r="E559" t="str">
            <v>단 위</v>
          </cell>
          <cell r="F559" t="str">
            <v>총   액</v>
          </cell>
          <cell r="G559" t="str">
            <v>노   무   비</v>
          </cell>
          <cell r="I559" t="str">
            <v>재   료   비</v>
          </cell>
          <cell r="K559" t="str">
            <v>경      비</v>
          </cell>
          <cell r="M559" t="str">
            <v>비   고</v>
          </cell>
        </row>
        <row r="560">
          <cell r="C560" t="str">
            <v xml:space="preserve">규       격 </v>
          </cell>
          <cell r="F560" t="str">
            <v>금   액</v>
          </cell>
          <cell r="G560" t="str">
            <v>단  가</v>
          </cell>
          <cell r="H560" t="str">
            <v>금   액</v>
          </cell>
          <cell r="I560" t="str">
            <v>단  가</v>
          </cell>
          <cell r="J560" t="str">
            <v>금   액</v>
          </cell>
          <cell r="K560" t="str">
            <v>단  가</v>
          </cell>
          <cell r="L560" t="str">
            <v>금   액</v>
          </cell>
        </row>
        <row r="561">
          <cell r="A561" t="str">
            <v>기 술 관 리</v>
          </cell>
          <cell r="C561" t="str">
            <v>기계기사1급</v>
          </cell>
          <cell r="D561">
            <v>2.5</v>
          </cell>
          <cell r="E561" t="str">
            <v>인</v>
          </cell>
          <cell r="G561">
            <v>97488</v>
          </cell>
          <cell r="H561">
            <v>243720</v>
          </cell>
        </row>
        <row r="562">
          <cell r="A562" t="str">
            <v>사      도</v>
          </cell>
          <cell r="C562" t="str">
            <v>제   도   공</v>
          </cell>
          <cell r="D562">
            <v>1</v>
          </cell>
          <cell r="E562" t="str">
            <v>인</v>
          </cell>
          <cell r="G562">
            <v>32747</v>
          </cell>
          <cell r="H562">
            <v>32747</v>
          </cell>
        </row>
        <row r="563">
          <cell r="A563" t="str">
            <v>재료 절단 현도</v>
          </cell>
          <cell r="C563" t="str">
            <v>현   도   공</v>
          </cell>
          <cell r="D563">
            <v>0.63</v>
          </cell>
          <cell r="E563" t="str">
            <v>인</v>
          </cell>
          <cell r="G563">
            <v>28487</v>
          </cell>
          <cell r="H563">
            <v>17946</v>
          </cell>
        </row>
        <row r="564">
          <cell r="A564" t="str">
            <v xml:space="preserve"> </v>
          </cell>
          <cell r="B564" t="str">
            <v>괘    서</v>
          </cell>
          <cell r="C564" t="str">
            <v>마   킹   공</v>
          </cell>
          <cell r="D564">
            <v>1.26</v>
          </cell>
          <cell r="E564" t="str">
            <v>인</v>
          </cell>
          <cell r="G564">
            <v>26924</v>
          </cell>
          <cell r="H564">
            <v>33924</v>
          </cell>
        </row>
        <row r="565">
          <cell r="A565" t="str">
            <v xml:space="preserve"> </v>
          </cell>
          <cell r="B565" t="str">
            <v>절    단</v>
          </cell>
          <cell r="C565" t="str">
            <v>절   단   공</v>
          </cell>
          <cell r="D565">
            <v>0.33</v>
          </cell>
          <cell r="E565" t="str">
            <v>인</v>
          </cell>
          <cell r="G565">
            <v>65881</v>
          </cell>
          <cell r="H565">
            <v>21740</v>
          </cell>
        </row>
        <row r="567">
          <cell r="B567" t="str">
            <v>교    정</v>
          </cell>
          <cell r="C567" t="str">
            <v>프랜트 제관공</v>
          </cell>
          <cell r="D567">
            <v>0.6</v>
          </cell>
          <cell r="E567" t="str">
            <v>인</v>
          </cell>
          <cell r="G567">
            <v>81966</v>
          </cell>
          <cell r="H567">
            <v>49179</v>
          </cell>
        </row>
        <row r="568">
          <cell r="A568" t="str">
            <v>단재가공 괘서</v>
          </cell>
          <cell r="C568" t="str">
            <v>마   킹   공</v>
          </cell>
          <cell r="D568">
            <v>1.26</v>
          </cell>
          <cell r="E568" t="str">
            <v>인</v>
          </cell>
          <cell r="G568">
            <v>26924</v>
          </cell>
          <cell r="H568">
            <v>33924</v>
          </cell>
        </row>
        <row r="569">
          <cell r="A569" t="str">
            <v xml:space="preserve"> </v>
          </cell>
          <cell r="B569" t="str">
            <v>절    단</v>
          </cell>
          <cell r="C569" t="str">
            <v>절   단   공</v>
          </cell>
          <cell r="D569">
            <v>0.16</v>
          </cell>
          <cell r="E569" t="str">
            <v>인</v>
          </cell>
          <cell r="G569">
            <v>65881</v>
          </cell>
          <cell r="H569">
            <v>10540</v>
          </cell>
        </row>
        <row r="570">
          <cell r="B570" t="str">
            <v>EDGE가공</v>
          </cell>
          <cell r="C570" t="str">
            <v>산소 절단공</v>
          </cell>
          <cell r="D570">
            <v>0.17</v>
          </cell>
          <cell r="E570" t="str">
            <v>인</v>
          </cell>
          <cell r="G570">
            <v>31794</v>
          </cell>
          <cell r="H570">
            <v>5404</v>
          </cell>
        </row>
        <row r="571">
          <cell r="A571" t="str">
            <v xml:space="preserve"> </v>
          </cell>
          <cell r="B571" t="str">
            <v>용    접</v>
          </cell>
          <cell r="C571" t="str">
            <v>프랜트 용접공</v>
          </cell>
          <cell r="D571">
            <v>1.3</v>
          </cell>
          <cell r="E571" t="str">
            <v>인</v>
          </cell>
          <cell r="G571">
            <v>95379</v>
          </cell>
          <cell r="H571">
            <v>123992</v>
          </cell>
        </row>
        <row r="573">
          <cell r="A573" t="str">
            <v xml:space="preserve"> </v>
          </cell>
          <cell r="B573" t="str">
            <v>교    정</v>
          </cell>
          <cell r="C573" t="str">
            <v>프랜트 제관공</v>
          </cell>
          <cell r="D573">
            <v>0.75</v>
          </cell>
          <cell r="E573" t="str">
            <v>인</v>
          </cell>
          <cell r="G573">
            <v>81966</v>
          </cell>
          <cell r="H573">
            <v>61474</v>
          </cell>
        </row>
        <row r="574">
          <cell r="B574" t="str">
            <v>HOLING</v>
          </cell>
          <cell r="C574" t="str">
            <v>프랜트 제관공</v>
          </cell>
          <cell r="D574">
            <v>0.15</v>
          </cell>
          <cell r="E574" t="str">
            <v>인</v>
          </cell>
          <cell r="G574">
            <v>81966</v>
          </cell>
          <cell r="H574">
            <v>12294</v>
          </cell>
        </row>
        <row r="575">
          <cell r="A575" t="str">
            <v>부분조립,취부조정</v>
          </cell>
          <cell r="C575" t="str">
            <v>프랜트기계설치공</v>
          </cell>
          <cell r="D575">
            <v>3.7</v>
          </cell>
          <cell r="E575" t="str">
            <v>인</v>
          </cell>
          <cell r="G575">
            <v>80805</v>
          </cell>
          <cell r="H575">
            <v>298978</v>
          </cell>
        </row>
        <row r="576">
          <cell r="A576" t="str">
            <v>용      접</v>
          </cell>
          <cell r="C576" t="str">
            <v>프랜트 용접공</v>
          </cell>
          <cell r="D576">
            <v>8.4</v>
          </cell>
          <cell r="E576" t="str">
            <v>인</v>
          </cell>
          <cell r="G576">
            <v>95379</v>
          </cell>
          <cell r="H576">
            <v>801183</v>
          </cell>
        </row>
        <row r="577">
          <cell r="A577" t="str">
            <v>절      단</v>
          </cell>
          <cell r="C577" t="str">
            <v>절   단   공</v>
          </cell>
          <cell r="D577">
            <v>0.1</v>
          </cell>
          <cell r="E577" t="str">
            <v>인</v>
          </cell>
          <cell r="G577">
            <v>65881</v>
          </cell>
          <cell r="H577">
            <v>6588</v>
          </cell>
        </row>
        <row r="578">
          <cell r="E578" t="str">
            <v xml:space="preserve"> </v>
          </cell>
        </row>
        <row r="579">
          <cell r="A579" t="str">
            <v>교      정</v>
          </cell>
          <cell r="C579" t="str">
            <v>프랜트 제관공</v>
          </cell>
          <cell r="D579">
            <v>1.75</v>
          </cell>
          <cell r="E579" t="str">
            <v>인</v>
          </cell>
          <cell r="G579">
            <v>81966</v>
          </cell>
          <cell r="H579">
            <v>143440</v>
          </cell>
        </row>
        <row r="580">
          <cell r="A580" t="str">
            <v>기 계 가 공</v>
          </cell>
          <cell r="C580" t="str">
            <v>기   계   공</v>
          </cell>
          <cell r="D580">
            <v>1.26</v>
          </cell>
          <cell r="E580" t="str">
            <v>인</v>
          </cell>
          <cell r="G580">
            <v>58906</v>
          </cell>
          <cell r="H580">
            <v>74221</v>
          </cell>
        </row>
        <row r="581">
          <cell r="C581" t="str">
            <v>기계 연마공</v>
          </cell>
          <cell r="D581">
            <v>0.126</v>
          </cell>
          <cell r="E581" t="str">
            <v>인</v>
          </cell>
          <cell r="G581">
            <v>26032</v>
          </cell>
          <cell r="H581">
            <v>3280</v>
          </cell>
        </row>
        <row r="582">
          <cell r="A582" t="str">
            <v>가 조 립,조 립</v>
          </cell>
          <cell r="C582" t="str">
            <v>프랜트기계설치공</v>
          </cell>
          <cell r="D582">
            <v>2</v>
          </cell>
          <cell r="E582" t="str">
            <v>인</v>
          </cell>
          <cell r="G582">
            <v>80805</v>
          </cell>
          <cell r="H582">
            <v>161610</v>
          </cell>
        </row>
        <row r="583">
          <cell r="A583" t="str">
            <v>가 조 립,해 체</v>
          </cell>
          <cell r="C583" t="str">
            <v>프랜트기계설치공</v>
          </cell>
          <cell r="D583">
            <v>1</v>
          </cell>
          <cell r="E583" t="str">
            <v>인</v>
          </cell>
          <cell r="G583">
            <v>80805</v>
          </cell>
          <cell r="H583">
            <v>80805</v>
          </cell>
        </row>
        <row r="584">
          <cell r="E584" t="str">
            <v xml:space="preserve"> </v>
          </cell>
        </row>
        <row r="585">
          <cell r="A585" t="str">
            <v>운 반 조 작</v>
          </cell>
          <cell r="C585" t="str">
            <v>특수 비계공</v>
          </cell>
          <cell r="D585">
            <v>5</v>
          </cell>
          <cell r="E585" t="str">
            <v>인</v>
          </cell>
          <cell r="G585">
            <v>85884</v>
          </cell>
          <cell r="H585">
            <v>429420</v>
          </cell>
        </row>
        <row r="586">
          <cell r="A586" t="str">
            <v>종       별</v>
          </cell>
          <cell r="C586" t="str">
            <v>재 료 또 는</v>
          </cell>
          <cell r="D586" t="str">
            <v xml:space="preserve">원 수 </v>
          </cell>
          <cell r="E586" t="str">
            <v>단 위</v>
          </cell>
          <cell r="F586" t="str">
            <v>총   액</v>
          </cell>
          <cell r="G586" t="str">
            <v>노   무   비</v>
          </cell>
          <cell r="I586" t="str">
            <v>재   료   비</v>
          </cell>
          <cell r="K586" t="str">
            <v>경      비</v>
          </cell>
          <cell r="M586" t="str">
            <v>비   고</v>
          </cell>
        </row>
        <row r="587">
          <cell r="C587" t="str">
            <v xml:space="preserve">규       격 </v>
          </cell>
          <cell r="F587" t="str">
            <v>금   액</v>
          </cell>
          <cell r="G587" t="str">
            <v>단  가</v>
          </cell>
          <cell r="H587" t="str">
            <v>금   액</v>
          </cell>
          <cell r="I587" t="str">
            <v>단  가</v>
          </cell>
          <cell r="J587" t="str">
            <v>금   액</v>
          </cell>
          <cell r="K587" t="str">
            <v>단  가</v>
          </cell>
          <cell r="L587" t="str">
            <v>금   액</v>
          </cell>
        </row>
        <row r="588">
          <cell r="A588" t="str">
            <v>동 력 조 작</v>
          </cell>
          <cell r="C588" t="str">
            <v>플랜트전공</v>
          </cell>
          <cell r="D588">
            <v>1</v>
          </cell>
          <cell r="E588" t="str">
            <v>인</v>
          </cell>
          <cell r="G588">
            <v>64285</v>
          </cell>
          <cell r="H588">
            <v>64285</v>
          </cell>
        </row>
        <row r="589">
          <cell r="A589" t="str">
            <v>보      조</v>
          </cell>
          <cell r="C589" t="str">
            <v>특 별 인 부</v>
          </cell>
          <cell r="D589">
            <v>14.4</v>
          </cell>
          <cell r="E589" t="str">
            <v>인</v>
          </cell>
          <cell r="G589">
            <v>57379</v>
          </cell>
          <cell r="H589">
            <v>826257</v>
          </cell>
        </row>
        <row r="590">
          <cell r="A590" t="str">
            <v>검      사</v>
          </cell>
          <cell r="C590" t="str">
            <v>인건비 7%</v>
          </cell>
          <cell r="D590" t="str">
            <v>1</v>
          </cell>
          <cell r="E590" t="str">
            <v>식</v>
          </cell>
          <cell r="H590">
            <v>247586</v>
          </cell>
        </row>
        <row r="592">
          <cell r="B592" t="str">
            <v>계</v>
          </cell>
          <cell r="F592">
            <v>3784537</v>
          </cell>
          <cell r="H592">
            <v>3784537</v>
          </cell>
        </row>
        <row r="615">
          <cell r="A615" t="str">
            <v>ROLLER GATE GUIDE FRAME 제작 소모 자재비</v>
          </cell>
        </row>
        <row r="616">
          <cell r="E616" t="str">
            <v xml:space="preserve"> </v>
          </cell>
        </row>
        <row r="617">
          <cell r="A617" t="str">
            <v>종       별</v>
          </cell>
          <cell r="C617" t="str">
            <v>재 료 또 는</v>
          </cell>
          <cell r="D617" t="str">
            <v xml:space="preserve">원 수 </v>
          </cell>
          <cell r="E617" t="str">
            <v>단 위</v>
          </cell>
          <cell r="F617" t="str">
            <v>총   액</v>
          </cell>
          <cell r="G617" t="str">
            <v>노   무   비</v>
          </cell>
          <cell r="I617" t="str">
            <v>재   료   비</v>
          </cell>
          <cell r="K617" t="str">
            <v>경      비</v>
          </cell>
          <cell r="M617" t="str">
            <v>비   고</v>
          </cell>
        </row>
        <row r="618">
          <cell r="C618" t="str">
            <v xml:space="preserve">규       격 </v>
          </cell>
          <cell r="F618" t="str">
            <v>금   액</v>
          </cell>
          <cell r="G618" t="str">
            <v>단  가</v>
          </cell>
          <cell r="H618" t="str">
            <v>금   액</v>
          </cell>
          <cell r="I618" t="str">
            <v>단  가</v>
          </cell>
          <cell r="J618" t="str">
            <v>금   액</v>
          </cell>
          <cell r="K618" t="str">
            <v>단  가</v>
          </cell>
          <cell r="L618" t="str">
            <v>금   액</v>
          </cell>
        </row>
        <row r="619">
          <cell r="A619" t="str">
            <v>산       소</v>
          </cell>
          <cell r="C619" t="str">
            <v>6,000L용</v>
          </cell>
          <cell r="D619">
            <v>2.2999999999999998</v>
          </cell>
          <cell r="E619" t="str">
            <v>병</v>
          </cell>
          <cell r="G619" t="str">
            <v xml:space="preserve"> </v>
          </cell>
          <cell r="I619">
            <v>12000</v>
          </cell>
          <cell r="J619">
            <v>27600</v>
          </cell>
        </row>
        <row r="620">
          <cell r="A620" t="str">
            <v>아 세 치 렌</v>
          </cell>
          <cell r="C620" t="str">
            <v>2,100L용</v>
          </cell>
          <cell r="D620">
            <v>1.6</v>
          </cell>
          <cell r="E620" t="str">
            <v>병</v>
          </cell>
          <cell r="I620">
            <v>25849</v>
          </cell>
          <cell r="J620">
            <v>41358</v>
          </cell>
        </row>
        <row r="621">
          <cell r="A621" t="str">
            <v>함       석</v>
          </cell>
          <cell r="C621" t="str">
            <v>#32 x 3' x 6'</v>
          </cell>
          <cell r="D621">
            <v>1.9</v>
          </cell>
          <cell r="E621" t="str">
            <v>매</v>
          </cell>
          <cell r="I621">
            <v>2597</v>
          </cell>
          <cell r="J621">
            <v>4934</v>
          </cell>
        </row>
        <row r="622">
          <cell r="A622" t="str">
            <v>용   접  봉</v>
          </cell>
          <cell r="C622" t="str">
            <v>SS41+STS304,4M/M</v>
          </cell>
          <cell r="D622">
            <v>54.6</v>
          </cell>
          <cell r="E622" t="str">
            <v>KG</v>
          </cell>
          <cell r="I622">
            <v>3360</v>
          </cell>
          <cell r="J622">
            <v>183456</v>
          </cell>
        </row>
        <row r="623">
          <cell r="A623" t="str">
            <v>전       력</v>
          </cell>
          <cell r="D623">
            <v>550</v>
          </cell>
          <cell r="E623" t="str">
            <v>KWH</v>
          </cell>
          <cell r="K623">
            <v>61.6</v>
          </cell>
          <cell r="L623">
            <v>33880</v>
          </cell>
        </row>
        <row r="624">
          <cell r="A624" t="str">
            <v>그라인다돌</v>
          </cell>
          <cell r="C624" t="str">
            <v>300 M/M</v>
          </cell>
          <cell r="D624">
            <v>0.3</v>
          </cell>
          <cell r="E624" t="str">
            <v>개</v>
          </cell>
          <cell r="I624">
            <v>3380</v>
          </cell>
          <cell r="J624">
            <v>1014</v>
          </cell>
        </row>
        <row r="625">
          <cell r="A625" t="str">
            <v xml:space="preserve"> </v>
          </cell>
        </row>
        <row r="627">
          <cell r="B627" t="str">
            <v>계</v>
          </cell>
          <cell r="F627">
            <v>292242</v>
          </cell>
          <cell r="J627">
            <v>258362</v>
          </cell>
          <cell r="L627">
            <v>33880</v>
          </cell>
        </row>
        <row r="628">
          <cell r="F628" t="str">
            <v xml:space="preserve"> </v>
          </cell>
          <cell r="J628" t="str">
            <v xml:space="preserve"> </v>
          </cell>
          <cell r="L628" t="str">
            <v xml:space="preserve"> </v>
          </cell>
        </row>
        <row r="629">
          <cell r="F629" t="str">
            <v xml:space="preserve"> </v>
          </cell>
          <cell r="J629" t="str">
            <v xml:space="preserve"> </v>
          </cell>
          <cell r="L629" t="str">
            <v xml:space="preserve"> </v>
          </cell>
        </row>
        <row r="630">
          <cell r="F630" t="str">
            <v xml:space="preserve"> </v>
          </cell>
          <cell r="J630" t="str">
            <v xml:space="preserve"> </v>
          </cell>
          <cell r="L630" t="str">
            <v xml:space="preserve"> </v>
          </cell>
        </row>
        <row r="631">
          <cell r="F631" t="str">
            <v xml:space="preserve"> </v>
          </cell>
          <cell r="J631" t="str">
            <v xml:space="preserve"> </v>
          </cell>
          <cell r="L631" t="str">
            <v xml:space="preserve"> </v>
          </cell>
        </row>
        <row r="632">
          <cell r="F632" t="str">
            <v xml:space="preserve"> </v>
          </cell>
          <cell r="J632" t="str">
            <v xml:space="preserve"> </v>
          </cell>
          <cell r="L632" t="str">
            <v xml:space="preserve"> </v>
          </cell>
        </row>
        <row r="633">
          <cell r="F633" t="str">
            <v xml:space="preserve"> </v>
          </cell>
          <cell r="J633" t="str">
            <v xml:space="preserve"> </v>
          </cell>
          <cell r="L633" t="str">
            <v xml:space="preserve"> </v>
          </cell>
        </row>
        <row r="634">
          <cell r="F634" t="str">
            <v xml:space="preserve"> </v>
          </cell>
          <cell r="J634" t="str">
            <v xml:space="preserve"> </v>
          </cell>
          <cell r="L634" t="str">
            <v xml:space="preserve"> </v>
          </cell>
        </row>
        <row r="635">
          <cell r="F635" t="str">
            <v xml:space="preserve"> </v>
          </cell>
          <cell r="J635" t="str">
            <v xml:space="preserve"> </v>
          </cell>
          <cell r="L635" t="str">
            <v xml:space="preserve"> </v>
          </cell>
        </row>
        <row r="636">
          <cell r="F636" t="str">
            <v xml:space="preserve"> </v>
          </cell>
          <cell r="J636" t="str">
            <v xml:space="preserve"> </v>
          </cell>
          <cell r="L636" t="str">
            <v xml:space="preserve"> </v>
          </cell>
        </row>
        <row r="637">
          <cell r="F637" t="str">
            <v xml:space="preserve"> </v>
          </cell>
          <cell r="J637" t="str">
            <v xml:space="preserve"> </v>
          </cell>
          <cell r="L637" t="str">
            <v xml:space="preserve"> </v>
          </cell>
        </row>
        <row r="638">
          <cell r="F638" t="str">
            <v xml:space="preserve"> </v>
          </cell>
          <cell r="J638" t="str">
            <v xml:space="preserve"> </v>
          </cell>
          <cell r="L638" t="str">
            <v xml:space="preserve"> </v>
          </cell>
        </row>
        <row r="639">
          <cell r="F639" t="str">
            <v xml:space="preserve"> </v>
          </cell>
          <cell r="J639" t="str">
            <v xml:space="preserve"> </v>
          </cell>
          <cell r="L639" t="str">
            <v xml:space="preserve"> </v>
          </cell>
        </row>
        <row r="640">
          <cell r="F640" t="str">
            <v xml:space="preserve"> </v>
          </cell>
          <cell r="J640" t="str">
            <v xml:space="preserve"> </v>
          </cell>
          <cell r="L640" t="str">
            <v xml:space="preserve"> </v>
          </cell>
        </row>
        <row r="641">
          <cell r="F641" t="str">
            <v xml:space="preserve"> </v>
          </cell>
          <cell r="J641" t="str">
            <v xml:space="preserve"> </v>
          </cell>
          <cell r="L641" t="str">
            <v xml:space="preserve"> </v>
          </cell>
        </row>
        <row r="642">
          <cell r="F642" t="str">
            <v xml:space="preserve"> </v>
          </cell>
          <cell r="J642" t="str">
            <v xml:space="preserve"> </v>
          </cell>
          <cell r="L642" t="str">
            <v xml:space="preserve"> </v>
          </cell>
        </row>
        <row r="643">
          <cell r="F643" t="str">
            <v xml:space="preserve"> </v>
          </cell>
          <cell r="J643" t="str">
            <v xml:space="preserve"> </v>
          </cell>
          <cell r="L643" t="str">
            <v xml:space="preserve"> </v>
          </cell>
        </row>
        <row r="644">
          <cell r="A644" t="str">
            <v>ROLLER GATE 설치 인건비</v>
          </cell>
        </row>
        <row r="645">
          <cell r="E645" t="str">
            <v xml:space="preserve"> </v>
          </cell>
        </row>
        <row r="646">
          <cell r="A646" t="str">
            <v>종       별</v>
          </cell>
          <cell r="C646" t="str">
            <v>재 료 또 는</v>
          </cell>
          <cell r="D646" t="str">
            <v xml:space="preserve">원 수 </v>
          </cell>
          <cell r="E646" t="str">
            <v>단 위</v>
          </cell>
          <cell r="F646" t="str">
            <v>총   액</v>
          </cell>
          <cell r="G646" t="str">
            <v>노   무   비</v>
          </cell>
          <cell r="I646" t="str">
            <v>재   료   비</v>
          </cell>
          <cell r="K646" t="str">
            <v>경      비</v>
          </cell>
          <cell r="M646" t="str">
            <v>비   고</v>
          </cell>
        </row>
        <row r="647">
          <cell r="C647" t="str">
            <v xml:space="preserve">규       격 </v>
          </cell>
          <cell r="F647" t="str">
            <v>금   액</v>
          </cell>
          <cell r="G647" t="str">
            <v>단  가</v>
          </cell>
          <cell r="H647" t="str">
            <v>금   액</v>
          </cell>
          <cell r="I647" t="str">
            <v>단  가</v>
          </cell>
          <cell r="J647" t="str">
            <v>금   액</v>
          </cell>
          <cell r="K647" t="str">
            <v>단  가</v>
          </cell>
          <cell r="L647" t="str">
            <v>금   액</v>
          </cell>
        </row>
        <row r="648">
          <cell r="A648" t="str">
            <v>기 술 관 리</v>
          </cell>
          <cell r="C648" t="str">
            <v>기계기사1급</v>
          </cell>
          <cell r="D648">
            <v>0.5</v>
          </cell>
          <cell r="E648" t="str">
            <v>인</v>
          </cell>
          <cell r="G648">
            <v>97488</v>
          </cell>
          <cell r="H648">
            <v>48744</v>
          </cell>
        </row>
        <row r="649">
          <cell r="A649" t="str">
            <v>형 장 교 정</v>
          </cell>
          <cell r="C649" t="str">
            <v>프랜트 제관공</v>
          </cell>
          <cell r="D649">
            <v>0.81599999999999995</v>
          </cell>
          <cell r="E649" t="str">
            <v>인</v>
          </cell>
          <cell r="G649">
            <v>81966</v>
          </cell>
          <cell r="H649">
            <v>66884</v>
          </cell>
        </row>
        <row r="650">
          <cell r="A650" t="str">
            <v xml:space="preserve"> </v>
          </cell>
          <cell r="C650" t="str">
            <v>비   계   공</v>
          </cell>
          <cell r="D650">
            <v>0.14599999999999999</v>
          </cell>
          <cell r="E650" t="str">
            <v>인</v>
          </cell>
          <cell r="G650">
            <v>79467</v>
          </cell>
          <cell r="H650">
            <v>11602</v>
          </cell>
        </row>
        <row r="651">
          <cell r="A651" t="str">
            <v>소 운 반 제 작</v>
          </cell>
          <cell r="C651" t="str">
            <v>비   계   공</v>
          </cell>
          <cell r="D651">
            <v>1.992</v>
          </cell>
          <cell r="E651" t="str">
            <v>인</v>
          </cell>
          <cell r="G651">
            <v>79467</v>
          </cell>
          <cell r="H651">
            <v>158298</v>
          </cell>
        </row>
        <row r="652">
          <cell r="A652" t="str">
            <v xml:space="preserve"> </v>
          </cell>
          <cell r="C652" t="str">
            <v>프랜트기계설치공</v>
          </cell>
          <cell r="D652">
            <v>0.79100000000000004</v>
          </cell>
          <cell r="E652" t="str">
            <v>인</v>
          </cell>
          <cell r="G652">
            <v>80805</v>
          </cell>
          <cell r="H652">
            <v>63916</v>
          </cell>
        </row>
        <row r="654">
          <cell r="A654" t="str">
            <v>조 립 조 정</v>
          </cell>
          <cell r="C654" t="str">
            <v>비   계   공</v>
          </cell>
          <cell r="D654">
            <v>2.4300000000000002</v>
          </cell>
          <cell r="E654" t="str">
            <v>인</v>
          </cell>
          <cell r="G654">
            <v>79467</v>
          </cell>
          <cell r="H654">
            <v>193104</v>
          </cell>
        </row>
        <row r="655">
          <cell r="A655" t="str">
            <v xml:space="preserve"> </v>
          </cell>
          <cell r="C655" t="str">
            <v>프랜트 제관공</v>
          </cell>
          <cell r="D655">
            <v>2.0350000000000001</v>
          </cell>
          <cell r="E655" t="str">
            <v>인</v>
          </cell>
          <cell r="G655">
            <v>81966</v>
          </cell>
          <cell r="H655">
            <v>166800</v>
          </cell>
        </row>
        <row r="656">
          <cell r="A656" t="str">
            <v xml:space="preserve"> </v>
          </cell>
          <cell r="C656" t="str">
            <v>측   량   사</v>
          </cell>
          <cell r="D656">
            <v>0.81200000000000006</v>
          </cell>
          <cell r="E656" t="str">
            <v>인</v>
          </cell>
          <cell r="G656">
            <v>58506</v>
          </cell>
          <cell r="H656">
            <v>47506</v>
          </cell>
        </row>
        <row r="657">
          <cell r="A657" t="str">
            <v>리  벳  팅</v>
          </cell>
          <cell r="C657" t="str">
            <v>리 벳 팅 공</v>
          </cell>
          <cell r="D657">
            <v>1.4470000000000001</v>
          </cell>
          <cell r="E657" t="str">
            <v>인</v>
          </cell>
          <cell r="G657">
            <v>71579</v>
          </cell>
          <cell r="H657">
            <v>103574</v>
          </cell>
        </row>
        <row r="658">
          <cell r="A658" t="str">
            <v xml:space="preserve"> </v>
          </cell>
          <cell r="C658" t="str">
            <v>플랜트기계설치공</v>
          </cell>
          <cell r="D658">
            <v>0.52700000000000002</v>
          </cell>
          <cell r="E658" t="str">
            <v>인</v>
          </cell>
          <cell r="G658">
            <v>80805</v>
          </cell>
          <cell r="H658">
            <v>42584</v>
          </cell>
        </row>
        <row r="659">
          <cell r="C659" t="str">
            <v xml:space="preserve"> </v>
          </cell>
        </row>
        <row r="660">
          <cell r="A660" t="str">
            <v>용      접</v>
          </cell>
          <cell r="C660" t="str">
            <v>프랜트 용접공</v>
          </cell>
          <cell r="D660">
            <v>0.70499999999999996</v>
          </cell>
          <cell r="E660" t="str">
            <v>인</v>
          </cell>
          <cell r="G660">
            <v>95379</v>
          </cell>
          <cell r="H660">
            <v>67242</v>
          </cell>
        </row>
        <row r="661">
          <cell r="A661" t="str">
            <v xml:space="preserve"> </v>
          </cell>
          <cell r="C661" t="str">
            <v>프랜트 제관공</v>
          </cell>
          <cell r="D661">
            <v>0.187</v>
          </cell>
          <cell r="E661" t="str">
            <v>인</v>
          </cell>
          <cell r="G661">
            <v>81966</v>
          </cell>
          <cell r="H661">
            <v>15327</v>
          </cell>
        </row>
        <row r="662">
          <cell r="A662" t="str">
            <v>전 원 배 선</v>
          </cell>
          <cell r="C662" t="str">
            <v>플랜트 전공</v>
          </cell>
          <cell r="D662">
            <v>0.187</v>
          </cell>
          <cell r="E662" t="str">
            <v>인</v>
          </cell>
          <cell r="G662">
            <v>64285</v>
          </cell>
          <cell r="H662">
            <v>12021</v>
          </cell>
        </row>
        <row r="664">
          <cell r="A664" t="str">
            <v>검사 및 교정</v>
          </cell>
          <cell r="C664" t="str">
            <v xml:space="preserve">기술관리,전원 </v>
          </cell>
          <cell r="D664" t="str">
            <v>1</v>
          </cell>
          <cell r="E664" t="str">
            <v>식</v>
          </cell>
          <cell r="H664">
            <v>93683</v>
          </cell>
        </row>
        <row r="665">
          <cell r="C665" t="str">
            <v>배선 제외 10%</v>
          </cell>
        </row>
        <row r="669">
          <cell r="B669" t="str">
            <v>계</v>
          </cell>
          <cell r="F669">
            <v>1091285</v>
          </cell>
          <cell r="H669">
            <v>1091285</v>
          </cell>
        </row>
        <row r="673">
          <cell r="A673" t="str">
            <v>ROLLER GATE 설치 사용장비 경비</v>
          </cell>
        </row>
        <row r="674">
          <cell r="E674" t="str">
            <v xml:space="preserve"> </v>
          </cell>
        </row>
        <row r="675">
          <cell r="A675" t="str">
            <v>종       별</v>
          </cell>
          <cell r="C675" t="str">
            <v>재 료 또 는</v>
          </cell>
          <cell r="D675" t="str">
            <v xml:space="preserve">원 수 </v>
          </cell>
          <cell r="E675" t="str">
            <v>단 위</v>
          </cell>
          <cell r="F675" t="str">
            <v>총   액</v>
          </cell>
          <cell r="G675" t="str">
            <v>노   무   비</v>
          </cell>
          <cell r="I675" t="str">
            <v>재   료   비</v>
          </cell>
          <cell r="K675" t="str">
            <v>경      비</v>
          </cell>
          <cell r="M675" t="str">
            <v>비   고</v>
          </cell>
        </row>
        <row r="676">
          <cell r="C676" t="str">
            <v xml:space="preserve">규       격 </v>
          </cell>
          <cell r="F676" t="str">
            <v>금   액</v>
          </cell>
          <cell r="G676" t="str">
            <v>단  가</v>
          </cell>
          <cell r="H676" t="str">
            <v>금   액</v>
          </cell>
          <cell r="I676" t="str">
            <v>단  가</v>
          </cell>
          <cell r="J676" t="str">
            <v>금   액</v>
          </cell>
          <cell r="K676" t="str">
            <v>단  가</v>
          </cell>
          <cell r="L676" t="str">
            <v>금   액</v>
          </cell>
        </row>
        <row r="677">
          <cell r="A677" t="str">
            <v>A.C WELDER</v>
          </cell>
          <cell r="C677" t="str">
            <v>10KVA</v>
          </cell>
          <cell r="D677">
            <v>8</v>
          </cell>
          <cell r="E677" t="str">
            <v>Hr</v>
          </cell>
          <cell r="K677">
            <v>155</v>
          </cell>
          <cell r="L677">
            <v>1240</v>
          </cell>
        </row>
        <row r="678">
          <cell r="A678" t="str">
            <v>D.C WELDER</v>
          </cell>
          <cell r="C678" t="str">
            <v>5.5KW</v>
          </cell>
          <cell r="D678">
            <v>32</v>
          </cell>
          <cell r="E678" t="str">
            <v>Hr</v>
          </cell>
          <cell r="K678">
            <v>359</v>
          </cell>
          <cell r="L678">
            <v>11488</v>
          </cell>
        </row>
        <row r="679">
          <cell r="A679" t="str">
            <v>GAS CUTTING M/C</v>
          </cell>
          <cell r="C679" t="str">
            <v>중 형</v>
          </cell>
          <cell r="D679">
            <v>32</v>
          </cell>
          <cell r="E679" t="str">
            <v>Hr</v>
          </cell>
          <cell r="G679">
            <v>3974</v>
          </cell>
          <cell r="H679">
            <v>127168</v>
          </cell>
          <cell r="K679">
            <v>115</v>
          </cell>
          <cell r="L679">
            <v>3680</v>
          </cell>
        </row>
        <row r="680">
          <cell r="A680" t="str">
            <v>GAS WELDER</v>
          </cell>
          <cell r="C680" t="str">
            <v>중 형</v>
          </cell>
          <cell r="D680">
            <v>24</v>
          </cell>
          <cell r="E680" t="str">
            <v>Hr</v>
          </cell>
          <cell r="K680">
            <v>115</v>
          </cell>
          <cell r="L680">
            <v>2760</v>
          </cell>
        </row>
        <row r="681">
          <cell r="A681" t="str">
            <v>PORTABLE DRILL</v>
          </cell>
          <cell r="C681" t="str">
            <v>1.5 HP</v>
          </cell>
          <cell r="D681">
            <v>16</v>
          </cell>
          <cell r="E681" t="str">
            <v>Hr</v>
          </cell>
          <cell r="K681">
            <v>14</v>
          </cell>
          <cell r="L681">
            <v>224</v>
          </cell>
        </row>
        <row r="683">
          <cell r="A683" t="str">
            <v>PORTABLE GRINDER</v>
          </cell>
          <cell r="C683" t="str">
            <v>0.5 HP</v>
          </cell>
          <cell r="D683">
            <v>32</v>
          </cell>
          <cell r="E683" t="str">
            <v>Hr</v>
          </cell>
          <cell r="K683">
            <v>22</v>
          </cell>
          <cell r="L683">
            <v>704</v>
          </cell>
        </row>
        <row r="684">
          <cell r="A684" t="str">
            <v>COMPRESSOR</v>
          </cell>
          <cell r="C684" t="str">
            <v>8.9㎥/min</v>
          </cell>
          <cell r="D684">
            <v>8</v>
          </cell>
          <cell r="E684" t="str">
            <v>Hr</v>
          </cell>
          <cell r="G684">
            <v>9681</v>
          </cell>
          <cell r="H684">
            <v>77448</v>
          </cell>
          <cell r="I684">
            <v>8779</v>
          </cell>
          <cell r="J684">
            <v>70232</v>
          </cell>
          <cell r="K684">
            <v>6250</v>
          </cell>
          <cell r="L684">
            <v>50000</v>
          </cell>
        </row>
        <row r="685">
          <cell r="A685" t="str">
            <v>WINCH</v>
          </cell>
          <cell r="C685" t="str">
            <v>10 HP</v>
          </cell>
          <cell r="D685">
            <v>16</v>
          </cell>
          <cell r="E685" t="str">
            <v>Hr</v>
          </cell>
          <cell r="G685">
            <v>9235</v>
          </cell>
          <cell r="H685">
            <v>147760</v>
          </cell>
          <cell r="K685">
            <v>850</v>
          </cell>
          <cell r="L685">
            <v>13600</v>
          </cell>
        </row>
        <row r="686">
          <cell r="A686" t="str">
            <v>리프트 트럭</v>
          </cell>
          <cell r="C686" t="str">
            <v>7 TON</v>
          </cell>
          <cell r="D686">
            <v>8</v>
          </cell>
          <cell r="E686" t="str">
            <v>Hr</v>
          </cell>
          <cell r="G686">
            <v>9681</v>
          </cell>
          <cell r="H686">
            <v>77448</v>
          </cell>
          <cell r="I686">
            <v>5898</v>
          </cell>
          <cell r="J686">
            <v>47184</v>
          </cell>
          <cell r="K686">
            <v>5845</v>
          </cell>
          <cell r="L686">
            <v>46760</v>
          </cell>
        </row>
        <row r="687">
          <cell r="A687" t="str">
            <v>TRUCK CRANE</v>
          </cell>
          <cell r="C687" t="str">
            <v>40 TON</v>
          </cell>
          <cell r="D687">
            <v>8</v>
          </cell>
          <cell r="E687" t="str">
            <v>Hr</v>
          </cell>
          <cell r="G687">
            <v>18615</v>
          </cell>
          <cell r="H687">
            <v>148920</v>
          </cell>
          <cell r="I687">
            <v>8730</v>
          </cell>
          <cell r="J687">
            <v>69840</v>
          </cell>
          <cell r="K687">
            <v>55621</v>
          </cell>
          <cell r="L687">
            <v>444968</v>
          </cell>
        </row>
        <row r="691">
          <cell r="B691" t="str">
            <v xml:space="preserve"> 계</v>
          </cell>
          <cell r="F691">
            <v>1341424</v>
          </cell>
          <cell r="H691">
            <v>578744</v>
          </cell>
          <cell r="J691">
            <v>187256</v>
          </cell>
          <cell r="L691">
            <v>575424</v>
          </cell>
        </row>
        <row r="699">
          <cell r="J699" t="str">
            <v xml:space="preserve"> </v>
          </cell>
        </row>
        <row r="700">
          <cell r="J700" t="str">
            <v xml:space="preserve"> </v>
          </cell>
        </row>
        <row r="701">
          <cell r="J701" t="str">
            <v xml:space="preserve"> </v>
          </cell>
        </row>
        <row r="702">
          <cell r="A702" t="str">
            <v>ROLLER GATE LEAF 설치 소모 자재비</v>
          </cell>
        </row>
        <row r="703">
          <cell r="E703" t="str">
            <v xml:space="preserve"> </v>
          </cell>
        </row>
        <row r="704">
          <cell r="A704" t="str">
            <v>종       별</v>
          </cell>
          <cell r="C704" t="str">
            <v>재 료 또 는</v>
          </cell>
          <cell r="D704" t="str">
            <v xml:space="preserve">원 수 </v>
          </cell>
          <cell r="E704" t="str">
            <v>단 위</v>
          </cell>
          <cell r="F704" t="str">
            <v>총   액</v>
          </cell>
          <cell r="G704" t="str">
            <v>노   무   비</v>
          </cell>
          <cell r="I704" t="str">
            <v>재   료   비</v>
          </cell>
          <cell r="K704" t="str">
            <v>경      비</v>
          </cell>
          <cell r="M704" t="str">
            <v>비   고</v>
          </cell>
        </row>
        <row r="705">
          <cell r="C705" t="str">
            <v xml:space="preserve">규       격 </v>
          </cell>
          <cell r="F705" t="str">
            <v>금   액</v>
          </cell>
          <cell r="G705" t="str">
            <v>단  가</v>
          </cell>
          <cell r="H705" t="str">
            <v>금   액</v>
          </cell>
          <cell r="I705" t="str">
            <v>단  가</v>
          </cell>
          <cell r="J705" t="str">
            <v>금   액</v>
          </cell>
          <cell r="K705" t="str">
            <v>단  가</v>
          </cell>
          <cell r="L705" t="str">
            <v>금   액</v>
          </cell>
        </row>
        <row r="706">
          <cell r="A706" t="str">
            <v>산       소</v>
          </cell>
          <cell r="C706" t="str">
            <v>6,000L용</v>
          </cell>
          <cell r="D706">
            <v>0.46</v>
          </cell>
          <cell r="E706" t="str">
            <v>병</v>
          </cell>
          <cell r="G706" t="str">
            <v xml:space="preserve"> </v>
          </cell>
          <cell r="I706">
            <v>12000</v>
          </cell>
          <cell r="J706">
            <v>5520</v>
          </cell>
        </row>
        <row r="707">
          <cell r="A707" t="str">
            <v>아 세 치 렌</v>
          </cell>
          <cell r="C707" t="str">
            <v>4,500L용</v>
          </cell>
          <cell r="D707">
            <v>0.39</v>
          </cell>
          <cell r="E707" t="str">
            <v>병</v>
          </cell>
          <cell r="I707">
            <v>55392</v>
          </cell>
          <cell r="J707">
            <v>21602</v>
          </cell>
        </row>
        <row r="708">
          <cell r="A708" t="str">
            <v>용   접  봉</v>
          </cell>
          <cell r="C708" t="str">
            <v>SS400 , 4M/M</v>
          </cell>
          <cell r="D708">
            <v>5.4</v>
          </cell>
          <cell r="E708" t="str">
            <v>KG</v>
          </cell>
          <cell r="I708">
            <v>1260</v>
          </cell>
          <cell r="J708">
            <v>6804</v>
          </cell>
        </row>
        <row r="709">
          <cell r="A709" t="str">
            <v>코  크  스</v>
          </cell>
          <cell r="D709">
            <v>27</v>
          </cell>
          <cell r="E709" t="str">
            <v>KG</v>
          </cell>
          <cell r="I709">
            <v>183</v>
          </cell>
          <cell r="J709">
            <v>4941</v>
          </cell>
        </row>
        <row r="712">
          <cell r="A712" t="str">
            <v xml:space="preserve"> </v>
          </cell>
        </row>
        <row r="713">
          <cell r="L713" t="str">
            <v xml:space="preserve"> </v>
          </cell>
        </row>
        <row r="714">
          <cell r="B714" t="str">
            <v>계</v>
          </cell>
          <cell r="F714">
            <v>38867</v>
          </cell>
          <cell r="J714">
            <v>38867</v>
          </cell>
        </row>
        <row r="715">
          <cell r="A715" t="str">
            <v xml:space="preserve"> </v>
          </cell>
        </row>
        <row r="716">
          <cell r="A716" t="str">
            <v xml:space="preserve"> </v>
          </cell>
        </row>
        <row r="717">
          <cell r="A717" t="str">
            <v xml:space="preserve"> </v>
          </cell>
        </row>
        <row r="718">
          <cell r="A718" t="str">
            <v xml:space="preserve"> </v>
          </cell>
        </row>
        <row r="719">
          <cell r="A719" t="str">
            <v xml:space="preserve"> </v>
          </cell>
        </row>
        <row r="720">
          <cell r="A720" t="str">
            <v xml:space="preserve"> </v>
          </cell>
        </row>
        <row r="721">
          <cell r="A721" t="str">
            <v xml:space="preserve"> </v>
          </cell>
        </row>
        <row r="722">
          <cell r="A722" t="str">
            <v xml:space="preserve"> </v>
          </cell>
        </row>
        <row r="723">
          <cell r="A723" t="str">
            <v xml:space="preserve"> </v>
          </cell>
        </row>
        <row r="724">
          <cell r="A724" t="str">
            <v xml:space="preserve"> </v>
          </cell>
        </row>
        <row r="725">
          <cell r="A725" t="str">
            <v xml:space="preserve"> </v>
          </cell>
        </row>
        <row r="726">
          <cell r="A726" t="str">
            <v xml:space="preserve"> </v>
          </cell>
        </row>
        <row r="727">
          <cell r="A727" t="str">
            <v xml:space="preserve"> </v>
          </cell>
        </row>
        <row r="728">
          <cell r="A728" t="str">
            <v xml:space="preserve"> </v>
          </cell>
        </row>
        <row r="729">
          <cell r="A729" t="str">
            <v xml:space="preserve"> </v>
          </cell>
        </row>
        <row r="730">
          <cell r="A730" t="str">
            <v xml:space="preserve"> </v>
          </cell>
        </row>
        <row r="731">
          <cell r="A731" t="str">
            <v>ROLLER GATE GUIDE FRAME 설치 인건비</v>
          </cell>
        </row>
        <row r="732">
          <cell r="E732" t="str">
            <v xml:space="preserve"> </v>
          </cell>
        </row>
        <row r="733">
          <cell r="A733" t="str">
            <v>종       별</v>
          </cell>
          <cell r="C733" t="str">
            <v>재 료 또 는</v>
          </cell>
          <cell r="D733" t="str">
            <v xml:space="preserve">원 수 </v>
          </cell>
          <cell r="E733" t="str">
            <v>단 위</v>
          </cell>
          <cell r="F733" t="str">
            <v>총   액</v>
          </cell>
          <cell r="G733" t="str">
            <v>노   무   비</v>
          </cell>
          <cell r="I733" t="str">
            <v>재   료   비</v>
          </cell>
          <cell r="K733" t="str">
            <v>경      비</v>
          </cell>
          <cell r="M733" t="str">
            <v>비   고</v>
          </cell>
        </row>
        <row r="734">
          <cell r="C734" t="str">
            <v xml:space="preserve">규       격 </v>
          </cell>
          <cell r="F734" t="str">
            <v>금   액</v>
          </cell>
          <cell r="G734" t="str">
            <v>단  가</v>
          </cell>
          <cell r="H734" t="str">
            <v>금   액</v>
          </cell>
          <cell r="I734" t="str">
            <v>단  가</v>
          </cell>
          <cell r="J734" t="str">
            <v>금   액</v>
          </cell>
          <cell r="K734" t="str">
            <v>단  가</v>
          </cell>
          <cell r="L734" t="str">
            <v>금   액</v>
          </cell>
        </row>
        <row r="735">
          <cell r="A735" t="str">
            <v>기 술 지 도</v>
          </cell>
          <cell r="C735" t="str">
            <v>기계기사1급</v>
          </cell>
          <cell r="D735">
            <v>5.33</v>
          </cell>
          <cell r="E735" t="str">
            <v>인</v>
          </cell>
          <cell r="G735">
            <v>97488</v>
          </cell>
          <cell r="H735">
            <v>519611</v>
          </cell>
        </row>
        <row r="736">
          <cell r="A736" t="str">
            <v>박 스 해 체</v>
          </cell>
          <cell r="C736" t="str">
            <v>목       공</v>
          </cell>
          <cell r="D736">
            <v>0.34</v>
          </cell>
          <cell r="E736" t="str">
            <v>인</v>
          </cell>
          <cell r="G736">
            <v>75306</v>
          </cell>
          <cell r="H736">
            <v>25604</v>
          </cell>
        </row>
        <row r="737">
          <cell r="C737" t="str">
            <v>특 별 인 부</v>
          </cell>
          <cell r="D737">
            <v>0.34</v>
          </cell>
          <cell r="E737" t="str">
            <v>인</v>
          </cell>
          <cell r="G737">
            <v>57379</v>
          </cell>
          <cell r="H737">
            <v>19508</v>
          </cell>
        </row>
        <row r="738">
          <cell r="A738" t="str">
            <v>검       측</v>
          </cell>
          <cell r="C738" t="str">
            <v>플랜트기계설치공</v>
          </cell>
          <cell r="D738">
            <v>0.17</v>
          </cell>
          <cell r="E738" t="str">
            <v>인</v>
          </cell>
          <cell r="G738">
            <v>80805</v>
          </cell>
          <cell r="H738">
            <v>13736</v>
          </cell>
        </row>
        <row r="739">
          <cell r="C739" t="str">
            <v>특 별 인 부</v>
          </cell>
          <cell r="D739">
            <v>0.17</v>
          </cell>
          <cell r="E739" t="str">
            <v>인</v>
          </cell>
          <cell r="G739">
            <v>57379</v>
          </cell>
          <cell r="H739">
            <v>9754</v>
          </cell>
        </row>
        <row r="741">
          <cell r="A741" t="str">
            <v xml:space="preserve">수정 및 교정 </v>
          </cell>
          <cell r="C741" t="str">
            <v>프랜트기계설치공</v>
          </cell>
          <cell r="D741">
            <v>0.34</v>
          </cell>
          <cell r="E741" t="str">
            <v>인</v>
          </cell>
          <cell r="G741">
            <v>80805</v>
          </cell>
          <cell r="H741">
            <v>27473</v>
          </cell>
        </row>
        <row r="742">
          <cell r="C742" t="str">
            <v>특 별 인 부</v>
          </cell>
          <cell r="D742">
            <v>0.17</v>
          </cell>
          <cell r="E742" t="str">
            <v>인</v>
          </cell>
          <cell r="G742">
            <v>57379</v>
          </cell>
          <cell r="H742">
            <v>9754</v>
          </cell>
        </row>
        <row r="743">
          <cell r="A743" t="str">
            <v>설치준비,CHIPPING</v>
          </cell>
          <cell r="C743" t="str">
            <v>석      공</v>
          </cell>
          <cell r="D743">
            <v>1.1499999999999999</v>
          </cell>
          <cell r="E743" t="str">
            <v>인</v>
          </cell>
          <cell r="G743">
            <v>77005</v>
          </cell>
          <cell r="H743">
            <v>88555</v>
          </cell>
        </row>
        <row r="744">
          <cell r="C744" t="str">
            <v>특 별 인 부</v>
          </cell>
          <cell r="D744">
            <v>0.86</v>
          </cell>
          <cell r="E744" t="str">
            <v>인</v>
          </cell>
          <cell r="G744">
            <v>57379</v>
          </cell>
          <cell r="H744">
            <v>49345</v>
          </cell>
        </row>
        <row r="745">
          <cell r="A745" t="str">
            <v>가설 장비 설치</v>
          </cell>
          <cell r="C745" t="str">
            <v>프랜트기계설치공</v>
          </cell>
          <cell r="D745">
            <v>0.19</v>
          </cell>
          <cell r="E745" t="str">
            <v>인</v>
          </cell>
          <cell r="G745">
            <v>80805</v>
          </cell>
          <cell r="H745">
            <v>15352</v>
          </cell>
        </row>
        <row r="747">
          <cell r="C747" t="str">
            <v>프랜트 배관공</v>
          </cell>
          <cell r="D747">
            <v>0.19</v>
          </cell>
          <cell r="E747" t="str">
            <v>인</v>
          </cell>
          <cell r="G747">
            <v>97219</v>
          </cell>
          <cell r="H747">
            <v>18471</v>
          </cell>
        </row>
        <row r="748">
          <cell r="C748" t="str">
            <v>산소 절단공</v>
          </cell>
          <cell r="D748">
            <v>0.12</v>
          </cell>
          <cell r="E748" t="str">
            <v>인</v>
          </cell>
          <cell r="G748">
            <v>31794</v>
          </cell>
          <cell r="H748">
            <v>3815</v>
          </cell>
        </row>
        <row r="749">
          <cell r="C749" t="str">
            <v>프랜트 용접공</v>
          </cell>
          <cell r="D749">
            <v>0.12</v>
          </cell>
          <cell r="E749" t="str">
            <v>인</v>
          </cell>
          <cell r="G749">
            <v>95379</v>
          </cell>
          <cell r="H749">
            <v>11445</v>
          </cell>
        </row>
        <row r="750">
          <cell r="C750" t="str">
            <v>특 별 인 부</v>
          </cell>
          <cell r="D750">
            <v>0.51</v>
          </cell>
          <cell r="E750" t="str">
            <v>인</v>
          </cell>
          <cell r="G750">
            <v>57379</v>
          </cell>
          <cell r="H750">
            <v>29263</v>
          </cell>
        </row>
        <row r="751">
          <cell r="A751" t="str">
            <v>앙카바 정리 작업</v>
          </cell>
          <cell r="C751" t="str">
            <v>산소 절단공</v>
          </cell>
          <cell r="D751">
            <v>0.56000000000000005</v>
          </cell>
          <cell r="E751" t="str">
            <v>인</v>
          </cell>
          <cell r="G751">
            <v>31794</v>
          </cell>
          <cell r="H751">
            <v>17804</v>
          </cell>
        </row>
        <row r="753">
          <cell r="A753" t="str">
            <v xml:space="preserve"> </v>
          </cell>
          <cell r="C753" t="str">
            <v>프랜트기계설치공</v>
          </cell>
          <cell r="D753">
            <v>0.56000000000000005</v>
          </cell>
          <cell r="E753" t="str">
            <v>인</v>
          </cell>
          <cell r="G753">
            <v>80805</v>
          </cell>
          <cell r="H753">
            <v>45250</v>
          </cell>
        </row>
        <row r="754">
          <cell r="A754" t="str">
            <v xml:space="preserve"> </v>
          </cell>
          <cell r="C754" t="str">
            <v>특 별 인 부</v>
          </cell>
          <cell r="D754">
            <v>1.1200000000000001</v>
          </cell>
          <cell r="E754" t="str">
            <v>인</v>
          </cell>
          <cell r="G754">
            <v>57379</v>
          </cell>
          <cell r="H754">
            <v>64264</v>
          </cell>
        </row>
        <row r="755">
          <cell r="A755" t="str">
            <v>조       립</v>
          </cell>
          <cell r="C755" t="str">
            <v>특수 비계공</v>
          </cell>
          <cell r="D755">
            <v>0.79</v>
          </cell>
          <cell r="E755" t="str">
            <v>인</v>
          </cell>
          <cell r="G755">
            <v>85884</v>
          </cell>
          <cell r="H755">
            <v>67848</v>
          </cell>
        </row>
        <row r="756">
          <cell r="A756" t="str">
            <v xml:space="preserve"> </v>
          </cell>
          <cell r="C756" t="str">
            <v>프랜트기계설치공</v>
          </cell>
          <cell r="D756">
            <v>0.59</v>
          </cell>
          <cell r="E756" t="str">
            <v>인</v>
          </cell>
          <cell r="G756">
            <v>80805</v>
          </cell>
          <cell r="H756">
            <v>47674</v>
          </cell>
        </row>
        <row r="757">
          <cell r="C757" t="str">
            <v>산소 절단공</v>
          </cell>
          <cell r="D757">
            <v>0.28999999999999998</v>
          </cell>
          <cell r="E757" t="str">
            <v>인</v>
          </cell>
          <cell r="G757">
            <v>31794</v>
          </cell>
          <cell r="H757">
            <v>9220</v>
          </cell>
        </row>
        <row r="758">
          <cell r="C758" t="str">
            <v>플랜트기계설치공</v>
          </cell>
          <cell r="D758">
            <v>0.28999999999999998</v>
          </cell>
          <cell r="E758" t="str">
            <v>인</v>
          </cell>
          <cell r="G758">
            <v>80805</v>
          </cell>
          <cell r="H758">
            <v>23433</v>
          </cell>
        </row>
        <row r="759">
          <cell r="C759" t="str">
            <v>프랜트 용접공</v>
          </cell>
          <cell r="D759">
            <v>1.6</v>
          </cell>
          <cell r="E759" t="str">
            <v>인</v>
          </cell>
          <cell r="G759">
            <v>95379</v>
          </cell>
          <cell r="H759">
            <v>152606</v>
          </cell>
        </row>
        <row r="760">
          <cell r="A760" t="str">
            <v>종       별</v>
          </cell>
          <cell r="C760" t="str">
            <v>재 료 또 는</v>
          </cell>
          <cell r="D760" t="str">
            <v xml:space="preserve">원 수 </v>
          </cell>
          <cell r="E760" t="str">
            <v>단 위</v>
          </cell>
          <cell r="F760" t="str">
            <v>총   액</v>
          </cell>
          <cell r="G760" t="str">
            <v>노   무   비</v>
          </cell>
          <cell r="I760" t="str">
            <v>재   료   비</v>
          </cell>
          <cell r="K760" t="str">
            <v>경      비</v>
          </cell>
          <cell r="M760" t="str">
            <v>비   고</v>
          </cell>
        </row>
        <row r="761">
          <cell r="C761" t="str">
            <v xml:space="preserve">규       격 </v>
          </cell>
          <cell r="F761" t="str">
            <v>금   액</v>
          </cell>
          <cell r="G761" t="str">
            <v>단  가</v>
          </cell>
          <cell r="H761" t="str">
            <v>금   액</v>
          </cell>
          <cell r="I761" t="str">
            <v>단  가</v>
          </cell>
          <cell r="J761" t="str">
            <v>금   액</v>
          </cell>
          <cell r="K761" t="str">
            <v>단  가</v>
          </cell>
          <cell r="L761" t="str">
            <v>금   액</v>
          </cell>
        </row>
        <row r="762">
          <cell r="C762" t="str">
            <v>특 별 인 부</v>
          </cell>
          <cell r="D762">
            <v>2.77</v>
          </cell>
          <cell r="E762" t="str">
            <v>인</v>
          </cell>
          <cell r="G762">
            <v>57379</v>
          </cell>
          <cell r="H762">
            <v>158939</v>
          </cell>
        </row>
        <row r="763">
          <cell r="A763" t="str">
            <v>쎈   터   링</v>
          </cell>
          <cell r="C763" t="str">
            <v>특수 비계공</v>
          </cell>
          <cell r="D763">
            <v>0.79</v>
          </cell>
          <cell r="E763" t="str">
            <v>인</v>
          </cell>
          <cell r="G763">
            <v>85884</v>
          </cell>
          <cell r="H763">
            <v>67848</v>
          </cell>
        </row>
        <row r="764">
          <cell r="C764" t="str">
            <v>프랜트 용접공</v>
          </cell>
          <cell r="D764">
            <v>4.9000000000000004</v>
          </cell>
          <cell r="E764" t="str">
            <v>인</v>
          </cell>
          <cell r="G764">
            <v>95379</v>
          </cell>
          <cell r="H764">
            <v>467357</v>
          </cell>
        </row>
        <row r="765">
          <cell r="A765" t="str">
            <v xml:space="preserve"> </v>
          </cell>
          <cell r="C765" t="str">
            <v>측   량   사</v>
          </cell>
          <cell r="D765">
            <v>0.59</v>
          </cell>
          <cell r="E765" t="str">
            <v>인</v>
          </cell>
          <cell r="G765">
            <v>58506</v>
          </cell>
          <cell r="H765">
            <v>34518</v>
          </cell>
          <cell r="I765" t="str">
            <v xml:space="preserve"> </v>
          </cell>
        </row>
        <row r="766">
          <cell r="C766" t="str">
            <v>측 량 조 수</v>
          </cell>
          <cell r="D766">
            <v>0.59</v>
          </cell>
          <cell r="E766" t="str">
            <v>인</v>
          </cell>
          <cell r="G766">
            <v>38777</v>
          </cell>
          <cell r="H766">
            <v>22878</v>
          </cell>
        </row>
        <row r="767">
          <cell r="A767" t="str">
            <v xml:space="preserve"> </v>
          </cell>
          <cell r="C767" t="str">
            <v>산소 절단공</v>
          </cell>
          <cell r="D767">
            <v>0.59</v>
          </cell>
          <cell r="E767" t="str">
            <v>인</v>
          </cell>
          <cell r="G767">
            <v>31794</v>
          </cell>
          <cell r="H767">
            <v>18758</v>
          </cell>
        </row>
        <row r="768">
          <cell r="C768" t="str">
            <v>프랜트기계설치공</v>
          </cell>
          <cell r="D768">
            <v>1.48</v>
          </cell>
          <cell r="E768" t="str">
            <v>인</v>
          </cell>
          <cell r="G768">
            <v>80805</v>
          </cell>
          <cell r="H768">
            <v>119591</v>
          </cell>
        </row>
        <row r="769">
          <cell r="A769" t="str">
            <v xml:space="preserve"> </v>
          </cell>
          <cell r="C769" t="str">
            <v>특 별 인 부</v>
          </cell>
          <cell r="D769">
            <v>7.76</v>
          </cell>
          <cell r="E769" t="str">
            <v>인</v>
          </cell>
          <cell r="G769">
            <v>57379</v>
          </cell>
          <cell r="H769">
            <v>445261</v>
          </cell>
        </row>
        <row r="771">
          <cell r="A771" t="str">
            <v>거프집용 앙카설치</v>
          </cell>
          <cell r="C771" t="str">
            <v>산소 절단공</v>
          </cell>
          <cell r="D771">
            <v>0.21</v>
          </cell>
          <cell r="E771" t="str">
            <v>인</v>
          </cell>
          <cell r="G771">
            <v>31794</v>
          </cell>
          <cell r="H771">
            <v>6676</v>
          </cell>
        </row>
        <row r="772">
          <cell r="A772" t="str">
            <v xml:space="preserve"> </v>
          </cell>
          <cell r="C772" t="str">
            <v>프랜트 용접공</v>
          </cell>
          <cell r="D772">
            <v>1.6</v>
          </cell>
          <cell r="E772" t="str">
            <v>인</v>
          </cell>
          <cell r="G772">
            <v>95379</v>
          </cell>
          <cell r="H772">
            <v>152606</v>
          </cell>
        </row>
        <row r="773">
          <cell r="C773" t="str">
            <v>특 별 인 부</v>
          </cell>
          <cell r="D773">
            <v>1.81</v>
          </cell>
          <cell r="E773" t="str">
            <v>인</v>
          </cell>
          <cell r="G773">
            <v>57379</v>
          </cell>
          <cell r="H773">
            <v>103855</v>
          </cell>
        </row>
        <row r="774">
          <cell r="A774" t="str">
            <v>검 사 기 록</v>
          </cell>
          <cell r="C774" t="str">
            <v>측   량   사</v>
          </cell>
          <cell r="D774">
            <v>0.28999999999999998</v>
          </cell>
          <cell r="E774" t="str">
            <v>인</v>
          </cell>
          <cell r="G774">
            <v>58506</v>
          </cell>
          <cell r="H774">
            <v>16966</v>
          </cell>
        </row>
        <row r="775">
          <cell r="C775" t="str">
            <v>측 량 조 수</v>
          </cell>
          <cell r="D775">
            <v>0.28999999999999998</v>
          </cell>
          <cell r="E775" t="str">
            <v>인</v>
          </cell>
          <cell r="G775">
            <v>38777</v>
          </cell>
          <cell r="H775">
            <v>11245</v>
          </cell>
        </row>
        <row r="777">
          <cell r="C777" t="str">
            <v>프랜트기계설치공</v>
          </cell>
          <cell r="D777">
            <v>0.73</v>
          </cell>
          <cell r="E777" t="str">
            <v>인</v>
          </cell>
          <cell r="G777">
            <v>80805</v>
          </cell>
          <cell r="H777">
            <v>58987</v>
          </cell>
        </row>
        <row r="778">
          <cell r="C778" t="str">
            <v>특 별 인 부</v>
          </cell>
          <cell r="D778">
            <v>2.29</v>
          </cell>
          <cell r="E778" t="str">
            <v>인</v>
          </cell>
          <cell r="G778">
            <v>57379</v>
          </cell>
          <cell r="H778">
            <v>131397</v>
          </cell>
        </row>
        <row r="779">
          <cell r="A779" t="str">
            <v>뒷   정   리</v>
          </cell>
          <cell r="C779" t="str">
            <v>특수 비계공</v>
          </cell>
          <cell r="D779">
            <v>0.22</v>
          </cell>
          <cell r="E779" t="str">
            <v>인</v>
          </cell>
          <cell r="G779">
            <v>85884</v>
          </cell>
          <cell r="H779">
            <v>18894</v>
          </cell>
        </row>
        <row r="780">
          <cell r="C780" t="str">
            <v>프랜트기계설치공</v>
          </cell>
          <cell r="D780">
            <v>0.34</v>
          </cell>
          <cell r="E780" t="str">
            <v>인</v>
          </cell>
          <cell r="G780">
            <v>80805</v>
          </cell>
          <cell r="H780">
            <v>27473</v>
          </cell>
        </row>
        <row r="781">
          <cell r="C781" t="str">
            <v>산소 절단공</v>
          </cell>
          <cell r="D781">
            <v>0.22</v>
          </cell>
          <cell r="E781" t="str">
            <v>인</v>
          </cell>
          <cell r="G781">
            <v>31794</v>
          </cell>
          <cell r="H781">
            <v>6994</v>
          </cell>
        </row>
        <row r="783">
          <cell r="C783" t="str">
            <v>특 별 인 부</v>
          </cell>
          <cell r="D783">
            <v>0.56000000000000005</v>
          </cell>
          <cell r="E783" t="str">
            <v>인</v>
          </cell>
          <cell r="G783">
            <v>57379</v>
          </cell>
          <cell r="H783">
            <v>32132</v>
          </cell>
        </row>
        <row r="784">
          <cell r="A784" t="str">
            <v>전기설비,설치유지비</v>
          </cell>
          <cell r="C784" t="str">
            <v>플랜트전공</v>
          </cell>
          <cell r="D784">
            <v>4.25</v>
          </cell>
          <cell r="E784" t="str">
            <v>인</v>
          </cell>
          <cell r="G784">
            <v>64285</v>
          </cell>
          <cell r="H784">
            <v>273211</v>
          </cell>
        </row>
        <row r="785">
          <cell r="A785" t="str">
            <v>철     거</v>
          </cell>
          <cell r="C785" t="str">
            <v>특 별 인 부</v>
          </cell>
          <cell r="D785">
            <v>4.25</v>
          </cell>
          <cell r="E785" t="str">
            <v>인</v>
          </cell>
          <cell r="G785">
            <v>57379</v>
          </cell>
          <cell r="H785">
            <v>243860</v>
          </cell>
        </row>
        <row r="787">
          <cell r="B787" t="str">
            <v>계</v>
          </cell>
          <cell r="F787">
            <v>3689231</v>
          </cell>
          <cell r="H787">
            <v>3689231</v>
          </cell>
        </row>
        <row r="789">
          <cell r="A789" t="str">
            <v>ROLLER GATE GUIDE FRAME 설치 사용장비 경비</v>
          </cell>
        </row>
        <row r="790">
          <cell r="E790" t="str">
            <v xml:space="preserve"> </v>
          </cell>
        </row>
        <row r="791">
          <cell r="A791" t="str">
            <v>종       별</v>
          </cell>
          <cell r="C791" t="str">
            <v>재 료 또 는</v>
          </cell>
          <cell r="D791" t="str">
            <v xml:space="preserve">원 수 </v>
          </cell>
          <cell r="E791" t="str">
            <v>단 위</v>
          </cell>
          <cell r="F791" t="str">
            <v>총   액</v>
          </cell>
          <cell r="G791" t="str">
            <v>노   무   비</v>
          </cell>
          <cell r="I791" t="str">
            <v>재   료   비</v>
          </cell>
          <cell r="K791" t="str">
            <v>경      비</v>
          </cell>
          <cell r="M791" t="str">
            <v>비   고</v>
          </cell>
        </row>
        <row r="792">
          <cell r="C792" t="str">
            <v xml:space="preserve">규       격 </v>
          </cell>
          <cell r="F792" t="str">
            <v>금   액</v>
          </cell>
          <cell r="G792" t="str">
            <v>단  가</v>
          </cell>
          <cell r="H792" t="str">
            <v>금   액</v>
          </cell>
          <cell r="I792" t="str">
            <v>단  가</v>
          </cell>
          <cell r="J792" t="str">
            <v>금   액</v>
          </cell>
          <cell r="K792" t="str">
            <v>단  가</v>
          </cell>
          <cell r="L792" t="str">
            <v>금   액</v>
          </cell>
        </row>
        <row r="793">
          <cell r="A793" t="str">
            <v>A.C WELDER</v>
          </cell>
          <cell r="C793" t="str">
            <v>10KVA</v>
          </cell>
          <cell r="D793">
            <v>8</v>
          </cell>
          <cell r="E793" t="str">
            <v>Hr</v>
          </cell>
          <cell r="K793">
            <v>155</v>
          </cell>
          <cell r="L793">
            <v>1240</v>
          </cell>
        </row>
        <row r="794">
          <cell r="A794" t="str">
            <v>D.C WELDER</v>
          </cell>
          <cell r="C794" t="str">
            <v>5.5KW</v>
          </cell>
          <cell r="D794">
            <v>32</v>
          </cell>
          <cell r="E794" t="str">
            <v>Hr</v>
          </cell>
          <cell r="K794">
            <v>359</v>
          </cell>
          <cell r="L794">
            <v>11488</v>
          </cell>
        </row>
        <row r="795">
          <cell r="A795" t="str">
            <v>GAS CUTTING M/C</v>
          </cell>
          <cell r="C795" t="str">
            <v>중 형</v>
          </cell>
          <cell r="D795">
            <v>32</v>
          </cell>
          <cell r="E795" t="str">
            <v>Hr</v>
          </cell>
          <cell r="G795">
            <v>3974</v>
          </cell>
          <cell r="H795">
            <v>127168</v>
          </cell>
          <cell r="K795">
            <v>115</v>
          </cell>
          <cell r="L795">
            <v>3680</v>
          </cell>
        </row>
        <row r="796">
          <cell r="A796" t="str">
            <v>GAS WELDER</v>
          </cell>
          <cell r="C796" t="str">
            <v>중 형</v>
          </cell>
          <cell r="D796">
            <v>24</v>
          </cell>
          <cell r="E796" t="str">
            <v>Hr</v>
          </cell>
          <cell r="K796">
            <v>115</v>
          </cell>
          <cell r="L796">
            <v>2760</v>
          </cell>
        </row>
        <row r="797">
          <cell r="A797" t="str">
            <v>PORTABLE DRILL</v>
          </cell>
          <cell r="C797" t="str">
            <v>1.5 HP</v>
          </cell>
          <cell r="D797">
            <v>16</v>
          </cell>
          <cell r="E797" t="str">
            <v>Hr</v>
          </cell>
          <cell r="K797">
            <v>14</v>
          </cell>
          <cell r="L797">
            <v>224</v>
          </cell>
        </row>
        <row r="799">
          <cell r="A799" t="str">
            <v>PORTABLE GRINDER</v>
          </cell>
          <cell r="C799" t="str">
            <v>0.5 HP</v>
          </cell>
          <cell r="D799">
            <v>32</v>
          </cell>
          <cell r="E799" t="str">
            <v>Hr</v>
          </cell>
          <cell r="K799">
            <v>22</v>
          </cell>
          <cell r="L799">
            <v>704</v>
          </cell>
        </row>
        <row r="800">
          <cell r="A800" t="str">
            <v>COMPRESSOR</v>
          </cell>
          <cell r="C800" t="str">
            <v>8.9㎥/min</v>
          </cell>
          <cell r="D800">
            <v>8</v>
          </cell>
          <cell r="E800" t="str">
            <v>Hr</v>
          </cell>
          <cell r="G800">
            <v>9681</v>
          </cell>
          <cell r="H800">
            <v>77448</v>
          </cell>
          <cell r="I800">
            <v>8779</v>
          </cell>
          <cell r="J800">
            <v>70232</v>
          </cell>
          <cell r="K800">
            <v>6250</v>
          </cell>
          <cell r="L800">
            <v>50000</v>
          </cell>
        </row>
        <row r="801">
          <cell r="A801" t="str">
            <v>WINCH</v>
          </cell>
          <cell r="C801" t="str">
            <v>10 HP</v>
          </cell>
          <cell r="D801">
            <v>16</v>
          </cell>
          <cell r="E801" t="str">
            <v>Hr</v>
          </cell>
          <cell r="G801">
            <v>9235</v>
          </cell>
          <cell r="H801">
            <v>147760</v>
          </cell>
          <cell r="K801">
            <v>850</v>
          </cell>
          <cell r="L801">
            <v>13600</v>
          </cell>
        </row>
        <row r="802">
          <cell r="A802" t="str">
            <v>리프트 트럭</v>
          </cell>
          <cell r="C802" t="str">
            <v>7 TON</v>
          </cell>
          <cell r="D802">
            <v>8</v>
          </cell>
          <cell r="E802" t="str">
            <v>Hr</v>
          </cell>
          <cell r="G802">
            <v>9681</v>
          </cell>
          <cell r="H802">
            <v>77448</v>
          </cell>
          <cell r="I802">
            <v>5898</v>
          </cell>
          <cell r="J802">
            <v>47184</v>
          </cell>
          <cell r="K802">
            <v>5845</v>
          </cell>
          <cell r="L802">
            <v>46760</v>
          </cell>
        </row>
        <row r="803">
          <cell r="A803" t="str">
            <v>TRUCK CRANE</v>
          </cell>
          <cell r="C803" t="str">
            <v>40 TON</v>
          </cell>
          <cell r="D803">
            <v>8</v>
          </cell>
          <cell r="E803" t="str">
            <v>Hr</v>
          </cell>
          <cell r="G803">
            <v>18615</v>
          </cell>
          <cell r="H803">
            <v>148920</v>
          </cell>
          <cell r="I803">
            <v>8730</v>
          </cell>
          <cell r="J803">
            <v>69840</v>
          </cell>
          <cell r="K803">
            <v>55621</v>
          </cell>
          <cell r="L803">
            <v>444968</v>
          </cell>
        </row>
        <row r="807">
          <cell r="B807" t="str">
            <v xml:space="preserve"> 계</v>
          </cell>
          <cell r="F807">
            <v>1341424</v>
          </cell>
          <cell r="H807">
            <v>578744</v>
          </cell>
          <cell r="J807">
            <v>187256</v>
          </cell>
          <cell r="L807">
            <v>575424</v>
          </cell>
        </row>
        <row r="815">
          <cell r="J815" t="str">
            <v xml:space="preserve"> </v>
          </cell>
        </row>
        <row r="816">
          <cell r="J816" t="str">
            <v xml:space="preserve"> </v>
          </cell>
        </row>
        <row r="817">
          <cell r="J817" t="str">
            <v xml:space="preserve"> </v>
          </cell>
        </row>
        <row r="818">
          <cell r="A818" t="str">
            <v>ROLLER GATE GUIDE FRAME 설치 소모 자재비</v>
          </cell>
        </row>
        <row r="819">
          <cell r="E819" t="str">
            <v xml:space="preserve"> </v>
          </cell>
        </row>
        <row r="820">
          <cell r="A820" t="str">
            <v>종       별</v>
          </cell>
          <cell r="C820" t="str">
            <v>재 료 또 는</v>
          </cell>
          <cell r="D820" t="str">
            <v xml:space="preserve">원 수 </v>
          </cell>
          <cell r="E820" t="str">
            <v>단 위</v>
          </cell>
          <cell r="F820" t="str">
            <v>총   액</v>
          </cell>
          <cell r="G820" t="str">
            <v>노   무   비</v>
          </cell>
          <cell r="I820" t="str">
            <v>재   료   비</v>
          </cell>
          <cell r="K820" t="str">
            <v>경      비</v>
          </cell>
          <cell r="M820" t="str">
            <v>비   고</v>
          </cell>
        </row>
        <row r="821">
          <cell r="C821" t="str">
            <v xml:space="preserve">규       격 </v>
          </cell>
          <cell r="F821" t="str">
            <v>금   액</v>
          </cell>
          <cell r="G821" t="str">
            <v>단  가</v>
          </cell>
          <cell r="H821" t="str">
            <v>금   액</v>
          </cell>
          <cell r="I821" t="str">
            <v>단  가</v>
          </cell>
          <cell r="J821" t="str">
            <v>금   액</v>
          </cell>
          <cell r="K821" t="str">
            <v>단  가</v>
          </cell>
          <cell r="L821" t="str">
            <v>금   액</v>
          </cell>
        </row>
        <row r="822">
          <cell r="A822" t="str">
            <v>산       소</v>
          </cell>
          <cell r="C822" t="str">
            <v>6,000L용</v>
          </cell>
          <cell r="D822">
            <v>0.69</v>
          </cell>
          <cell r="E822" t="str">
            <v>병</v>
          </cell>
          <cell r="G822" t="str">
            <v xml:space="preserve"> </v>
          </cell>
          <cell r="I822">
            <v>12000</v>
          </cell>
          <cell r="J822">
            <v>8280</v>
          </cell>
        </row>
        <row r="823">
          <cell r="A823" t="str">
            <v>아 세 치 렌</v>
          </cell>
          <cell r="C823" t="str">
            <v>2,100L용</v>
          </cell>
          <cell r="D823">
            <v>0.2</v>
          </cell>
          <cell r="E823" t="str">
            <v>병</v>
          </cell>
          <cell r="I823">
            <v>25849</v>
          </cell>
          <cell r="J823">
            <v>5169</v>
          </cell>
        </row>
        <row r="824">
          <cell r="A824" t="str">
            <v>용   접  봉</v>
          </cell>
          <cell r="C824" t="str">
            <v>SS41+STS304,4M/M</v>
          </cell>
          <cell r="D824">
            <v>31.05</v>
          </cell>
          <cell r="E824" t="str">
            <v>KG</v>
          </cell>
          <cell r="I824">
            <v>3360</v>
          </cell>
          <cell r="J824">
            <v>104328</v>
          </cell>
        </row>
        <row r="825">
          <cell r="A825" t="str">
            <v xml:space="preserve"> </v>
          </cell>
          <cell r="D825" t="str">
            <v xml:space="preserve"> </v>
          </cell>
          <cell r="E825" t="str">
            <v xml:space="preserve"> </v>
          </cell>
        </row>
        <row r="828">
          <cell r="A828" t="str">
            <v xml:space="preserve"> </v>
          </cell>
        </row>
        <row r="829">
          <cell r="L829" t="str">
            <v xml:space="preserve"> </v>
          </cell>
        </row>
        <row r="830">
          <cell r="B830" t="str">
            <v>계</v>
          </cell>
          <cell r="F830">
            <v>117777</v>
          </cell>
          <cell r="J830">
            <v>117777</v>
          </cell>
          <cell r="L830" t="str">
            <v xml:space="preserve"> </v>
          </cell>
        </row>
        <row r="831">
          <cell r="F831" t="str">
            <v xml:space="preserve"> </v>
          </cell>
          <cell r="L831" t="str">
            <v xml:space="preserve"> </v>
          </cell>
        </row>
        <row r="832">
          <cell r="F832" t="str">
            <v xml:space="preserve"> </v>
          </cell>
          <cell r="J832" t="str">
            <v xml:space="preserve"> </v>
          </cell>
          <cell r="L832" t="str">
            <v xml:space="preserve"> </v>
          </cell>
        </row>
        <row r="833">
          <cell r="F833" t="str">
            <v xml:space="preserve"> </v>
          </cell>
          <cell r="J833" t="str">
            <v xml:space="preserve"> </v>
          </cell>
          <cell r="L833" t="str">
            <v xml:space="preserve"> </v>
          </cell>
        </row>
        <row r="834">
          <cell r="F834" t="str">
            <v xml:space="preserve"> </v>
          </cell>
          <cell r="J834" t="str">
            <v xml:space="preserve"> </v>
          </cell>
          <cell r="L834" t="str">
            <v xml:space="preserve"> </v>
          </cell>
        </row>
        <row r="835">
          <cell r="F835" t="str">
            <v xml:space="preserve"> </v>
          </cell>
          <cell r="J835" t="str">
            <v xml:space="preserve"> </v>
          </cell>
          <cell r="L835" t="str">
            <v xml:space="preserve"> </v>
          </cell>
        </row>
        <row r="836">
          <cell r="F836" t="str">
            <v xml:space="preserve"> </v>
          </cell>
          <cell r="J836" t="str">
            <v xml:space="preserve"> </v>
          </cell>
          <cell r="L836" t="str">
            <v xml:space="preserve"> </v>
          </cell>
        </row>
        <row r="837">
          <cell r="F837" t="str">
            <v xml:space="preserve"> </v>
          </cell>
          <cell r="J837" t="str">
            <v xml:space="preserve"> </v>
          </cell>
          <cell r="L837" t="str">
            <v xml:space="preserve"> </v>
          </cell>
        </row>
        <row r="838">
          <cell r="F838" t="str">
            <v xml:space="preserve"> </v>
          </cell>
          <cell r="J838" t="str">
            <v xml:space="preserve"> </v>
          </cell>
          <cell r="L838" t="str">
            <v xml:space="preserve"> </v>
          </cell>
        </row>
        <row r="839">
          <cell r="F839" t="str">
            <v xml:space="preserve"> </v>
          </cell>
          <cell r="J839" t="str">
            <v xml:space="preserve"> </v>
          </cell>
          <cell r="L839" t="str">
            <v xml:space="preserve"> </v>
          </cell>
        </row>
        <row r="840">
          <cell r="F840" t="str">
            <v xml:space="preserve"> </v>
          </cell>
          <cell r="J840" t="str">
            <v xml:space="preserve"> </v>
          </cell>
          <cell r="L840" t="str">
            <v xml:space="preserve"> </v>
          </cell>
        </row>
        <row r="841">
          <cell r="F841" t="str">
            <v xml:space="preserve"> </v>
          </cell>
          <cell r="J841" t="str">
            <v xml:space="preserve"> </v>
          </cell>
          <cell r="L841" t="str">
            <v xml:space="preserve"> </v>
          </cell>
        </row>
        <row r="842">
          <cell r="F842" t="str">
            <v xml:space="preserve"> </v>
          </cell>
          <cell r="J842" t="str">
            <v xml:space="preserve"> </v>
          </cell>
          <cell r="L842" t="str">
            <v xml:space="preserve"> </v>
          </cell>
        </row>
        <row r="843">
          <cell r="F843" t="str">
            <v xml:space="preserve"> </v>
          </cell>
          <cell r="J843" t="str">
            <v xml:space="preserve"> </v>
          </cell>
          <cell r="L843" t="str">
            <v xml:space="preserve"> </v>
          </cell>
        </row>
        <row r="844">
          <cell r="F844" t="str">
            <v xml:space="preserve"> </v>
          </cell>
          <cell r="J844" t="str">
            <v xml:space="preserve"> </v>
          </cell>
          <cell r="L844" t="str">
            <v xml:space="preserve"> </v>
          </cell>
        </row>
        <row r="845">
          <cell r="F845" t="str">
            <v xml:space="preserve"> </v>
          </cell>
          <cell r="J845" t="str">
            <v xml:space="preserve"> </v>
          </cell>
          <cell r="L845" t="str">
            <v xml:space="preserve"> </v>
          </cell>
        </row>
        <row r="846">
          <cell r="F846" t="str">
            <v xml:space="preserve"> </v>
          </cell>
          <cell r="J846" t="str">
            <v xml:space="preserve"> </v>
          </cell>
          <cell r="L846" t="str">
            <v xml:space="preserve"> </v>
          </cell>
        </row>
        <row r="847">
          <cell r="A847" t="str">
            <v>HOIST 설치 인건비</v>
          </cell>
        </row>
        <row r="848">
          <cell r="E848" t="str">
            <v xml:space="preserve"> </v>
          </cell>
        </row>
        <row r="849">
          <cell r="A849" t="str">
            <v>종       별</v>
          </cell>
          <cell r="C849" t="str">
            <v>재 료 또 는</v>
          </cell>
          <cell r="D849" t="str">
            <v xml:space="preserve">원 수 </v>
          </cell>
          <cell r="E849" t="str">
            <v>단 위</v>
          </cell>
          <cell r="F849" t="str">
            <v>총   액</v>
          </cell>
          <cell r="G849" t="str">
            <v>노   무   비</v>
          </cell>
          <cell r="I849" t="str">
            <v>재   료   비</v>
          </cell>
          <cell r="K849" t="str">
            <v>경      비</v>
          </cell>
          <cell r="M849" t="str">
            <v>비   고</v>
          </cell>
        </row>
        <row r="850">
          <cell r="C850" t="str">
            <v xml:space="preserve">규       격 </v>
          </cell>
          <cell r="F850" t="str">
            <v>금   액</v>
          </cell>
          <cell r="G850" t="str">
            <v>단  가</v>
          </cell>
          <cell r="H850" t="str">
            <v>금   액</v>
          </cell>
          <cell r="I850" t="str">
            <v>단  가</v>
          </cell>
          <cell r="J850" t="str">
            <v>금   액</v>
          </cell>
          <cell r="K850" t="str">
            <v>단  가</v>
          </cell>
          <cell r="L850" t="str">
            <v>금   액</v>
          </cell>
        </row>
        <row r="851">
          <cell r="A851" t="str">
            <v>기 술 관 리</v>
          </cell>
          <cell r="C851" t="str">
            <v>기계기사2급</v>
          </cell>
          <cell r="D851">
            <v>0.5</v>
          </cell>
          <cell r="E851" t="str">
            <v>인</v>
          </cell>
          <cell r="G851">
            <v>69405</v>
          </cell>
          <cell r="H851">
            <v>34702</v>
          </cell>
        </row>
        <row r="852">
          <cell r="A852" t="str">
            <v>소운반 조작</v>
          </cell>
          <cell r="C852" t="str">
            <v>비   계   공</v>
          </cell>
          <cell r="D852">
            <v>1.105</v>
          </cell>
          <cell r="E852" t="str">
            <v>인</v>
          </cell>
          <cell r="G852">
            <v>79467</v>
          </cell>
          <cell r="H852">
            <v>87811</v>
          </cell>
        </row>
        <row r="853">
          <cell r="A853" t="str">
            <v>조립 및 조정</v>
          </cell>
          <cell r="C853" t="str">
            <v>비   계   공</v>
          </cell>
          <cell r="D853">
            <v>1.9279999999999999</v>
          </cell>
          <cell r="E853" t="str">
            <v>인</v>
          </cell>
          <cell r="G853">
            <v>79467</v>
          </cell>
          <cell r="H853">
            <v>153212</v>
          </cell>
        </row>
        <row r="854">
          <cell r="A854" t="str">
            <v xml:space="preserve"> </v>
          </cell>
          <cell r="C854" t="str">
            <v>측   량   사</v>
          </cell>
          <cell r="D854">
            <v>0.26800000000000002</v>
          </cell>
          <cell r="E854" t="str">
            <v>인</v>
          </cell>
          <cell r="G854">
            <v>58506</v>
          </cell>
          <cell r="H854">
            <v>15679</v>
          </cell>
        </row>
        <row r="855">
          <cell r="A855" t="str">
            <v xml:space="preserve"> </v>
          </cell>
          <cell r="C855" t="str">
            <v>프랜트기계설치공</v>
          </cell>
          <cell r="D855">
            <v>2.1150000000000002</v>
          </cell>
          <cell r="E855" t="str">
            <v>인</v>
          </cell>
          <cell r="G855">
            <v>80805</v>
          </cell>
          <cell r="H855">
            <v>170902</v>
          </cell>
        </row>
        <row r="857">
          <cell r="A857" t="str">
            <v>용       접</v>
          </cell>
          <cell r="C857" t="str">
            <v>프랜트 용접공</v>
          </cell>
          <cell r="D857">
            <v>1.03</v>
          </cell>
          <cell r="E857" t="str">
            <v>인</v>
          </cell>
          <cell r="G857">
            <v>95379</v>
          </cell>
          <cell r="H857">
            <v>98240</v>
          </cell>
        </row>
        <row r="858">
          <cell r="A858" t="str">
            <v>시운전 및 조작</v>
          </cell>
          <cell r="C858" t="str">
            <v>프랜트기계설치공</v>
          </cell>
          <cell r="D858">
            <v>0.36</v>
          </cell>
          <cell r="E858" t="str">
            <v>인</v>
          </cell>
          <cell r="G858">
            <v>80805</v>
          </cell>
          <cell r="H858">
            <v>29089</v>
          </cell>
        </row>
        <row r="859">
          <cell r="A859" t="str">
            <v xml:space="preserve"> </v>
          </cell>
          <cell r="B859" t="str">
            <v xml:space="preserve"> </v>
          </cell>
          <cell r="C859" t="str">
            <v>프랜트 전공</v>
          </cell>
          <cell r="D859">
            <v>0.41299999999999998</v>
          </cell>
          <cell r="E859" t="str">
            <v>인</v>
          </cell>
          <cell r="G859">
            <v>64285</v>
          </cell>
          <cell r="H859">
            <v>26549</v>
          </cell>
        </row>
        <row r="860">
          <cell r="C860" t="str">
            <v>비   계   공</v>
          </cell>
          <cell r="D860">
            <v>0.9</v>
          </cell>
          <cell r="E860" t="str">
            <v>인</v>
          </cell>
          <cell r="G860">
            <v>79467</v>
          </cell>
          <cell r="H860">
            <v>71520</v>
          </cell>
        </row>
        <row r="861">
          <cell r="A861" t="str">
            <v>검사 및 교정</v>
          </cell>
          <cell r="C861" t="str">
            <v>기술관리,시운</v>
          </cell>
          <cell r="D861" t="str">
            <v>1</v>
          </cell>
          <cell r="E861" t="str">
            <v>식</v>
          </cell>
        </row>
        <row r="862">
          <cell r="C862" t="str">
            <v>전및조작제외</v>
          </cell>
          <cell r="E862" t="str">
            <v xml:space="preserve"> </v>
          </cell>
        </row>
        <row r="863">
          <cell r="A863" t="str">
            <v xml:space="preserve"> </v>
          </cell>
          <cell r="C863" t="str">
            <v>10 %</v>
          </cell>
        </row>
        <row r="865">
          <cell r="B865" t="str">
            <v>계</v>
          </cell>
          <cell r="F865">
            <v>687704</v>
          </cell>
          <cell r="H865">
            <v>687704</v>
          </cell>
        </row>
        <row r="876">
          <cell r="A876" t="str">
            <v>ROLLER GATE HOIST 설치 사용장비 경비</v>
          </cell>
        </row>
        <row r="877">
          <cell r="E877" t="str">
            <v xml:space="preserve"> </v>
          </cell>
        </row>
        <row r="878">
          <cell r="A878" t="str">
            <v>종       별</v>
          </cell>
          <cell r="C878" t="str">
            <v>재 료 또 는</v>
          </cell>
          <cell r="D878" t="str">
            <v xml:space="preserve">원 수 </v>
          </cell>
          <cell r="E878" t="str">
            <v>단 위</v>
          </cell>
          <cell r="F878" t="str">
            <v>총   액</v>
          </cell>
          <cell r="G878" t="str">
            <v>노   무   비</v>
          </cell>
          <cell r="I878" t="str">
            <v>재   료   비</v>
          </cell>
          <cell r="K878" t="str">
            <v>경      비</v>
          </cell>
          <cell r="M878" t="str">
            <v>비   고</v>
          </cell>
        </row>
        <row r="879">
          <cell r="C879" t="str">
            <v xml:space="preserve">규       격 </v>
          </cell>
          <cell r="F879" t="str">
            <v>금   액</v>
          </cell>
          <cell r="G879" t="str">
            <v>단  가</v>
          </cell>
          <cell r="H879" t="str">
            <v>금   액</v>
          </cell>
          <cell r="I879" t="str">
            <v>단  가</v>
          </cell>
          <cell r="J879" t="str">
            <v>금   액</v>
          </cell>
          <cell r="K879" t="str">
            <v>단  가</v>
          </cell>
          <cell r="L879" t="str">
            <v>금   액</v>
          </cell>
        </row>
        <row r="880">
          <cell r="A880" t="str">
            <v>A.C WELDER</v>
          </cell>
          <cell r="C880" t="str">
            <v>10KVA</v>
          </cell>
          <cell r="D880">
            <v>8</v>
          </cell>
          <cell r="E880" t="str">
            <v>Hr</v>
          </cell>
          <cell r="K880">
            <v>155</v>
          </cell>
          <cell r="L880">
            <v>1240</v>
          </cell>
        </row>
        <row r="881">
          <cell r="A881" t="str">
            <v>D.C WELDER</v>
          </cell>
          <cell r="C881" t="str">
            <v>300A,5.5KW</v>
          </cell>
          <cell r="D881">
            <v>8</v>
          </cell>
          <cell r="E881" t="str">
            <v>Hr</v>
          </cell>
          <cell r="K881">
            <v>359</v>
          </cell>
          <cell r="L881">
            <v>2872</v>
          </cell>
        </row>
        <row r="882">
          <cell r="A882" t="str">
            <v>GAS CUTTING M/C</v>
          </cell>
          <cell r="C882" t="str">
            <v>중 형</v>
          </cell>
          <cell r="D882">
            <v>16</v>
          </cell>
          <cell r="E882" t="str">
            <v>Hr</v>
          </cell>
          <cell r="G882">
            <v>3974</v>
          </cell>
          <cell r="H882">
            <v>63584</v>
          </cell>
          <cell r="K882">
            <v>115</v>
          </cell>
          <cell r="L882">
            <v>1840</v>
          </cell>
        </row>
        <row r="883">
          <cell r="A883" t="str">
            <v>PORTABLE DRILL</v>
          </cell>
          <cell r="C883" t="str">
            <v>1.5 HP</v>
          </cell>
          <cell r="D883">
            <v>8</v>
          </cell>
          <cell r="E883" t="str">
            <v>Hr</v>
          </cell>
          <cell r="K883">
            <v>14</v>
          </cell>
          <cell r="L883">
            <v>112</v>
          </cell>
        </row>
        <row r="884">
          <cell r="A884" t="str">
            <v>PORTABLE GRINDER</v>
          </cell>
          <cell r="C884" t="str">
            <v>0.5 HP</v>
          </cell>
          <cell r="D884">
            <v>16</v>
          </cell>
          <cell r="E884" t="str">
            <v>Hr</v>
          </cell>
          <cell r="K884">
            <v>22</v>
          </cell>
          <cell r="L884">
            <v>352</v>
          </cell>
        </row>
        <row r="886">
          <cell r="A886" t="str">
            <v>TRUCK CRANE</v>
          </cell>
          <cell r="C886" t="str">
            <v>30 TON</v>
          </cell>
          <cell r="D886">
            <v>8</v>
          </cell>
          <cell r="E886" t="str">
            <v>Hr</v>
          </cell>
          <cell r="G886">
            <v>18615</v>
          </cell>
          <cell r="H886">
            <v>148920</v>
          </cell>
          <cell r="I886">
            <v>7046</v>
          </cell>
          <cell r="J886">
            <v>56368</v>
          </cell>
          <cell r="K886">
            <v>44939</v>
          </cell>
          <cell r="L886">
            <v>359512</v>
          </cell>
        </row>
        <row r="887">
          <cell r="A887" t="str">
            <v>WINCH</v>
          </cell>
          <cell r="C887" t="str">
            <v>10 HP</v>
          </cell>
          <cell r="D887">
            <v>16</v>
          </cell>
          <cell r="E887" t="str">
            <v>Hr</v>
          </cell>
          <cell r="G887">
            <v>9235</v>
          </cell>
          <cell r="H887">
            <v>147760</v>
          </cell>
          <cell r="K887">
            <v>850</v>
          </cell>
          <cell r="L887">
            <v>13600</v>
          </cell>
        </row>
        <row r="888">
          <cell r="A888" t="str">
            <v>TRAILER</v>
          </cell>
          <cell r="C888" t="str">
            <v>30 TON</v>
          </cell>
          <cell r="D888">
            <v>8</v>
          </cell>
          <cell r="E888" t="str">
            <v>Hr</v>
          </cell>
          <cell r="G888">
            <v>8683</v>
          </cell>
          <cell r="H888">
            <v>69464</v>
          </cell>
          <cell r="I888">
            <v>15763</v>
          </cell>
          <cell r="J888">
            <v>126104</v>
          </cell>
          <cell r="K888">
            <v>27414</v>
          </cell>
          <cell r="L888">
            <v>219312</v>
          </cell>
        </row>
        <row r="889">
          <cell r="A889" t="str">
            <v>TRUCK</v>
          </cell>
          <cell r="C889" t="str">
            <v>6TON</v>
          </cell>
          <cell r="D889">
            <v>8</v>
          </cell>
          <cell r="E889" t="str">
            <v>Hr</v>
          </cell>
          <cell r="G889">
            <v>8683</v>
          </cell>
          <cell r="H889">
            <v>69464</v>
          </cell>
          <cell r="I889">
            <v>8110</v>
          </cell>
          <cell r="J889">
            <v>64880</v>
          </cell>
          <cell r="K889">
            <v>4902</v>
          </cell>
          <cell r="L889">
            <v>39216</v>
          </cell>
        </row>
        <row r="892">
          <cell r="B892" t="str">
            <v xml:space="preserve"> 계</v>
          </cell>
          <cell r="F892">
            <v>1384600</v>
          </cell>
          <cell r="H892">
            <v>499192</v>
          </cell>
          <cell r="J892">
            <v>247352</v>
          </cell>
          <cell r="L892">
            <v>638056</v>
          </cell>
        </row>
        <row r="905">
          <cell r="A905" t="str">
            <v>HOIST 설치 소모 자재비</v>
          </cell>
        </row>
        <row r="906">
          <cell r="E906" t="str">
            <v xml:space="preserve"> </v>
          </cell>
        </row>
        <row r="907">
          <cell r="A907" t="str">
            <v>종       별</v>
          </cell>
          <cell r="C907" t="str">
            <v>재 료 또 는</v>
          </cell>
          <cell r="D907" t="str">
            <v xml:space="preserve">원 수 </v>
          </cell>
          <cell r="E907" t="str">
            <v>단 위</v>
          </cell>
          <cell r="F907" t="str">
            <v>총   액</v>
          </cell>
          <cell r="G907" t="str">
            <v>노   무   비</v>
          </cell>
          <cell r="I907" t="str">
            <v>재   료   비</v>
          </cell>
          <cell r="K907" t="str">
            <v>경      비</v>
          </cell>
          <cell r="M907" t="str">
            <v>비   고</v>
          </cell>
        </row>
        <row r="908">
          <cell r="C908" t="str">
            <v xml:space="preserve">규       격 </v>
          </cell>
          <cell r="F908" t="str">
            <v>금   액</v>
          </cell>
          <cell r="G908" t="str">
            <v>단  가</v>
          </cell>
          <cell r="H908" t="str">
            <v>금   액</v>
          </cell>
          <cell r="I908" t="str">
            <v>단  가</v>
          </cell>
          <cell r="J908" t="str">
            <v>금   액</v>
          </cell>
          <cell r="K908" t="str">
            <v>단  가</v>
          </cell>
          <cell r="L908" t="str">
            <v>금   액</v>
          </cell>
        </row>
        <row r="909">
          <cell r="A909" t="str">
            <v>산       소</v>
          </cell>
          <cell r="C909" t="str">
            <v>6,000L용</v>
          </cell>
          <cell r="D909">
            <v>0.38</v>
          </cell>
          <cell r="E909" t="str">
            <v>병</v>
          </cell>
          <cell r="G909" t="str">
            <v xml:space="preserve"> </v>
          </cell>
          <cell r="I909">
            <v>12000</v>
          </cell>
          <cell r="J909">
            <v>4560</v>
          </cell>
        </row>
        <row r="910">
          <cell r="A910" t="str">
            <v>아 세 치 렌</v>
          </cell>
          <cell r="C910" t="str">
            <v>4,500L용</v>
          </cell>
          <cell r="D910">
            <v>0.33</v>
          </cell>
          <cell r="E910" t="str">
            <v>병</v>
          </cell>
          <cell r="I910">
            <v>55392</v>
          </cell>
          <cell r="J910">
            <v>18279</v>
          </cell>
        </row>
        <row r="911">
          <cell r="A911" t="str">
            <v>용   접  봉</v>
          </cell>
          <cell r="C911" t="str">
            <v>SS400 , 4M/M</v>
          </cell>
          <cell r="D911">
            <v>3</v>
          </cell>
          <cell r="E911" t="str">
            <v>KG</v>
          </cell>
          <cell r="I911">
            <v>1260</v>
          </cell>
          <cell r="J911">
            <v>3780</v>
          </cell>
        </row>
        <row r="912">
          <cell r="A912" t="str">
            <v>세    유(경유)</v>
          </cell>
          <cell r="D912">
            <v>3</v>
          </cell>
          <cell r="E912" t="str">
            <v>L</v>
          </cell>
          <cell r="I912">
            <v>526.4</v>
          </cell>
          <cell r="J912">
            <v>1579</v>
          </cell>
        </row>
        <row r="915">
          <cell r="A915" t="str">
            <v xml:space="preserve"> </v>
          </cell>
        </row>
        <row r="916">
          <cell r="L916" t="str">
            <v xml:space="preserve"> </v>
          </cell>
        </row>
        <row r="917">
          <cell r="B917" t="str">
            <v>계</v>
          </cell>
          <cell r="F917">
            <v>28198</v>
          </cell>
          <cell r="J917">
            <v>28198</v>
          </cell>
          <cell r="L917" t="str">
            <v xml:space="preserve"> </v>
          </cell>
        </row>
        <row r="918">
          <cell r="A918" t="str">
            <v xml:space="preserve"> </v>
          </cell>
        </row>
        <row r="919">
          <cell r="A919" t="str">
            <v xml:space="preserve"> </v>
          </cell>
        </row>
        <row r="920">
          <cell r="A920" t="str">
            <v xml:space="preserve"> </v>
          </cell>
        </row>
        <row r="921">
          <cell r="A921" t="str">
            <v xml:space="preserve"> </v>
          </cell>
        </row>
        <row r="922">
          <cell r="A922" t="str">
            <v xml:space="preserve"> </v>
          </cell>
        </row>
        <row r="923">
          <cell r="A923" t="str">
            <v xml:space="preserve"> </v>
          </cell>
        </row>
        <row r="924">
          <cell r="A924" t="str">
            <v xml:space="preserve"> </v>
          </cell>
        </row>
        <row r="925">
          <cell r="A925" t="str">
            <v xml:space="preserve"> </v>
          </cell>
        </row>
        <row r="926">
          <cell r="A926" t="str">
            <v xml:space="preserve"> </v>
          </cell>
        </row>
        <row r="927">
          <cell r="A927" t="str">
            <v xml:space="preserve"> </v>
          </cell>
        </row>
        <row r="928">
          <cell r="A928" t="str">
            <v xml:space="preserve"> </v>
          </cell>
        </row>
        <row r="929">
          <cell r="A929" t="str">
            <v xml:space="preserve"> </v>
          </cell>
        </row>
        <row r="930">
          <cell r="A930" t="str">
            <v xml:space="preserve"> </v>
          </cell>
        </row>
        <row r="931">
          <cell r="A931" t="str">
            <v xml:space="preserve"> </v>
          </cell>
        </row>
        <row r="932">
          <cell r="A932" t="str">
            <v xml:space="preserve"> </v>
          </cell>
        </row>
        <row r="933">
          <cell r="A933" t="str">
            <v xml:space="preserve"> </v>
          </cell>
        </row>
        <row r="934">
          <cell r="A934" t="str">
            <v>STOP LOG LEAF 제작 인건비</v>
          </cell>
        </row>
        <row r="935">
          <cell r="E935" t="str">
            <v xml:space="preserve"> </v>
          </cell>
        </row>
        <row r="936">
          <cell r="A936" t="str">
            <v>종       별</v>
          </cell>
          <cell r="C936" t="str">
            <v>재 료 또 는</v>
          </cell>
          <cell r="D936" t="str">
            <v xml:space="preserve">원 수 </v>
          </cell>
          <cell r="E936" t="str">
            <v>단 위</v>
          </cell>
          <cell r="F936" t="str">
            <v>총   액</v>
          </cell>
          <cell r="G936" t="str">
            <v>노   무   비</v>
          </cell>
          <cell r="I936" t="str">
            <v>재   료   비</v>
          </cell>
          <cell r="K936" t="str">
            <v>경      비</v>
          </cell>
          <cell r="M936" t="str">
            <v>비   고</v>
          </cell>
        </row>
        <row r="937">
          <cell r="C937" t="str">
            <v xml:space="preserve">규       격 </v>
          </cell>
          <cell r="F937" t="str">
            <v>금   액</v>
          </cell>
          <cell r="G937" t="str">
            <v>단  가</v>
          </cell>
          <cell r="H937" t="str">
            <v>금   액</v>
          </cell>
          <cell r="I937" t="str">
            <v>단  가</v>
          </cell>
          <cell r="J937" t="str">
            <v>금   액</v>
          </cell>
          <cell r="K937" t="str">
            <v>단  가</v>
          </cell>
          <cell r="L937" t="str">
            <v>금   액</v>
          </cell>
        </row>
        <row r="938">
          <cell r="A938" t="str">
            <v>기 술 관 리</v>
          </cell>
          <cell r="C938" t="str">
            <v>기계기사2급</v>
          </cell>
          <cell r="D938">
            <v>0.5</v>
          </cell>
          <cell r="E938" t="str">
            <v>인</v>
          </cell>
          <cell r="G938">
            <v>69405</v>
          </cell>
          <cell r="H938">
            <v>34702</v>
          </cell>
        </row>
        <row r="939">
          <cell r="A939" t="str">
            <v>본  뜨  기</v>
          </cell>
          <cell r="C939" t="str">
            <v>프랜트 제관공</v>
          </cell>
          <cell r="D939">
            <v>0.52300000000000002</v>
          </cell>
          <cell r="E939" t="str">
            <v>인</v>
          </cell>
          <cell r="G939">
            <v>81966</v>
          </cell>
          <cell r="H939">
            <v>42868</v>
          </cell>
        </row>
        <row r="940">
          <cell r="A940" t="str">
            <v>금  긋  기</v>
          </cell>
          <cell r="C940" t="str">
            <v>프랜트 제관공</v>
          </cell>
          <cell r="D940">
            <v>1.514</v>
          </cell>
          <cell r="E940" t="str">
            <v>인</v>
          </cell>
          <cell r="G940">
            <v>81966</v>
          </cell>
          <cell r="H940">
            <v>124096</v>
          </cell>
        </row>
        <row r="941">
          <cell r="A941" t="str">
            <v>절      단</v>
          </cell>
          <cell r="C941" t="str">
            <v>프랜트 제관공</v>
          </cell>
          <cell r="D941">
            <v>0.41399999999999998</v>
          </cell>
          <cell r="E941" t="str">
            <v>인</v>
          </cell>
          <cell r="G941">
            <v>81966</v>
          </cell>
          <cell r="H941">
            <v>33933</v>
          </cell>
        </row>
        <row r="942">
          <cell r="A942" t="str">
            <v>가      공</v>
          </cell>
          <cell r="C942" t="str">
            <v>프랜트 제관공</v>
          </cell>
          <cell r="D942">
            <v>0.5</v>
          </cell>
          <cell r="E942" t="str">
            <v>인</v>
          </cell>
          <cell r="G942">
            <v>81966</v>
          </cell>
          <cell r="H942">
            <v>40983</v>
          </cell>
        </row>
        <row r="944">
          <cell r="A944" t="str">
            <v>구 멍 뚫 기</v>
          </cell>
          <cell r="C944" t="str">
            <v>프랜트 제관공</v>
          </cell>
          <cell r="D944">
            <v>0.61299999999999999</v>
          </cell>
          <cell r="E944" t="str">
            <v>인</v>
          </cell>
          <cell r="G944">
            <v>81966</v>
          </cell>
          <cell r="H944">
            <v>50245</v>
          </cell>
        </row>
        <row r="945">
          <cell r="A945" t="str">
            <v>용      접</v>
          </cell>
          <cell r="C945" t="str">
            <v>프랜트 용접공</v>
          </cell>
          <cell r="D945">
            <v>2.968</v>
          </cell>
          <cell r="E945" t="str">
            <v>인</v>
          </cell>
          <cell r="G945">
            <v>95379</v>
          </cell>
          <cell r="H945">
            <v>283084</v>
          </cell>
        </row>
        <row r="946">
          <cell r="A946" t="str">
            <v>부 품 조 립</v>
          </cell>
          <cell r="C946" t="str">
            <v>비   계   공</v>
          </cell>
          <cell r="D946">
            <v>1.325</v>
          </cell>
          <cell r="E946" t="str">
            <v>인</v>
          </cell>
          <cell r="G946">
            <v>79467</v>
          </cell>
          <cell r="H946">
            <v>105293</v>
          </cell>
        </row>
        <row r="947">
          <cell r="C947" t="str">
            <v>프랜트기계설치공</v>
          </cell>
          <cell r="D947">
            <v>1.325</v>
          </cell>
          <cell r="E947" t="str">
            <v>인</v>
          </cell>
          <cell r="G947">
            <v>80805</v>
          </cell>
          <cell r="H947">
            <v>107066</v>
          </cell>
        </row>
        <row r="948">
          <cell r="A948" t="str">
            <v>소운반 조작</v>
          </cell>
          <cell r="C948" t="str">
            <v>비   계   공</v>
          </cell>
          <cell r="D948">
            <v>0.97</v>
          </cell>
          <cell r="E948" t="str">
            <v>인</v>
          </cell>
          <cell r="G948">
            <v>79467</v>
          </cell>
          <cell r="H948">
            <v>77082</v>
          </cell>
        </row>
        <row r="949">
          <cell r="A949" t="str">
            <v>검사 및 교정</v>
          </cell>
          <cell r="C949" t="str">
            <v>기술관리 제외한</v>
          </cell>
          <cell r="D949" t="str">
            <v>1</v>
          </cell>
          <cell r="E949" t="str">
            <v>식</v>
          </cell>
          <cell r="H949">
            <v>86465</v>
          </cell>
        </row>
        <row r="950">
          <cell r="C950" t="str">
            <v>10%</v>
          </cell>
        </row>
        <row r="953">
          <cell r="B953" t="str">
            <v>계</v>
          </cell>
          <cell r="F953">
            <v>985817</v>
          </cell>
          <cell r="H953">
            <v>985817</v>
          </cell>
        </row>
        <row r="963">
          <cell r="A963" t="str">
            <v>STOP LOG LEAF 제작 사용장비 경비</v>
          </cell>
        </row>
        <row r="964">
          <cell r="E964" t="str">
            <v xml:space="preserve"> </v>
          </cell>
        </row>
        <row r="965">
          <cell r="A965" t="str">
            <v>종       별</v>
          </cell>
          <cell r="C965" t="str">
            <v>재 료 또 는</v>
          </cell>
          <cell r="D965" t="str">
            <v xml:space="preserve">원 수 </v>
          </cell>
          <cell r="E965" t="str">
            <v>단 위</v>
          </cell>
          <cell r="F965" t="str">
            <v>총   액</v>
          </cell>
          <cell r="G965" t="str">
            <v>노   무   비</v>
          </cell>
          <cell r="I965" t="str">
            <v>재   료   비</v>
          </cell>
          <cell r="K965" t="str">
            <v>경      비</v>
          </cell>
          <cell r="M965" t="str">
            <v>비   고</v>
          </cell>
        </row>
        <row r="966">
          <cell r="C966" t="str">
            <v xml:space="preserve">규       격 </v>
          </cell>
          <cell r="F966" t="str">
            <v>금   액</v>
          </cell>
          <cell r="G966" t="str">
            <v>단  가</v>
          </cell>
          <cell r="H966" t="str">
            <v>금   액</v>
          </cell>
          <cell r="I966" t="str">
            <v>단  가</v>
          </cell>
          <cell r="J966" t="str">
            <v>금   액</v>
          </cell>
          <cell r="K966" t="str">
            <v>단  가</v>
          </cell>
          <cell r="L966" t="str">
            <v>금   액</v>
          </cell>
        </row>
        <row r="967">
          <cell r="A967" t="str">
            <v>LATHE</v>
          </cell>
          <cell r="C967" t="str">
            <v>12FT x 7.5HP</v>
          </cell>
          <cell r="D967">
            <v>0.41599999999999998</v>
          </cell>
          <cell r="E967" t="str">
            <v>Hr</v>
          </cell>
          <cell r="G967">
            <v>3418</v>
          </cell>
          <cell r="H967">
            <v>1421</v>
          </cell>
          <cell r="K967">
            <v>3775</v>
          </cell>
          <cell r="L967">
            <v>1570.3999999999999</v>
          </cell>
        </row>
        <row r="968">
          <cell r="A968" t="str">
            <v>PLANER</v>
          </cell>
          <cell r="C968" t="str">
            <v>4FT x 8FT</v>
          </cell>
          <cell r="D968">
            <v>7.5999999999999998E-2</v>
          </cell>
          <cell r="E968" t="str">
            <v>Hr</v>
          </cell>
          <cell r="G968">
            <v>3129</v>
          </cell>
          <cell r="H968">
            <v>237</v>
          </cell>
          <cell r="K968">
            <v>2743</v>
          </cell>
          <cell r="L968">
            <v>208.46799999999999</v>
          </cell>
        </row>
        <row r="969">
          <cell r="A969" t="str">
            <v>BORING M/C</v>
          </cell>
          <cell r="C969" t="str">
            <v>Hori.type,3HP</v>
          </cell>
          <cell r="D969">
            <v>0.248</v>
          </cell>
          <cell r="E969" t="str">
            <v>Hr</v>
          </cell>
          <cell r="G969">
            <v>3547</v>
          </cell>
          <cell r="H969">
            <v>879</v>
          </cell>
          <cell r="K969">
            <v>8928</v>
          </cell>
          <cell r="L969">
            <v>2214.1439999999998</v>
          </cell>
        </row>
        <row r="970">
          <cell r="A970" t="str">
            <v>UNION MELT WELDER</v>
          </cell>
          <cell r="C970" t="str">
            <v>5.5 KVA</v>
          </cell>
          <cell r="D970">
            <v>3.2240000000000002</v>
          </cell>
          <cell r="E970" t="str">
            <v>Hr</v>
          </cell>
          <cell r="G970">
            <v>3488</v>
          </cell>
          <cell r="H970">
            <v>11245</v>
          </cell>
          <cell r="K970">
            <v>1797</v>
          </cell>
          <cell r="L970">
            <v>5793.5280000000002</v>
          </cell>
        </row>
        <row r="971">
          <cell r="A971" t="str">
            <v>A.C WELDER</v>
          </cell>
          <cell r="C971" t="str">
            <v>10KVA</v>
          </cell>
          <cell r="D971">
            <v>9.9760000000000009</v>
          </cell>
          <cell r="E971" t="str">
            <v>Hr</v>
          </cell>
          <cell r="K971">
            <v>155</v>
          </cell>
          <cell r="L971">
            <v>1546.2800000000002</v>
          </cell>
        </row>
        <row r="972">
          <cell r="E972" t="str">
            <v xml:space="preserve"> </v>
          </cell>
        </row>
        <row r="973">
          <cell r="A973" t="str">
            <v>GOUGING M/C</v>
          </cell>
          <cell r="C973" t="str">
            <v>중 형</v>
          </cell>
          <cell r="D973">
            <v>3.56</v>
          </cell>
          <cell r="E973" t="str">
            <v>Hr</v>
          </cell>
          <cell r="G973">
            <v>3380</v>
          </cell>
          <cell r="H973">
            <v>12032</v>
          </cell>
          <cell r="K973">
            <v>670</v>
          </cell>
          <cell r="L973">
            <v>2385.1999999999998</v>
          </cell>
        </row>
        <row r="974">
          <cell r="A974" t="str">
            <v>GAS CUTTING M/C</v>
          </cell>
          <cell r="C974" t="str">
            <v>Auto형</v>
          </cell>
          <cell r="D974">
            <v>1.3280000000000001</v>
          </cell>
          <cell r="E974" t="str">
            <v>Hr</v>
          </cell>
          <cell r="G974">
            <v>11922</v>
          </cell>
          <cell r="H974">
            <v>15832</v>
          </cell>
          <cell r="K974">
            <v>119</v>
          </cell>
          <cell r="L974">
            <v>158.03200000000001</v>
          </cell>
        </row>
        <row r="975">
          <cell r="A975" t="str">
            <v>GAS CUTTING M/C</v>
          </cell>
          <cell r="C975" t="str">
            <v>수 동</v>
          </cell>
          <cell r="D975">
            <v>1.984</v>
          </cell>
          <cell r="E975" t="str">
            <v>Hr</v>
          </cell>
          <cell r="G975">
            <v>3974</v>
          </cell>
          <cell r="H975">
            <v>7884</v>
          </cell>
          <cell r="K975">
            <v>115</v>
          </cell>
          <cell r="L975">
            <v>228.16</v>
          </cell>
        </row>
        <row r="976">
          <cell r="A976" t="str">
            <v>GAS HEATING TOUCH</v>
          </cell>
          <cell r="C976" t="str">
            <v>중 형</v>
          </cell>
          <cell r="D976">
            <v>3.8719999999999999</v>
          </cell>
          <cell r="E976" t="str">
            <v>Hr</v>
          </cell>
          <cell r="G976">
            <v>3174</v>
          </cell>
          <cell r="H976">
            <v>12289</v>
          </cell>
          <cell r="K976">
            <v>115</v>
          </cell>
          <cell r="L976">
            <v>445.28</v>
          </cell>
        </row>
        <row r="977">
          <cell r="A977" t="str">
            <v>OVER HEAD CRANE</v>
          </cell>
          <cell r="C977" t="str">
            <v>30 TON</v>
          </cell>
          <cell r="D977">
            <v>0.88</v>
          </cell>
          <cell r="E977" t="str">
            <v>Hr</v>
          </cell>
          <cell r="G977">
            <v>9681</v>
          </cell>
          <cell r="H977">
            <v>8519</v>
          </cell>
          <cell r="K977">
            <v>3338</v>
          </cell>
          <cell r="L977">
            <v>2937.44</v>
          </cell>
        </row>
        <row r="978">
          <cell r="E978" t="str">
            <v xml:space="preserve"> </v>
          </cell>
        </row>
        <row r="979">
          <cell r="A979" t="str">
            <v>OVER HEAD CRANE</v>
          </cell>
          <cell r="C979" t="str">
            <v>20 TON</v>
          </cell>
          <cell r="D979">
            <v>0.88</v>
          </cell>
          <cell r="E979" t="str">
            <v>Hr</v>
          </cell>
          <cell r="G979">
            <v>9681</v>
          </cell>
          <cell r="H979">
            <v>8519</v>
          </cell>
          <cell r="K979">
            <v>3338</v>
          </cell>
          <cell r="L979">
            <v>2937.44</v>
          </cell>
        </row>
        <row r="980">
          <cell r="A980" t="str">
            <v>HYDRO PRESS</v>
          </cell>
          <cell r="C980" t="str">
            <v>100 TON</v>
          </cell>
          <cell r="D980">
            <v>1.72</v>
          </cell>
          <cell r="E980" t="str">
            <v>Hr</v>
          </cell>
          <cell r="G980">
            <v>3281</v>
          </cell>
          <cell r="H980">
            <v>5643</v>
          </cell>
          <cell r="K980">
            <v>6045</v>
          </cell>
          <cell r="L980">
            <v>10397.4</v>
          </cell>
        </row>
        <row r="981">
          <cell r="A981" t="str">
            <v>SHEARING M/C</v>
          </cell>
          <cell r="D981">
            <v>2</v>
          </cell>
          <cell r="E981" t="str">
            <v>Hr</v>
          </cell>
          <cell r="G981">
            <v>3688</v>
          </cell>
          <cell r="H981">
            <v>7376</v>
          </cell>
          <cell r="K981">
            <v>3209</v>
          </cell>
          <cell r="L981">
            <v>6418</v>
          </cell>
        </row>
        <row r="982">
          <cell r="A982" t="str">
            <v>DRILLING M/C</v>
          </cell>
          <cell r="C982" t="str">
            <v>3 HP</v>
          </cell>
          <cell r="D982">
            <v>0.48799999999999999</v>
          </cell>
          <cell r="E982" t="str">
            <v>Hr</v>
          </cell>
          <cell r="G982">
            <v>3401</v>
          </cell>
          <cell r="H982">
            <v>1659</v>
          </cell>
          <cell r="K982">
            <v>576</v>
          </cell>
          <cell r="L982">
            <v>281.08799999999997</v>
          </cell>
        </row>
        <row r="983">
          <cell r="A983" t="str">
            <v>DRILLING M/C</v>
          </cell>
          <cell r="C983" t="str">
            <v>Radial,5 HP</v>
          </cell>
          <cell r="D983">
            <v>0.48799999999999999</v>
          </cell>
          <cell r="E983" t="str">
            <v>Hr</v>
          </cell>
          <cell r="G983">
            <v>3401</v>
          </cell>
          <cell r="H983">
            <v>1659</v>
          </cell>
          <cell r="K983">
            <v>1720</v>
          </cell>
          <cell r="L983">
            <v>839.36</v>
          </cell>
        </row>
        <row r="984">
          <cell r="E984" t="str">
            <v xml:space="preserve"> </v>
          </cell>
        </row>
        <row r="985">
          <cell r="A985" t="str">
            <v>PORTABLE DRILL</v>
          </cell>
          <cell r="C985" t="str">
            <v>0.5 HP</v>
          </cell>
          <cell r="D985">
            <v>1.5640000000000001</v>
          </cell>
          <cell r="E985" t="str">
            <v>Hr</v>
          </cell>
          <cell r="K985">
            <v>12</v>
          </cell>
          <cell r="L985">
            <v>18.768000000000001</v>
          </cell>
        </row>
        <row r="986">
          <cell r="A986" t="str">
            <v>TRUCK CRANE</v>
          </cell>
          <cell r="C986" t="str">
            <v>30 TON</v>
          </cell>
          <cell r="D986">
            <v>0.65</v>
          </cell>
          <cell r="E986" t="str">
            <v>Hr</v>
          </cell>
          <cell r="G986">
            <v>18615</v>
          </cell>
          <cell r="H986">
            <v>12099</v>
          </cell>
          <cell r="I986">
            <v>7046</v>
          </cell>
          <cell r="J986">
            <v>4579</v>
          </cell>
          <cell r="K986">
            <v>44939</v>
          </cell>
          <cell r="L986">
            <v>29210.350000000002</v>
          </cell>
        </row>
        <row r="987">
          <cell r="A987" t="str">
            <v>리프트 트럭</v>
          </cell>
          <cell r="C987" t="str">
            <v>5 TON</v>
          </cell>
          <cell r="D987">
            <v>0.65</v>
          </cell>
          <cell r="E987" t="str">
            <v>Hr</v>
          </cell>
          <cell r="G987">
            <v>9681</v>
          </cell>
          <cell r="H987">
            <v>6292</v>
          </cell>
          <cell r="I987">
            <v>5116.08</v>
          </cell>
          <cell r="J987">
            <v>3325</v>
          </cell>
          <cell r="K987">
            <v>4863</v>
          </cell>
          <cell r="L987">
            <v>3160.9500000000003</v>
          </cell>
        </row>
        <row r="988">
          <cell r="A988" t="str">
            <v>COMPRESSOR</v>
          </cell>
          <cell r="C988" t="str">
            <v>7.1㎥/min</v>
          </cell>
          <cell r="D988">
            <v>3.32</v>
          </cell>
          <cell r="E988" t="str">
            <v>Hr</v>
          </cell>
          <cell r="G988">
            <v>9681</v>
          </cell>
          <cell r="H988">
            <v>32140</v>
          </cell>
          <cell r="I988">
            <v>6189</v>
          </cell>
          <cell r="J988">
            <v>20547</v>
          </cell>
          <cell r="K988">
            <v>3137</v>
          </cell>
          <cell r="L988">
            <v>10414.84</v>
          </cell>
        </row>
        <row r="989">
          <cell r="A989" t="str">
            <v>TRAILER</v>
          </cell>
          <cell r="C989" t="str">
            <v>30 TON</v>
          </cell>
          <cell r="D989">
            <v>0.65</v>
          </cell>
          <cell r="E989" t="str">
            <v>Hr</v>
          </cell>
          <cell r="G989">
            <v>8683</v>
          </cell>
          <cell r="H989">
            <v>5643</v>
          </cell>
          <cell r="I989">
            <v>15763</v>
          </cell>
          <cell r="J989">
            <v>10245</v>
          </cell>
          <cell r="K989">
            <v>27414</v>
          </cell>
          <cell r="L989">
            <v>17819.100000000002</v>
          </cell>
        </row>
        <row r="991">
          <cell r="B991" t="str">
            <v>계</v>
          </cell>
          <cell r="F991">
            <v>289048.228</v>
          </cell>
          <cell r="H991">
            <v>151368</v>
          </cell>
          <cell r="J991">
            <v>38696</v>
          </cell>
          <cell r="K991" t="str">
            <v xml:space="preserve"> </v>
          </cell>
          <cell r="L991">
            <v>98984.228000000003</v>
          </cell>
        </row>
        <row r="992">
          <cell r="A992" t="str">
            <v>STOP LOG LEAF 제작 소모 자재비</v>
          </cell>
        </row>
        <row r="993">
          <cell r="E993" t="str">
            <v xml:space="preserve"> </v>
          </cell>
        </row>
        <row r="994">
          <cell r="A994" t="str">
            <v>종       별</v>
          </cell>
          <cell r="C994" t="str">
            <v>재 료 또 는</v>
          </cell>
          <cell r="D994" t="str">
            <v xml:space="preserve">원 수 </v>
          </cell>
          <cell r="E994" t="str">
            <v>단 위</v>
          </cell>
          <cell r="F994" t="str">
            <v>총   액</v>
          </cell>
          <cell r="G994" t="str">
            <v>노   무   비</v>
          </cell>
          <cell r="I994" t="str">
            <v>재   료   비</v>
          </cell>
          <cell r="K994" t="str">
            <v>경      비</v>
          </cell>
          <cell r="M994" t="str">
            <v>비   고</v>
          </cell>
        </row>
        <row r="995">
          <cell r="C995" t="str">
            <v xml:space="preserve">규       격 </v>
          </cell>
          <cell r="F995" t="str">
            <v>금   액</v>
          </cell>
          <cell r="G995" t="str">
            <v>단  가</v>
          </cell>
          <cell r="H995" t="str">
            <v>금   액</v>
          </cell>
          <cell r="I995" t="str">
            <v>단  가</v>
          </cell>
          <cell r="J995" t="str">
            <v>금   액</v>
          </cell>
          <cell r="K995" t="str">
            <v>단  가</v>
          </cell>
          <cell r="L995" t="str">
            <v>금   액</v>
          </cell>
        </row>
        <row r="996">
          <cell r="A996" t="str">
            <v>산       소</v>
          </cell>
          <cell r="C996" t="str">
            <v>6,000L용</v>
          </cell>
          <cell r="D996">
            <v>0.38</v>
          </cell>
          <cell r="E996" t="str">
            <v>병</v>
          </cell>
          <cell r="G996" t="str">
            <v xml:space="preserve"> </v>
          </cell>
          <cell r="I996">
            <v>12000</v>
          </cell>
          <cell r="J996">
            <v>4560</v>
          </cell>
        </row>
        <row r="997">
          <cell r="A997" t="str">
            <v>아 세 치 렌</v>
          </cell>
          <cell r="C997" t="str">
            <v>4,500L용</v>
          </cell>
          <cell r="D997">
            <v>0.33</v>
          </cell>
          <cell r="E997" t="str">
            <v>병</v>
          </cell>
          <cell r="I997">
            <v>55392</v>
          </cell>
          <cell r="J997">
            <v>18279</v>
          </cell>
        </row>
        <row r="998">
          <cell r="A998" t="str">
            <v>용   접  봉</v>
          </cell>
          <cell r="C998" t="str">
            <v>SS41, 4M/Mx350L</v>
          </cell>
          <cell r="D998">
            <v>3</v>
          </cell>
          <cell r="E998" t="str">
            <v>KG</v>
          </cell>
          <cell r="I998">
            <v>1260</v>
          </cell>
          <cell r="J998">
            <v>3780</v>
          </cell>
        </row>
        <row r="1000">
          <cell r="A1000" t="str">
            <v xml:space="preserve"> </v>
          </cell>
          <cell r="D1000" t="str">
            <v xml:space="preserve"> </v>
          </cell>
          <cell r="E1000" t="str">
            <v xml:space="preserve"> </v>
          </cell>
        </row>
        <row r="1001">
          <cell r="E1001" t="str">
            <v xml:space="preserve"> </v>
          </cell>
        </row>
        <row r="1003">
          <cell r="B1003" t="str">
            <v>계</v>
          </cell>
          <cell r="F1003">
            <v>26619</v>
          </cell>
          <cell r="J1003">
            <v>26619</v>
          </cell>
        </row>
        <row r="1021">
          <cell r="A1021" t="str">
            <v>STOP LOG LEAF 설치 인건비</v>
          </cell>
        </row>
        <row r="1022">
          <cell r="E1022" t="str">
            <v xml:space="preserve"> </v>
          </cell>
        </row>
        <row r="1023">
          <cell r="A1023" t="str">
            <v>종       별</v>
          </cell>
          <cell r="C1023" t="str">
            <v>재 료 또 는</v>
          </cell>
          <cell r="D1023" t="str">
            <v xml:space="preserve">원 수 </v>
          </cell>
          <cell r="E1023" t="str">
            <v>단 위</v>
          </cell>
          <cell r="F1023" t="str">
            <v>총   액</v>
          </cell>
          <cell r="G1023" t="str">
            <v>노   무   비</v>
          </cell>
          <cell r="I1023" t="str">
            <v>재   료   비</v>
          </cell>
          <cell r="K1023" t="str">
            <v>경      비</v>
          </cell>
          <cell r="M1023" t="str">
            <v>비   고</v>
          </cell>
        </row>
        <row r="1024">
          <cell r="C1024" t="str">
            <v xml:space="preserve">규       격 </v>
          </cell>
          <cell r="F1024" t="str">
            <v>금   액</v>
          </cell>
          <cell r="G1024" t="str">
            <v>단  가</v>
          </cell>
          <cell r="H1024" t="str">
            <v>금   액</v>
          </cell>
          <cell r="I1024" t="str">
            <v>단  가</v>
          </cell>
          <cell r="J1024" t="str">
            <v>금   액</v>
          </cell>
          <cell r="K1024" t="str">
            <v>단  가</v>
          </cell>
          <cell r="L1024" t="str">
            <v>금   액</v>
          </cell>
        </row>
        <row r="1025">
          <cell r="A1025" t="str">
            <v>기 술 관 리</v>
          </cell>
          <cell r="C1025" t="str">
            <v>기계기사2급</v>
          </cell>
          <cell r="D1025">
            <v>0.5</v>
          </cell>
          <cell r="E1025" t="str">
            <v>인</v>
          </cell>
          <cell r="G1025">
            <v>69405</v>
          </cell>
          <cell r="H1025">
            <v>34702</v>
          </cell>
        </row>
        <row r="1026">
          <cell r="A1026" t="str">
            <v>운 반 조 작</v>
          </cell>
          <cell r="C1026" t="str">
            <v>비   계   공</v>
          </cell>
          <cell r="D1026">
            <v>0.97</v>
          </cell>
          <cell r="E1026" t="str">
            <v>인</v>
          </cell>
          <cell r="G1026">
            <v>79467</v>
          </cell>
          <cell r="H1026">
            <v>77082</v>
          </cell>
        </row>
        <row r="1027">
          <cell r="A1027" t="str">
            <v>조 립 조 정</v>
          </cell>
          <cell r="C1027" t="str">
            <v>비   계   공</v>
          </cell>
          <cell r="D1027">
            <v>2.02</v>
          </cell>
          <cell r="E1027" t="str">
            <v>인</v>
          </cell>
          <cell r="G1027">
            <v>79467</v>
          </cell>
          <cell r="H1027">
            <v>160523</v>
          </cell>
        </row>
        <row r="1028">
          <cell r="A1028" t="str">
            <v xml:space="preserve"> </v>
          </cell>
          <cell r="C1028" t="str">
            <v>프랜트 제관공</v>
          </cell>
          <cell r="D1028">
            <v>1.19</v>
          </cell>
          <cell r="E1028" t="str">
            <v>인</v>
          </cell>
          <cell r="G1028">
            <v>81966</v>
          </cell>
          <cell r="H1028">
            <v>97539</v>
          </cell>
        </row>
        <row r="1029">
          <cell r="A1029" t="str">
            <v xml:space="preserve"> </v>
          </cell>
          <cell r="C1029" t="str">
            <v>측   량   사</v>
          </cell>
          <cell r="D1029">
            <v>0.122</v>
          </cell>
          <cell r="E1029" t="str">
            <v>인</v>
          </cell>
          <cell r="G1029">
            <v>58506</v>
          </cell>
          <cell r="H1029">
            <v>7137</v>
          </cell>
        </row>
        <row r="1031">
          <cell r="C1031" t="str">
            <v>프랜트기계설치공</v>
          </cell>
          <cell r="D1031">
            <v>1.17</v>
          </cell>
          <cell r="E1031" t="str">
            <v>인</v>
          </cell>
          <cell r="G1031">
            <v>80805</v>
          </cell>
          <cell r="H1031">
            <v>94541</v>
          </cell>
        </row>
        <row r="1032">
          <cell r="A1032" t="str">
            <v>설      치</v>
          </cell>
          <cell r="C1032" t="str">
            <v>비   계   공</v>
          </cell>
          <cell r="D1032">
            <v>0.36</v>
          </cell>
          <cell r="E1032" t="str">
            <v>인</v>
          </cell>
          <cell r="G1032">
            <v>79467</v>
          </cell>
          <cell r="H1032">
            <v>28608</v>
          </cell>
        </row>
        <row r="1033">
          <cell r="C1033" t="str">
            <v>프랜트기계설치공</v>
          </cell>
          <cell r="D1033">
            <v>0.13</v>
          </cell>
          <cell r="E1033" t="str">
            <v>인</v>
          </cell>
          <cell r="G1033">
            <v>81966</v>
          </cell>
          <cell r="H1033">
            <v>10655</v>
          </cell>
        </row>
        <row r="1034">
          <cell r="A1034" t="str">
            <v>전 원 배 선</v>
          </cell>
          <cell r="C1034" t="str">
            <v>플랜트전공</v>
          </cell>
          <cell r="D1034">
            <v>6.3E-2</v>
          </cell>
          <cell r="E1034" t="str">
            <v>인</v>
          </cell>
          <cell r="G1034">
            <v>64285</v>
          </cell>
          <cell r="H1034">
            <v>4049</v>
          </cell>
          <cell r="I1034" t="str">
            <v xml:space="preserve"> </v>
          </cell>
          <cell r="J1034" t="str">
            <v xml:space="preserve"> </v>
          </cell>
        </row>
        <row r="1035">
          <cell r="A1035" t="str">
            <v xml:space="preserve"> </v>
          </cell>
          <cell r="C1035" t="str">
            <v xml:space="preserve"> </v>
          </cell>
          <cell r="D1035" t="str">
            <v xml:space="preserve"> </v>
          </cell>
          <cell r="E1035" t="str">
            <v xml:space="preserve"> </v>
          </cell>
          <cell r="G1035" t="str">
            <v xml:space="preserve"> </v>
          </cell>
        </row>
        <row r="1036">
          <cell r="A1036" t="str">
            <v>검사 및 교정</v>
          </cell>
          <cell r="C1036" t="str">
            <v>기술관리,전원</v>
          </cell>
          <cell r="D1036" t="str">
            <v>1</v>
          </cell>
          <cell r="E1036" t="str">
            <v>식</v>
          </cell>
          <cell r="H1036">
            <v>47608</v>
          </cell>
        </row>
        <row r="1037">
          <cell r="C1037" t="str">
            <v>배선제외10%</v>
          </cell>
        </row>
        <row r="1040">
          <cell r="B1040" t="str">
            <v>계</v>
          </cell>
          <cell r="F1040">
            <v>562444</v>
          </cell>
          <cell r="H1040">
            <v>562444</v>
          </cell>
        </row>
        <row r="1050">
          <cell r="E1050" t="str">
            <v xml:space="preserve"> </v>
          </cell>
          <cell r="F1050" t="str">
            <v>STOP LOG LEAF 설치 사용장비 경비</v>
          </cell>
        </row>
        <row r="1051">
          <cell r="E1051" t="str">
            <v xml:space="preserve"> </v>
          </cell>
        </row>
        <row r="1052">
          <cell r="A1052" t="str">
            <v>종       별</v>
          </cell>
          <cell r="C1052" t="str">
            <v>재 료 또 는</v>
          </cell>
          <cell r="D1052" t="str">
            <v xml:space="preserve">원 수 </v>
          </cell>
          <cell r="E1052" t="str">
            <v>단 위</v>
          </cell>
          <cell r="F1052" t="str">
            <v>총   액</v>
          </cell>
          <cell r="G1052" t="str">
            <v>노   무   비</v>
          </cell>
          <cell r="I1052" t="str">
            <v>재   료   비</v>
          </cell>
          <cell r="K1052" t="str">
            <v>경      비</v>
          </cell>
          <cell r="M1052" t="str">
            <v>비   고</v>
          </cell>
        </row>
        <row r="1053">
          <cell r="C1053" t="str">
            <v xml:space="preserve">규       격 </v>
          </cell>
          <cell r="F1053" t="str">
            <v>금   액</v>
          </cell>
          <cell r="G1053" t="str">
            <v>단  가</v>
          </cell>
          <cell r="H1053" t="str">
            <v>금   액</v>
          </cell>
          <cell r="I1053" t="str">
            <v>단  가</v>
          </cell>
          <cell r="J1053" t="str">
            <v>금   액</v>
          </cell>
          <cell r="K1053" t="str">
            <v>단  가</v>
          </cell>
          <cell r="L1053" t="str">
            <v>금   액</v>
          </cell>
        </row>
        <row r="1054">
          <cell r="A1054" t="str">
            <v>A.C WELDER</v>
          </cell>
          <cell r="C1054" t="str">
            <v>10KVA</v>
          </cell>
          <cell r="D1054">
            <v>8</v>
          </cell>
          <cell r="E1054" t="str">
            <v>Hr</v>
          </cell>
          <cell r="K1054">
            <v>155</v>
          </cell>
          <cell r="L1054">
            <v>1240</v>
          </cell>
        </row>
        <row r="1055">
          <cell r="A1055" t="str">
            <v>PORTABLE DRILL</v>
          </cell>
          <cell r="C1055" t="str">
            <v>1.5 Hp</v>
          </cell>
          <cell r="D1055">
            <v>16</v>
          </cell>
          <cell r="E1055" t="str">
            <v>Hr</v>
          </cell>
          <cell r="K1055">
            <v>14</v>
          </cell>
          <cell r="L1055">
            <v>224</v>
          </cell>
        </row>
        <row r="1056">
          <cell r="A1056" t="str">
            <v>PORTABLE GRINDER</v>
          </cell>
          <cell r="C1056" t="str">
            <v>0.5 Hp</v>
          </cell>
          <cell r="D1056">
            <v>16</v>
          </cell>
          <cell r="E1056" t="str">
            <v>Hr</v>
          </cell>
          <cell r="K1056">
            <v>22</v>
          </cell>
          <cell r="L1056">
            <v>352</v>
          </cell>
        </row>
        <row r="1057">
          <cell r="A1057" t="str">
            <v>WINCH</v>
          </cell>
          <cell r="C1057" t="str">
            <v>10Hp</v>
          </cell>
          <cell r="D1057">
            <v>8</v>
          </cell>
          <cell r="E1057" t="str">
            <v>Hr</v>
          </cell>
          <cell r="G1057">
            <v>9235</v>
          </cell>
          <cell r="H1057">
            <v>73880</v>
          </cell>
          <cell r="K1057">
            <v>850</v>
          </cell>
          <cell r="L1057">
            <v>6800</v>
          </cell>
        </row>
        <row r="1058">
          <cell r="A1058" t="str">
            <v>FORK LIFT</v>
          </cell>
          <cell r="C1058" t="str">
            <v>3.5TON</v>
          </cell>
          <cell r="D1058">
            <v>8</v>
          </cell>
          <cell r="E1058" t="str">
            <v>Hr</v>
          </cell>
          <cell r="G1058">
            <v>9681</v>
          </cell>
          <cell r="H1058">
            <v>77448</v>
          </cell>
          <cell r="I1058">
            <v>5116</v>
          </cell>
          <cell r="J1058">
            <v>40928</v>
          </cell>
          <cell r="K1058">
            <v>3470</v>
          </cell>
          <cell r="L1058">
            <v>27760</v>
          </cell>
        </row>
        <row r="1060">
          <cell r="A1060" t="str">
            <v>TRUCK CRANE</v>
          </cell>
          <cell r="C1060" t="str">
            <v>20TON</v>
          </cell>
          <cell r="D1060">
            <v>8</v>
          </cell>
          <cell r="E1060" t="str">
            <v>Hr</v>
          </cell>
          <cell r="G1060">
            <v>18615</v>
          </cell>
          <cell r="H1060">
            <v>148920</v>
          </cell>
          <cell r="I1060">
            <v>4939</v>
          </cell>
          <cell r="J1060">
            <v>39512</v>
          </cell>
          <cell r="K1060">
            <v>40975</v>
          </cell>
          <cell r="L1060">
            <v>327800</v>
          </cell>
        </row>
        <row r="1063">
          <cell r="A1063" t="str">
            <v xml:space="preserve">      계</v>
          </cell>
          <cell r="F1063">
            <v>744864</v>
          </cell>
          <cell r="H1063">
            <v>300248</v>
          </cell>
          <cell r="J1063">
            <v>80440</v>
          </cell>
          <cell r="L1063">
            <v>364176</v>
          </cell>
        </row>
        <row r="1079">
          <cell r="E1079" t="str">
            <v xml:space="preserve"> </v>
          </cell>
          <cell r="F1079" t="str">
            <v>STOP LOG LEAF 설치 소모 자재비</v>
          </cell>
        </row>
        <row r="1080">
          <cell r="E1080" t="str">
            <v xml:space="preserve"> </v>
          </cell>
        </row>
        <row r="1081">
          <cell r="A1081" t="str">
            <v>종       별</v>
          </cell>
          <cell r="C1081" t="str">
            <v>재 료 또 는</v>
          </cell>
          <cell r="D1081" t="str">
            <v xml:space="preserve">원 수 </v>
          </cell>
          <cell r="E1081" t="str">
            <v>단 위</v>
          </cell>
          <cell r="F1081" t="str">
            <v>총   액</v>
          </cell>
          <cell r="G1081" t="str">
            <v>노   무   비</v>
          </cell>
          <cell r="I1081" t="str">
            <v>재   료   비</v>
          </cell>
          <cell r="K1081" t="str">
            <v>경      비</v>
          </cell>
          <cell r="M1081" t="str">
            <v>비   고</v>
          </cell>
        </row>
        <row r="1082">
          <cell r="C1082" t="str">
            <v xml:space="preserve">규       격 </v>
          </cell>
          <cell r="F1082" t="str">
            <v>금   액</v>
          </cell>
          <cell r="G1082" t="str">
            <v>단  가</v>
          </cell>
          <cell r="H1082" t="str">
            <v>금   액</v>
          </cell>
          <cell r="I1082" t="str">
            <v>단  가</v>
          </cell>
          <cell r="J1082" t="str">
            <v>금   액</v>
          </cell>
          <cell r="K1082" t="str">
            <v>단  가</v>
          </cell>
          <cell r="L1082" t="str">
            <v>금   액</v>
          </cell>
        </row>
        <row r="1083">
          <cell r="A1083" t="str">
            <v>산       소</v>
          </cell>
          <cell r="C1083" t="str">
            <v>6,000L용</v>
          </cell>
          <cell r="D1083">
            <v>2.2999999999999998</v>
          </cell>
          <cell r="E1083" t="str">
            <v>병</v>
          </cell>
          <cell r="G1083" t="str">
            <v xml:space="preserve"> </v>
          </cell>
          <cell r="I1083">
            <v>12000</v>
          </cell>
          <cell r="J1083">
            <v>27600</v>
          </cell>
        </row>
        <row r="1084">
          <cell r="A1084" t="str">
            <v>아 세 치 렌</v>
          </cell>
          <cell r="C1084" t="str">
            <v>4,500L용</v>
          </cell>
          <cell r="D1084">
            <v>1.98</v>
          </cell>
          <cell r="E1084" t="str">
            <v>병</v>
          </cell>
          <cell r="I1084">
            <v>55392</v>
          </cell>
          <cell r="J1084">
            <v>109676</v>
          </cell>
        </row>
        <row r="1085">
          <cell r="A1085" t="str">
            <v>용   접  봉</v>
          </cell>
          <cell r="C1085" t="str">
            <v>SS41 , 4M/M</v>
          </cell>
          <cell r="D1085">
            <v>14.35</v>
          </cell>
          <cell r="E1085" t="str">
            <v>KG</v>
          </cell>
          <cell r="I1085">
            <v>1260</v>
          </cell>
          <cell r="J1085">
            <v>18081</v>
          </cell>
        </row>
        <row r="1086">
          <cell r="A1086" t="str">
            <v>함       석</v>
          </cell>
          <cell r="C1086" t="str">
            <v>#31x3'x6'</v>
          </cell>
          <cell r="D1086">
            <v>0.53</v>
          </cell>
          <cell r="E1086" t="str">
            <v>매</v>
          </cell>
          <cell r="I1086">
            <v>2825</v>
          </cell>
          <cell r="J1086">
            <v>1497</v>
          </cell>
        </row>
        <row r="1087">
          <cell r="A1087" t="str">
            <v>전       력</v>
          </cell>
          <cell r="D1087">
            <v>306</v>
          </cell>
          <cell r="E1087" t="str">
            <v>KWH</v>
          </cell>
          <cell r="K1087">
            <v>61.6</v>
          </cell>
          <cell r="L1087">
            <v>18849</v>
          </cell>
        </row>
        <row r="1089">
          <cell r="A1089" t="str">
            <v xml:space="preserve"> </v>
          </cell>
        </row>
        <row r="1091">
          <cell r="B1091" t="str">
            <v>계</v>
          </cell>
          <cell r="F1091">
            <v>175703</v>
          </cell>
          <cell r="J1091">
            <v>156854</v>
          </cell>
          <cell r="L1091">
            <v>18849</v>
          </cell>
        </row>
        <row r="1092">
          <cell r="A1092" t="str">
            <v xml:space="preserve"> </v>
          </cell>
        </row>
        <row r="1093">
          <cell r="A1093" t="str">
            <v xml:space="preserve"> </v>
          </cell>
        </row>
        <row r="1094">
          <cell r="A1094" t="str">
            <v xml:space="preserve"> </v>
          </cell>
        </row>
        <row r="1095">
          <cell r="A1095" t="str">
            <v xml:space="preserve"> </v>
          </cell>
        </row>
        <row r="1096">
          <cell r="A1096" t="str">
            <v xml:space="preserve"> </v>
          </cell>
        </row>
        <row r="1097">
          <cell r="A1097" t="str">
            <v xml:space="preserve"> </v>
          </cell>
        </row>
        <row r="1098">
          <cell r="A1098" t="str">
            <v xml:space="preserve"> </v>
          </cell>
        </row>
        <row r="1099">
          <cell r="A1099" t="str">
            <v xml:space="preserve"> </v>
          </cell>
        </row>
        <row r="1100">
          <cell r="A1100" t="str">
            <v xml:space="preserve"> </v>
          </cell>
        </row>
        <row r="1101">
          <cell r="A1101" t="str">
            <v xml:space="preserve"> </v>
          </cell>
        </row>
        <row r="1102">
          <cell r="A1102" t="str">
            <v xml:space="preserve"> </v>
          </cell>
        </row>
        <row r="1103">
          <cell r="A1103" t="str">
            <v xml:space="preserve"> </v>
          </cell>
        </row>
        <row r="1105">
          <cell r="A1105" t="str">
            <v xml:space="preserve"> </v>
          </cell>
        </row>
        <row r="1106">
          <cell r="A1106" t="str">
            <v xml:space="preserve"> </v>
          </cell>
        </row>
        <row r="1107">
          <cell r="A1107" t="str">
            <v xml:space="preserve"> </v>
          </cell>
        </row>
        <row r="1108">
          <cell r="E1108" t="str">
            <v xml:space="preserve"> </v>
          </cell>
          <cell r="F1108" t="str">
            <v>RADIAL GATE LEAF 제작 인건비</v>
          </cell>
        </row>
        <row r="1109">
          <cell r="E1109" t="str">
            <v xml:space="preserve"> </v>
          </cell>
        </row>
        <row r="1110">
          <cell r="A1110" t="str">
            <v>종       별</v>
          </cell>
          <cell r="C1110" t="str">
            <v>재 료 또 는</v>
          </cell>
          <cell r="F1110" t="str">
            <v>총   액</v>
          </cell>
          <cell r="G1110" t="str">
            <v xml:space="preserve">    노   무   비</v>
          </cell>
          <cell r="I1110" t="str">
            <v xml:space="preserve">    재   료   비</v>
          </cell>
          <cell r="K1110" t="str">
            <v xml:space="preserve">    경      비</v>
          </cell>
        </row>
        <row r="1111">
          <cell r="C1111" t="str">
            <v xml:space="preserve">규       격 </v>
          </cell>
          <cell r="E1111" t="str">
            <v xml:space="preserve"> </v>
          </cell>
          <cell r="F1111" t="str">
            <v>금   액</v>
          </cell>
          <cell r="G1111" t="str">
            <v>단  가</v>
          </cell>
          <cell r="H1111" t="str">
            <v>금   액</v>
          </cell>
          <cell r="I1111" t="str">
            <v>단  가</v>
          </cell>
          <cell r="J1111" t="str">
            <v>금   액</v>
          </cell>
          <cell r="K1111" t="str">
            <v>단  가</v>
          </cell>
          <cell r="L1111" t="str">
            <v>금   액</v>
          </cell>
        </row>
        <row r="1112">
          <cell r="A1112" t="str">
            <v>기술관리</v>
          </cell>
          <cell r="C1112" t="str">
            <v>기계기사1급</v>
          </cell>
          <cell r="D1112">
            <v>0.5</v>
          </cell>
          <cell r="E1112" t="str">
            <v>인</v>
          </cell>
          <cell r="G1112">
            <v>97488</v>
          </cell>
          <cell r="H1112">
            <v>48744</v>
          </cell>
        </row>
        <row r="1113">
          <cell r="A1113" t="str">
            <v>본  뜨  기</v>
          </cell>
          <cell r="C1113" t="str">
            <v>프랜트 제관공</v>
          </cell>
          <cell r="D1113">
            <v>0.52300000000000002</v>
          </cell>
          <cell r="E1113" t="str">
            <v>인</v>
          </cell>
          <cell r="G1113">
            <v>81966</v>
          </cell>
          <cell r="H1113">
            <v>42868</v>
          </cell>
        </row>
        <row r="1114">
          <cell r="A1114" t="str">
            <v>금  긋  기</v>
          </cell>
          <cell r="C1114" t="str">
            <v>프랜트 제관공</v>
          </cell>
          <cell r="D1114">
            <v>1.39</v>
          </cell>
          <cell r="E1114" t="str">
            <v>인</v>
          </cell>
          <cell r="G1114">
            <v>81966</v>
          </cell>
          <cell r="H1114">
            <v>113932</v>
          </cell>
        </row>
        <row r="1115">
          <cell r="A1115" t="str">
            <v>절      단</v>
          </cell>
          <cell r="C1115" t="str">
            <v>프랜트 제관공</v>
          </cell>
          <cell r="D1115">
            <v>0.38</v>
          </cell>
          <cell r="E1115" t="str">
            <v>인</v>
          </cell>
          <cell r="G1115">
            <v>81966</v>
          </cell>
          <cell r="H1115">
            <v>31147</v>
          </cell>
        </row>
        <row r="1116">
          <cell r="A1116" t="str">
            <v>가      공</v>
          </cell>
          <cell r="C1116" t="str">
            <v>프랜트 제관공</v>
          </cell>
          <cell r="D1116">
            <v>1.59</v>
          </cell>
          <cell r="E1116" t="str">
            <v>인</v>
          </cell>
          <cell r="G1116">
            <v>81966</v>
          </cell>
          <cell r="H1116">
            <v>130325</v>
          </cell>
        </row>
        <row r="1118">
          <cell r="A1118" t="str">
            <v>구 멍 뚫 기</v>
          </cell>
          <cell r="C1118" t="str">
            <v>프랜트 제관공</v>
          </cell>
          <cell r="D1118">
            <v>0.47499999999999998</v>
          </cell>
          <cell r="E1118" t="str">
            <v>인</v>
          </cell>
          <cell r="G1118">
            <v>81966</v>
          </cell>
          <cell r="H1118">
            <v>38933</v>
          </cell>
        </row>
        <row r="1119">
          <cell r="A1119" t="str">
            <v>용      접</v>
          </cell>
          <cell r="C1119" t="str">
            <v>프랜트 용접공</v>
          </cell>
          <cell r="D1119">
            <v>2.5499999999999998</v>
          </cell>
          <cell r="E1119" t="str">
            <v>인</v>
          </cell>
          <cell r="G1119">
            <v>95379</v>
          </cell>
          <cell r="H1119">
            <v>243216</v>
          </cell>
        </row>
        <row r="1120">
          <cell r="A1120" t="str">
            <v>부 품 조 립</v>
          </cell>
          <cell r="C1120" t="str">
            <v>비   계   공</v>
          </cell>
          <cell r="D1120">
            <v>1.3049999999999999</v>
          </cell>
          <cell r="E1120" t="str">
            <v>인</v>
          </cell>
          <cell r="G1120">
            <v>79467</v>
          </cell>
          <cell r="H1120">
            <v>103704</v>
          </cell>
        </row>
        <row r="1121">
          <cell r="C1121" t="str">
            <v>프랜트기계설치공</v>
          </cell>
          <cell r="D1121">
            <v>1.3049999999999999</v>
          </cell>
          <cell r="E1121" t="str">
            <v>인</v>
          </cell>
          <cell r="G1121">
            <v>80805</v>
          </cell>
          <cell r="H1121">
            <v>105450</v>
          </cell>
        </row>
        <row r="1122">
          <cell r="A1122" t="str">
            <v>소운반 조작</v>
          </cell>
          <cell r="C1122" t="str">
            <v>비   계   공</v>
          </cell>
          <cell r="D1122">
            <v>0.98</v>
          </cell>
          <cell r="E1122" t="str">
            <v>인</v>
          </cell>
          <cell r="G1122">
            <v>79467</v>
          </cell>
          <cell r="H1122">
            <v>77877</v>
          </cell>
        </row>
        <row r="1124">
          <cell r="A1124" t="str">
            <v>가   조   립</v>
          </cell>
          <cell r="C1124" t="str">
            <v>비   계   공</v>
          </cell>
          <cell r="D1124">
            <v>1.0329999999999999</v>
          </cell>
          <cell r="E1124" t="str">
            <v>인</v>
          </cell>
          <cell r="G1124">
            <v>79467</v>
          </cell>
          <cell r="H1124">
            <v>82089</v>
          </cell>
        </row>
        <row r="1125">
          <cell r="C1125" t="str">
            <v>프랜트 제관공</v>
          </cell>
          <cell r="D1125">
            <v>2.1160000000000001</v>
          </cell>
          <cell r="E1125" t="str">
            <v>인</v>
          </cell>
          <cell r="G1125">
            <v>81966</v>
          </cell>
          <cell r="H1125">
            <v>173440</v>
          </cell>
        </row>
        <row r="1126">
          <cell r="C1126" t="str">
            <v>프랜트 용접공</v>
          </cell>
          <cell r="D1126">
            <v>1.02</v>
          </cell>
          <cell r="E1126" t="str">
            <v>인</v>
          </cell>
          <cell r="G1126">
            <v>95379</v>
          </cell>
          <cell r="H1126">
            <v>97286</v>
          </cell>
        </row>
        <row r="1127">
          <cell r="C1127" t="str">
            <v>측   량   사</v>
          </cell>
          <cell r="D1127">
            <v>0.17199999999999999</v>
          </cell>
          <cell r="E1127" t="str">
            <v>인</v>
          </cell>
          <cell r="G1127">
            <v>58506</v>
          </cell>
          <cell r="H1127">
            <v>10063</v>
          </cell>
        </row>
        <row r="1128">
          <cell r="C1128" t="str">
            <v>프랜트기계설치공</v>
          </cell>
          <cell r="D1128">
            <v>0.62</v>
          </cell>
          <cell r="E1128" t="str">
            <v>인</v>
          </cell>
          <cell r="G1128">
            <v>80805</v>
          </cell>
          <cell r="H1128">
            <v>50099</v>
          </cell>
        </row>
        <row r="1129">
          <cell r="E1129" t="str">
            <v xml:space="preserve"> </v>
          </cell>
        </row>
        <row r="1130">
          <cell r="C1130" t="str">
            <v>특 별 인 부</v>
          </cell>
          <cell r="D1130">
            <v>0.372</v>
          </cell>
          <cell r="E1130" t="str">
            <v>인</v>
          </cell>
          <cell r="G1130">
            <v>57379</v>
          </cell>
          <cell r="H1130">
            <v>21344</v>
          </cell>
        </row>
        <row r="1131">
          <cell r="A1131" t="str">
            <v>검사 및 교정</v>
          </cell>
          <cell r="C1131" t="str">
            <v>기술관리 제외한</v>
          </cell>
          <cell r="D1131" t="str">
            <v>1</v>
          </cell>
          <cell r="E1131" t="str">
            <v>식</v>
          </cell>
          <cell r="H1131">
            <v>132177</v>
          </cell>
        </row>
        <row r="1132">
          <cell r="C1132" t="str">
            <v>10%</v>
          </cell>
        </row>
        <row r="1134">
          <cell r="B1134" t="str">
            <v>계</v>
          </cell>
          <cell r="F1134">
            <v>1502694</v>
          </cell>
          <cell r="H1134">
            <v>1502694</v>
          </cell>
        </row>
        <row r="1137">
          <cell r="E1137" t="str">
            <v xml:space="preserve"> </v>
          </cell>
          <cell r="F1137" t="str">
            <v>RADIAL GATE LEAF 제작 사용장비 경비</v>
          </cell>
        </row>
        <row r="1138">
          <cell r="E1138" t="str">
            <v xml:space="preserve"> </v>
          </cell>
        </row>
        <row r="1139">
          <cell r="A1139" t="str">
            <v>종       별</v>
          </cell>
          <cell r="C1139" t="str">
            <v>재 료 또 는</v>
          </cell>
          <cell r="D1139" t="str">
            <v xml:space="preserve">원 수 </v>
          </cell>
          <cell r="E1139" t="str">
            <v>단 위</v>
          </cell>
          <cell r="F1139" t="str">
            <v>총   액</v>
          </cell>
          <cell r="G1139" t="str">
            <v>노   무   비</v>
          </cell>
          <cell r="I1139" t="str">
            <v>재   료   비</v>
          </cell>
          <cell r="K1139" t="str">
            <v>경      비</v>
          </cell>
          <cell r="M1139" t="str">
            <v>비   고</v>
          </cell>
        </row>
        <row r="1140">
          <cell r="C1140" t="str">
            <v xml:space="preserve">규       격 </v>
          </cell>
          <cell r="F1140" t="str">
            <v>금   액</v>
          </cell>
          <cell r="G1140" t="str">
            <v>단  가</v>
          </cell>
          <cell r="H1140" t="str">
            <v>금   액</v>
          </cell>
          <cell r="I1140" t="str">
            <v>단  가</v>
          </cell>
          <cell r="J1140" t="str">
            <v>금   액</v>
          </cell>
          <cell r="K1140" t="str">
            <v>단  가</v>
          </cell>
          <cell r="L1140" t="str">
            <v>금   액</v>
          </cell>
        </row>
        <row r="1141">
          <cell r="A1141" t="str">
            <v>LATHE</v>
          </cell>
          <cell r="C1141" t="str">
            <v>12FT x 7.5HP</v>
          </cell>
          <cell r="D1141">
            <v>0.64</v>
          </cell>
          <cell r="E1141" t="str">
            <v>Hr</v>
          </cell>
          <cell r="G1141">
            <v>3418</v>
          </cell>
          <cell r="H1141">
            <v>2187</v>
          </cell>
          <cell r="K1141">
            <v>3775</v>
          </cell>
          <cell r="L1141">
            <v>2416</v>
          </cell>
        </row>
        <row r="1142">
          <cell r="A1142" t="str">
            <v>PLANER</v>
          </cell>
          <cell r="C1142" t="str">
            <v>4FT x 8FT</v>
          </cell>
          <cell r="D1142">
            <v>0.72</v>
          </cell>
          <cell r="E1142" t="str">
            <v>Hr</v>
          </cell>
          <cell r="G1142">
            <v>3129</v>
          </cell>
          <cell r="H1142">
            <v>2252</v>
          </cell>
          <cell r="K1142">
            <v>2743</v>
          </cell>
          <cell r="L1142">
            <v>1974</v>
          </cell>
        </row>
        <row r="1143">
          <cell r="A1143" t="str">
            <v>BORING M/C</v>
          </cell>
          <cell r="C1143" t="str">
            <v>Hori.type,3HP</v>
          </cell>
          <cell r="D1143">
            <v>1.72</v>
          </cell>
          <cell r="E1143" t="str">
            <v>Hr</v>
          </cell>
          <cell r="G1143">
            <v>3547</v>
          </cell>
          <cell r="H1143">
            <v>6100</v>
          </cell>
          <cell r="K1143">
            <v>8928</v>
          </cell>
          <cell r="L1143">
            <v>15356</v>
          </cell>
        </row>
        <row r="1144">
          <cell r="A1144" t="str">
            <v>UNION MELT WELDER</v>
          </cell>
          <cell r="C1144" t="str">
            <v>5.5 KVA</v>
          </cell>
          <cell r="D1144">
            <v>2.8559999999999999</v>
          </cell>
          <cell r="E1144" t="str">
            <v>Hr</v>
          </cell>
          <cell r="G1144">
            <v>3488</v>
          </cell>
          <cell r="H1144">
            <v>9961</v>
          </cell>
          <cell r="K1144">
            <v>1797</v>
          </cell>
          <cell r="L1144">
            <v>5132</v>
          </cell>
        </row>
        <row r="1145">
          <cell r="A1145" t="str">
            <v>A.C WELDER</v>
          </cell>
          <cell r="C1145" t="str">
            <v>10KVA</v>
          </cell>
          <cell r="D1145">
            <v>8.5679999999999996</v>
          </cell>
          <cell r="E1145" t="str">
            <v>Hr</v>
          </cell>
          <cell r="K1145">
            <v>107</v>
          </cell>
          <cell r="L1145">
            <v>916</v>
          </cell>
        </row>
        <row r="1146">
          <cell r="E1146" t="str">
            <v xml:space="preserve"> </v>
          </cell>
        </row>
        <row r="1147">
          <cell r="A1147" t="str">
            <v>GOUGING M/C</v>
          </cell>
          <cell r="C1147" t="str">
            <v>중 형</v>
          </cell>
          <cell r="D1147">
            <v>3.06</v>
          </cell>
          <cell r="E1147" t="str">
            <v>Hr</v>
          </cell>
          <cell r="G1147">
            <v>3380</v>
          </cell>
          <cell r="H1147">
            <v>10342</v>
          </cell>
          <cell r="K1147">
            <v>670</v>
          </cell>
          <cell r="L1147">
            <v>2050</v>
          </cell>
        </row>
        <row r="1148">
          <cell r="A1148" t="str">
            <v>GAS CUTTING M/C</v>
          </cell>
          <cell r="C1148" t="str">
            <v>Auto형</v>
          </cell>
          <cell r="D1148">
            <v>1.24</v>
          </cell>
          <cell r="E1148" t="str">
            <v>Hr</v>
          </cell>
          <cell r="G1148">
            <v>11922</v>
          </cell>
          <cell r="H1148">
            <v>14783</v>
          </cell>
          <cell r="K1148">
            <v>119</v>
          </cell>
          <cell r="L1148">
            <v>147</v>
          </cell>
        </row>
        <row r="1149">
          <cell r="A1149" t="str">
            <v>GAS CUTTING M/C</v>
          </cell>
          <cell r="C1149" t="str">
            <v>수 동</v>
          </cell>
          <cell r="D1149">
            <v>1.8</v>
          </cell>
          <cell r="E1149" t="str">
            <v>Hr</v>
          </cell>
          <cell r="G1149">
            <v>3974</v>
          </cell>
          <cell r="H1149">
            <v>7153</v>
          </cell>
          <cell r="K1149">
            <v>115</v>
          </cell>
          <cell r="L1149">
            <v>207</v>
          </cell>
        </row>
        <row r="1150">
          <cell r="A1150" t="str">
            <v>GAS HEATING TOUCH</v>
          </cell>
          <cell r="C1150" t="str">
            <v>중 형</v>
          </cell>
          <cell r="D1150">
            <v>3.984</v>
          </cell>
          <cell r="E1150" t="str">
            <v>Hr</v>
          </cell>
          <cell r="G1150">
            <v>3174</v>
          </cell>
          <cell r="H1150">
            <v>12645</v>
          </cell>
          <cell r="K1150">
            <v>115</v>
          </cell>
          <cell r="L1150">
            <v>458</v>
          </cell>
        </row>
        <row r="1152">
          <cell r="A1152" t="str">
            <v>OVER HEAD CRANE</v>
          </cell>
          <cell r="C1152" t="str">
            <v>30 TON</v>
          </cell>
          <cell r="D1152">
            <v>0.75900000000000001</v>
          </cell>
          <cell r="E1152" t="str">
            <v>Hr</v>
          </cell>
          <cell r="G1152">
            <v>9681</v>
          </cell>
          <cell r="H1152">
            <v>7347</v>
          </cell>
          <cell r="K1152">
            <v>3338</v>
          </cell>
          <cell r="L1152">
            <v>2533</v>
          </cell>
        </row>
        <row r="1153">
          <cell r="A1153" t="str">
            <v>OVER HEAD CRANE</v>
          </cell>
          <cell r="C1153" t="str">
            <v>20 TON</v>
          </cell>
          <cell r="D1153">
            <v>0.75900000000000001</v>
          </cell>
          <cell r="E1153" t="str">
            <v>Hr</v>
          </cell>
          <cell r="G1153">
            <v>9681</v>
          </cell>
          <cell r="H1153">
            <v>7347</v>
          </cell>
          <cell r="K1153">
            <v>3338</v>
          </cell>
          <cell r="L1153">
            <v>2533</v>
          </cell>
        </row>
        <row r="1154">
          <cell r="A1154" t="str">
            <v>HYDRO PRESS</v>
          </cell>
          <cell r="C1154" t="str">
            <v>300 TON</v>
          </cell>
          <cell r="D1154">
            <v>1.7709999999999999</v>
          </cell>
          <cell r="E1154" t="str">
            <v>Hr</v>
          </cell>
          <cell r="G1154">
            <v>3281</v>
          </cell>
          <cell r="H1154">
            <v>5810</v>
          </cell>
          <cell r="K1154">
            <v>8463</v>
          </cell>
          <cell r="L1154">
            <v>14987</v>
          </cell>
        </row>
        <row r="1155">
          <cell r="A1155" t="str">
            <v>BENDING ROLLER</v>
          </cell>
          <cell r="C1155" t="str">
            <v>23 FT</v>
          </cell>
          <cell r="D1155">
            <v>1.48</v>
          </cell>
          <cell r="E1155" t="str">
            <v>Hr</v>
          </cell>
          <cell r="G1155">
            <v>4281</v>
          </cell>
          <cell r="H1155">
            <v>6335</v>
          </cell>
          <cell r="K1155">
            <v>6323</v>
          </cell>
          <cell r="L1155">
            <v>9358</v>
          </cell>
        </row>
        <row r="1156">
          <cell r="A1156" t="str">
            <v>EDGE BENDING ROLLER</v>
          </cell>
          <cell r="C1156" t="str">
            <v>23 FT</v>
          </cell>
          <cell r="D1156">
            <v>1.38</v>
          </cell>
          <cell r="E1156" t="str">
            <v>Hr</v>
          </cell>
          <cell r="G1156">
            <v>4281</v>
          </cell>
          <cell r="H1156">
            <v>5907</v>
          </cell>
          <cell r="K1156">
            <v>9484.5</v>
          </cell>
          <cell r="L1156">
            <v>13088</v>
          </cell>
        </row>
        <row r="1158">
          <cell r="A1158" t="str">
            <v>SHEARING M/C</v>
          </cell>
          <cell r="D1158">
            <v>0.64</v>
          </cell>
          <cell r="E1158" t="str">
            <v>Hr</v>
          </cell>
          <cell r="G1158">
            <v>3688</v>
          </cell>
          <cell r="H1158">
            <v>2360</v>
          </cell>
          <cell r="K1158">
            <v>3209</v>
          </cell>
          <cell r="L1158">
            <v>2053</v>
          </cell>
        </row>
        <row r="1159">
          <cell r="A1159" t="str">
            <v>DRILLING M/C</v>
          </cell>
          <cell r="C1159" t="str">
            <v>3 HP</v>
          </cell>
          <cell r="D1159">
            <v>0.36799999999999999</v>
          </cell>
          <cell r="E1159" t="str">
            <v>Hr</v>
          </cell>
          <cell r="G1159">
            <v>3401</v>
          </cell>
          <cell r="H1159">
            <v>1251</v>
          </cell>
          <cell r="K1159">
            <v>576</v>
          </cell>
          <cell r="L1159">
            <v>211</v>
          </cell>
        </row>
        <row r="1160">
          <cell r="A1160" t="str">
            <v>DRILLING M/C</v>
          </cell>
          <cell r="C1160" t="str">
            <v>Radial,5 HP</v>
          </cell>
          <cell r="D1160">
            <v>0.184</v>
          </cell>
          <cell r="E1160" t="str">
            <v>Hr</v>
          </cell>
          <cell r="G1160">
            <v>3401</v>
          </cell>
          <cell r="H1160">
            <v>625</v>
          </cell>
          <cell r="K1160">
            <v>1720</v>
          </cell>
          <cell r="L1160">
            <v>316</v>
          </cell>
        </row>
        <row r="1161">
          <cell r="A1161" t="str">
            <v>PORTABLE DRILL</v>
          </cell>
          <cell r="C1161" t="str">
            <v>0.5 HP</v>
          </cell>
          <cell r="D1161">
            <v>1.532</v>
          </cell>
          <cell r="E1161" t="str">
            <v>Hr</v>
          </cell>
          <cell r="K1161">
            <v>12</v>
          </cell>
          <cell r="L1161">
            <v>18</v>
          </cell>
        </row>
        <row r="1162">
          <cell r="A1162" t="str">
            <v>TRUCK CRANE</v>
          </cell>
          <cell r="C1162" t="str">
            <v>30 TON</v>
          </cell>
          <cell r="D1162">
            <v>0.50600000000000001</v>
          </cell>
          <cell r="E1162" t="str">
            <v>Hr</v>
          </cell>
          <cell r="G1162">
            <v>18615</v>
          </cell>
          <cell r="H1162">
            <v>9419</v>
          </cell>
          <cell r="I1162">
            <v>7046</v>
          </cell>
          <cell r="J1162">
            <v>3565</v>
          </cell>
          <cell r="K1162">
            <v>44939</v>
          </cell>
          <cell r="L1162">
            <v>22739</v>
          </cell>
        </row>
        <row r="1164">
          <cell r="A1164" t="str">
            <v>리프트 트럭</v>
          </cell>
          <cell r="C1164" t="str">
            <v xml:space="preserve"> 5 TON</v>
          </cell>
          <cell r="D1164">
            <v>0.50600000000000001</v>
          </cell>
          <cell r="E1164" t="str">
            <v>Hr</v>
          </cell>
          <cell r="G1164">
            <v>9681</v>
          </cell>
          <cell r="H1164">
            <v>4898</v>
          </cell>
          <cell r="I1164">
            <v>5116.08</v>
          </cell>
          <cell r="J1164">
            <v>2588</v>
          </cell>
          <cell r="K1164">
            <v>4863</v>
          </cell>
          <cell r="L1164">
            <v>2460</v>
          </cell>
        </row>
        <row r="1165">
          <cell r="A1165" t="str">
            <v>TRAILER</v>
          </cell>
          <cell r="C1165" t="str">
            <v>30 TON</v>
          </cell>
          <cell r="D1165">
            <v>0.50600000000000001</v>
          </cell>
          <cell r="E1165" t="str">
            <v>Hr</v>
          </cell>
          <cell r="G1165">
            <v>8683</v>
          </cell>
          <cell r="H1165">
            <v>4393</v>
          </cell>
          <cell r="I1165">
            <v>15763</v>
          </cell>
          <cell r="J1165">
            <v>7976</v>
          </cell>
          <cell r="K1165">
            <v>27414</v>
          </cell>
          <cell r="L1165">
            <v>13871</v>
          </cell>
        </row>
        <row r="1166">
          <cell r="A1166" t="str">
            <v>종       별</v>
          </cell>
          <cell r="C1166" t="str">
            <v>재 료 또 는</v>
          </cell>
          <cell r="D1166" t="str">
            <v xml:space="preserve">원 수 </v>
          </cell>
          <cell r="E1166" t="str">
            <v>단 위</v>
          </cell>
          <cell r="F1166" t="str">
            <v>총   액</v>
          </cell>
          <cell r="G1166" t="str">
            <v>노   무   비</v>
          </cell>
          <cell r="I1166" t="str">
            <v>재   료   비</v>
          </cell>
          <cell r="K1166" t="str">
            <v>경      비</v>
          </cell>
          <cell r="M1166" t="str">
            <v>비   고</v>
          </cell>
        </row>
        <row r="1167">
          <cell r="C1167" t="str">
            <v xml:space="preserve">규       격 </v>
          </cell>
          <cell r="F1167" t="str">
            <v>금   액</v>
          </cell>
          <cell r="G1167" t="str">
            <v>단  가</v>
          </cell>
          <cell r="H1167" t="str">
            <v>금   액</v>
          </cell>
          <cell r="I1167" t="str">
            <v>단  가</v>
          </cell>
          <cell r="J1167" t="str">
            <v>금   액</v>
          </cell>
          <cell r="K1167" t="str">
            <v>단  가</v>
          </cell>
          <cell r="L1167" t="str">
            <v>금   액</v>
          </cell>
        </row>
        <row r="1168">
          <cell r="A1168" t="str">
            <v>COMPRESSOR</v>
          </cell>
          <cell r="C1168" t="str">
            <v>7.1㎥/min</v>
          </cell>
          <cell r="D1168">
            <v>3.79</v>
          </cell>
          <cell r="E1168" t="str">
            <v>Hr</v>
          </cell>
          <cell r="G1168">
            <v>9681</v>
          </cell>
          <cell r="H1168">
            <v>36690</v>
          </cell>
          <cell r="I1168">
            <v>8779</v>
          </cell>
          <cell r="J1168">
            <v>33272</v>
          </cell>
          <cell r="K1168">
            <v>6250</v>
          </cell>
          <cell r="L1168">
            <v>23687</v>
          </cell>
        </row>
        <row r="1170">
          <cell r="B1170" t="str">
            <v>계</v>
          </cell>
          <cell r="F1170">
            <v>341716</v>
          </cell>
          <cell r="H1170">
            <v>157805</v>
          </cell>
          <cell r="J1170">
            <v>47401</v>
          </cell>
          <cell r="K1170" t="str">
            <v xml:space="preserve"> </v>
          </cell>
          <cell r="L1170">
            <v>136510</v>
          </cell>
        </row>
        <row r="1195">
          <cell r="E1195" t="str">
            <v xml:space="preserve"> </v>
          </cell>
          <cell r="F1195" t="str">
            <v>RADIAL GATE LEAF 제작 소모 자재비</v>
          </cell>
        </row>
        <row r="1196">
          <cell r="E1196" t="str">
            <v xml:space="preserve"> </v>
          </cell>
        </row>
        <row r="1197">
          <cell r="A1197" t="str">
            <v>종       별</v>
          </cell>
          <cell r="C1197" t="str">
            <v>재 료 또 는</v>
          </cell>
          <cell r="D1197" t="str">
            <v xml:space="preserve">원 수 </v>
          </cell>
          <cell r="E1197" t="str">
            <v>단 위</v>
          </cell>
          <cell r="F1197" t="str">
            <v>총   액</v>
          </cell>
          <cell r="G1197" t="str">
            <v>노   무   비</v>
          </cell>
          <cell r="I1197" t="str">
            <v>재   료   비</v>
          </cell>
          <cell r="K1197" t="str">
            <v>경      비</v>
          </cell>
          <cell r="M1197" t="str">
            <v>비   고</v>
          </cell>
        </row>
        <row r="1198">
          <cell r="C1198" t="str">
            <v xml:space="preserve">규       격 </v>
          </cell>
          <cell r="F1198" t="str">
            <v>금   액</v>
          </cell>
          <cell r="G1198" t="str">
            <v>단  가</v>
          </cell>
          <cell r="H1198" t="str">
            <v>금   액</v>
          </cell>
          <cell r="I1198" t="str">
            <v>단  가</v>
          </cell>
          <cell r="J1198" t="str">
            <v>금   액</v>
          </cell>
          <cell r="K1198" t="str">
            <v>단  가</v>
          </cell>
          <cell r="L1198" t="str">
            <v>금   액</v>
          </cell>
        </row>
        <row r="1199">
          <cell r="A1199" t="str">
            <v>산       소</v>
          </cell>
          <cell r="C1199" t="str">
            <v>6,000L용</v>
          </cell>
          <cell r="D1199">
            <v>3.76</v>
          </cell>
          <cell r="E1199" t="str">
            <v>병</v>
          </cell>
          <cell r="G1199" t="str">
            <v xml:space="preserve"> </v>
          </cell>
          <cell r="I1199">
            <v>12000</v>
          </cell>
          <cell r="J1199">
            <v>45120</v>
          </cell>
        </row>
        <row r="1200">
          <cell r="A1200" t="str">
            <v>아 세 치 렌</v>
          </cell>
          <cell r="C1200" t="str">
            <v>4,500L용</v>
          </cell>
          <cell r="D1200">
            <v>3.23</v>
          </cell>
          <cell r="E1200" t="str">
            <v>병</v>
          </cell>
          <cell r="I1200">
            <v>55392</v>
          </cell>
          <cell r="J1200">
            <v>178916</v>
          </cell>
        </row>
        <row r="1201">
          <cell r="A1201" t="str">
            <v>함       석</v>
          </cell>
          <cell r="C1201" t="str">
            <v>#31 x 3' x 6'</v>
          </cell>
          <cell r="D1201">
            <v>0.71</v>
          </cell>
          <cell r="E1201" t="str">
            <v>매</v>
          </cell>
          <cell r="I1201">
            <v>2825</v>
          </cell>
          <cell r="J1201">
            <v>2005</v>
          </cell>
        </row>
        <row r="1202">
          <cell r="A1202" t="str">
            <v>용   접  봉</v>
          </cell>
          <cell r="C1202" t="str">
            <v>SS400, 4M/Mx350L</v>
          </cell>
          <cell r="D1202">
            <v>24.99</v>
          </cell>
          <cell r="E1202" t="str">
            <v>KG</v>
          </cell>
          <cell r="I1202">
            <v>1260</v>
          </cell>
          <cell r="J1202">
            <v>31487</v>
          </cell>
        </row>
        <row r="1203">
          <cell r="A1203" t="str">
            <v>전       력</v>
          </cell>
          <cell r="D1203">
            <v>370</v>
          </cell>
          <cell r="E1203" t="str">
            <v>KWH</v>
          </cell>
          <cell r="K1203">
            <v>61.6</v>
          </cell>
          <cell r="L1203">
            <v>22792</v>
          </cell>
        </row>
        <row r="1204">
          <cell r="E1204" t="str">
            <v xml:space="preserve"> </v>
          </cell>
          <cell r="K1204" t="str">
            <v xml:space="preserve"> </v>
          </cell>
        </row>
        <row r="1206">
          <cell r="B1206" t="str">
            <v>계</v>
          </cell>
          <cell r="F1206">
            <v>280320</v>
          </cell>
          <cell r="J1206">
            <v>257528</v>
          </cell>
          <cell r="L1206">
            <v>22792</v>
          </cell>
        </row>
        <row r="1224">
          <cell r="E1224" t="str">
            <v xml:space="preserve"> </v>
          </cell>
          <cell r="F1224" t="str">
            <v>RADIAL GATE GUIDE FRAME 제작 인건비</v>
          </cell>
        </row>
        <row r="1225">
          <cell r="E1225" t="str">
            <v xml:space="preserve"> </v>
          </cell>
        </row>
        <row r="1226">
          <cell r="A1226" t="str">
            <v>종       별</v>
          </cell>
          <cell r="C1226" t="str">
            <v>재 료 또 는</v>
          </cell>
          <cell r="D1226" t="str">
            <v xml:space="preserve">원 수 </v>
          </cell>
          <cell r="E1226" t="str">
            <v>단 위</v>
          </cell>
          <cell r="F1226" t="str">
            <v>총   액</v>
          </cell>
          <cell r="G1226" t="str">
            <v>노   무   비</v>
          </cell>
          <cell r="I1226" t="str">
            <v>재   료   비</v>
          </cell>
          <cell r="K1226" t="str">
            <v>경      비</v>
          </cell>
          <cell r="M1226" t="str">
            <v>비   고</v>
          </cell>
        </row>
        <row r="1227">
          <cell r="C1227" t="str">
            <v xml:space="preserve">규       격 </v>
          </cell>
          <cell r="F1227" t="str">
            <v>금   액</v>
          </cell>
          <cell r="G1227" t="str">
            <v>단  가</v>
          </cell>
          <cell r="H1227" t="str">
            <v>금   액</v>
          </cell>
          <cell r="I1227" t="str">
            <v>단  가</v>
          </cell>
          <cell r="J1227" t="str">
            <v>금   액</v>
          </cell>
          <cell r="K1227" t="str">
            <v>단  가</v>
          </cell>
          <cell r="L1227" t="str">
            <v>금   액</v>
          </cell>
        </row>
        <row r="1228">
          <cell r="A1228" t="str">
            <v>기 술 관 리</v>
          </cell>
          <cell r="C1228" t="str">
            <v>기계기사1급</v>
          </cell>
          <cell r="D1228">
            <v>8</v>
          </cell>
          <cell r="E1228" t="str">
            <v>인</v>
          </cell>
          <cell r="G1228">
            <v>97488</v>
          </cell>
          <cell r="H1228">
            <v>779904</v>
          </cell>
        </row>
        <row r="1229">
          <cell r="A1229" t="str">
            <v>재료 절단 사도</v>
          </cell>
          <cell r="C1229" t="str">
            <v>제   도   공</v>
          </cell>
          <cell r="D1229">
            <v>2</v>
          </cell>
          <cell r="E1229" t="str">
            <v>인</v>
          </cell>
          <cell r="G1229">
            <v>32747</v>
          </cell>
          <cell r="H1229">
            <v>65494</v>
          </cell>
        </row>
        <row r="1230">
          <cell r="A1230" t="str">
            <v xml:space="preserve"> </v>
          </cell>
          <cell r="B1230" t="str">
            <v>현    도</v>
          </cell>
          <cell r="C1230" t="str">
            <v>현   도   공</v>
          </cell>
          <cell r="D1230">
            <v>1.4</v>
          </cell>
          <cell r="E1230" t="str">
            <v>인</v>
          </cell>
          <cell r="G1230">
            <v>28487</v>
          </cell>
          <cell r="H1230">
            <v>39881</v>
          </cell>
        </row>
        <row r="1231">
          <cell r="A1231" t="str">
            <v xml:space="preserve"> </v>
          </cell>
          <cell r="B1231" t="str">
            <v>괘    서</v>
          </cell>
          <cell r="C1231" t="str">
            <v>마   킹   공</v>
          </cell>
          <cell r="D1231">
            <v>2.8</v>
          </cell>
          <cell r="E1231" t="str">
            <v>인</v>
          </cell>
          <cell r="G1231">
            <v>26924</v>
          </cell>
          <cell r="H1231">
            <v>75387</v>
          </cell>
        </row>
        <row r="1232">
          <cell r="A1232" t="str">
            <v xml:space="preserve"> </v>
          </cell>
          <cell r="B1232" t="str">
            <v>절    단</v>
          </cell>
          <cell r="C1232" t="str">
            <v>절   단   공</v>
          </cell>
          <cell r="D1232">
            <v>0.52</v>
          </cell>
          <cell r="E1232" t="str">
            <v>인</v>
          </cell>
          <cell r="G1232">
            <v>65881</v>
          </cell>
          <cell r="H1232">
            <v>34258</v>
          </cell>
        </row>
        <row r="1234">
          <cell r="A1234" t="str">
            <v>단재가공 괘서</v>
          </cell>
          <cell r="C1234" t="str">
            <v>마   킹   공</v>
          </cell>
          <cell r="D1234">
            <v>2.8</v>
          </cell>
          <cell r="E1234" t="str">
            <v>인</v>
          </cell>
          <cell r="G1234">
            <v>26250</v>
          </cell>
          <cell r="H1234">
            <v>73500</v>
          </cell>
        </row>
        <row r="1235">
          <cell r="A1235" t="str">
            <v xml:space="preserve"> </v>
          </cell>
          <cell r="B1235" t="str">
            <v>절    단</v>
          </cell>
          <cell r="C1235" t="str">
            <v>산소 절단공</v>
          </cell>
          <cell r="D1235">
            <v>0.26</v>
          </cell>
          <cell r="E1235" t="str">
            <v>인</v>
          </cell>
          <cell r="G1235">
            <v>31794</v>
          </cell>
          <cell r="H1235">
            <v>8266</v>
          </cell>
        </row>
        <row r="1236">
          <cell r="C1236" t="str">
            <v>프랜트기계설치공</v>
          </cell>
          <cell r="D1236">
            <v>2.2999999999999998</v>
          </cell>
          <cell r="E1236" t="str">
            <v>인</v>
          </cell>
          <cell r="G1236">
            <v>80805</v>
          </cell>
          <cell r="H1236">
            <v>185851</v>
          </cell>
        </row>
        <row r="1237">
          <cell r="B1237" t="str">
            <v>EDGE가공</v>
          </cell>
          <cell r="C1237" t="str">
            <v>산소 절단공</v>
          </cell>
          <cell r="D1237">
            <v>1.1000000000000001</v>
          </cell>
          <cell r="E1237" t="str">
            <v>인</v>
          </cell>
          <cell r="G1237">
            <v>31794</v>
          </cell>
          <cell r="H1237">
            <v>34973</v>
          </cell>
        </row>
        <row r="1238">
          <cell r="A1238" t="str">
            <v xml:space="preserve"> </v>
          </cell>
          <cell r="B1238" t="str">
            <v>용    접</v>
          </cell>
          <cell r="C1238" t="str">
            <v>프랜트 용접공</v>
          </cell>
          <cell r="D1238">
            <v>0.78</v>
          </cell>
          <cell r="E1238" t="str">
            <v>인</v>
          </cell>
          <cell r="G1238">
            <v>95379</v>
          </cell>
          <cell r="H1238">
            <v>74395</v>
          </cell>
        </row>
        <row r="1240">
          <cell r="A1240" t="str">
            <v xml:space="preserve"> </v>
          </cell>
          <cell r="B1240" t="str">
            <v>교    정</v>
          </cell>
          <cell r="C1240" t="str">
            <v>프랜트 제관공</v>
          </cell>
          <cell r="D1240">
            <v>0.75</v>
          </cell>
          <cell r="E1240" t="str">
            <v>인</v>
          </cell>
          <cell r="G1240">
            <v>81966</v>
          </cell>
          <cell r="H1240">
            <v>61474</v>
          </cell>
        </row>
        <row r="1241">
          <cell r="B1241" t="str">
            <v>HOLING</v>
          </cell>
          <cell r="C1241" t="str">
            <v>프랜트 제관공</v>
          </cell>
          <cell r="D1241">
            <v>0.62</v>
          </cell>
          <cell r="E1241" t="str">
            <v>인</v>
          </cell>
          <cell r="G1241">
            <v>81966</v>
          </cell>
          <cell r="H1241">
            <v>50818</v>
          </cell>
        </row>
        <row r="1242">
          <cell r="A1242" t="str">
            <v>부분조립,취부조정</v>
          </cell>
          <cell r="C1242" t="str">
            <v>프랜트기계설치공</v>
          </cell>
          <cell r="D1242">
            <v>6.2</v>
          </cell>
          <cell r="E1242" t="str">
            <v>인</v>
          </cell>
          <cell r="G1242">
            <v>80805</v>
          </cell>
          <cell r="H1242">
            <v>500991</v>
          </cell>
        </row>
        <row r="1243">
          <cell r="A1243" t="str">
            <v xml:space="preserve"> </v>
          </cell>
          <cell r="B1243" t="str">
            <v>용    접</v>
          </cell>
          <cell r="C1243" t="str">
            <v>프랜트 용접공</v>
          </cell>
          <cell r="D1243">
            <v>3.9</v>
          </cell>
          <cell r="E1243" t="str">
            <v>인</v>
          </cell>
          <cell r="G1243">
            <v>95379</v>
          </cell>
          <cell r="H1243">
            <v>371978</v>
          </cell>
        </row>
        <row r="1244">
          <cell r="A1244" t="str">
            <v xml:space="preserve"> </v>
          </cell>
          <cell r="B1244" t="str">
            <v>교    정</v>
          </cell>
          <cell r="C1244" t="str">
            <v>프랜트 제관공</v>
          </cell>
          <cell r="D1244">
            <v>1.75</v>
          </cell>
          <cell r="E1244" t="str">
            <v>인</v>
          </cell>
          <cell r="G1244">
            <v>81966</v>
          </cell>
          <cell r="H1244">
            <v>143440</v>
          </cell>
        </row>
        <row r="1246">
          <cell r="A1246" t="str">
            <v>기 계 가 공</v>
          </cell>
          <cell r="C1246" t="str">
            <v>기   계   공</v>
          </cell>
          <cell r="D1246">
            <v>10</v>
          </cell>
          <cell r="E1246" t="str">
            <v>인</v>
          </cell>
          <cell r="G1246">
            <v>58906</v>
          </cell>
          <cell r="H1246">
            <v>589060</v>
          </cell>
        </row>
        <row r="1247">
          <cell r="A1247" t="str">
            <v>가 조 립,조 립</v>
          </cell>
          <cell r="C1247" t="str">
            <v>프랜트기계설치공</v>
          </cell>
          <cell r="D1247">
            <v>2</v>
          </cell>
          <cell r="E1247" t="str">
            <v>인</v>
          </cell>
          <cell r="G1247">
            <v>80805</v>
          </cell>
          <cell r="H1247">
            <v>161610</v>
          </cell>
        </row>
        <row r="1248">
          <cell r="A1248" t="str">
            <v xml:space="preserve"> </v>
          </cell>
          <cell r="B1248" t="str">
            <v>해    체</v>
          </cell>
          <cell r="C1248" t="str">
            <v>프랜트기계설치공</v>
          </cell>
          <cell r="D1248">
            <v>1</v>
          </cell>
          <cell r="E1248" t="str">
            <v>인</v>
          </cell>
          <cell r="G1248">
            <v>80805</v>
          </cell>
          <cell r="H1248">
            <v>80805</v>
          </cell>
        </row>
        <row r="1249">
          <cell r="A1249" t="str">
            <v>운 반 조 작</v>
          </cell>
          <cell r="C1249" t="str">
            <v>특수 비계공</v>
          </cell>
          <cell r="D1249">
            <v>5</v>
          </cell>
          <cell r="E1249" t="str">
            <v>인</v>
          </cell>
          <cell r="G1249">
            <v>85884</v>
          </cell>
          <cell r="H1249">
            <v>429420</v>
          </cell>
        </row>
        <row r="1250">
          <cell r="A1250" t="str">
            <v>동 력 조 작</v>
          </cell>
          <cell r="C1250" t="str">
            <v>프랜트 전공</v>
          </cell>
          <cell r="D1250">
            <v>2</v>
          </cell>
          <cell r="E1250" t="str">
            <v>인</v>
          </cell>
          <cell r="G1250">
            <v>64285</v>
          </cell>
          <cell r="H1250">
            <v>128570</v>
          </cell>
        </row>
        <row r="1252">
          <cell r="A1252" t="str">
            <v xml:space="preserve">      보 조</v>
          </cell>
          <cell r="C1252" t="str">
            <v>특 별 인 부</v>
          </cell>
          <cell r="D1252">
            <v>2.5</v>
          </cell>
          <cell r="E1252" t="str">
            <v>인</v>
          </cell>
          <cell r="G1252">
            <v>57379</v>
          </cell>
          <cell r="H1252">
            <v>143447</v>
          </cell>
        </row>
        <row r="1253">
          <cell r="A1253" t="str">
            <v>종       별</v>
          </cell>
          <cell r="C1253" t="str">
            <v>재 료 또 는</v>
          </cell>
          <cell r="D1253" t="str">
            <v xml:space="preserve">원 수 </v>
          </cell>
          <cell r="E1253" t="str">
            <v>단 위</v>
          </cell>
          <cell r="F1253" t="str">
            <v>총   액</v>
          </cell>
          <cell r="G1253" t="str">
            <v>노   무   비</v>
          </cell>
          <cell r="I1253" t="str">
            <v>재   료   비</v>
          </cell>
          <cell r="K1253" t="str">
            <v>경      비</v>
          </cell>
          <cell r="M1253" t="str">
            <v>비   고</v>
          </cell>
        </row>
        <row r="1254">
          <cell r="C1254" t="str">
            <v xml:space="preserve">규       격 </v>
          </cell>
          <cell r="F1254" t="str">
            <v>금   액</v>
          </cell>
          <cell r="G1254" t="str">
            <v>단  가</v>
          </cell>
          <cell r="H1254" t="str">
            <v>금   액</v>
          </cell>
          <cell r="I1254" t="str">
            <v>단  가</v>
          </cell>
          <cell r="J1254" t="str">
            <v>금   액</v>
          </cell>
          <cell r="K1254" t="str">
            <v>단  가</v>
          </cell>
          <cell r="L1254" t="str">
            <v>금   액</v>
          </cell>
        </row>
        <row r="1255">
          <cell r="A1255" t="str">
            <v>검      사</v>
          </cell>
          <cell r="C1255" t="str">
            <v>노무비의 7%</v>
          </cell>
          <cell r="D1255" t="str">
            <v>1</v>
          </cell>
          <cell r="E1255" t="str">
            <v>식</v>
          </cell>
          <cell r="H1255">
            <v>282346</v>
          </cell>
        </row>
        <row r="1256">
          <cell r="E1256" t="str">
            <v xml:space="preserve"> </v>
          </cell>
          <cell r="F1256" t="str">
            <v xml:space="preserve"> </v>
          </cell>
          <cell r="H1256" t="str">
            <v xml:space="preserve"> </v>
          </cell>
        </row>
        <row r="1257">
          <cell r="A1257" t="str">
            <v xml:space="preserve">       계</v>
          </cell>
          <cell r="F1257">
            <v>4315868</v>
          </cell>
          <cell r="H1257">
            <v>4315868</v>
          </cell>
        </row>
        <row r="1282">
          <cell r="E1282" t="str">
            <v xml:space="preserve"> </v>
          </cell>
          <cell r="F1282" t="str">
            <v>RADIAL GATE GUIDE FRAME 제작 소모 자재비</v>
          </cell>
        </row>
        <row r="1283">
          <cell r="E1283" t="str">
            <v xml:space="preserve"> </v>
          </cell>
        </row>
        <row r="1284">
          <cell r="A1284" t="str">
            <v>종       별</v>
          </cell>
          <cell r="C1284" t="str">
            <v>재 료 또 는</v>
          </cell>
          <cell r="D1284" t="str">
            <v xml:space="preserve">원 수 </v>
          </cell>
          <cell r="E1284" t="str">
            <v>단 위</v>
          </cell>
          <cell r="F1284" t="str">
            <v>총   액</v>
          </cell>
          <cell r="G1284" t="str">
            <v>노   무   비</v>
          </cell>
          <cell r="I1284" t="str">
            <v>재   료   비</v>
          </cell>
          <cell r="K1284" t="str">
            <v>경      비</v>
          </cell>
          <cell r="M1284" t="str">
            <v>비   고</v>
          </cell>
        </row>
        <row r="1285">
          <cell r="C1285" t="str">
            <v xml:space="preserve">규       격 </v>
          </cell>
          <cell r="F1285" t="str">
            <v>금   액</v>
          </cell>
          <cell r="G1285" t="str">
            <v>단  가</v>
          </cell>
          <cell r="H1285" t="str">
            <v>금   액</v>
          </cell>
          <cell r="I1285" t="str">
            <v>단  가</v>
          </cell>
          <cell r="J1285" t="str">
            <v>금   액</v>
          </cell>
          <cell r="K1285" t="str">
            <v>단  가</v>
          </cell>
          <cell r="L1285" t="str">
            <v>금   액</v>
          </cell>
        </row>
        <row r="1286">
          <cell r="A1286" t="str">
            <v>산       소</v>
          </cell>
          <cell r="C1286" t="str">
            <v>6,000L용</v>
          </cell>
          <cell r="D1286">
            <v>2.2000000000000002</v>
          </cell>
          <cell r="E1286" t="str">
            <v>병</v>
          </cell>
          <cell r="G1286" t="str">
            <v xml:space="preserve"> </v>
          </cell>
          <cell r="I1286">
            <v>12000</v>
          </cell>
          <cell r="J1286">
            <v>26400</v>
          </cell>
        </row>
        <row r="1287">
          <cell r="A1287" t="str">
            <v>아 세 치 렌</v>
          </cell>
          <cell r="C1287" t="str">
            <v>2,100L용</v>
          </cell>
          <cell r="D1287">
            <v>1.6</v>
          </cell>
          <cell r="E1287" t="str">
            <v>병</v>
          </cell>
          <cell r="I1287">
            <v>25849</v>
          </cell>
          <cell r="J1287">
            <v>41358</v>
          </cell>
        </row>
        <row r="1288">
          <cell r="A1288" t="str">
            <v>함       석</v>
          </cell>
          <cell r="C1288" t="str">
            <v>#32 x 3' x 6'</v>
          </cell>
          <cell r="D1288">
            <v>1.7</v>
          </cell>
          <cell r="E1288" t="str">
            <v>매</v>
          </cell>
          <cell r="I1288">
            <v>2597</v>
          </cell>
          <cell r="J1288">
            <v>4414</v>
          </cell>
        </row>
        <row r="1289">
          <cell r="A1289" t="str">
            <v>용   접  봉</v>
          </cell>
          <cell r="C1289" t="str">
            <v>SS41+STS304,4M/M</v>
          </cell>
          <cell r="D1289">
            <v>22.5</v>
          </cell>
          <cell r="E1289" t="str">
            <v>KG</v>
          </cell>
          <cell r="I1289">
            <v>3360</v>
          </cell>
          <cell r="J1289">
            <v>75600</v>
          </cell>
        </row>
        <row r="1290">
          <cell r="A1290" t="str">
            <v>전       력</v>
          </cell>
          <cell r="D1290">
            <v>595</v>
          </cell>
          <cell r="E1290" t="str">
            <v>KWH</v>
          </cell>
          <cell r="I1290" t="str">
            <v xml:space="preserve"> </v>
          </cell>
          <cell r="K1290">
            <v>61.6</v>
          </cell>
          <cell r="L1290">
            <v>36652</v>
          </cell>
        </row>
        <row r="1291">
          <cell r="A1291" t="str">
            <v xml:space="preserve"> </v>
          </cell>
          <cell r="C1291" t="str">
            <v xml:space="preserve"> </v>
          </cell>
          <cell r="D1291" t="str">
            <v xml:space="preserve"> </v>
          </cell>
          <cell r="E1291" t="str">
            <v xml:space="preserve"> </v>
          </cell>
          <cell r="I1291" t="str">
            <v xml:space="preserve">  </v>
          </cell>
          <cell r="K1291" t="str">
            <v xml:space="preserve"> </v>
          </cell>
        </row>
        <row r="1293">
          <cell r="L1293" t="str">
            <v xml:space="preserve"> </v>
          </cell>
        </row>
        <row r="1294">
          <cell r="B1294" t="str">
            <v>계</v>
          </cell>
          <cell r="F1294">
            <v>184424</v>
          </cell>
          <cell r="J1294">
            <v>147772</v>
          </cell>
          <cell r="L1294">
            <v>36652</v>
          </cell>
        </row>
        <row r="1295">
          <cell r="F1295" t="str">
            <v xml:space="preserve"> </v>
          </cell>
          <cell r="J1295" t="str">
            <v xml:space="preserve"> </v>
          </cell>
          <cell r="L1295" t="str">
            <v xml:space="preserve"> </v>
          </cell>
        </row>
        <row r="1296">
          <cell r="F1296" t="str">
            <v xml:space="preserve"> </v>
          </cell>
          <cell r="J1296" t="str">
            <v xml:space="preserve"> </v>
          </cell>
          <cell r="L1296" t="str">
            <v xml:space="preserve"> </v>
          </cell>
        </row>
        <row r="1297">
          <cell r="F1297" t="str">
            <v xml:space="preserve"> </v>
          </cell>
          <cell r="J1297" t="str">
            <v xml:space="preserve"> </v>
          </cell>
          <cell r="L1297" t="str">
            <v xml:space="preserve"> </v>
          </cell>
        </row>
        <row r="1298">
          <cell r="F1298" t="str">
            <v xml:space="preserve"> </v>
          </cell>
          <cell r="J1298" t="str">
            <v xml:space="preserve"> </v>
          </cell>
          <cell r="L1298" t="str">
            <v xml:space="preserve"> </v>
          </cell>
        </row>
        <row r="1299">
          <cell r="F1299" t="str">
            <v xml:space="preserve"> </v>
          </cell>
          <cell r="J1299" t="str">
            <v xml:space="preserve"> </v>
          </cell>
          <cell r="L1299" t="str">
            <v xml:space="preserve"> </v>
          </cell>
        </row>
        <row r="1300">
          <cell r="F1300" t="str">
            <v xml:space="preserve"> </v>
          </cell>
          <cell r="J1300" t="str">
            <v xml:space="preserve"> </v>
          </cell>
          <cell r="L1300" t="str">
            <v xml:space="preserve"> </v>
          </cell>
        </row>
        <row r="1301">
          <cell r="F1301" t="str">
            <v xml:space="preserve"> </v>
          </cell>
          <cell r="J1301" t="str">
            <v xml:space="preserve"> </v>
          </cell>
          <cell r="L1301" t="str">
            <v xml:space="preserve"> </v>
          </cell>
        </row>
        <row r="1302">
          <cell r="F1302" t="str">
            <v xml:space="preserve"> </v>
          </cell>
          <cell r="J1302" t="str">
            <v xml:space="preserve"> </v>
          </cell>
          <cell r="L1302" t="str">
            <v xml:space="preserve"> </v>
          </cell>
        </row>
        <row r="1303">
          <cell r="F1303" t="str">
            <v xml:space="preserve"> </v>
          </cell>
          <cell r="J1303" t="str">
            <v xml:space="preserve"> </v>
          </cell>
          <cell r="L1303" t="str">
            <v xml:space="preserve"> </v>
          </cell>
        </row>
        <row r="1304">
          <cell r="F1304" t="str">
            <v xml:space="preserve"> </v>
          </cell>
          <cell r="J1304" t="str">
            <v xml:space="preserve"> </v>
          </cell>
          <cell r="L1304" t="str">
            <v xml:space="preserve"> </v>
          </cell>
        </row>
        <row r="1305">
          <cell r="F1305" t="str">
            <v xml:space="preserve"> </v>
          </cell>
          <cell r="J1305" t="str">
            <v xml:space="preserve"> </v>
          </cell>
          <cell r="L1305" t="str">
            <v xml:space="preserve"> </v>
          </cell>
        </row>
        <row r="1306">
          <cell r="F1306" t="str">
            <v xml:space="preserve"> </v>
          </cell>
          <cell r="J1306" t="str">
            <v xml:space="preserve"> </v>
          </cell>
          <cell r="L1306" t="str">
            <v xml:space="preserve"> </v>
          </cell>
        </row>
        <row r="1307">
          <cell r="F1307" t="str">
            <v xml:space="preserve"> </v>
          </cell>
          <cell r="J1307" t="str">
            <v xml:space="preserve"> </v>
          </cell>
          <cell r="L1307" t="str">
            <v xml:space="preserve"> </v>
          </cell>
        </row>
        <row r="1308">
          <cell r="F1308" t="str">
            <v xml:space="preserve"> </v>
          </cell>
          <cell r="J1308" t="str">
            <v xml:space="preserve"> </v>
          </cell>
          <cell r="L1308" t="str">
            <v xml:space="preserve"> </v>
          </cell>
        </row>
        <row r="1309">
          <cell r="F1309" t="str">
            <v xml:space="preserve"> </v>
          </cell>
          <cell r="J1309" t="str">
            <v xml:space="preserve"> </v>
          </cell>
          <cell r="L1309" t="str">
            <v xml:space="preserve"> </v>
          </cell>
        </row>
        <row r="1310">
          <cell r="F1310" t="str">
            <v xml:space="preserve"> </v>
          </cell>
          <cell r="J1310" t="str">
            <v xml:space="preserve"> </v>
          </cell>
          <cell r="L1310" t="str">
            <v xml:space="preserve"> </v>
          </cell>
        </row>
        <row r="1311">
          <cell r="E1311" t="str">
            <v xml:space="preserve"> </v>
          </cell>
          <cell r="F1311" t="str">
            <v>RADIAL GATE ANCHORAGE 제작 인건비</v>
          </cell>
        </row>
        <row r="1312">
          <cell r="E1312" t="str">
            <v xml:space="preserve"> </v>
          </cell>
        </row>
        <row r="1313">
          <cell r="A1313" t="str">
            <v>종       별</v>
          </cell>
          <cell r="C1313" t="str">
            <v>재 료 또 는</v>
          </cell>
          <cell r="D1313" t="str">
            <v xml:space="preserve">원 수 </v>
          </cell>
          <cell r="E1313" t="str">
            <v>단 위</v>
          </cell>
          <cell r="F1313" t="str">
            <v>총   액</v>
          </cell>
          <cell r="G1313" t="str">
            <v>노   무   비</v>
          </cell>
          <cell r="I1313" t="str">
            <v>재   료   비</v>
          </cell>
          <cell r="K1313" t="str">
            <v>경      비</v>
          </cell>
          <cell r="M1313" t="str">
            <v>비   고</v>
          </cell>
        </row>
        <row r="1314">
          <cell r="C1314" t="str">
            <v xml:space="preserve">규       격 </v>
          </cell>
          <cell r="F1314" t="str">
            <v>금   액</v>
          </cell>
          <cell r="G1314" t="str">
            <v>단  가</v>
          </cell>
          <cell r="H1314" t="str">
            <v>금   액</v>
          </cell>
          <cell r="I1314" t="str">
            <v>단  가</v>
          </cell>
          <cell r="J1314" t="str">
            <v>금   액</v>
          </cell>
          <cell r="K1314" t="str">
            <v>단  가</v>
          </cell>
          <cell r="L1314" t="str">
            <v>금   액</v>
          </cell>
        </row>
        <row r="1315">
          <cell r="A1315" t="str">
            <v>기 술 관 리</v>
          </cell>
          <cell r="C1315" t="str">
            <v>기계기사1급</v>
          </cell>
          <cell r="D1315">
            <v>1.6</v>
          </cell>
          <cell r="E1315" t="str">
            <v>인</v>
          </cell>
          <cell r="G1315">
            <v>97488</v>
          </cell>
          <cell r="H1315">
            <v>155980</v>
          </cell>
        </row>
        <row r="1316">
          <cell r="A1316" t="str">
            <v>재료 절단 사도</v>
          </cell>
          <cell r="C1316" t="str">
            <v>제   도   공</v>
          </cell>
          <cell r="D1316">
            <v>0.5</v>
          </cell>
          <cell r="E1316" t="str">
            <v>인</v>
          </cell>
          <cell r="G1316">
            <v>32747</v>
          </cell>
          <cell r="H1316">
            <v>16373</v>
          </cell>
        </row>
        <row r="1317">
          <cell r="A1317" t="str">
            <v xml:space="preserve"> </v>
          </cell>
          <cell r="B1317" t="str">
            <v>현    도</v>
          </cell>
          <cell r="C1317" t="str">
            <v>현   도   공</v>
          </cell>
          <cell r="D1317">
            <v>0.2</v>
          </cell>
          <cell r="E1317" t="str">
            <v>인</v>
          </cell>
          <cell r="G1317">
            <v>28487</v>
          </cell>
          <cell r="H1317">
            <v>5697</v>
          </cell>
        </row>
        <row r="1318">
          <cell r="A1318" t="str">
            <v xml:space="preserve"> </v>
          </cell>
          <cell r="B1318" t="str">
            <v>괘    서</v>
          </cell>
          <cell r="C1318" t="str">
            <v>마   킹   공</v>
          </cell>
          <cell r="D1318">
            <v>1.3</v>
          </cell>
          <cell r="E1318" t="str">
            <v>인</v>
          </cell>
          <cell r="G1318">
            <v>26924</v>
          </cell>
          <cell r="H1318">
            <v>35001</v>
          </cell>
        </row>
        <row r="1319">
          <cell r="B1319" t="str">
            <v>절    단</v>
          </cell>
          <cell r="C1319" t="str">
            <v>절   단   공</v>
          </cell>
          <cell r="D1319">
            <v>0.28000000000000003</v>
          </cell>
          <cell r="E1319" t="str">
            <v>인</v>
          </cell>
          <cell r="G1319">
            <v>65881</v>
          </cell>
          <cell r="H1319">
            <v>18446</v>
          </cell>
        </row>
        <row r="1321">
          <cell r="A1321" t="str">
            <v xml:space="preserve"> </v>
          </cell>
          <cell r="B1321" t="str">
            <v>교    정</v>
          </cell>
          <cell r="C1321" t="str">
            <v>프랜트 제관공</v>
          </cell>
          <cell r="D1321">
            <v>0.5</v>
          </cell>
          <cell r="E1321" t="str">
            <v>인</v>
          </cell>
          <cell r="G1321">
            <v>81966</v>
          </cell>
          <cell r="H1321">
            <v>40983</v>
          </cell>
        </row>
        <row r="1322">
          <cell r="A1322" t="str">
            <v>단재가공 괘서</v>
          </cell>
          <cell r="C1322" t="str">
            <v>마   킹   공</v>
          </cell>
          <cell r="D1322">
            <v>1.3</v>
          </cell>
          <cell r="E1322" t="str">
            <v>인</v>
          </cell>
          <cell r="G1322">
            <v>26924</v>
          </cell>
          <cell r="H1322">
            <v>35001</v>
          </cell>
        </row>
        <row r="1323">
          <cell r="A1323" t="str">
            <v xml:space="preserve"> </v>
          </cell>
          <cell r="B1323" t="str">
            <v>절    단</v>
          </cell>
          <cell r="C1323" t="str">
            <v>절   단   공</v>
          </cell>
          <cell r="D1323">
            <v>0.14000000000000001</v>
          </cell>
          <cell r="E1323" t="str">
            <v>인</v>
          </cell>
          <cell r="G1323">
            <v>65881</v>
          </cell>
          <cell r="H1323">
            <v>9223</v>
          </cell>
        </row>
        <row r="1324">
          <cell r="A1324" t="str">
            <v>EDGE     가공</v>
          </cell>
          <cell r="C1324" t="str">
            <v>산 소 절 단 공</v>
          </cell>
          <cell r="D1324">
            <v>0.14000000000000001</v>
          </cell>
          <cell r="E1324" t="str">
            <v>인</v>
          </cell>
          <cell r="G1324">
            <v>31794</v>
          </cell>
          <cell r="H1324">
            <v>4451</v>
          </cell>
        </row>
        <row r="1325">
          <cell r="A1325" t="str">
            <v xml:space="preserve"> </v>
          </cell>
          <cell r="B1325" t="str">
            <v>용    접</v>
          </cell>
          <cell r="C1325" t="str">
            <v>프랜트 용접공</v>
          </cell>
          <cell r="D1325">
            <v>1</v>
          </cell>
          <cell r="E1325" t="str">
            <v>인</v>
          </cell>
          <cell r="G1325">
            <v>95379</v>
          </cell>
          <cell r="H1325">
            <v>95379</v>
          </cell>
        </row>
        <row r="1327">
          <cell r="B1327" t="str">
            <v>교    정</v>
          </cell>
          <cell r="C1327" t="str">
            <v>프랜트 제관공</v>
          </cell>
          <cell r="D1327">
            <v>0.75</v>
          </cell>
          <cell r="E1327" t="str">
            <v>인</v>
          </cell>
          <cell r="G1327">
            <v>81966</v>
          </cell>
          <cell r="H1327">
            <v>61474</v>
          </cell>
          <cell r="M1327" t="str">
            <v xml:space="preserve"> </v>
          </cell>
        </row>
        <row r="1328">
          <cell r="A1328" t="str">
            <v>HOLING</v>
          </cell>
          <cell r="C1328" t="str">
            <v>프랜트 제관공</v>
          </cell>
          <cell r="D1328">
            <v>0.37</v>
          </cell>
          <cell r="E1328" t="str">
            <v>인</v>
          </cell>
          <cell r="G1328">
            <v>81966</v>
          </cell>
          <cell r="H1328">
            <v>30327</v>
          </cell>
        </row>
        <row r="1329">
          <cell r="A1329" t="str">
            <v>부분조립취부조정</v>
          </cell>
          <cell r="C1329" t="str">
            <v>프랜트기계설치공</v>
          </cell>
          <cell r="D1329">
            <v>2.5</v>
          </cell>
          <cell r="E1329" t="str">
            <v>인</v>
          </cell>
          <cell r="G1329">
            <v>80805</v>
          </cell>
          <cell r="H1329">
            <v>202012</v>
          </cell>
        </row>
        <row r="1330">
          <cell r="B1330" t="str">
            <v>용    접</v>
          </cell>
          <cell r="C1330" t="str">
            <v>프랜트 용접공</v>
          </cell>
          <cell r="D1330">
            <v>6.8</v>
          </cell>
          <cell r="E1330" t="str">
            <v>인</v>
          </cell>
          <cell r="G1330">
            <v>95379</v>
          </cell>
          <cell r="H1330">
            <v>648577</v>
          </cell>
        </row>
        <row r="1331">
          <cell r="B1331" t="str">
            <v>절    단</v>
          </cell>
          <cell r="C1331" t="str">
            <v>산 소 절 단 공</v>
          </cell>
          <cell r="D1331">
            <v>0.08</v>
          </cell>
          <cell r="E1331" t="str">
            <v>인</v>
          </cell>
          <cell r="G1331">
            <v>31794</v>
          </cell>
          <cell r="H1331">
            <v>2543</v>
          </cell>
        </row>
        <row r="1332">
          <cell r="E1332" t="str">
            <v xml:space="preserve"> </v>
          </cell>
        </row>
        <row r="1333">
          <cell r="A1333" t="str">
            <v>부분조립 수정</v>
          </cell>
          <cell r="C1333" t="str">
            <v>프랜트 제관공</v>
          </cell>
          <cell r="D1333">
            <v>1.75</v>
          </cell>
          <cell r="E1333" t="str">
            <v>인</v>
          </cell>
          <cell r="G1333">
            <v>81966</v>
          </cell>
          <cell r="H1333">
            <v>143440</v>
          </cell>
        </row>
        <row r="1334">
          <cell r="A1334" t="str">
            <v>GRINDING</v>
          </cell>
          <cell r="C1334" t="str">
            <v>프랜트 제관공</v>
          </cell>
          <cell r="D1334">
            <v>1.5</v>
          </cell>
          <cell r="E1334" t="str">
            <v>인</v>
          </cell>
          <cell r="G1334">
            <v>81966</v>
          </cell>
          <cell r="H1334">
            <v>122949</v>
          </cell>
        </row>
        <row r="1335">
          <cell r="C1335" t="str">
            <v>연 마 공 (기계)</v>
          </cell>
          <cell r="D1335">
            <v>0.13</v>
          </cell>
          <cell r="E1335" t="str">
            <v>인</v>
          </cell>
          <cell r="G1335">
            <v>26032</v>
          </cell>
          <cell r="H1335">
            <v>3384</v>
          </cell>
        </row>
        <row r="1336">
          <cell r="A1336" t="str">
            <v>가 조 립 조립</v>
          </cell>
          <cell r="C1336" t="str">
            <v>프랜트기계설치공</v>
          </cell>
          <cell r="D1336">
            <v>2</v>
          </cell>
          <cell r="E1336" t="str">
            <v>인</v>
          </cell>
          <cell r="G1336">
            <v>80805</v>
          </cell>
          <cell r="H1336">
            <v>161610</v>
          </cell>
        </row>
        <row r="1337">
          <cell r="B1337" t="str">
            <v>해    체</v>
          </cell>
          <cell r="C1337" t="str">
            <v>프랜트기계설치공</v>
          </cell>
          <cell r="D1337">
            <v>1</v>
          </cell>
          <cell r="E1337" t="str">
            <v>인</v>
          </cell>
          <cell r="G1337">
            <v>80805</v>
          </cell>
          <cell r="H1337">
            <v>80805</v>
          </cell>
        </row>
        <row r="1338">
          <cell r="E1338" t="str">
            <v xml:space="preserve"> </v>
          </cell>
        </row>
        <row r="1339">
          <cell r="A1339" t="str">
            <v>운 반 조 작</v>
          </cell>
          <cell r="C1339" t="str">
            <v>특 수 비 계 공</v>
          </cell>
          <cell r="D1339">
            <v>3.3</v>
          </cell>
          <cell r="E1339" t="str">
            <v>인</v>
          </cell>
          <cell r="G1339">
            <v>85884</v>
          </cell>
          <cell r="H1339">
            <v>283417</v>
          </cell>
        </row>
        <row r="1340">
          <cell r="A1340" t="str">
            <v>종       별</v>
          </cell>
          <cell r="C1340" t="str">
            <v>재 료 또 는</v>
          </cell>
          <cell r="D1340" t="str">
            <v xml:space="preserve">원 수 </v>
          </cell>
          <cell r="E1340" t="str">
            <v>단 위</v>
          </cell>
          <cell r="F1340" t="str">
            <v>총   액</v>
          </cell>
          <cell r="G1340" t="str">
            <v>노   무   비</v>
          </cell>
          <cell r="I1340" t="str">
            <v>재   료   비</v>
          </cell>
          <cell r="K1340" t="str">
            <v>경      비</v>
          </cell>
          <cell r="M1340" t="str">
            <v>비   고</v>
          </cell>
        </row>
        <row r="1341">
          <cell r="C1341" t="str">
            <v xml:space="preserve">규       격 </v>
          </cell>
          <cell r="F1341" t="str">
            <v>금   액</v>
          </cell>
          <cell r="G1341" t="str">
            <v>단  가</v>
          </cell>
          <cell r="H1341" t="str">
            <v>금   액</v>
          </cell>
          <cell r="I1341" t="str">
            <v>단  가</v>
          </cell>
          <cell r="J1341" t="str">
            <v>금   액</v>
          </cell>
          <cell r="K1341" t="str">
            <v>단  가</v>
          </cell>
          <cell r="L1341" t="str">
            <v>금   액</v>
          </cell>
        </row>
        <row r="1342">
          <cell r="A1342" t="str">
            <v>동 력 조 작</v>
          </cell>
          <cell r="C1342" t="str">
            <v>프 랜 트 전 공</v>
          </cell>
          <cell r="D1342">
            <v>0.66</v>
          </cell>
          <cell r="E1342" t="str">
            <v>인</v>
          </cell>
          <cell r="G1342">
            <v>64285</v>
          </cell>
          <cell r="H1342">
            <v>42428</v>
          </cell>
        </row>
        <row r="1343">
          <cell r="B1343" t="str">
            <v xml:space="preserve">보    조  </v>
          </cell>
          <cell r="C1343" t="str">
            <v>특 별 인 부</v>
          </cell>
          <cell r="D1343">
            <v>14.3</v>
          </cell>
          <cell r="E1343" t="str">
            <v>인</v>
          </cell>
          <cell r="G1343">
            <v>57379</v>
          </cell>
          <cell r="H1343">
            <v>820519</v>
          </cell>
        </row>
        <row r="1344">
          <cell r="B1344" t="str">
            <v xml:space="preserve">검    사  </v>
          </cell>
          <cell r="C1344" t="str">
            <v>7 %</v>
          </cell>
          <cell r="D1344">
            <v>1</v>
          </cell>
          <cell r="E1344" t="str">
            <v>식</v>
          </cell>
          <cell r="H1344">
            <v>211401</v>
          </cell>
        </row>
        <row r="1346">
          <cell r="B1346" t="str">
            <v>계</v>
          </cell>
          <cell r="F1346">
            <v>3231420</v>
          </cell>
          <cell r="H1346">
            <v>3231420</v>
          </cell>
        </row>
        <row r="1369">
          <cell r="E1369" t="str">
            <v xml:space="preserve"> </v>
          </cell>
          <cell r="F1369" t="str">
            <v>RADIAL GATE ANCHORAGE 제작 소모 자재비</v>
          </cell>
        </row>
        <row r="1370">
          <cell r="E1370" t="str">
            <v xml:space="preserve"> </v>
          </cell>
        </row>
        <row r="1371">
          <cell r="A1371" t="str">
            <v>종       별</v>
          </cell>
          <cell r="C1371" t="str">
            <v>재 료 또 는</v>
          </cell>
          <cell r="D1371" t="str">
            <v xml:space="preserve">원 수 </v>
          </cell>
          <cell r="E1371" t="str">
            <v>단 위</v>
          </cell>
          <cell r="F1371" t="str">
            <v>총   액</v>
          </cell>
          <cell r="G1371" t="str">
            <v>노   무   비</v>
          </cell>
          <cell r="I1371" t="str">
            <v>재   료   비</v>
          </cell>
          <cell r="K1371" t="str">
            <v>경      비</v>
          </cell>
          <cell r="M1371" t="str">
            <v>비   고</v>
          </cell>
        </row>
        <row r="1372">
          <cell r="C1372" t="str">
            <v xml:space="preserve">규       격 </v>
          </cell>
          <cell r="F1372" t="str">
            <v>금   액</v>
          </cell>
          <cell r="G1372" t="str">
            <v>단  가</v>
          </cell>
          <cell r="H1372" t="str">
            <v>금   액</v>
          </cell>
          <cell r="I1372" t="str">
            <v>단  가</v>
          </cell>
          <cell r="J1372" t="str">
            <v>금   액</v>
          </cell>
          <cell r="K1372" t="str">
            <v>단  가</v>
          </cell>
          <cell r="L1372" t="str">
            <v>금   액</v>
          </cell>
        </row>
        <row r="1373">
          <cell r="A1373" t="str">
            <v>산       소</v>
          </cell>
          <cell r="C1373" t="str">
            <v>6,000L용</v>
          </cell>
          <cell r="D1373">
            <v>2.2000000000000002</v>
          </cell>
          <cell r="E1373" t="str">
            <v>병</v>
          </cell>
          <cell r="G1373" t="str">
            <v xml:space="preserve"> </v>
          </cell>
          <cell r="I1373">
            <v>12000</v>
          </cell>
          <cell r="J1373">
            <v>26400</v>
          </cell>
        </row>
        <row r="1374">
          <cell r="A1374" t="str">
            <v>아 세 치 렌</v>
          </cell>
          <cell r="C1374" t="str">
            <v>2,100L용</v>
          </cell>
          <cell r="D1374">
            <v>1.5</v>
          </cell>
          <cell r="E1374" t="str">
            <v>병</v>
          </cell>
          <cell r="I1374">
            <v>25849</v>
          </cell>
          <cell r="J1374">
            <v>38773</v>
          </cell>
        </row>
        <row r="1375">
          <cell r="A1375" t="str">
            <v>함       석</v>
          </cell>
          <cell r="C1375" t="str">
            <v>#32 x 3' x 6'</v>
          </cell>
          <cell r="D1375">
            <v>1.2</v>
          </cell>
          <cell r="E1375" t="str">
            <v>매</v>
          </cell>
          <cell r="I1375">
            <v>2597</v>
          </cell>
          <cell r="J1375">
            <v>3116</v>
          </cell>
        </row>
        <row r="1376">
          <cell r="A1376" t="str">
            <v>용   접  봉</v>
          </cell>
          <cell r="C1376" t="str">
            <v>SS400, 4M/Mx350L</v>
          </cell>
          <cell r="D1376">
            <v>30.5</v>
          </cell>
          <cell r="E1376" t="str">
            <v>KG</v>
          </cell>
          <cell r="I1376">
            <v>1260</v>
          </cell>
          <cell r="J1376">
            <v>38430</v>
          </cell>
        </row>
        <row r="1377">
          <cell r="A1377" t="str">
            <v>전       력</v>
          </cell>
          <cell r="D1377">
            <v>420</v>
          </cell>
          <cell r="E1377" t="str">
            <v>KWH</v>
          </cell>
          <cell r="K1377">
            <v>61.6</v>
          </cell>
          <cell r="L1377">
            <v>25872</v>
          </cell>
        </row>
        <row r="1378">
          <cell r="A1378" t="str">
            <v>그라인다돌</v>
          </cell>
          <cell r="C1378" t="str">
            <v>300m/mΦ</v>
          </cell>
          <cell r="D1378">
            <v>0.33</v>
          </cell>
          <cell r="E1378" t="str">
            <v>개</v>
          </cell>
          <cell r="I1378">
            <v>3380</v>
          </cell>
          <cell r="J1378">
            <v>1115</v>
          </cell>
          <cell r="K1378" t="str">
            <v xml:space="preserve"> </v>
          </cell>
        </row>
        <row r="1380">
          <cell r="B1380" t="str">
            <v>계</v>
          </cell>
          <cell r="F1380">
            <v>133706</v>
          </cell>
          <cell r="J1380">
            <v>107834</v>
          </cell>
          <cell r="L1380">
            <v>25872</v>
          </cell>
        </row>
        <row r="1398">
          <cell r="E1398" t="str">
            <v xml:space="preserve"> </v>
          </cell>
          <cell r="F1398" t="str">
            <v>RADIAL GATE LEAF 설치 인건비</v>
          </cell>
        </row>
        <row r="1399">
          <cell r="E1399" t="str">
            <v xml:space="preserve"> </v>
          </cell>
        </row>
        <row r="1400">
          <cell r="A1400" t="str">
            <v>종       별</v>
          </cell>
          <cell r="C1400" t="str">
            <v>재 료 또 는</v>
          </cell>
          <cell r="D1400" t="str">
            <v xml:space="preserve">원 수 </v>
          </cell>
          <cell r="E1400" t="str">
            <v>단 위</v>
          </cell>
          <cell r="F1400" t="str">
            <v>총   액</v>
          </cell>
          <cell r="G1400" t="str">
            <v>노   무   비</v>
          </cell>
          <cell r="I1400" t="str">
            <v>재   료   비</v>
          </cell>
          <cell r="K1400" t="str">
            <v>경      비</v>
          </cell>
          <cell r="M1400" t="str">
            <v>비   고</v>
          </cell>
        </row>
        <row r="1401">
          <cell r="C1401" t="str">
            <v xml:space="preserve">규       격 </v>
          </cell>
          <cell r="F1401" t="str">
            <v>금   액</v>
          </cell>
          <cell r="G1401" t="str">
            <v>단  가</v>
          </cell>
          <cell r="H1401" t="str">
            <v>금   액</v>
          </cell>
          <cell r="I1401" t="str">
            <v>단  가</v>
          </cell>
          <cell r="J1401" t="str">
            <v>금   액</v>
          </cell>
          <cell r="K1401" t="str">
            <v>단  가</v>
          </cell>
          <cell r="L1401" t="str">
            <v>금   액</v>
          </cell>
        </row>
        <row r="1402">
          <cell r="A1402" t="str">
            <v>기술관리</v>
          </cell>
          <cell r="C1402" t="str">
            <v>기계기사1급</v>
          </cell>
          <cell r="D1402">
            <v>0.5</v>
          </cell>
          <cell r="E1402" t="str">
            <v>인</v>
          </cell>
          <cell r="G1402">
            <v>97488</v>
          </cell>
          <cell r="H1402">
            <v>48744</v>
          </cell>
        </row>
        <row r="1403">
          <cell r="A1403" t="str">
            <v>현 장 교 정</v>
          </cell>
          <cell r="C1403" t="str">
            <v>프랜트 제관공</v>
          </cell>
          <cell r="D1403">
            <v>1.034</v>
          </cell>
          <cell r="E1403" t="str">
            <v>인</v>
          </cell>
          <cell r="G1403">
            <v>81966</v>
          </cell>
          <cell r="H1403">
            <v>84752</v>
          </cell>
        </row>
        <row r="1404">
          <cell r="A1404" t="str">
            <v xml:space="preserve"> </v>
          </cell>
          <cell r="C1404" t="str">
            <v>비   계   공</v>
          </cell>
          <cell r="D1404">
            <v>0.51700000000000002</v>
          </cell>
          <cell r="E1404" t="str">
            <v>인</v>
          </cell>
          <cell r="G1404">
            <v>79467</v>
          </cell>
          <cell r="H1404">
            <v>41084</v>
          </cell>
        </row>
        <row r="1405">
          <cell r="A1405" t="str">
            <v>소운반 조작</v>
          </cell>
          <cell r="C1405" t="str">
            <v>비   계   공</v>
          </cell>
          <cell r="D1405">
            <v>2.2999999999999998</v>
          </cell>
          <cell r="E1405" t="str">
            <v>인</v>
          </cell>
          <cell r="G1405">
            <v>79467</v>
          </cell>
          <cell r="H1405">
            <v>182774</v>
          </cell>
        </row>
        <row r="1406">
          <cell r="A1406" t="str">
            <v xml:space="preserve"> </v>
          </cell>
          <cell r="C1406" t="str">
            <v>프랜트기계설치공</v>
          </cell>
          <cell r="D1406">
            <v>0.91</v>
          </cell>
          <cell r="E1406" t="str">
            <v>인</v>
          </cell>
          <cell r="G1406">
            <v>80805</v>
          </cell>
          <cell r="H1406">
            <v>73532</v>
          </cell>
        </row>
        <row r="1408">
          <cell r="A1408" t="str">
            <v>조 립 조 정</v>
          </cell>
          <cell r="C1408" t="str">
            <v>비   계   공</v>
          </cell>
          <cell r="D1408">
            <v>1.46</v>
          </cell>
          <cell r="E1408" t="str">
            <v>인</v>
          </cell>
          <cell r="G1408">
            <v>79467</v>
          </cell>
          <cell r="H1408">
            <v>116021</v>
          </cell>
        </row>
        <row r="1409">
          <cell r="C1409" t="str">
            <v>프랜트 제관공</v>
          </cell>
          <cell r="D1409">
            <v>4.92</v>
          </cell>
          <cell r="E1409" t="str">
            <v>인</v>
          </cell>
          <cell r="G1409">
            <v>81966</v>
          </cell>
          <cell r="H1409">
            <v>403272</v>
          </cell>
        </row>
        <row r="1410">
          <cell r="C1410" t="str">
            <v>측   량   사</v>
          </cell>
          <cell r="D1410">
            <v>0.41</v>
          </cell>
          <cell r="E1410" t="str">
            <v>인</v>
          </cell>
          <cell r="G1410">
            <v>58506</v>
          </cell>
          <cell r="H1410">
            <v>23987</v>
          </cell>
        </row>
        <row r="1411">
          <cell r="A1411" t="str">
            <v>용      접</v>
          </cell>
          <cell r="C1411" t="str">
            <v>프랜트 용접공</v>
          </cell>
          <cell r="D1411">
            <v>0.81</v>
          </cell>
          <cell r="E1411" t="str">
            <v>인</v>
          </cell>
          <cell r="G1411">
            <v>95379</v>
          </cell>
          <cell r="H1411">
            <v>77256</v>
          </cell>
        </row>
        <row r="1412">
          <cell r="C1412" t="str">
            <v>프랜트 제관공</v>
          </cell>
          <cell r="D1412">
            <v>0.215</v>
          </cell>
          <cell r="E1412" t="str">
            <v>인</v>
          </cell>
          <cell r="G1412">
            <v>81966</v>
          </cell>
          <cell r="H1412">
            <v>17622</v>
          </cell>
        </row>
        <row r="1414">
          <cell r="A1414" t="str">
            <v>전 원 배 선</v>
          </cell>
          <cell r="C1414" t="str">
            <v>프랜트 전공</v>
          </cell>
          <cell r="D1414">
            <v>0.31</v>
          </cell>
          <cell r="E1414" t="str">
            <v>인</v>
          </cell>
          <cell r="G1414">
            <v>64285</v>
          </cell>
          <cell r="H1414">
            <v>19928</v>
          </cell>
        </row>
        <row r="1415">
          <cell r="A1415" t="str">
            <v>검사 및 교정</v>
          </cell>
          <cell r="C1415" t="str">
            <v>기술관리</v>
          </cell>
          <cell r="D1415" t="str">
            <v>1</v>
          </cell>
          <cell r="E1415" t="str">
            <v>식</v>
          </cell>
          <cell r="H1415">
            <v>104022</v>
          </cell>
        </row>
        <row r="1416">
          <cell r="C1416" t="str">
            <v>를 제외한 10%</v>
          </cell>
        </row>
        <row r="1419">
          <cell r="A1419" t="str">
            <v xml:space="preserve">      계  </v>
          </cell>
          <cell r="F1419">
            <v>1192994</v>
          </cell>
          <cell r="H1419">
            <v>1192994</v>
          </cell>
        </row>
        <row r="1427">
          <cell r="E1427" t="str">
            <v xml:space="preserve"> </v>
          </cell>
          <cell r="F1427" t="str">
            <v>RADIAL GATE 설치 사용장비 경비</v>
          </cell>
        </row>
        <row r="1428">
          <cell r="E1428" t="str">
            <v xml:space="preserve"> </v>
          </cell>
        </row>
        <row r="1429">
          <cell r="A1429" t="str">
            <v>종       별</v>
          </cell>
          <cell r="C1429" t="str">
            <v>재 료 또 는</v>
          </cell>
          <cell r="D1429" t="str">
            <v xml:space="preserve">원 수 </v>
          </cell>
          <cell r="E1429" t="str">
            <v>단 위</v>
          </cell>
          <cell r="F1429" t="str">
            <v>총   액</v>
          </cell>
          <cell r="G1429" t="str">
            <v>노   무   비</v>
          </cell>
          <cell r="I1429" t="str">
            <v>재   료   비</v>
          </cell>
          <cell r="K1429" t="str">
            <v>경      비</v>
          </cell>
          <cell r="M1429" t="str">
            <v>비   고</v>
          </cell>
        </row>
        <row r="1430">
          <cell r="C1430" t="str">
            <v xml:space="preserve">규       격 </v>
          </cell>
          <cell r="F1430" t="str">
            <v>금   액</v>
          </cell>
          <cell r="G1430" t="str">
            <v>단  가</v>
          </cell>
          <cell r="H1430" t="str">
            <v>금   액</v>
          </cell>
          <cell r="I1430" t="str">
            <v>단  가</v>
          </cell>
          <cell r="J1430" t="str">
            <v>금   액</v>
          </cell>
          <cell r="K1430" t="str">
            <v>단  가</v>
          </cell>
          <cell r="L1430" t="str">
            <v>금   액</v>
          </cell>
        </row>
        <row r="1432">
          <cell r="A1432" t="str">
            <v>A.C WELDER</v>
          </cell>
          <cell r="C1432" t="str">
            <v>10KVA</v>
          </cell>
          <cell r="D1432">
            <v>8</v>
          </cell>
          <cell r="E1432" t="str">
            <v>Hr</v>
          </cell>
          <cell r="K1432">
            <v>155</v>
          </cell>
          <cell r="L1432">
            <v>1240</v>
          </cell>
        </row>
        <row r="1433">
          <cell r="A1433" t="str">
            <v>GAS CUTTING M/C</v>
          </cell>
          <cell r="C1433" t="str">
            <v>중 형</v>
          </cell>
          <cell r="D1433">
            <v>48</v>
          </cell>
          <cell r="E1433" t="str">
            <v>Hr</v>
          </cell>
          <cell r="G1433">
            <v>3974</v>
          </cell>
          <cell r="H1433">
            <v>190752</v>
          </cell>
          <cell r="K1433">
            <v>115</v>
          </cell>
          <cell r="L1433">
            <v>5520</v>
          </cell>
        </row>
        <row r="1434">
          <cell r="A1434" t="str">
            <v>GAS WELDER</v>
          </cell>
          <cell r="C1434" t="str">
            <v>중 형</v>
          </cell>
          <cell r="D1434">
            <v>24</v>
          </cell>
          <cell r="E1434" t="str">
            <v>Hr</v>
          </cell>
          <cell r="K1434">
            <v>115</v>
          </cell>
          <cell r="L1434">
            <v>2760</v>
          </cell>
        </row>
        <row r="1435">
          <cell r="A1435" t="str">
            <v>PORTABLE DRILL</v>
          </cell>
          <cell r="C1435" t="str">
            <v>1.5 HP</v>
          </cell>
          <cell r="D1435">
            <v>16</v>
          </cell>
          <cell r="E1435" t="str">
            <v>Hr</v>
          </cell>
          <cell r="K1435">
            <v>14</v>
          </cell>
          <cell r="L1435">
            <v>224</v>
          </cell>
        </row>
        <row r="1436">
          <cell r="A1436" t="str">
            <v>PORTABLE GRINDER</v>
          </cell>
          <cell r="C1436" t="str">
            <v>0.5 HP</v>
          </cell>
          <cell r="D1436">
            <v>48</v>
          </cell>
          <cell r="E1436" t="str">
            <v>Hr</v>
          </cell>
          <cell r="K1436">
            <v>22</v>
          </cell>
          <cell r="L1436">
            <v>1056</v>
          </cell>
        </row>
        <row r="1438">
          <cell r="A1438" t="str">
            <v>COMPRESSOR</v>
          </cell>
          <cell r="C1438" t="str">
            <v>7.1㎥/min</v>
          </cell>
          <cell r="D1438">
            <v>16</v>
          </cell>
          <cell r="E1438" t="str">
            <v>Hr</v>
          </cell>
          <cell r="G1438">
            <v>9681</v>
          </cell>
          <cell r="H1438">
            <v>154896</v>
          </cell>
          <cell r="I1438">
            <v>8779</v>
          </cell>
          <cell r="J1438">
            <v>140464</v>
          </cell>
          <cell r="K1438">
            <v>6250</v>
          </cell>
          <cell r="L1438">
            <v>100000</v>
          </cell>
        </row>
        <row r="1439">
          <cell r="A1439" t="str">
            <v>리프트 트럭</v>
          </cell>
          <cell r="C1439" t="str">
            <v>5 TON</v>
          </cell>
          <cell r="D1439">
            <v>8</v>
          </cell>
          <cell r="E1439" t="str">
            <v>Hr</v>
          </cell>
          <cell r="G1439">
            <v>9681</v>
          </cell>
          <cell r="H1439">
            <v>77448</v>
          </cell>
          <cell r="I1439">
            <v>5116.08</v>
          </cell>
          <cell r="J1439">
            <v>40928</v>
          </cell>
          <cell r="K1439">
            <v>4863</v>
          </cell>
          <cell r="L1439">
            <v>38904</v>
          </cell>
        </row>
        <row r="1440">
          <cell r="A1440" t="str">
            <v>TRUCK CRANE</v>
          </cell>
          <cell r="C1440" t="str">
            <v>40 TON</v>
          </cell>
          <cell r="D1440">
            <v>16</v>
          </cell>
          <cell r="E1440" t="str">
            <v>Hr</v>
          </cell>
          <cell r="G1440">
            <v>18615</v>
          </cell>
          <cell r="H1440">
            <v>297840</v>
          </cell>
          <cell r="I1440">
            <v>8730</v>
          </cell>
          <cell r="J1440">
            <v>139680</v>
          </cell>
          <cell r="K1440">
            <v>55621</v>
          </cell>
          <cell r="L1440">
            <v>889936</v>
          </cell>
        </row>
        <row r="1441">
          <cell r="A1441" t="str">
            <v>WINCH</v>
          </cell>
          <cell r="C1441" t="str">
            <v>50 HP</v>
          </cell>
          <cell r="D1441">
            <v>16</v>
          </cell>
          <cell r="E1441" t="str">
            <v>Hr</v>
          </cell>
          <cell r="G1441">
            <v>9235</v>
          </cell>
          <cell r="H1441">
            <v>147760</v>
          </cell>
          <cell r="K1441">
            <v>5209</v>
          </cell>
          <cell r="L1441">
            <v>83344</v>
          </cell>
        </row>
        <row r="1445">
          <cell r="B1445" t="str">
            <v xml:space="preserve"> 계</v>
          </cell>
          <cell r="F1445">
            <v>2312752</v>
          </cell>
          <cell r="H1445">
            <v>868696</v>
          </cell>
          <cell r="J1445">
            <v>321072</v>
          </cell>
          <cell r="L1445">
            <v>1122984</v>
          </cell>
        </row>
        <row r="1456">
          <cell r="E1456" t="str">
            <v xml:space="preserve"> </v>
          </cell>
          <cell r="F1456" t="str">
            <v>RADIAL GATE LEAF 설치 소모 자재비</v>
          </cell>
        </row>
        <row r="1457">
          <cell r="E1457" t="str">
            <v xml:space="preserve"> </v>
          </cell>
        </row>
        <row r="1458">
          <cell r="A1458" t="str">
            <v>종       별</v>
          </cell>
          <cell r="C1458" t="str">
            <v>재 료 또 는</v>
          </cell>
          <cell r="D1458" t="str">
            <v xml:space="preserve">원 수 </v>
          </cell>
          <cell r="E1458" t="str">
            <v>단 위</v>
          </cell>
          <cell r="F1458" t="str">
            <v>총   액</v>
          </cell>
          <cell r="G1458" t="str">
            <v>노   무   비</v>
          </cell>
          <cell r="I1458" t="str">
            <v>재   료   비</v>
          </cell>
          <cell r="K1458" t="str">
            <v>경      비</v>
          </cell>
          <cell r="M1458" t="str">
            <v>비   고</v>
          </cell>
        </row>
        <row r="1459">
          <cell r="C1459" t="str">
            <v xml:space="preserve">규       격 </v>
          </cell>
          <cell r="F1459" t="str">
            <v>금   액</v>
          </cell>
          <cell r="G1459" t="str">
            <v>단  가</v>
          </cell>
          <cell r="H1459" t="str">
            <v>금   액</v>
          </cell>
          <cell r="I1459" t="str">
            <v>단  가</v>
          </cell>
          <cell r="J1459" t="str">
            <v>금   액</v>
          </cell>
          <cell r="K1459" t="str">
            <v>단  가</v>
          </cell>
          <cell r="L1459" t="str">
            <v>금   액</v>
          </cell>
        </row>
        <row r="1460">
          <cell r="A1460" t="str">
            <v>산       소</v>
          </cell>
          <cell r="C1460" t="str">
            <v>6,000L용</v>
          </cell>
          <cell r="D1460">
            <v>0.53</v>
          </cell>
          <cell r="E1460" t="str">
            <v>병</v>
          </cell>
          <cell r="G1460" t="str">
            <v xml:space="preserve"> </v>
          </cell>
          <cell r="I1460">
            <v>12000</v>
          </cell>
          <cell r="J1460">
            <v>6360</v>
          </cell>
        </row>
        <row r="1461">
          <cell r="A1461" t="str">
            <v>아 세 치 렌</v>
          </cell>
          <cell r="C1461" t="str">
            <v>4,500L용</v>
          </cell>
          <cell r="D1461">
            <v>0.45</v>
          </cell>
          <cell r="E1461" t="str">
            <v>병</v>
          </cell>
          <cell r="I1461">
            <v>55392</v>
          </cell>
          <cell r="J1461">
            <v>24926.400000000001</v>
          </cell>
        </row>
        <row r="1462">
          <cell r="A1462" t="str">
            <v>용   접  봉</v>
          </cell>
          <cell r="C1462" t="str">
            <v>SS400 , 4M/M</v>
          </cell>
          <cell r="D1462">
            <v>6.2</v>
          </cell>
          <cell r="E1462" t="str">
            <v>KG</v>
          </cell>
          <cell r="I1462">
            <v>1260</v>
          </cell>
          <cell r="J1462">
            <v>7812</v>
          </cell>
        </row>
        <row r="1463">
          <cell r="A1463" t="str">
            <v xml:space="preserve"> </v>
          </cell>
          <cell r="D1463" t="str">
            <v xml:space="preserve"> </v>
          </cell>
          <cell r="E1463" t="str">
            <v xml:space="preserve"> </v>
          </cell>
        </row>
        <row r="1466">
          <cell r="B1466" t="str">
            <v>계</v>
          </cell>
          <cell r="F1466">
            <v>39098.400000000001</v>
          </cell>
          <cell r="J1466">
            <v>39098.400000000001</v>
          </cell>
        </row>
        <row r="1485">
          <cell r="E1485" t="str">
            <v xml:space="preserve"> </v>
          </cell>
          <cell r="F1485" t="str">
            <v>RADIAL GATE GUIDE FRAME 설치 인건비</v>
          </cell>
        </row>
        <row r="1486">
          <cell r="E1486" t="str">
            <v xml:space="preserve"> </v>
          </cell>
        </row>
        <row r="1487">
          <cell r="A1487" t="str">
            <v>종       별</v>
          </cell>
          <cell r="C1487" t="str">
            <v>재 료 또 는</v>
          </cell>
          <cell r="D1487" t="str">
            <v xml:space="preserve">원 수 </v>
          </cell>
          <cell r="E1487" t="str">
            <v>단 위</v>
          </cell>
          <cell r="F1487" t="str">
            <v>총   액</v>
          </cell>
          <cell r="G1487" t="str">
            <v>노   무   비</v>
          </cell>
          <cell r="I1487" t="str">
            <v>재   료   비</v>
          </cell>
          <cell r="K1487" t="str">
            <v>경      비</v>
          </cell>
          <cell r="M1487" t="str">
            <v>비   고</v>
          </cell>
        </row>
        <row r="1488">
          <cell r="C1488" t="str">
            <v xml:space="preserve">규       격 </v>
          </cell>
          <cell r="F1488" t="str">
            <v>금   액</v>
          </cell>
          <cell r="G1488" t="str">
            <v>단  가</v>
          </cell>
          <cell r="H1488" t="str">
            <v>금   액</v>
          </cell>
          <cell r="I1488" t="str">
            <v>단  가</v>
          </cell>
          <cell r="J1488" t="str">
            <v>금   액</v>
          </cell>
          <cell r="K1488" t="str">
            <v>단  가</v>
          </cell>
          <cell r="L1488" t="str">
            <v>금   액</v>
          </cell>
        </row>
        <row r="1489">
          <cell r="A1489" t="str">
            <v>기 술 관 리</v>
          </cell>
          <cell r="C1489" t="str">
            <v>기계기사1급</v>
          </cell>
          <cell r="D1489">
            <v>12.882</v>
          </cell>
          <cell r="E1489" t="str">
            <v>인</v>
          </cell>
          <cell r="G1489">
            <v>97488</v>
          </cell>
          <cell r="H1489">
            <v>1255840</v>
          </cell>
        </row>
        <row r="1490">
          <cell r="A1490" t="str">
            <v>BOX 해 체 검 수</v>
          </cell>
          <cell r="C1490" t="str">
            <v>(해체) 목  공</v>
          </cell>
          <cell r="D1490">
            <v>4.7060000000000004</v>
          </cell>
          <cell r="E1490" t="str">
            <v>인</v>
          </cell>
          <cell r="G1490">
            <v>75306</v>
          </cell>
          <cell r="H1490">
            <v>354390</v>
          </cell>
        </row>
        <row r="1491">
          <cell r="B1491" t="str">
            <v xml:space="preserve">      검 수</v>
          </cell>
          <cell r="C1491" t="str">
            <v>프랜트기계설치공</v>
          </cell>
          <cell r="D1491">
            <v>4.7060000000000004</v>
          </cell>
          <cell r="E1491" t="str">
            <v>인</v>
          </cell>
          <cell r="G1491">
            <v>80805</v>
          </cell>
          <cell r="H1491">
            <v>380268</v>
          </cell>
        </row>
        <row r="1492">
          <cell r="B1492" t="str">
            <v xml:space="preserve">      보 조</v>
          </cell>
          <cell r="C1492" t="str">
            <v>특 별 인 부</v>
          </cell>
          <cell r="D1492">
            <v>4.7060000000000004</v>
          </cell>
          <cell r="E1492" t="str">
            <v>인</v>
          </cell>
          <cell r="G1492">
            <v>57379</v>
          </cell>
          <cell r="H1492">
            <v>270025</v>
          </cell>
        </row>
        <row r="1493">
          <cell r="A1493" t="str">
            <v>설치준비,CHIPPING</v>
          </cell>
          <cell r="C1493" t="str">
            <v>석      공</v>
          </cell>
          <cell r="D1493">
            <v>3.294</v>
          </cell>
          <cell r="E1493" t="str">
            <v>인</v>
          </cell>
          <cell r="G1493">
            <v>77005</v>
          </cell>
          <cell r="H1493">
            <v>253654</v>
          </cell>
        </row>
        <row r="1495">
          <cell r="A1495" t="str">
            <v xml:space="preserve"> </v>
          </cell>
          <cell r="C1495" t="str">
            <v>특 별 인 부</v>
          </cell>
          <cell r="D1495">
            <v>2.4700000000000002</v>
          </cell>
          <cell r="E1495" t="str">
            <v>인</v>
          </cell>
          <cell r="G1495">
            <v>57379</v>
          </cell>
          <cell r="H1495">
            <v>141726</v>
          </cell>
        </row>
        <row r="1496">
          <cell r="A1496" t="str">
            <v>가설비 Jig 및</v>
          </cell>
        </row>
        <row r="1497">
          <cell r="A1497" t="str">
            <v>Support  설  치</v>
          </cell>
          <cell r="C1497" t="str">
            <v>프랜트기계설치공</v>
          </cell>
          <cell r="D1497">
            <v>1.1759999999999999</v>
          </cell>
          <cell r="E1497" t="str">
            <v>인</v>
          </cell>
          <cell r="G1497">
            <v>80805</v>
          </cell>
          <cell r="H1497">
            <v>95026</v>
          </cell>
        </row>
        <row r="1498">
          <cell r="B1498" t="str">
            <v xml:space="preserve">     배  관</v>
          </cell>
          <cell r="C1498" t="str">
            <v>프랜트 배관공</v>
          </cell>
          <cell r="D1498">
            <v>1.1759999999999999</v>
          </cell>
          <cell r="E1498" t="str">
            <v>인</v>
          </cell>
          <cell r="G1498">
            <v>97219</v>
          </cell>
          <cell r="H1498">
            <v>114329</v>
          </cell>
        </row>
        <row r="1499">
          <cell r="B1499" t="str">
            <v xml:space="preserve">     절  단</v>
          </cell>
          <cell r="C1499" t="str">
            <v>산 소 절 단 공</v>
          </cell>
          <cell r="D1499">
            <v>0.94099999999999995</v>
          </cell>
          <cell r="E1499" t="str">
            <v>인</v>
          </cell>
          <cell r="G1499">
            <v>31794</v>
          </cell>
          <cell r="H1499">
            <v>29918</v>
          </cell>
        </row>
        <row r="1501">
          <cell r="B1501" t="str">
            <v xml:space="preserve">     용  접</v>
          </cell>
          <cell r="C1501" t="str">
            <v>프랜트 용접공</v>
          </cell>
          <cell r="D1501">
            <v>0.58799999999999997</v>
          </cell>
          <cell r="E1501" t="str">
            <v>인</v>
          </cell>
          <cell r="G1501">
            <v>95379</v>
          </cell>
          <cell r="H1501">
            <v>56082</v>
          </cell>
        </row>
        <row r="1502">
          <cell r="B1502" t="str">
            <v xml:space="preserve">     보  조</v>
          </cell>
          <cell r="C1502" t="str">
            <v>특 별 인 부</v>
          </cell>
          <cell r="D1502">
            <v>4.7060000000000004</v>
          </cell>
          <cell r="E1502" t="str">
            <v>인</v>
          </cell>
          <cell r="G1502">
            <v>57379</v>
          </cell>
          <cell r="H1502">
            <v>270025</v>
          </cell>
        </row>
        <row r="1503">
          <cell r="A1503" t="str">
            <v>조 립 및 조 작</v>
          </cell>
          <cell r="C1503" t="str">
            <v>특수 비계공</v>
          </cell>
          <cell r="D1503">
            <v>4.7060000000000004</v>
          </cell>
          <cell r="E1503" t="str">
            <v>인</v>
          </cell>
          <cell r="G1503">
            <v>85884</v>
          </cell>
          <cell r="H1503">
            <v>404170</v>
          </cell>
        </row>
        <row r="1504">
          <cell r="B1504" t="str">
            <v xml:space="preserve">     조  립</v>
          </cell>
          <cell r="C1504" t="str">
            <v>프랜트기계설치공</v>
          </cell>
          <cell r="D1504">
            <v>4.7060000000000004</v>
          </cell>
          <cell r="E1504" t="str">
            <v>인</v>
          </cell>
          <cell r="G1504">
            <v>80805</v>
          </cell>
          <cell r="H1504">
            <v>380268</v>
          </cell>
        </row>
        <row r="1505">
          <cell r="B1505" t="str">
            <v xml:space="preserve">     교  정</v>
          </cell>
          <cell r="C1505" t="str">
            <v>프랜트 제관공</v>
          </cell>
          <cell r="D1505">
            <v>2.3530000000000002</v>
          </cell>
          <cell r="E1505" t="str">
            <v>인</v>
          </cell>
          <cell r="G1505">
            <v>81966</v>
          </cell>
          <cell r="H1505">
            <v>192865</v>
          </cell>
        </row>
        <row r="1507">
          <cell r="B1507" t="str">
            <v xml:space="preserve">     측  량</v>
          </cell>
          <cell r="C1507" t="str">
            <v>시공측량기사</v>
          </cell>
          <cell r="D1507">
            <v>9.4120000000000008</v>
          </cell>
          <cell r="E1507" t="str">
            <v>인</v>
          </cell>
          <cell r="G1507">
            <v>58506</v>
          </cell>
          <cell r="H1507">
            <v>550658</v>
          </cell>
        </row>
        <row r="1508">
          <cell r="B1508" t="str">
            <v xml:space="preserve">   측량조수</v>
          </cell>
          <cell r="C1508" t="str">
            <v>시공측량조수</v>
          </cell>
          <cell r="D1508">
            <v>9.4120000000000008</v>
          </cell>
          <cell r="E1508" t="str">
            <v>인</v>
          </cell>
          <cell r="G1508">
            <v>38777</v>
          </cell>
          <cell r="H1508">
            <v>364969</v>
          </cell>
        </row>
        <row r="1509">
          <cell r="B1509" t="str">
            <v xml:space="preserve">     조  정</v>
          </cell>
          <cell r="C1509" t="str">
            <v>프랜트기계설치공</v>
          </cell>
          <cell r="D1509">
            <v>9.4120000000000008</v>
          </cell>
          <cell r="E1509" t="str">
            <v>인</v>
          </cell>
          <cell r="G1509">
            <v>80805</v>
          </cell>
          <cell r="H1509">
            <v>760536</v>
          </cell>
        </row>
        <row r="1510">
          <cell r="A1510" t="str">
            <v xml:space="preserve"> </v>
          </cell>
          <cell r="B1510" t="str">
            <v xml:space="preserve">     검  측</v>
          </cell>
          <cell r="C1510" t="str">
            <v>프랜트기계설치공</v>
          </cell>
          <cell r="D1510">
            <v>9.4120000000000008</v>
          </cell>
          <cell r="E1510" t="str">
            <v>인</v>
          </cell>
          <cell r="G1510">
            <v>80805</v>
          </cell>
          <cell r="H1510">
            <v>760536</v>
          </cell>
        </row>
        <row r="1511">
          <cell r="B1511" t="str">
            <v xml:space="preserve">     기  록</v>
          </cell>
          <cell r="C1511" t="str">
            <v>프랜트기계설치공</v>
          </cell>
          <cell r="D1511">
            <v>4.7060000000000004</v>
          </cell>
          <cell r="E1511" t="str">
            <v>인</v>
          </cell>
          <cell r="G1511">
            <v>80805</v>
          </cell>
          <cell r="H1511">
            <v>380268</v>
          </cell>
        </row>
        <row r="1513">
          <cell r="B1513" t="str">
            <v xml:space="preserve">     용  접</v>
          </cell>
          <cell r="C1513" t="str">
            <v>프랜트 용접공</v>
          </cell>
          <cell r="D1513">
            <v>4.7060000000000004</v>
          </cell>
          <cell r="E1513" t="str">
            <v>인</v>
          </cell>
          <cell r="G1513">
            <v>95379</v>
          </cell>
          <cell r="H1513">
            <v>448853</v>
          </cell>
          <cell r="I1513" t="str">
            <v xml:space="preserve"> </v>
          </cell>
        </row>
        <row r="1514">
          <cell r="A1514" t="str">
            <v>종       별</v>
          </cell>
          <cell r="C1514" t="str">
            <v>재 료 또 는</v>
          </cell>
          <cell r="D1514" t="str">
            <v xml:space="preserve">원 수 </v>
          </cell>
          <cell r="E1514" t="str">
            <v>단 위</v>
          </cell>
          <cell r="F1514" t="str">
            <v>총   액</v>
          </cell>
          <cell r="G1514" t="str">
            <v>노   무   비</v>
          </cell>
          <cell r="I1514" t="str">
            <v>재   료   비</v>
          </cell>
          <cell r="K1514" t="str">
            <v>경      비</v>
          </cell>
          <cell r="M1514" t="str">
            <v>비   고</v>
          </cell>
        </row>
        <row r="1515">
          <cell r="C1515" t="str">
            <v xml:space="preserve">규       격 </v>
          </cell>
          <cell r="F1515" t="str">
            <v>금   액</v>
          </cell>
          <cell r="G1515" t="str">
            <v>단  가</v>
          </cell>
          <cell r="H1515" t="str">
            <v>금   액</v>
          </cell>
          <cell r="I1515" t="str">
            <v>단  가</v>
          </cell>
          <cell r="J1515" t="str">
            <v>금   액</v>
          </cell>
          <cell r="K1515" t="str">
            <v>단  가</v>
          </cell>
          <cell r="L1515" t="str">
            <v>금   액</v>
          </cell>
        </row>
        <row r="1516">
          <cell r="B1516" t="str">
            <v xml:space="preserve">     보  조</v>
          </cell>
          <cell r="C1516" t="str">
            <v>특 별 인 부</v>
          </cell>
          <cell r="D1516">
            <v>14.118</v>
          </cell>
          <cell r="E1516" t="str">
            <v>인</v>
          </cell>
          <cell r="G1516">
            <v>57379</v>
          </cell>
          <cell r="H1516">
            <v>810076</v>
          </cell>
        </row>
        <row r="1517">
          <cell r="A1517" t="str">
            <v>검 사 및 기 록</v>
          </cell>
        </row>
        <row r="1518">
          <cell r="B1518" t="str">
            <v xml:space="preserve">     측  량</v>
          </cell>
          <cell r="C1518" t="str">
            <v>시공측량기사</v>
          </cell>
          <cell r="D1518">
            <v>2.3530000000000002</v>
          </cell>
          <cell r="E1518" t="str">
            <v>인</v>
          </cell>
          <cell r="G1518">
            <v>58506</v>
          </cell>
          <cell r="H1518">
            <v>137664</v>
          </cell>
        </row>
        <row r="1519">
          <cell r="B1519" t="str">
            <v xml:space="preserve">     측량조수</v>
          </cell>
          <cell r="C1519" t="str">
            <v>시공측량조수</v>
          </cell>
          <cell r="D1519">
            <v>2.3530000000000002</v>
          </cell>
          <cell r="E1519" t="str">
            <v>인</v>
          </cell>
          <cell r="G1519">
            <v>38777</v>
          </cell>
          <cell r="H1519">
            <v>91242</v>
          </cell>
        </row>
        <row r="1520">
          <cell r="B1520" t="str">
            <v xml:space="preserve">     검  측</v>
          </cell>
          <cell r="C1520" t="str">
            <v>프랜트기계설치공</v>
          </cell>
          <cell r="D1520">
            <v>2.3530000000000002</v>
          </cell>
          <cell r="E1520" t="str">
            <v>인</v>
          </cell>
          <cell r="G1520">
            <v>80805</v>
          </cell>
          <cell r="H1520">
            <v>190134</v>
          </cell>
        </row>
        <row r="1521">
          <cell r="A1521" t="str">
            <v>도면대조 및 기록</v>
          </cell>
          <cell r="C1521" t="str">
            <v>프랜트기계설치공</v>
          </cell>
          <cell r="D1521">
            <v>2.3530000000000002</v>
          </cell>
          <cell r="E1521" t="str">
            <v>인</v>
          </cell>
          <cell r="G1521">
            <v>80805</v>
          </cell>
          <cell r="H1521">
            <v>190134</v>
          </cell>
        </row>
        <row r="1522">
          <cell r="B1522" t="str">
            <v xml:space="preserve">     보  조</v>
          </cell>
          <cell r="C1522" t="str">
            <v>특 별 인 부</v>
          </cell>
          <cell r="D1522">
            <v>2.3530000000000002</v>
          </cell>
          <cell r="E1522" t="str">
            <v>인</v>
          </cell>
          <cell r="G1522">
            <v>57379</v>
          </cell>
          <cell r="H1522">
            <v>135012</v>
          </cell>
        </row>
        <row r="1523">
          <cell r="A1523" t="str">
            <v>뒷 정 리,조  작</v>
          </cell>
          <cell r="C1523" t="str">
            <v>특수 비계공</v>
          </cell>
          <cell r="D1523">
            <v>0.624</v>
          </cell>
          <cell r="E1523" t="str">
            <v>인</v>
          </cell>
          <cell r="G1523">
            <v>85884</v>
          </cell>
          <cell r="H1523">
            <v>53591</v>
          </cell>
        </row>
        <row r="1524">
          <cell r="B1524" t="str">
            <v xml:space="preserve">     철  거</v>
          </cell>
          <cell r="C1524" t="str">
            <v>프랜트기계설치공</v>
          </cell>
          <cell r="D1524">
            <v>1.4119999999999999</v>
          </cell>
          <cell r="E1524" t="str">
            <v>인</v>
          </cell>
          <cell r="G1524">
            <v>80805</v>
          </cell>
          <cell r="H1524">
            <v>114096</v>
          </cell>
        </row>
        <row r="1526">
          <cell r="B1526" t="str">
            <v xml:space="preserve">     절  단</v>
          </cell>
          <cell r="C1526" t="str">
            <v>산 소 절 단 공</v>
          </cell>
          <cell r="D1526">
            <v>0.94799999999999995</v>
          </cell>
          <cell r="E1526" t="str">
            <v>인</v>
          </cell>
          <cell r="G1526">
            <v>31794</v>
          </cell>
          <cell r="H1526">
            <v>30140</v>
          </cell>
        </row>
        <row r="1527">
          <cell r="B1527" t="str">
            <v xml:space="preserve">     보  조</v>
          </cell>
          <cell r="C1527" t="str">
            <v>특 별 인 부</v>
          </cell>
          <cell r="D1527">
            <v>2.3530000000000002</v>
          </cell>
          <cell r="E1527" t="str">
            <v>인</v>
          </cell>
          <cell r="G1527">
            <v>57379</v>
          </cell>
          <cell r="H1527">
            <v>135012</v>
          </cell>
        </row>
        <row r="1528">
          <cell r="A1528" t="str">
            <v>전기설비설치유지</v>
          </cell>
        </row>
        <row r="1529">
          <cell r="B1529" t="str">
            <v xml:space="preserve">     철  거</v>
          </cell>
          <cell r="C1529" t="str">
            <v>프 랜 트 전 공</v>
          </cell>
          <cell r="D1529">
            <v>3.5289999999999999</v>
          </cell>
          <cell r="E1529" t="str">
            <v>인</v>
          </cell>
          <cell r="G1529">
            <v>64285</v>
          </cell>
          <cell r="H1529">
            <v>226861</v>
          </cell>
        </row>
        <row r="1530">
          <cell r="B1530" t="str">
            <v xml:space="preserve">     보  조</v>
          </cell>
          <cell r="C1530" t="str">
            <v>특 별 인 부</v>
          </cell>
          <cell r="D1530">
            <v>3.5289999999999999</v>
          </cell>
          <cell r="E1530" t="str">
            <v>인</v>
          </cell>
          <cell r="G1530">
            <v>57379</v>
          </cell>
          <cell r="H1530">
            <v>202490</v>
          </cell>
        </row>
        <row r="1535">
          <cell r="A1535" t="str">
            <v xml:space="preserve">        계</v>
          </cell>
          <cell r="F1535">
            <v>9780858</v>
          </cell>
          <cell r="H1535">
            <v>9780858</v>
          </cell>
        </row>
        <row r="1543">
          <cell r="E1543" t="str">
            <v xml:space="preserve"> </v>
          </cell>
          <cell r="F1543" t="str">
            <v>RADIAL GATE GUIDE FRAME 설치 사용장비 경비</v>
          </cell>
        </row>
        <row r="1544">
          <cell r="E1544" t="str">
            <v xml:space="preserve"> </v>
          </cell>
        </row>
        <row r="1545">
          <cell r="A1545" t="str">
            <v>종       별</v>
          </cell>
          <cell r="C1545" t="str">
            <v>재 료 또 는</v>
          </cell>
          <cell r="D1545" t="str">
            <v xml:space="preserve">원 수 </v>
          </cell>
          <cell r="E1545" t="str">
            <v>단 위</v>
          </cell>
          <cell r="F1545" t="str">
            <v>총   액</v>
          </cell>
          <cell r="G1545" t="str">
            <v>노   무   비</v>
          </cell>
          <cell r="I1545" t="str">
            <v>재   료   비</v>
          </cell>
          <cell r="K1545" t="str">
            <v>경      비</v>
          </cell>
          <cell r="M1545" t="str">
            <v>비   고</v>
          </cell>
        </row>
        <row r="1546">
          <cell r="C1546" t="str">
            <v xml:space="preserve">규       격 </v>
          </cell>
          <cell r="F1546" t="str">
            <v>금   액</v>
          </cell>
          <cell r="G1546" t="str">
            <v>단  가</v>
          </cell>
          <cell r="H1546" t="str">
            <v>금   액</v>
          </cell>
          <cell r="I1546" t="str">
            <v>단  가</v>
          </cell>
          <cell r="J1546" t="str">
            <v>금   액</v>
          </cell>
          <cell r="K1546" t="str">
            <v>단  가</v>
          </cell>
          <cell r="L1546" t="str">
            <v>금   액</v>
          </cell>
        </row>
        <row r="1548">
          <cell r="A1548" t="str">
            <v>A.C WELDER</v>
          </cell>
          <cell r="C1548" t="str">
            <v>10KVA</v>
          </cell>
          <cell r="D1548">
            <v>8</v>
          </cell>
          <cell r="E1548" t="str">
            <v>Hr</v>
          </cell>
          <cell r="K1548">
            <v>155</v>
          </cell>
          <cell r="L1548">
            <v>1240</v>
          </cell>
        </row>
        <row r="1549">
          <cell r="A1549" t="str">
            <v>GAS CUTTING M/C</v>
          </cell>
          <cell r="C1549" t="str">
            <v>중 형</v>
          </cell>
          <cell r="D1549">
            <v>48</v>
          </cell>
          <cell r="E1549" t="str">
            <v>Hr</v>
          </cell>
          <cell r="G1549">
            <v>3974</v>
          </cell>
          <cell r="H1549">
            <v>190752</v>
          </cell>
          <cell r="K1549">
            <v>115</v>
          </cell>
          <cell r="L1549">
            <v>5520</v>
          </cell>
        </row>
        <row r="1550">
          <cell r="A1550" t="str">
            <v>GAS WELDER</v>
          </cell>
          <cell r="C1550" t="str">
            <v>중 형</v>
          </cell>
          <cell r="D1550">
            <v>24</v>
          </cell>
          <cell r="E1550" t="str">
            <v>Hr</v>
          </cell>
          <cell r="K1550">
            <v>115</v>
          </cell>
          <cell r="L1550">
            <v>2760</v>
          </cell>
        </row>
        <row r="1551">
          <cell r="A1551" t="str">
            <v>PORTABLE DRILL</v>
          </cell>
          <cell r="C1551" t="str">
            <v>1.5 HP</v>
          </cell>
          <cell r="D1551">
            <v>16</v>
          </cell>
          <cell r="E1551" t="str">
            <v>Hr</v>
          </cell>
          <cell r="K1551">
            <v>14</v>
          </cell>
          <cell r="L1551">
            <v>224</v>
          </cell>
        </row>
        <row r="1552">
          <cell r="A1552" t="str">
            <v>PORTABLE GRINDER</v>
          </cell>
          <cell r="C1552" t="str">
            <v>0.5 HP</v>
          </cell>
          <cell r="D1552">
            <v>48</v>
          </cell>
          <cell r="E1552" t="str">
            <v>Hr</v>
          </cell>
          <cell r="K1552">
            <v>22</v>
          </cell>
          <cell r="L1552">
            <v>1056</v>
          </cell>
        </row>
        <row r="1554">
          <cell r="A1554" t="str">
            <v>COMPRESSOR</v>
          </cell>
          <cell r="C1554" t="str">
            <v>7.1㎥/min</v>
          </cell>
          <cell r="D1554">
            <v>16</v>
          </cell>
          <cell r="E1554" t="str">
            <v>Hr</v>
          </cell>
          <cell r="G1554">
            <v>9681</v>
          </cell>
          <cell r="H1554">
            <v>154896</v>
          </cell>
          <cell r="I1554">
            <v>8779</v>
          </cell>
          <cell r="J1554">
            <v>140464</v>
          </cell>
          <cell r="K1554">
            <v>6250</v>
          </cell>
          <cell r="L1554">
            <v>100000</v>
          </cell>
        </row>
        <row r="1555">
          <cell r="A1555" t="str">
            <v>리프트 트럭</v>
          </cell>
          <cell r="C1555" t="str">
            <v>5 TON</v>
          </cell>
          <cell r="D1555">
            <v>8</v>
          </cell>
          <cell r="E1555" t="str">
            <v>Hr</v>
          </cell>
          <cell r="G1555">
            <v>9681</v>
          </cell>
          <cell r="H1555">
            <v>77448</v>
          </cell>
          <cell r="I1555">
            <v>5116.08</v>
          </cell>
          <cell r="J1555">
            <v>40928</v>
          </cell>
          <cell r="K1555">
            <v>4863</v>
          </cell>
          <cell r="L1555">
            <v>38904</v>
          </cell>
        </row>
        <row r="1556">
          <cell r="A1556" t="str">
            <v>TRUCK CRANE</v>
          </cell>
          <cell r="C1556" t="str">
            <v>40 TON</v>
          </cell>
          <cell r="D1556">
            <v>8</v>
          </cell>
          <cell r="E1556" t="str">
            <v>Hr</v>
          </cell>
          <cell r="G1556">
            <v>18615</v>
          </cell>
          <cell r="H1556">
            <v>148920</v>
          </cell>
          <cell r="I1556">
            <v>8730</v>
          </cell>
          <cell r="J1556">
            <v>69840</v>
          </cell>
          <cell r="K1556">
            <v>55621</v>
          </cell>
          <cell r="L1556">
            <v>444968</v>
          </cell>
        </row>
        <row r="1557">
          <cell r="A1557" t="str">
            <v>WINCH</v>
          </cell>
          <cell r="C1557" t="str">
            <v>50 HP</v>
          </cell>
          <cell r="D1557">
            <v>8</v>
          </cell>
          <cell r="E1557" t="str">
            <v>Hr</v>
          </cell>
          <cell r="G1557">
            <v>9235</v>
          </cell>
          <cell r="H1557">
            <v>73880</v>
          </cell>
          <cell r="K1557">
            <v>5209</v>
          </cell>
          <cell r="L1557">
            <v>41672</v>
          </cell>
        </row>
        <row r="1560">
          <cell r="B1560" t="str">
            <v xml:space="preserve"> 계</v>
          </cell>
          <cell r="F1560">
            <v>1533472</v>
          </cell>
          <cell r="H1560">
            <v>645896</v>
          </cell>
          <cell r="J1560">
            <v>251232</v>
          </cell>
          <cell r="L1560">
            <v>636344</v>
          </cell>
        </row>
        <row r="1572">
          <cell r="E1572" t="str">
            <v xml:space="preserve"> </v>
          </cell>
          <cell r="F1572" t="str">
            <v>RADIAL GATE GUIDE FRAME 설치 소모 자재비</v>
          </cell>
        </row>
        <row r="1573">
          <cell r="E1573" t="str">
            <v xml:space="preserve"> </v>
          </cell>
        </row>
        <row r="1574">
          <cell r="A1574" t="str">
            <v>종       별</v>
          </cell>
          <cell r="C1574" t="str">
            <v>재 료 또 는</v>
          </cell>
          <cell r="D1574" t="str">
            <v xml:space="preserve">원 수 </v>
          </cell>
          <cell r="E1574" t="str">
            <v>단 위</v>
          </cell>
          <cell r="F1574" t="str">
            <v>총   액</v>
          </cell>
          <cell r="G1574" t="str">
            <v>노   무   비</v>
          </cell>
          <cell r="I1574" t="str">
            <v>재   료   비</v>
          </cell>
          <cell r="K1574" t="str">
            <v>경      비</v>
          </cell>
          <cell r="M1574" t="str">
            <v>비   고</v>
          </cell>
        </row>
        <row r="1575">
          <cell r="C1575" t="str">
            <v xml:space="preserve">규       격 </v>
          </cell>
          <cell r="F1575" t="str">
            <v>금   액</v>
          </cell>
          <cell r="G1575" t="str">
            <v>단  가</v>
          </cell>
          <cell r="H1575" t="str">
            <v>금   액</v>
          </cell>
          <cell r="I1575" t="str">
            <v>단  가</v>
          </cell>
          <cell r="J1575" t="str">
            <v>금   액</v>
          </cell>
          <cell r="K1575" t="str">
            <v>단  가</v>
          </cell>
          <cell r="L1575" t="str">
            <v>금   액</v>
          </cell>
        </row>
        <row r="1576">
          <cell r="A1576" t="str">
            <v>산       소</v>
          </cell>
          <cell r="C1576" t="str">
            <v>6,000L용</v>
          </cell>
          <cell r="D1576">
            <v>0.5</v>
          </cell>
          <cell r="E1576" t="str">
            <v>병</v>
          </cell>
          <cell r="G1576" t="str">
            <v xml:space="preserve"> </v>
          </cell>
          <cell r="I1576">
            <v>12000</v>
          </cell>
          <cell r="J1576">
            <v>6000</v>
          </cell>
        </row>
        <row r="1577">
          <cell r="A1577" t="str">
            <v>아 세 치 렌</v>
          </cell>
          <cell r="C1577" t="str">
            <v>2,100L용</v>
          </cell>
          <cell r="D1577">
            <v>0.05</v>
          </cell>
          <cell r="E1577" t="str">
            <v>병</v>
          </cell>
          <cell r="I1577">
            <v>25849</v>
          </cell>
          <cell r="J1577">
            <v>1292</v>
          </cell>
        </row>
        <row r="1578">
          <cell r="A1578" t="str">
            <v>용   접  봉</v>
          </cell>
          <cell r="C1578" t="str">
            <v>SS41+STS304,4M/M</v>
          </cell>
          <cell r="D1578">
            <v>7</v>
          </cell>
          <cell r="E1578" t="str">
            <v>KG</v>
          </cell>
          <cell r="I1578">
            <v>3360</v>
          </cell>
          <cell r="J1578">
            <v>23520</v>
          </cell>
        </row>
        <row r="1579">
          <cell r="A1579" t="str">
            <v xml:space="preserve"> </v>
          </cell>
          <cell r="D1579" t="str">
            <v xml:space="preserve"> </v>
          </cell>
          <cell r="E1579" t="str">
            <v xml:space="preserve"> </v>
          </cell>
          <cell r="I1579" t="str">
            <v xml:space="preserve"> </v>
          </cell>
          <cell r="J1579" t="str">
            <v xml:space="preserve"> </v>
          </cell>
        </row>
        <row r="1582">
          <cell r="B1582" t="str">
            <v>계</v>
          </cell>
          <cell r="F1582">
            <v>30812</v>
          </cell>
          <cell r="J1582">
            <v>30812</v>
          </cell>
          <cell r="L1582" t="str">
            <v xml:space="preserve"> </v>
          </cell>
        </row>
        <row r="1601">
          <cell r="E1601" t="str">
            <v xml:space="preserve"> </v>
          </cell>
          <cell r="F1601" t="str">
            <v>RADIAL GATE HOIST 설치 사용장비 경비</v>
          </cell>
        </row>
        <row r="1602">
          <cell r="E1602" t="str">
            <v xml:space="preserve"> </v>
          </cell>
        </row>
        <row r="1603">
          <cell r="A1603" t="str">
            <v>종       별</v>
          </cell>
          <cell r="C1603" t="str">
            <v>재 료 또 는</v>
          </cell>
          <cell r="D1603" t="str">
            <v xml:space="preserve">원 수 </v>
          </cell>
          <cell r="E1603" t="str">
            <v>단 위</v>
          </cell>
          <cell r="F1603" t="str">
            <v>총   액</v>
          </cell>
          <cell r="G1603" t="str">
            <v>노   무   비</v>
          </cell>
          <cell r="I1603" t="str">
            <v>재   료   비</v>
          </cell>
          <cell r="K1603" t="str">
            <v>경      비</v>
          </cell>
          <cell r="M1603" t="str">
            <v>비   고</v>
          </cell>
        </row>
        <row r="1604">
          <cell r="C1604" t="str">
            <v xml:space="preserve">규       격 </v>
          </cell>
          <cell r="F1604" t="str">
            <v>금   액</v>
          </cell>
          <cell r="G1604" t="str">
            <v>단  가</v>
          </cell>
          <cell r="H1604" t="str">
            <v>금   액</v>
          </cell>
          <cell r="I1604" t="str">
            <v>단  가</v>
          </cell>
          <cell r="J1604" t="str">
            <v>금   액</v>
          </cell>
          <cell r="K1604" t="str">
            <v>단  가</v>
          </cell>
          <cell r="L1604" t="str">
            <v>금   액</v>
          </cell>
        </row>
        <row r="1607">
          <cell r="A1607" t="str">
            <v>A.C WELDER</v>
          </cell>
          <cell r="C1607" t="str">
            <v>10KVA</v>
          </cell>
          <cell r="D1607">
            <v>8</v>
          </cell>
          <cell r="E1607" t="str">
            <v>Hr</v>
          </cell>
          <cell r="K1607">
            <v>155</v>
          </cell>
          <cell r="L1607">
            <v>1240</v>
          </cell>
        </row>
        <row r="1608">
          <cell r="A1608" t="str">
            <v>GAS CUTTING M/C</v>
          </cell>
          <cell r="C1608" t="str">
            <v>중 형</v>
          </cell>
          <cell r="D1608">
            <v>16</v>
          </cell>
          <cell r="E1608" t="str">
            <v>Hr</v>
          </cell>
          <cell r="G1608">
            <v>3974</v>
          </cell>
          <cell r="H1608">
            <v>63584</v>
          </cell>
          <cell r="K1608">
            <v>115</v>
          </cell>
          <cell r="L1608">
            <v>1840</v>
          </cell>
        </row>
        <row r="1609">
          <cell r="A1609" t="str">
            <v>PORTABLE DRILL</v>
          </cell>
          <cell r="C1609" t="str">
            <v>1.5 HP</v>
          </cell>
          <cell r="D1609">
            <v>8</v>
          </cell>
          <cell r="E1609" t="str">
            <v>Hr</v>
          </cell>
          <cell r="K1609">
            <v>14</v>
          </cell>
          <cell r="L1609">
            <v>112</v>
          </cell>
        </row>
        <row r="1610">
          <cell r="A1610" t="str">
            <v>PORTABLE GRINDER</v>
          </cell>
          <cell r="C1610" t="str">
            <v>0.5 HP</v>
          </cell>
          <cell r="D1610">
            <v>16</v>
          </cell>
          <cell r="E1610" t="str">
            <v>Hr</v>
          </cell>
          <cell r="K1610">
            <v>22</v>
          </cell>
          <cell r="L1610">
            <v>352</v>
          </cell>
        </row>
        <row r="1611">
          <cell r="A1611" t="str">
            <v>TRUCK CRANE</v>
          </cell>
          <cell r="C1611" t="str">
            <v>30 TON</v>
          </cell>
          <cell r="D1611">
            <v>8</v>
          </cell>
          <cell r="E1611" t="str">
            <v>Hr</v>
          </cell>
          <cell r="G1611">
            <v>18615</v>
          </cell>
          <cell r="H1611">
            <v>148920</v>
          </cell>
          <cell r="I1611">
            <v>7046</v>
          </cell>
          <cell r="J1611">
            <v>56368</v>
          </cell>
          <cell r="K1611">
            <v>44939</v>
          </cell>
          <cell r="L1611">
            <v>359512</v>
          </cell>
        </row>
        <row r="1612">
          <cell r="E1612" t="str">
            <v xml:space="preserve"> </v>
          </cell>
          <cell r="G1612" t="str">
            <v xml:space="preserve"> </v>
          </cell>
          <cell r="I1612" t="str">
            <v xml:space="preserve"> </v>
          </cell>
          <cell r="J1612" t="str">
            <v xml:space="preserve"> </v>
          </cell>
          <cell r="K1612" t="str">
            <v xml:space="preserve"> </v>
          </cell>
        </row>
        <row r="1613">
          <cell r="A1613" t="str">
            <v>WINCH</v>
          </cell>
          <cell r="C1613" t="str">
            <v>10 HP</v>
          </cell>
          <cell r="D1613">
            <v>16</v>
          </cell>
          <cell r="E1613" t="str">
            <v>Hr</v>
          </cell>
          <cell r="G1613">
            <v>9235</v>
          </cell>
          <cell r="H1613">
            <v>147760</v>
          </cell>
          <cell r="I1613" t="str">
            <v xml:space="preserve"> </v>
          </cell>
          <cell r="J1613" t="str">
            <v xml:space="preserve"> </v>
          </cell>
          <cell r="K1613">
            <v>850</v>
          </cell>
          <cell r="L1613">
            <v>13600</v>
          </cell>
        </row>
        <row r="1618">
          <cell r="B1618" t="str">
            <v xml:space="preserve"> 계</v>
          </cell>
          <cell r="F1618">
            <v>793288</v>
          </cell>
          <cell r="H1618">
            <v>360264</v>
          </cell>
          <cell r="J1618">
            <v>56368</v>
          </cell>
          <cell r="L1618">
            <v>376656</v>
          </cell>
        </row>
        <row r="1630">
          <cell r="E1630" t="str">
            <v xml:space="preserve"> </v>
          </cell>
          <cell r="F1630" t="str">
            <v>TRASH RACK 제작 인건비</v>
          </cell>
        </row>
        <row r="1631">
          <cell r="E1631" t="str">
            <v xml:space="preserve"> </v>
          </cell>
        </row>
        <row r="1632">
          <cell r="A1632" t="str">
            <v>종       별</v>
          </cell>
          <cell r="C1632" t="str">
            <v>재 료 또 는</v>
          </cell>
          <cell r="D1632" t="str">
            <v xml:space="preserve">원 수 </v>
          </cell>
          <cell r="E1632" t="str">
            <v>단 위</v>
          </cell>
          <cell r="F1632" t="str">
            <v>총   액</v>
          </cell>
          <cell r="G1632" t="str">
            <v>노   무   비</v>
          </cell>
          <cell r="I1632" t="str">
            <v>재   료   비</v>
          </cell>
          <cell r="K1632" t="str">
            <v>경      비</v>
          </cell>
          <cell r="M1632" t="str">
            <v>비   고</v>
          </cell>
        </row>
        <row r="1633">
          <cell r="C1633" t="str">
            <v xml:space="preserve">규       격 </v>
          </cell>
          <cell r="F1633" t="str">
            <v>금   액</v>
          </cell>
          <cell r="G1633" t="str">
            <v>단  가</v>
          </cell>
          <cell r="H1633" t="str">
            <v>금   액</v>
          </cell>
          <cell r="I1633" t="str">
            <v>단  가</v>
          </cell>
          <cell r="J1633" t="str">
            <v>금   액</v>
          </cell>
          <cell r="K1633" t="str">
            <v>단  가</v>
          </cell>
          <cell r="L1633" t="str">
            <v>금   액</v>
          </cell>
        </row>
        <row r="1634">
          <cell r="A1634" t="str">
            <v>기 술 관 리</v>
          </cell>
          <cell r="C1634" t="str">
            <v>기계기사1급</v>
          </cell>
          <cell r="D1634">
            <v>5.2</v>
          </cell>
          <cell r="E1634" t="str">
            <v>인</v>
          </cell>
          <cell r="G1634">
            <v>97488</v>
          </cell>
          <cell r="H1634">
            <v>506937</v>
          </cell>
        </row>
        <row r="1635">
          <cell r="A1635" t="str">
            <v>제 작 정 리</v>
          </cell>
          <cell r="C1635" t="str">
            <v>프랜트 제관공</v>
          </cell>
          <cell r="D1635">
            <v>1.25</v>
          </cell>
          <cell r="E1635" t="str">
            <v>인</v>
          </cell>
          <cell r="G1635">
            <v>81966</v>
          </cell>
          <cell r="H1635">
            <v>102457</v>
          </cell>
        </row>
        <row r="1636">
          <cell r="A1636" t="str">
            <v xml:space="preserve"> </v>
          </cell>
          <cell r="B1636" t="str">
            <v>절    단</v>
          </cell>
          <cell r="C1636" t="str">
            <v>산소 절단공</v>
          </cell>
          <cell r="D1636">
            <v>0.65600000000000003</v>
          </cell>
          <cell r="E1636" t="str">
            <v>인</v>
          </cell>
          <cell r="G1636">
            <v>31794</v>
          </cell>
          <cell r="H1636">
            <v>20856</v>
          </cell>
        </row>
        <row r="1637">
          <cell r="B1637" t="str">
            <v>절    단</v>
          </cell>
          <cell r="C1637" t="str">
            <v>프랜트 제관공</v>
          </cell>
          <cell r="D1637">
            <v>36.902000000000001</v>
          </cell>
          <cell r="E1637" t="str">
            <v>인</v>
          </cell>
          <cell r="G1637">
            <v>81966</v>
          </cell>
          <cell r="H1637">
            <v>3024709</v>
          </cell>
        </row>
        <row r="1638">
          <cell r="A1638" t="str">
            <v>HOLING</v>
          </cell>
          <cell r="C1638" t="str">
            <v>프랜트 제관공</v>
          </cell>
          <cell r="D1638">
            <v>3.22</v>
          </cell>
          <cell r="E1638" t="str">
            <v>인</v>
          </cell>
          <cell r="G1638">
            <v>81966</v>
          </cell>
          <cell r="H1638">
            <v>263930</v>
          </cell>
        </row>
        <row r="1640">
          <cell r="A1640" t="str">
            <v>THREADING</v>
          </cell>
          <cell r="C1640" t="str">
            <v>프랜트 제관공</v>
          </cell>
          <cell r="D1640">
            <v>4.3</v>
          </cell>
          <cell r="E1640" t="str">
            <v>인</v>
          </cell>
          <cell r="G1640">
            <v>81966</v>
          </cell>
          <cell r="H1640">
            <v>352453</v>
          </cell>
        </row>
        <row r="1641">
          <cell r="B1641" t="str">
            <v>끝   손   질</v>
          </cell>
          <cell r="C1641" t="str">
            <v>기계 연마공</v>
          </cell>
          <cell r="D1641">
            <v>18.66</v>
          </cell>
          <cell r="E1641" t="str">
            <v>인</v>
          </cell>
          <cell r="G1641">
            <v>26032</v>
          </cell>
          <cell r="H1641">
            <v>485757</v>
          </cell>
        </row>
        <row r="1642">
          <cell r="B1642" t="str">
            <v>사    도</v>
          </cell>
          <cell r="C1642" t="str">
            <v>제   도   공</v>
          </cell>
          <cell r="D1642">
            <v>0.3</v>
          </cell>
          <cell r="E1642" t="str">
            <v>인</v>
          </cell>
          <cell r="G1642">
            <v>32747</v>
          </cell>
          <cell r="H1642">
            <v>9824</v>
          </cell>
        </row>
        <row r="1643">
          <cell r="B1643" t="str">
            <v>현    도</v>
          </cell>
          <cell r="C1643" t="str">
            <v>현   도   공</v>
          </cell>
          <cell r="D1643">
            <v>8.5999999999999993E-2</v>
          </cell>
          <cell r="E1643" t="str">
            <v>인</v>
          </cell>
          <cell r="G1643">
            <v>28487</v>
          </cell>
          <cell r="H1643">
            <v>2449</v>
          </cell>
        </row>
        <row r="1644">
          <cell r="B1644" t="str">
            <v>괘    서</v>
          </cell>
          <cell r="C1644" t="str">
            <v>마   킹   공</v>
          </cell>
          <cell r="D1644">
            <v>2</v>
          </cell>
          <cell r="E1644" t="str">
            <v>인</v>
          </cell>
          <cell r="G1644">
            <v>26924</v>
          </cell>
          <cell r="H1644">
            <v>53848</v>
          </cell>
        </row>
        <row r="1646">
          <cell r="A1646" t="str">
            <v xml:space="preserve"> </v>
          </cell>
          <cell r="B1646" t="str">
            <v>교    정</v>
          </cell>
          <cell r="C1646" t="str">
            <v>프랜트 제관공</v>
          </cell>
          <cell r="D1646">
            <v>0.5</v>
          </cell>
          <cell r="E1646" t="str">
            <v>인</v>
          </cell>
          <cell r="G1646">
            <v>81966</v>
          </cell>
          <cell r="H1646">
            <v>40983</v>
          </cell>
        </row>
        <row r="1647">
          <cell r="A1647" t="str">
            <v>용        접</v>
          </cell>
          <cell r="C1647" t="str">
            <v>프랜트 용접공</v>
          </cell>
          <cell r="D1647">
            <v>4.46</v>
          </cell>
          <cell r="E1647" t="str">
            <v>인</v>
          </cell>
          <cell r="G1647">
            <v>95379</v>
          </cell>
          <cell r="H1647">
            <v>425390</v>
          </cell>
        </row>
        <row r="1648">
          <cell r="B1648" t="str">
            <v>교    정</v>
          </cell>
          <cell r="C1648" t="str">
            <v>프랜트 제관공</v>
          </cell>
          <cell r="D1648">
            <v>0.75</v>
          </cell>
          <cell r="E1648" t="str">
            <v>인</v>
          </cell>
          <cell r="G1648">
            <v>81966</v>
          </cell>
          <cell r="H1648">
            <v>61474</v>
          </cell>
        </row>
        <row r="1649">
          <cell r="B1649" t="str">
            <v>조    작</v>
          </cell>
          <cell r="C1649" t="str">
            <v>특수 비계공</v>
          </cell>
          <cell r="D1649">
            <v>3.3</v>
          </cell>
          <cell r="E1649" t="str">
            <v>인</v>
          </cell>
          <cell r="G1649">
            <v>85884</v>
          </cell>
          <cell r="H1649">
            <v>283417</v>
          </cell>
        </row>
        <row r="1650">
          <cell r="B1650" t="str">
            <v>소  운  반</v>
          </cell>
          <cell r="C1650" t="str">
            <v>보 통 인 부</v>
          </cell>
          <cell r="D1650">
            <v>1</v>
          </cell>
          <cell r="E1650" t="str">
            <v>인</v>
          </cell>
          <cell r="G1650">
            <v>37736</v>
          </cell>
          <cell r="H1650">
            <v>37736</v>
          </cell>
        </row>
        <row r="1652">
          <cell r="B1652" t="str">
            <v>보  조(기 능)</v>
          </cell>
          <cell r="C1652" t="str">
            <v>특 별 인 부</v>
          </cell>
          <cell r="D1652">
            <v>37.68</v>
          </cell>
          <cell r="G1652">
            <v>57379</v>
          </cell>
          <cell r="H1652">
            <v>2162040</v>
          </cell>
        </row>
        <row r="1656">
          <cell r="B1656" t="str">
            <v xml:space="preserve">    계</v>
          </cell>
          <cell r="F1656">
            <v>7834260</v>
          </cell>
          <cell r="H1656">
            <v>7834260</v>
          </cell>
        </row>
        <row r="1659">
          <cell r="E1659" t="str">
            <v xml:space="preserve"> </v>
          </cell>
          <cell r="F1659" t="str">
            <v>TRASH RACK 제작 소모 자재비</v>
          </cell>
        </row>
        <row r="1660">
          <cell r="E1660" t="str">
            <v xml:space="preserve"> </v>
          </cell>
        </row>
        <row r="1661">
          <cell r="A1661" t="str">
            <v>종       별</v>
          </cell>
          <cell r="C1661" t="str">
            <v>재 료 또 는</v>
          </cell>
          <cell r="D1661" t="str">
            <v xml:space="preserve">원 수 </v>
          </cell>
          <cell r="E1661" t="str">
            <v>단 위</v>
          </cell>
          <cell r="F1661" t="str">
            <v>총   액</v>
          </cell>
          <cell r="G1661" t="str">
            <v>노   무   비</v>
          </cell>
          <cell r="I1661" t="str">
            <v>재   료   비</v>
          </cell>
          <cell r="K1661" t="str">
            <v>경      비</v>
          </cell>
          <cell r="M1661" t="str">
            <v>비   고</v>
          </cell>
        </row>
        <row r="1662">
          <cell r="C1662" t="str">
            <v xml:space="preserve">규       격 </v>
          </cell>
          <cell r="F1662" t="str">
            <v>금   액</v>
          </cell>
          <cell r="G1662" t="str">
            <v>단  가</v>
          </cell>
          <cell r="H1662" t="str">
            <v>금   액</v>
          </cell>
          <cell r="I1662" t="str">
            <v>단  가</v>
          </cell>
          <cell r="J1662" t="str">
            <v>금   액</v>
          </cell>
          <cell r="K1662" t="str">
            <v>단  가</v>
          </cell>
          <cell r="L1662" t="str">
            <v>금   액</v>
          </cell>
        </row>
        <row r="1663">
          <cell r="A1663" t="str">
            <v>산       소</v>
          </cell>
          <cell r="C1663" t="str">
            <v>6,000L용</v>
          </cell>
          <cell r="D1663">
            <v>1.8049999999999999</v>
          </cell>
          <cell r="E1663" t="str">
            <v>병</v>
          </cell>
          <cell r="G1663" t="str">
            <v xml:space="preserve"> </v>
          </cell>
          <cell r="I1663">
            <v>12000</v>
          </cell>
          <cell r="J1663">
            <v>21660</v>
          </cell>
        </row>
        <row r="1664">
          <cell r="A1664" t="str">
            <v>아 세 치 렌</v>
          </cell>
          <cell r="C1664" t="str">
            <v>2,100L용</v>
          </cell>
          <cell r="D1664">
            <v>1.2749999999999999</v>
          </cell>
          <cell r="E1664" t="str">
            <v>병</v>
          </cell>
          <cell r="I1664">
            <v>25849</v>
          </cell>
          <cell r="J1664">
            <v>32957</v>
          </cell>
        </row>
        <row r="1665">
          <cell r="A1665" t="str">
            <v>함       석</v>
          </cell>
          <cell r="C1665" t="str">
            <v>#32 x 3' x 6'</v>
          </cell>
          <cell r="D1665">
            <v>0.53</v>
          </cell>
          <cell r="E1665" t="str">
            <v>매</v>
          </cell>
          <cell r="I1665">
            <v>2597</v>
          </cell>
          <cell r="J1665">
            <v>1376</v>
          </cell>
        </row>
        <row r="1666">
          <cell r="A1666" t="str">
            <v>용   접  봉</v>
          </cell>
          <cell r="C1666" t="str">
            <v>SS400, 4M/Mx350L</v>
          </cell>
          <cell r="D1666">
            <v>20.7</v>
          </cell>
          <cell r="E1666" t="str">
            <v>KG</v>
          </cell>
          <cell r="I1666">
            <v>1260</v>
          </cell>
          <cell r="J1666">
            <v>26082</v>
          </cell>
        </row>
        <row r="1667">
          <cell r="A1667" t="str">
            <v xml:space="preserve"> </v>
          </cell>
          <cell r="D1667" t="str">
            <v xml:space="preserve"> </v>
          </cell>
          <cell r="E1667" t="str">
            <v xml:space="preserve"> </v>
          </cell>
          <cell r="K1667" t="str">
            <v xml:space="preserve"> </v>
          </cell>
          <cell r="L1667" t="str">
            <v xml:space="preserve"> </v>
          </cell>
        </row>
        <row r="1668">
          <cell r="A1668" t="str">
            <v>그라인다돌</v>
          </cell>
          <cell r="C1668" t="str">
            <v>300m/mΦ</v>
          </cell>
          <cell r="D1668">
            <v>1.55</v>
          </cell>
          <cell r="E1668" t="str">
            <v>개</v>
          </cell>
          <cell r="I1668">
            <v>3380</v>
          </cell>
          <cell r="J1668">
            <v>5239</v>
          </cell>
          <cell r="K1668" t="str">
            <v xml:space="preserve"> </v>
          </cell>
        </row>
        <row r="1670">
          <cell r="B1670" t="str">
            <v>계</v>
          </cell>
          <cell r="F1670">
            <v>87314</v>
          </cell>
          <cell r="J1670">
            <v>87314</v>
          </cell>
          <cell r="L1670" t="str">
            <v xml:space="preserve"> </v>
          </cell>
        </row>
        <row r="1672">
          <cell r="M1672" t="str">
            <v xml:space="preserve"> </v>
          </cell>
        </row>
        <row r="1673">
          <cell r="M1673" t="str">
            <v xml:space="preserve"> </v>
          </cell>
        </row>
        <row r="1674">
          <cell r="M1674" t="str">
            <v xml:space="preserve"> </v>
          </cell>
        </row>
        <row r="1675">
          <cell r="M1675" t="str">
            <v xml:space="preserve"> </v>
          </cell>
        </row>
        <row r="1676">
          <cell r="M1676" t="str">
            <v xml:space="preserve"> </v>
          </cell>
        </row>
        <row r="1677">
          <cell r="M1677" t="str">
            <v xml:space="preserve"> </v>
          </cell>
        </row>
        <row r="1678">
          <cell r="M1678" t="str">
            <v xml:space="preserve"> </v>
          </cell>
        </row>
        <row r="1679">
          <cell r="M1679" t="str">
            <v xml:space="preserve"> </v>
          </cell>
        </row>
        <row r="1680">
          <cell r="M1680" t="str">
            <v xml:space="preserve"> </v>
          </cell>
        </row>
        <row r="1681">
          <cell r="M1681" t="str">
            <v xml:space="preserve"> </v>
          </cell>
        </row>
        <row r="1682">
          <cell r="M1682" t="str">
            <v xml:space="preserve"> </v>
          </cell>
        </row>
        <row r="1683">
          <cell r="M1683" t="str">
            <v xml:space="preserve"> </v>
          </cell>
        </row>
        <row r="1684">
          <cell r="M1684" t="str">
            <v xml:space="preserve"> </v>
          </cell>
        </row>
        <row r="1685">
          <cell r="M1685" t="str">
            <v xml:space="preserve"> </v>
          </cell>
        </row>
        <row r="1686">
          <cell r="M1686" t="str">
            <v xml:space="preserve"> </v>
          </cell>
        </row>
        <row r="1687">
          <cell r="M1687" t="str">
            <v xml:space="preserve"> </v>
          </cell>
        </row>
        <row r="1688">
          <cell r="E1688" t="str">
            <v xml:space="preserve"> </v>
          </cell>
          <cell r="F1688" t="str">
            <v>TRASH RACK 설치 인건비</v>
          </cell>
        </row>
        <row r="1689">
          <cell r="E1689" t="str">
            <v xml:space="preserve"> </v>
          </cell>
        </row>
        <row r="1690">
          <cell r="A1690" t="str">
            <v>종       별</v>
          </cell>
          <cell r="C1690" t="str">
            <v>재 료 또 는</v>
          </cell>
          <cell r="D1690" t="str">
            <v xml:space="preserve">원 수 </v>
          </cell>
          <cell r="E1690" t="str">
            <v>단 위</v>
          </cell>
          <cell r="F1690" t="str">
            <v>총   액</v>
          </cell>
          <cell r="G1690" t="str">
            <v>노   무   비</v>
          </cell>
          <cell r="I1690" t="str">
            <v>재   료   비</v>
          </cell>
          <cell r="K1690" t="str">
            <v>경      비</v>
          </cell>
          <cell r="M1690" t="str">
            <v>비   고</v>
          </cell>
        </row>
        <row r="1691">
          <cell r="C1691" t="str">
            <v xml:space="preserve">규       격 </v>
          </cell>
          <cell r="F1691" t="str">
            <v>금   액</v>
          </cell>
          <cell r="G1691" t="str">
            <v>단  가</v>
          </cell>
          <cell r="H1691" t="str">
            <v>금   액</v>
          </cell>
          <cell r="I1691" t="str">
            <v>단  가</v>
          </cell>
          <cell r="J1691" t="str">
            <v>금   액</v>
          </cell>
          <cell r="K1691" t="str">
            <v>단  가</v>
          </cell>
          <cell r="L1691" t="str">
            <v>금   액</v>
          </cell>
        </row>
        <row r="1692">
          <cell r="A1692" t="str">
            <v>기 술 관 리</v>
          </cell>
          <cell r="C1692" t="str">
            <v>기계기사1급</v>
          </cell>
          <cell r="D1692">
            <v>1.66</v>
          </cell>
          <cell r="E1692" t="str">
            <v>인</v>
          </cell>
          <cell r="G1692">
            <v>97488</v>
          </cell>
          <cell r="H1692">
            <v>161830</v>
          </cell>
        </row>
        <row r="1693">
          <cell r="A1693" t="str">
            <v>운 반 검 측</v>
          </cell>
          <cell r="C1693" t="str">
            <v>프랜트기계설치공</v>
          </cell>
          <cell r="D1693">
            <v>0.05</v>
          </cell>
          <cell r="E1693" t="str">
            <v>인</v>
          </cell>
          <cell r="G1693">
            <v>80805</v>
          </cell>
          <cell r="H1693">
            <v>4040</v>
          </cell>
        </row>
        <row r="1694">
          <cell r="C1694" t="str">
            <v>특 별 인 부</v>
          </cell>
          <cell r="D1694">
            <v>0.05</v>
          </cell>
          <cell r="E1694" t="str">
            <v>인</v>
          </cell>
          <cell r="G1694">
            <v>57379</v>
          </cell>
          <cell r="H1694">
            <v>2868</v>
          </cell>
        </row>
        <row r="1695">
          <cell r="A1695" t="str">
            <v>수      정</v>
          </cell>
          <cell r="C1695" t="str">
            <v>산소 절단공</v>
          </cell>
          <cell r="D1695">
            <v>0.05</v>
          </cell>
          <cell r="E1695" t="str">
            <v>인</v>
          </cell>
          <cell r="G1695">
            <v>31794</v>
          </cell>
          <cell r="H1695">
            <v>1589</v>
          </cell>
        </row>
        <row r="1696">
          <cell r="A1696" t="str">
            <v xml:space="preserve"> </v>
          </cell>
          <cell r="C1696" t="str">
            <v>프랜트기계설치공</v>
          </cell>
          <cell r="D1696">
            <v>0.05</v>
          </cell>
          <cell r="E1696" t="str">
            <v>인</v>
          </cell>
          <cell r="G1696">
            <v>80805</v>
          </cell>
          <cell r="H1696">
            <v>4040</v>
          </cell>
        </row>
        <row r="1698">
          <cell r="A1698" t="str">
            <v xml:space="preserve"> </v>
          </cell>
          <cell r="C1698" t="str">
            <v>특 별 인 부</v>
          </cell>
          <cell r="D1698">
            <v>0.1</v>
          </cell>
          <cell r="E1698" t="str">
            <v>인</v>
          </cell>
          <cell r="G1698">
            <v>57379</v>
          </cell>
          <cell r="H1698">
            <v>5737</v>
          </cell>
        </row>
        <row r="1699">
          <cell r="A1699" t="str">
            <v>설치준비 철근정리</v>
          </cell>
          <cell r="C1699" t="str">
            <v>산 소 절 단 공</v>
          </cell>
          <cell r="D1699">
            <v>4.7E-2</v>
          </cell>
          <cell r="E1699" t="str">
            <v>인</v>
          </cell>
          <cell r="G1699">
            <v>31794</v>
          </cell>
          <cell r="H1699">
            <v>1494</v>
          </cell>
        </row>
        <row r="1700">
          <cell r="C1700" t="str">
            <v>특 별 인 부</v>
          </cell>
          <cell r="D1700">
            <v>4.7E-2</v>
          </cell>
          <cell r="E1700" t="str">
            <v>인</v>
          </cell>
          <cell r="G1700">
            <v>57379</v>
          </cell>
          <cell r="H1700">
            <v>2696</v>
          </cell>
        </row>
        <row r="1701">
          <cell r="A1701" t="str">
            <v>CHIPPING</v>
          </cell>
          <cell r="C1701" t="str">
            <v>석      공</v>
          </cell>
          <cell r="D1701">
            <v>0.1</v>
          </cell>
          <cell r="E1701" t="str">
            <v>인</v>
          </cell>
          <cell r="G1701">
            <v>77005</v>
          </cell>
          <cell r="H1701">
            <v>7700</v>
          </cell>
        </row>
        <row r="1702">
          <cell r="C1702" t="str">
            <v>특 별 인 부</v>
          </cell>
          <cell r="D1702">
            <v>0.05</v>
          </cell>
          <cell r="E1702" t="str">
            <v>인</v>
          </cell>
          <cell r="G1702">
            <v>57379</v>
          </cell>
          <cell r="H1702">
            <v>2868</v>
          </cell>
        </row>
        <row r="1704">
          <cell r="A1704" t="str">
            <v>BEAM설치,CRANE</v>
          </cell>
          <cell r="C1704" t="str">
            <v>특 별 인 부</v>
          </cell>
          <cell r="D1704">
            <v>0.17499999999999999</v>
          </cell>
          <cell r="E1704" t="str">
            <v>인</v>
          </cell>
          <cell r="G1704">
            <v>57379</v>
          </cell>
          <cell r="H1704">
            <v>10041</v>
          </cell>
        </row>
        <row r="1705">
          <cell r="A1705" t="str">
            <v xml:space="preserve"> </v>
          </cell>
          <cell r="B1705" t="str">
            <v>작업</v>
          </cell>
          <cell r="C1705" t="str">
            <v>특수 비계공</v>
          </cell>
          <cell r="D1705">
            <v>0.18</v>
          </cell>
          <cell r="E1705" t="str">
            <v>인</v>
          </cell>
          <cell r="G1705">
            <v>85884</v>
          </cell>
          <cell r="H1705">
            <v>15459</v>
          </cell>
        </row>
        <row r="1706">
          <cell r="A1706" t="str">
            <v>BEAM설치,CRANE</v>
          </cell>
          <cell r="C1706" t="str">
            <v>측   량   사</v>
          </cell>
          <cell r="D1706">
            <v>0.14000000000000001</v>
          </cell>
          <cell r="E1706" t="str">
            <v>인</v>
          </cell>
          <cell r="G1706">
            <v>58506</v>
          </cell>
          <cell r="H1706">
            <v>8190</v>
          </cell>
        </row>
        <row r="1707">
          <cell r="A1707" t="str">
            <v>작업,1차 쎈타링</v>
          </cell>
          <cell r="C1707" t="str">
            <v>측 량 조 수</v>
          </cell>
          <cell r="D1707">
            <v>0.14000000000000001</v>
          </cell>
          <cell r="E1707" t="str">
            <v>인</v>
          </cell>
          <cell r="G1707">
            <v>38777</v>
          </cell>
          <cell r="H1707">
            <v>5428</v>
          </cell>
        </row>
        <row r="1708">
          <cell r="C1708" t="str">
            <v>특수 비계공</v>
          </cell>
          <cell r="D1708">
            <v>0.14000000000000001</v>
          </cell>
          <cell r="E1708" t="str">
            <v>인</v>
          </cell>
          <cell r="G1708">
            <v>85884</v>
          </cell>
          <cell r="H1708">
            <v>12023</v>
          </cell>
        </row>
        <row r="1709">
          <cell r="A1709" t="str">
            <v xml:space="preserve"> </v>
          </cell>
          <cell r="B1709" t="str">
            <v xml:space="preserve"> </v>
          </cell>
        </row>
        <row r="1710">
          <cell r="A1710" t="str">
            <v xml:space="preserve"> </v>
          </cell>
          <cell r="B1710" t="str">
            <v xml:space="preserve"> </v>
          </cell>
          <cell r="C1710" t="str">
            <v>특 별 인 부</v>
          </cell>
          <cell r="D1710">
            <v>0.28000000000000003</v>
          </cell>
          <cell r="E1710" t="str">
            <v>인</v>
          </cell>
          <cell r="G1710">
            <v>57379</v>
          </cell>
          <cell r="H1710">
            <v>16066</v>
          </cell>
        </row>
        <row r="1711">
          <cell r="A1711" t="str">
            <v xml:space="preserve"> </v>
          </cell>
          <cell r="B1711" t="str">
            <v xml:space="preserve"> </v>
          </cell>
          <cell r="C1711" t="str">
            <v>프랜트기계설치공</v>
          </cell>
          <cell r="D1711">
            <v>0.14000000000000001</v>
          </cell>
          <cell r="E1711" t="str">
            <v>인</v>
          </cell>
          <cell r="G1711">
            <v>80805</v>
          </cell>
          <cell r="H1711">
            <v>11312</v>
          </cell>
        </row>
        <row r="1712">
          <cell r="A1712" t="str">
            <v>턴 바 클 용 접</v>
          </cell>
          <cell r="C1712" t="str">
            <v xml:space="preserve">프랜트 용접공 </v>
          </cell>
          <cell r="D1712">
            <v>0.21</v>
          </cell>
          <cell r="E1712" t="str">
            <v>인</v>
          </cell>
          <cell r="G1712">
            <v>95379</v>
          </cell>
          <cell r="H1712">
            <v>20029</v>
          </cell>
        </row>
        <row r="1713">
          <cell r="A1713" t="str">
            <v xml:space="preserve"> </v>
          </cell>
          <cell r="B1713" t="str">
            <v xml:space="preserve"> </v>
          </cell>
          <cell r="C1713" t="str">
            <v>특 별 인 부</v>
          </cell>
          <cell r="D1713">
            <v>0.21</v>
          </cell>
          <cell r="E1713" t="str">
            <v>인</v>
          </cell>
          <cell r="G1713">
            <v>57379</v>
          </cell>
          <cell r="H1713">
            <v>12049</v>
          </cell>
        </row>
        <row r="1714">
          <cell r="A1714" t="str">
            <v>BEAM 완전고정</v>
          </cell>
          <cell r="C1714" t="str">
            <v>산소 절단공</v>
          </cell>
          <cell r="D1714">
            <v>1.4999999999999999E-2</v>
          </cell>
          <cell r="E1714" t="str">
            <v>인</v>
          </cell>
          <cell r="G1714">
            <v>31794</v>
          </cell>
          <cell r="H1714">
            <v>476</v>
          </cell>
        </row>
        <row r="1717">
          <cell r="A1717" t="str">
            <v>종       별</v>
          </cell>
          <cell r="C1717" t="str">
            <v>재 료 또 는</v>
          </cell>
          <cell r="D1717" t="str">
            <v xml:space="preserve">원 수 </v>
          </cell>
          <cell r="E1717" t="str">
            <v>단 위</v>
          </cell>
          <cell r="F1717" t="str">
            <v>총   액</v>
          </cell>
          <cell r="G1717" t="str">
            <v>노   무   비</v>
          </cell>
          <cell r="I1717" t="str">
            <v>재   료   비</v>
          </cell>
          <cell r="K1717" t="str">
            <v>경      비</v>
          </cell>
          <cell r="M1717" t="str">
            <v>비   고</v>
          </cell>
        </row>
        <row r="1718">
          <cell r="C1718" t="str">
            <v xml:space="preserve">규       격 </v>
          </cell>
          <cell r="F1718" t="str">
            <v>금   액</v>
          </cell>
          <cell r="G1718" t="str">
            <v>단  가</v>
          </cell>
          <cell r="H1718" t="str">
            <v>금   액</v>
          </cell>
          <cell r="I1718" t="str">
            <v>단  가</v>
          </cell>
          <cell r="J1718" t="str">
            <v>금   액</v>
          </cell>
          <cell r="K1718" t="str">
            <v>단  가</v>
          </cell>
          <cell r="L1718" t="str">
            <v>금   액</v>
          </cell>
        </row>
        <row r="1719">
          <cell r="C1719" t="str">
            <v>프랜트 용접공</v>
          </cell>
          <cell r="D1719">
            <v>2.7</v>
          </cell>
          <cell r="E1719" t="str">
            <v>인</v>
          </cell>
          <cell r="G1719">
            <v>95379</v>
          </cell>
          <cell r="H1719">
            <v>257523</v>
          </cell>
        </row>
        <row r="1720">
          <cell r="A1720" t="str">
            <v xml:space="preserve"> </v>
          </cell>
          <cell r="C1720" t="str">
            <v>특 별 인 부</v>
          </cell>
          <cell r="D1720">
            <v>2.7</v>
          </cell>
          <cell r="E1720" t="str">
            <v>인</v>
          </cell>
          <cell r="G1720">
            <v>57379</v>
          </cell>
          <cell r="H1720">
            <v>154923</v>
          </cell>
        </row>
        <row r="1721">
          <cell r="A1721" t="str">
            <v>TRASH RACK 설치</v>
          </cell>
          <cell r="C1721" t="str">
            <v>특 별 인 부</v>
          </cell>
          <cell r="D1721">
            <v>0.67</v>
          </cell>
          <cell r="E1721" t="str">
            <v>인</v>
          </cell>
          <cell r="G1721">
            <v>57379</v>
          </cell>
          <cell r="H1721">
            <v>38443</v>
          </cell>
        </row>
        <row r="1722">
          <cell r="A1722" t="str">
            <v>1 차 조 립</v>
          </cell>
          <cell r="C1722" t="str">
            <v>특수 비계공</v>
          </cell>
          <cell r="D1722">
            <v>0.59</v>
          </cell>
          <cell r="E1722" t="str">
            <v>인</v>
          </cell>
          <cell r="G1722">
            <v>85884</v>
          </cell>
          <cell r="H1722">
            <v>50671</v>
          </cell>
        </row>
        <row r="1723">
          <cell r="B1723" t="str">
            <v xml:space="preserve"> </v>
          </cell>
          <cell r="C1723" t="str">
            <v>프랜트기계설치공</v>
          </cell>
          <cell r="D1723">
            <v>0.45</v>
          </cell>
          <cell r="E1723" t="str">
            <v>인</v>
          </cell>
          <cell r="G1723">
            <v>80805</v>
          </cell>
          <cell r="H1723">
            <v>36362</v>
          </cell>
        </row>
        <row r="1724">
          <cell r="A1724" t="str">
            <v>2차 쎈 타 링</v>
          </cell>
          <cell r="C1724" t="str">
            <v>측   량   사</v>
          </cell>
          <cell r="D1724">
            <v>8.6999999999999994E-2</v>
          </cell>
          <cell r="E1724" t="str">
            <v>인</v>
          </cell>
          <cell r="G1724">
            <v>58506</v>
          </cell>
          <cell r="H1724">
            <v>5090</v>
          </cell>
        </row>
        <row r="1725">
          <cell r="B1725" t="str">
            <v xml:space="preserve"> </v>
          </cell>
          <cell r="C1725" t="str">
            <v>측 량 조 수</v>
          </cell>
          <cell r="D1725">
            <v>8.6999999999999994E-2</v>
          </cell>
          <cell r="E1725" t="str">
            <v>인</v>
          </cell>
          <cell r="G1725">
            <v>38777</v>
          </cell>
          <cell r="H1725">
            <v>3373</v>
          </cell>
        </row>
        <row r="1726">
          <cell r="C1726" t="str">
            <v>프랜트기계설치공</v>
          </cell>
          <cell r="D1726">
            <v>8.6999999999999994E-2</v>
          </cell>
          <cell r="E1726" t="str">
            <v>인</v>
          </cell>
          <cell r="G1726">
            <v>80805</v>
          </cell>
          <cell r="H1726">
            <v>7030</v>
          </cell>
        </row>
        <row r="1727">
          <cell r="C1727" t="str">
            <v>특 별 인 부</v>
          </cell>
          <cell r="D1727">
            <v>0.16600000000000001</v>
          </cell>
          <cell r="E1727" t="str">
            <v>인</v>
          </cell>
          <cell r="G1727">
            <v>57379</v>
          </cell>
          <cell r="H1727">
            <v>9524</v>
          </cell>
        </row>
        <row r="1728">
          <cell r="C1728" t="str">
            <v>프랜트 용접공</v>
          </cell>
          <cell r="D1728">
            <v>0.79</v>
          </cell>
          <cell r="E1728" t="str">
            <v>인</v>
          </cell>
          <cell r="G1728">
            <v>95379</v>
          </cell>
          <cell r="H1728">
            <v>75349</v>
          </cell>
        </row>
        <row r="1729">
          <cell r="B1729" t="str">
            <v xml:space="preserve"> </v>
          </cell>
        </row>
        <row r="1730">
          <cell r="A1730" t="str">
            <v>검        사</v>
          </cell>
          <cell r="C1730" t="str">
            <v>프랜트기계설치공</v>
          </cell>
          <cell r="D1730">
            <v>3.5000000000000003E-2</v>
          </cell>
          <cell r="E1730" t="str">
            <v>인</v>
          </cell>
          <cell r="G1730">
            <v>80805</v>
          </cell>
          <cell r="H1730">
            <v>2828</v>
          </cell>
        </row>
        <row r="1731">
          <cell r="A1731" t="str">
            <v xml:space="preserve"> </v>
          </cell>
          <cell r="C1731" t="str">
            <v>특 별 인 부</v>
          </cell>
          <cell r="D1731">
            <v>3.5000000000000003E-2</v>
          </cell>
          <cell r="E1731" t="str">
            <v>인</v>
          </cell>
          <cell r="G1731">
            <v>57379</v>
          </cell>
          <cell r="H1731">
            <v>2008</v>
          </cell>
        </row>
        <row r="1732">
          <cell r="A1732" t="str">
            <v>강제거푸집철거</v>
          </cell>
          <cell r="C1732" t="str">
            <v>프랜트 용접공</v>
          </cell>
          <cell r="D1732">
            <v>1.7000000000000001E-2</v>
          </cell>
          <cell r="E1732" t="str">
            <v>인</v>
          </cell>
          <cell r="G1732">
            <v>95379</v>
          </cell>
          <cell r="H1732">
            <v>1621</v>
          </cell>
        </row>
        <row r="1733">
          <cell r="B1733" t="str">
            <v xml:space="preserve"> </v>
          </cell>
          <cell r="C1733" t="str">
            <v>특 별 인 부</v>
          </cell>
          <cell r="D1733">
            <v>1.7000000000000001E-2</v>
          </cell>
          <cell r="E1733" t="str">
            <v>인</v>
          </cell>
          <cell r="G1733">
            <v>57379</v>
          </cell>
          <cell r="H1733">
            <v>975</v>
          </cell>
        </row>
        <row r="1734">
          <cell r="A1734" t="str">
            <v>뒷    정    리</v>
          </cell>
          <cell r="C1734" t="str">
            <v>프랜트기계설치공</v>
          </cell>
          <cell r="D1734">
            <v>3.5000000000000003E-2</v>
          </cell>
          <cell r="E1734" t="str">
            <v>인</v>
          </cell>
          <cell r="G1734">
            <v>80805</v>
          </cell>
          <cell r="H1734">
            <v>2828</v>
          </cell>
        </row>
        <row r="1735">
          <cell r="B1735" t="str">
            <v xml:space="preserve"> </v>
          </cell>
        </row>
        <row r="1736">
          <cell r="C1736" t="str">
            <v>산소 절단공</v>
          </cell>
          <cell r="D1736">
            <v>1.7000000000000001E-2</v>
          </cell>
          <cell r="E1736" t="str">
            <v>인</v>
          </cell>
          <cell r="G1736">
            <v>31794</v>
          </cell>
          <cell r="H1736">
            <v>540</v>
          </cell>
        </row>
        <row r="1737">
          <cell r="C1737" t="str">
            <v>특 별 인 부</v>
          </cell>
          <cell r="D1737">
            <v>3.5000000000000003E-2</v>
          </cell>
          <cell r="E1737" t="str">
            <v>인</v>
          </cell>
          <cell r="G1737">
            <v>57379</v>
          </cell>
          <cell r="H1737">
            <v>2008</v>
          </cell>
        </row>
        <row r="1738">
          <cell r="A1738" t="str">
            <v>전 원 조 작</v>
          </cell>
          <cell r="C1738" t="str">
            <v>프랜트 전공</v>
          </cell>
          <cell r="D1738">
            <v>0.52</v>
          </cell>
          <cell r="E1738" t="str">
            <v>인</v>
          </cell>
          <cell r="G1738">
            <v>64285</v>
          </cell>
          <cell r="H1738">
            <v>33428</v>
          </cell>
        </row>
        <row r="1739">
          <cell r="C1739" t="str">
            <v>특 별 인 부</v>
          </cell>
          <cell r="D1739">
            <v>0.52</v>
          </cell>
          <cell r="E1739" t="str">
            <v>인</v>
          </cell>
          <cell r="G1739">
            <v>57379</v>
          </cell>
          <cell r="H1739">
            <v>29837</v>
          </cell>
        </row>
        <row r="1743">
          <cell r="B1743" t="str">
            <v xml:space="preserve">    계</v>
          </cell>
          <cell r="F1743">
            <v>1020296</v>
          </cell>
          <cell r="H1743">
            <v>1020296</v>
          </cell>
        </row>
        <row r="1746">
          <cell r="E1746" t="str">
            <v xml:space="preserve"> </v>
          </cell>
          <cell r="F1746" t="str">
            <v>TRASH RACK 설치 소모 자재비</v>
          </cell>
        </row>
        <row r="1747">
          <cell r="E1747" t="str">
            <v xml:space="preserve"> </v>
          </cell>
        </row>
        <row r="1748">
          <cell r="A1748" t="str">
            <v>종       별</v>
          </cell>
          <cell r="C1748" t="str">
            <v>재 료 또 는</v>
          </cell>
          <cell r="D1748" t="str">
            <v xml:space="preserve">원 수 </v>
          </cell>
          <cell r="E1748" t="str">
            <v>단 위</v>
          </cell>
          <cell r="F1748" t="str">
            <v>총   액</v>
          </cell>
          <cell r="G1748" t="str">
            <v>노   무   비</v>
          </cell>
          <cell r="I1748" t="str">
            <v>재   료   비</v>
          </cell>
          <cell r="K1748" t="str">
            <v>경      비</v>
          </cell>
          <cell r="M1748" t="str">
            <v>비   고</v>
          </cell>
        </row>
        <row r="1749">
          <cell r="C1749" t="str">
            <v xml:space="preserve">규       격 </v>
          </cell>
          <cell r="F1749" t="str">
            <v>금   액</v>
          </cell>
          <cell r="G1749" t="str">
            <v>단  가</v>
          </cell>
          <cell r="H1749" t="str">
            <v>금   액</v>
          </cell>
          <cell r="I1749" t="str">
            <v>단  가</v>
          </cell>
          <cell r="J1749" t="str">
            <v>금   액</v>
          </cell>
          <cell r="K1749" t="str">
            <v>단  가</v>
          </cell>
          <cell r="L1749" t="str">
            <v>금   액</v>
          </cell>
        </row>
        <row r="1750">
          <cell r="A1750" t="str">
            <v>산       소</v>
          </cell>
          <cell r="C1750" t="str">
            <v>6,000L용</v>
          </cell>
          <cell r="D1750">
            <v>2.9000000000000001E-2</v>
          </cell>
          <cell r="E1750" t="str">
            <v>병</v>
          </cell>
          <cell r="G1750" t="str">
            <v xml:space="preserve"> </v>
          </cell>
          <cell r="I1750">
            <v>12000</v>
          </cell>
          <cell r="J1750">
            <v>348</v>
          </cell>
        </row>
        <row r="1751">
          <cell r="A1751" t="str">
            <v>아 세 치 렌</v>
          </cell>
          <cell r="C1751" t="str">
            <v>2,100L용</v>
          </cell>
          <cell r="D1751">
            <v>1.2E-2</v>
          </cell>
          <cell r="E1751" t="str">
            <v>병</v>
          </cell>
          <cell r="I1751">
            <v>25849</v>
          </cell>
          <cell r="J1751">
            <v>310</v>
          </cell>
        </row>
        <row r="1752">
          <cell r="A1752" t="str">
            <v>용   접  봉</v>
          </cell>
          <cell r="C1752" t="str">
            <v>SS400, 4M/Mx350L</v>
          </cell>
          <cell r="D1752">
            <v>5.95</v>
          </cell>
          <cell r="E1752" t="str">
            <v>KG</v>
          </cell>
          <cell r="I1752">
            <v>1260</v>
          </cell>
          <cell r="J1752">
            <v>7497</v>
          </cell>
        </row>
        <row r="1754">
          <cell r="A1754" t="str">
            <v xml:space="preserve"> </v>
          </cell>
          <cell r="D1754" t="str">
            <v xml:space="preserve"> </v>
          </cell>
          <cell r="E1754" t="str">
            <v xml:space="preserve"> </v>
          </cell>
        </row>
        <row r="1755">
          <cell r="B1755" t="str">
            <v>계</v>
          </cell>
          <cell r="F1755">
            <v>8155</v>
          </cell>
          <cell r="J1755">
            <v>8155</v>
          </cell>
        </row>
        <row r="1757">
          <cell r="A1757" t="str">
            <v xml:space="preserve"> </v>
          </cell>
          <cell r="D1757" t="str">
            <v xml:space="preserve"> </v>
          </cell>
          <cell r="E1757" t="str">
            <v xml:space="preserve"> </v>
          </cell>
        </row>
        <row r="1758">
          <cell r="A1758" t="str">
            <v xml:space="preserve"> </v>
          </cell>
          <cell r="D1758" t="str">
            <v xml:space="preserve"> </v>
          </cell>
          <cell r="E1758" t="str">
            <v xml:space="preserve"> </v>
          </cell>
        </row>
        <row r="1759">
          <cell r="A1759" t="str">
            <v xml:space="preserve"> </v>
          </cell>
          <cell r="D1759" t="str">
            <v xml:space="preserve"> </v>
          </cell>
          <cell r="E1759" t="str">
            <v xml:space="preserve"> </v>
          </cell>
        </row>
        <row r="1760">
          <cell r="A1760" t="str">
            <v xml:space="preserve"> </v>
          </cell>
          <cell r="D1760" t="str">
            <v xml:space="preserve"> </v>
          </cell>
          <cell r="E1760" t="str">
            <v xml:space="preserve"> </v>
          </cell>
        </row>
        <row r="1761">
          <cell r="A1761" t="str">
            <v xml:space="preserve"> </v>
          </cell>
          <cell r="D1761" t="str">
            <v xml:space="preserve"> </v>
          </cell>
          <cell r="E1761" t="str">
            <v xml:space="preserve"> </v>
          </cell>
        </row>
        <row r="1762">
          <cell r="A1762" t="str">
            <v xml:space="preserve"> </v>
          </cell>
          <cell r="D1762" t="str">
            <v xml:space="preserve"> </v>
          </cell>
          <cell r="E1762" t="str">
            <v xml:space="preserve"> </v>
          </cell>
        </row>
        <row r="1763">
          <cell r="A1763" t="str">
            <v xml:space="preserve"> </v>
          </cell>
          <cell r="D1763" t="str">
            <v xml:space="preserve"> </v>
          </cell>
          <cell r="E1763" t="str">
            <v xml:space="preserve"> </v>
          </cell>
        </row>
        <row r="1764">
          <cell r="A1764" t="str">
            <v xml:space="preserve"> </v>
          </cell>
          <cell r="D1764" t="str">
            <v xml:space="preserve"> </v>
          </cell>
          <cell r="E1764" t="str">
            <v xml:space="preserve"> </v>
          </cell>
        </row>
        <row r="1765">
          <cell r="A1765" t="str">
            <v xml:space="preserve"> </v>
          </cell>
          <cell r="D1765" t="str">
            <v xml:space="preserve"> </v>
          </cell>
          <cell r="E1765" t="str">
            <v xml:space="preserve"> </v>
          </cell>
        </row>
        <row r="1766">
          <cell r="A1766" t="str">
            <v xml:space="preserve"> </v>
          </cell>
          <cell r="D1766" t="str">
            <v xml:space="preserve"> </v>
          </cell>
          <cell r="E1766" t="str">
            <v xml:space="preserve"> </v>
          </cell>
        </row>
        <row r="1767">
          <cell r="A1767" t="str">
            <v xml:space="preserve"> </v>
          </cell>
          <cell r="D1767" t="str">
            <v xml:space="preserve"> </v>
          </cell>
          <cell r="E1767" t="str">
            <v xml:space="preserve"> </v>
          </cell>
        </row>
        <row r="1768">
          <cell r="A1768" t="str">
            <v xml:space="preserve"> </v>
          </cell>
          <cell r="D1768" t="str">
            <v xml:space="preserve"> </v>
          </cell>
          <cell r="E1768" t="str">
            <v xml:space="preserve"> </v>
          </cell>
        </row>
        <row r="1769">
          <cell r="A1769" t="str">
            <v xml:space="preserve"> </v>
          </cell>
          <cell r="D1769" t="str">
            <v xml:space="preserve"> </v>
          </cell>
          <cell r="E1769" t="str">
            <v xml:space="preserve"> </v>
          </cell>
        </row>
        <row r="1770">
          <cell r="A1770" t="str">
            <v xml:space="preserve"> </v>
          </cell>
          <cell r="D1770" t="str">
            <v xml:space="preserve"> </v>
          </cell>
          <cell r="E1770" t="str">
            <v xml:space="preserve"> </v>
          </cell>
        </row>
        <row r="1771">
          <cell r="A1771" t="str">
            <v xml:space="preserve"> </v>
          </cell>
          <cell r="D1771" t="str">
            <v xml:space="preserve"> </v>
          </cell>
          <cell r="E1771" t="str">
            <v xml:space="preserve"> </v>
          </cell>
        </row>
        <row r="1772">
          <cell r="A1772" t="str">
            <v xml:space="preserve"> </v>
          </cell>
          <cell r="D1772" t="str">
            <v xml:space="preserve"> </v>
          </cell>
          <cell r="E1772" t="str">
            <v xml:space="preserve"> </v>
          </cell>
        </row>
        <row r="1773">
          <cell r="A1773" t="str">
            <v xml:space="preserve"> </v>
          </cell>
          <cell r="D1773" t="str">
            <v xml:space="preserve"> </v>
          </cell>
          <cell r="E1773" t="str">
            <v xml:space="preserve"> </v>
          </cell>
        </row>
        <row r="1774">
          <cell r="A1774" t="str">
            <v xml:space="preserve"> </v>
          </cell>
          <cell r="D1774" t="str">
            <v xml:space="preserve"> </v>
          </cell>
          <cell r="E1774" t="str">
            <v xml:space="preserve"> </v>
          </cell>
        </row>
        <row r="1775">
          <cell r="A1775" t="str">
            <v>잡철물 제작,설치(SCREEN등)</v>
          </cell>
        </row>
        <row r="1776">
          <cell r="E1776" t="str">
            <v xml:space="preserve"> </v>
          </cell>
        </row>
        <row r="1777">
          <cell r="A1777" t="str">
            <v>종       별</v>
          </cell>
          <cell r="C1777" t="str">
            <v>재 료 또 는</v>
          </cell>
          <cell r="D1777" t="str">
            <v xml:space="preserve">원 수 </v>
          </cell>
          <cell r="E1777" t="str">
            <v>단 위</v>
          </cell>
          <cell r="F1777" t="str">
            <v>총   액</v>
          </cell>
          <cell r="G1777" t="str">
            <v>노   무   비</v>
          </cell>
          <cell r="I1777" t="str">
            <v>재   료   비</v>
          </cell>
          <cell r="K1777" t="str">
            <v>경      비</v>
          </cell>
          <cell r="M1777" t="str">
            <v>비   고</v>
          </cell>
        </row>
        <row r="1778">
          <cell r="C1778" t="str">
            <v xml:space="preserve">규       격 </v>
          </cell>
          <cell r="F1778" t="str">
            <v>금   액</v>
          </cell>
          <cell r="G1778" t="str">
            <v>단  가</v>
          </cell>
          <cell r="H1778" t="str">
            <v>금   액</v>
          </cell>
          <cell r="I1778" t="str">
            <v>단  가</v>
          </cell>
          <cell r="J1778" t="str">
            <v>금   액</v>
          </cell>
          <cell r="K1778" t="str">
            <v>단  가</v>
          </cell>
          <cell r="L1778" t="str">
            <v>금   액</v>
          </cell>
        </row>
        <row r="1779">
          <cell r="A1779" t="str">
            <v>용  접  봉</v>
          </cell>
          <cell r="C1779" t="str">
            <v>KSE4301  3.2Φ</v>
          </cell>
          <cell r="D1779">
            <v>18.48</v>
          </cell>
          <cell r="E1779" t="str">
            <v>KG</v>
          </cell>
          <cell r="I1779">
            <v>1260</v>
          </cell>
          <cell r="J1779">
            <v>23284</v>
          </cell>
        </row>
        <row r="1780">
          <cell r="A1780" t="str">
            <v>산      소</v>
          </cell>
          <cell r="C1780" t="str">
            <v>6,000L</v>
          </cell>
          <cell r="D1780">
            <v>1.05</v>
          </cell>
          <cell r="E1780" t="str">
            <v>병</v>
          </cell>
          <cell r="I1780">
            <v>12000</v>
          </cell>
          <cell r="J1780">
            <v>12600</v>
          </cell>
        </row>
        <row r="1781">
          <cell r="A1781" t="str">
            <v>아 세 치 렌</v>
          </cell>
          <cell r="C1781" t="str">
            <v>4,500L</v>
          </cell>
          <cell r="D1781">
            <v>2.8</v>
          </cell>
          <cell r="E1781" t="str">
            <v>KG</v>
          </cell>
          <cell r="I1781">
            <v>10500</v>
          </cell>
          <cell r="J1781">
            <v>29400</v>
          </cell>
        </row>
        <row r="1782">
          <cell r="A1782" t="str">
            <v>철      공</v>
          </cell>
          <cell r="D1782">
            <v>27.65</v>
          </cell>
          <cell r="E1782" t="str">
            <v>인</v>
          </cell>
          <cell r="G1782">
            <v>72430</v>
          </cell>
          <cell r="H1782">
            <v>2002689</v>
          </cell>
        </row>
        <row r="1783">
          <cell r="A1783" t="str">
            <v>비  계   공</v>
          </cell>
          <cell r="D1783">
            <v>4.71</v>
          </cell>
          <cell r="E1783" t="str">
            <v>인</v>
          </cell>
          <cell r="G1783">
            <v>79467</v>
          </cell>
          <cell r="H1783">
            <v>374289</v>
          </cell>
        </row>
        <row r="1785">
          <cell r="A1785" t="str">
            <v>보 통 인 부</v>
          </cell>
          <cell r="D1785">
            <v>0.66</v>
          </cell>
          <cell r="E1785" t="str">
            <v>인</v>
          </cell>
          <cell r="G1785">
            <v>37736</v>
          </cell>
          <cell r="H1785">
            <v>24905</v>
          </cell>
        </row>
        <row r="1786">
          <cell r="A1786" t="str">
            <v>용  접  공</v>
          </cell>
          <cell r="D1786">
            <v>2.6</v>
          </cell>
          <cell r="E1786" t="str">
            <v>인</v>
          </cell>
          <cell r="G1786">
            <v>74016</v>
          </cell>
          <cell r="H1786">
            <v>192441</v>
          </cell>
        </row>
        <row r="1787">
          <cell r="A1787" t="str">
            <v>특 별 인 부</v>
          </cell>
          <cell r="D1787">
            <v>0.74</v>
          </cell>
          <cell r="E1787" t="str">
            <v>인</v>
          </cell>
          <cell r="G1787">
            <v>57379</v>
          </cell>
          <cell r="H1787">
            <v>42460</v>
          </cell>
        </row>
        <row r="1788">
          <cell r="A1788" t="str">
            <v>용접기 손료</v>
          </cell>
          <cell r="D1788">
            <v>20.83</v>
          </cell>
          <cell r="E1788" t="str">
            <v>Hr</v>
          </cell>
          <cell r="K1788">
            <v>155</v>
          </cell>
          <cell r="L1788">
            <v>3228</v>
          </cell>
        </row>
        <row r="1789">
          <cell r="A1789" t="str">
            <v>전력 소요량</v>
          </cell>
          <cell r="D1789">
            <v>126</v>
          </cell>
          <cell r="E1789" t="str">
            <v>KWH</v>
          </cell>
          <cell r="K1789">
            <v>61.6</v>
          </cell>
          <cell r="L1789">
            <v>7761</v>
          </cell>
        </row>
        <row r="1790">
          <cell r="A1790" t="str">
            <v>공 구 손 료</v>
          </cell>
          <cell r="C1790" t="str">
            <v>인건비의 3%</v>
          </cell>
          <cell r="L1790">
            <v>79103</v>
          </cell>
        </row>
        <row r="1792">
          <cell r="A1792" t="str">
            <v>소    계</v>
          </cell>
          <cell r="F1792">
            <v>2792160</v>
          </cell>
          <cell r="H1792">
            <v>2636784</v>
          </cell>
          <cell r="J1792">
            <v>65284</v>
          </cell>
          <cell r="L1792">
            <v>90092</v>
          </cell>
        </row>
        <row r="1794">
          <cell r="A1794" t="str">
            <v>계 ( 간단한구조 )</v>
          </cell>
          <cell r="C1794" t="str">
            <v>100 %</v>
          </cell>
          <cell r="F1794">
            <v>2792160</v>
          </cell>
          <cell r="H1794">
            <v>2636784</v>
          </cell>
          <cell r="J1794">
            <v>65284</v>
          </cell>
          <cell r="L1794">
            <v>90092</v>
          </cell>
        </row>
        <row r="1796">
          <cell r="A1796" t="str">
            <v>계 ( 복잡한구조 )</v>
          </cell>
          <cell r="C1796" t="str">
            <v>140 %</v>
          </cell>
          <cell r="F1796">
            <v>3909022</v>
          </cell>
          <cell r="H1796">
            <v>3691497</v>
          </cell>
          <cell r="J1796">
            <v>91397</v>
          </cell>
          <cell r="L1796">
            <v>126128</v>
          </cell>
        </row>
        <row r="1799">
          <cell r="F1799" t="str">
            <v xml:space="preserve"> </v>
          </cell>
        </row>
        <row r="1800">
          <cell r="F1800" t="str">
            <v xml:space="preserve"> </v>
          </cell>
        </row>
        <row r="1801">
          <cell r="F1801" t="str">
            <v xml:space="preserve"> </v>
          </cell>
        </row>
        <row r="1802">
          <cell r="F1802" t="str">
            <v xml:space="preserve"> </v>
          </cell>
        </row>
        <row r="1803">
          <cell r="B1803" t="str">
            <v>기존도장 방식을 채택할 경우</v>
          </cell>
          <cell r="E1803" t="str">
            <v xml:space="preserve"> </v>
          </cell>
          <cell r="F1803" t="str">
            <v>도 장 비 (M²당) 일 위 대 가</v>
          </cell>
        </row>
        <row r="1805">
          <cell r="A1805" t="str">
            <v>종       별</v>
          </cell>
          <cell r="C1805" t="str">
            <v>재 료 또 는</v>
          </cell>
          <cell r="D1805" t="str">
            <v xml:space="preserve">원 수 </v>
          </cell>
          <cell r="E1805" t="str">
            <v>단 위</v>
          </cell>
          <cell r="F1805" t="str">
            <v>총   액</v>
          </cell>
          <cell r="G1805" t="str">
            <v>노   무   비</v>
          </cell>
          <cell r="I1805" t="str">
            <v>재   료   비</v>
          </cell>
          <cell r="K1805" t="str">
            <v>경      비</v>
          </cell>
          <cell r="M1805" t="str">
            <v>비   고</v>
          </cell>
        </row>
        <row r="1806">
          <cell r="C1806" t="str">
            <v xml:space="preserve">규       격 </v>
          </cell>
          <cell r="F1806" t="str">
            <v>금   액</v>
          </cell>
          <cell r="G1806" t="str">
            <v>단  가</v>
          </cell>
          <cell r="H1806" t="str">
            <v>금   액</v>
          </cell>
          <cell r="I1806" t="str">
            <v>단  가</v>
          </cell>
          <cell r="J1806" t="str">
            <v>금   액</v>
          </cell>
          <cell r="K1806" t="str">
            <v>단  가</v>
          </cell>
          <cell r="L1806" t="str">
            <v>금   액</v>
          </cell>
        </row>
        <row r="1807">
          <cell r="A1807" t="str">
            <v>1. SAND BLASTING</v>
          </cell>
        </row>
        <row r="1808">
          <cell r="B1808" t="str">
            <v>모      래</v>
          </cell>
          <cell r="D1808">
            <v>5.0799999999999998E-2</v>
          </cell>
          <cell r="E1808" t="str">
            <v>㎥</v>
          </cell>
          <cell r="G1808">
            <v>17799.248685199098</v>
          </cell>
          <cell r="H1808">
            <v>904</v>
          </cell>
          <cell r="I1808">
            <v>10845.529676934633</v>
          </cell>
          <cell r="J1808">
            <v>550</v>
          </cell>
          <cell r="K1808">
            <v>13551.915852742301</v>
          </cell>
          <cell r="L1808">
            <v>688</v>
          </cell>
        </row>
        <row r="1809">
          <cell r="B1809" t="str">
            <v>계  령  공</v>
          </cell>
          <cell r="D1809">
            <v>3.2899999999999999E-2</v>
          </cell>
          <cell r="E1809" t="str">
            <v>인</v>
          </cell>
          <cell r="G1809">
            <v>41937</v>
          </cell>
          <cell r="H1809">
            <v>1379</v>
          </cell>
        </row>
        <row r="1810">
          <cell r="B1810" t="str">
            <v>보 통 인 부</v>
          </cell>
          <cell r="D1810">
            <v>3.5999999999999997E-2</v>
          </cell>
          <cell r="E1810" t="str">
            <v>인</v>
          </cell>
          <cell r="G1810">
            <v>37736</v>
          </cell>
          <cell r="H1810">
            <v>1358</v>
          </cell>
        </row>
        <row r="1811">
          <cell r="B1811" t="str">
            <v>COMPRESSOR</v>
          </cell>
          <cell r="C1811" t="str">
            <v>7.1㎥/min</v>
          </cell>
          <cell r="D1811">
            <v>0.13300000000000001</v>
          </cell>
          <cell r="E1811" t="str">
            <v>Hr</v>
          </cell>
          <cell r="G1811">
            <v>9681</v>
          </cell>
          <cell r="H1811">
            <v>1287</v>
          </cell>
          <cell r="I1811">
            <v>8779</v>
          </cell>
          <cell r="J1811">
            <v>1167</v>
          </cell>
          <cell r="K1811">
            <v>6250</v>
          </cell>
          <cell r="L1811">
            <v>831</v>
          </cell>
        </row>
        <row r="1812">
          <cell r="B1812" t="str">
            <v>AIR HOSE</v>
          </cell>
          <cell r="C1812" t="str">
            <v>3/4" ,1"</v>
          </cell>
          <cell r="D1812">
            <v>0.13300000000000001</v>
          </cell>
          <cell r="E1812" t="str">
            <v>Hr</v>
          </cell>
          <cell r="K1812">
            <v>48</v>
          </cell>
          <cell r="L1812">
            <v>6</v>
          </cell>
        </row>
        <row r="1813">
          <cell r="B1813" t="str">
            <v>브라스트기</v>
          </cell>
          <cell r="D1813">
            <v>0.13300000000000001</v>
          </cell>
          <cell r="E1813" t="str">
            <v>Hr</v>
          </cell>
          <cell r="K1813">
            <v>659</v>
          </cell>
          <cell r="L1813">
            <v>87</v>
          </cell>
        </row>
        <row r="1814">
          <cell r="B1814" t="str">
            <v>건  조  기</v>
          </cell>
          <cell r="D1814">
            <v>0.13300000000000001</v>
          </cell>
          <cell r="E1814" t="str">
            <v>Hr</v>
          </cell>
          <cell r="K1814">
            <v>211</v>
          </cell>
          <cell r="L1814">
            <v>28</v>
          </cell>
        </row>
        <row r="1815">
          <cell r="B1815" t="str">
            <v>방  진  복</v>
          </cell>
          <cell r="D1815">
            <v>0.13300000000000001</v>
          </cell>
          <cell r="E1815" t="str">
            <v>Hr</v>
          </cell>
          <cell r="K1815">
            <v>107</v>
          </cell>
          <cell r="L1815">
            <v>14</v>
          </cell>
        </row>
        <row r="1816">
          <cell r="B1816" t="str">
            <v>방  진  모</v>
          </cell>
          <cell r="D1816">
            <v>0.13300000000000001</v>
          </cell>
          <cell r="E1816" t="str">
            <v>Hr</v>
          </cell>
          <cell r="K1816">
            <v>21</v>
          </cell>
          <cell r="L1816">
            <v>2</v>
          </cell>
        </row>
        <row r="1817">
          <cell r="B1817" t="str">
            <v>건  조  유</v>
          </cell>
          <cell r="D1817">
            <v>0.33300000000000002</v>
          </cell>
          <cell r="E1817" t="str">
            <v>L</v>
          </cell>
          <cell r="I1817">
            <v>526.4</v>
          </cell>
          <cell r="J1817">
            <v>175</v>
          </cell>
        </row>
        <row r="1818">
          <cell r="B1818" t="str">
            <v>노      즐</v>
          </cell>
          <cell r="D1818">
            <v>0.03</v>
          </cell>
          <cell r="E1818" t="str">
            <v>개</v>
          </cell>
          <cell r="I1818">
            <v>32000</v>
          </cell>
          <cell r="J1818">
            <v>960</v>
          </cell>
        </row>
        <row r="1819">
          <cell r="B1819" t="str">
            <v>소      계</v>
          </cell>
          <cell r="F1819">
            <v>9436</v>
          </cell>
          <cell r="H1819">
            <v>4928</v>
          </cell>
          <cell r="J1819">
            <v>2852</v>
          </cell>
          <cell r="L1819">
            <v>1656</v>
          </cell>
        </row>
        <row r="1821">
          <cell r="A1821" t="str">
            <v>2. PRIMERY COATING (20μ)</v>
          </cell>
        </row>
        <row r="1822">
          <cell r="B1822" t="str">
            <v>ZINC RICH PRIMER</v>
          </cell>
          <cell r="D1822">
            <v>8.1000000000000003E-2</v>
          </cell>
          <cell r="E1822" t="str">
            <v>Liter</v>
          </cell>
          <cell r="I1822">
            <v>7945</v>
          </cell>
          <cell r="J1822">
            <v>643</v>
          </cell>
        </row>
        <row r="1823">
          <cell r="B1823" t="str">
            <v>신      나</v>
          </cell>
          <cell r="D1823">
            <v>0.01</v>
          </cell>
          <cell r="E1823" t="str">
            <v>Liter</v>
          </cell>
          <cell r="I1823">
            <v>2111</v>
          </cell>
          <cell r="J1823">
            <v>21</v>
          </cell>
        </row>
        <row r="1824">
          <cell r="B1824" t="str">
            <v>도  장  공</v>
          </cell>
          <cell r="D1824">
            <v>1.4999999999999999E-2</v>
          </cell>
          <cell r="E1824" t="str">
            <v>인</v>
          </cell>
          <cell r="G1824">
            <v>63038</v>
          </cell>
          <cell r="H1824">
            <v>945</v>
          </cell>
        </row>
        <row r="1825">
          <cell r="B1825" t="str">
            <v>공 구 손 료</v>
          </cell>
          <cell r="C1825" t="str">
            <v>2%</v>
          </cell>
          <cell r="D1825" t="str">
            <v>1</v>
          </cell>
          <cell r="E1825" t="str">
            <v>식</v>
          </cell>
          <cell r="L1825">
            <v>18</v>
          </cell>
        </row>
        <row r="1826">
          <cell r="B1826" t="str">
            <v>소      계</v>
          </cell>
          <cell r="F1826">
            <v>1627</v>
          </cell>
          <cell r="H1826">
            <v>945</v>
          </cell>
          <cell r="J1826">
            <v>664</v>
          </cell>
          <cell r="L1826">
            <v>18</v>
          </cell>
        </row>
        <row r="1828">
          <cell r="A1828" t="str">
            <v>3. COVER COATING (280μ)</v>
          </cell>
        </row>
        <row r="1829">
          <cell r="B1829" t="str">
            <v>PURE EPOXY</v>
          </cell>
          <cell r="D1829">
            <v>0.48299999999999998</v>
          </cell>
          <cell r="E1829" t="str">
            <v>Liter</v>
          </cell>
          <cell r="I1829">
            <v>4010</v>
          </cell>
          <cell r="J1829">
            <v>1936</v>
          </cell>
        </row>
        <row r="1830">
          <cell r="B1830" t="str">
            <v>신      나</v>
          </cell>
          <cell r="D1830">
            <v>4.8000000000000001E-2</v>
          </cell>
          <cell r="E1830" t="str">
            <v>Liter</v>
          </cell>
          <cell r="I1830">
            <v>2111</v>
          </cell>
          <cell r="J1830">
            <v>101</v>
          </cell>
        </row>
        <row r="1831">
          <cell r="B1831" t="str">
            <v>도  장  공</v>
          </cell>
          <cell r="D1831">
            <v>0.108</v>
          </cell>
          <cell r="E1831" t="str">
            <v>인</v>
          </cell>
          <cell r="G1831">
            <v>63038</v>
          </cell>
          <cell r="H1831">
            <v>6808</v>
          </cell>
        </row>
        <row r="1832">
          <cell r="A1832" t="str">
            <v>종       별</v>
          </cell>
          <cell r="C1832" t="str">
            <v>재 료 또 는</v>
          </cell>
          <cell r="D1832" t="str">
            <v xml:space="preserve">원 수 </v>
          </cell>
          <cell r="E1832" t="str">
            <v>단 위</v>
          </cell>
          <cell r="F1832" t="str">
            <v>총   액</v>
          </cell>
          <cell r="G1832" t="str">
            <v>노   무   비</v>
          </cell>
          <cell r="I1832" t="str">
            <v>재   료   비</v>
          </cell>
          <cell r="K1832" t="str">
            <v>경      비</v>
          </cell>
          <cell r="M1832" t="str">
            <v>비   고</v>
          </cell>
        </row>
        <row r="1833">
          <cell r="C1833" t="str">
            <v xml:space="preserve">규       격 </v>
          </cell>
          <cell r="F1833" t="str">
            <v>금   액</v>
          </cell>
          <cell r="G1833" t="str">
            <v>단  가</v>
          </cell>
          <cell r="H1833" t="str">
            <v>금   액</v>
          </cell>
          <cell r="I1833" t="str">
            <v>단  가</v>
          </cell>
          <cell r="J1833" t="str">
            <v>금   액</v>
          </cell>
          <cell r="K1833" t="str">
            <v>단  가</v>
          </cell>
          <cell r="L1833" t="str">
            <v>금   액</v>
          </cell>
        </row>
        <row r="1834">
          <cell r="B1834" t="str">
            <v>공 구 손 료</v>
          </cell>
          <cell r="C1834" t="str">
            <v>2%</v>
          </cell>
          <cell r="D1834" t="str">
            <v>1</v>
          </cell>
          <cell r="E1834" t="str">
            <v>식</v>
          </cell>
          <cell r="L1834">
            <v>136</v>
          </cell>
        </row>
        <row r="1835">
          <cell r="B1835" t="str">
            <v>소      계</v>
          </cell>
          <cell r="F1835">
            <v>8981</v>
          </cell>
          <cell r="H1835">
            <v>6808</v>
          </cell>
          <cell r="J1835">
            <v>2037</v>
          </cell>
          <cell r="L1835">
            <v>136</v>
          </cell>
        </row>
        <row r="1837">
          <cell r="A1837" t="str">
            <v>4. COVER COATING (280μ)</v>
          </cell>
        </row>
        <row r="1838">
          <cell r="B1838" t="str">
            <v>TAL  EPOXY</v>
          </cell>
          <cell r="D1838">
            <v>0.48299999999999998</v>
          </cell>
          <cell r="E1838" t="str">
            <v>Liter</v>
          </cell>
          <cell r="I1838">
            <v>3570</v>
          </cell>
          <cell r="J1838">
            <v>1724</v>
          </cell>
        </row>
        <row r="1839">
          <cell r="B1839" t="str">
            <v>신      나</v>
          </cell>
          <cell r="D1839">
            <v>4.8000000000000001E-2</v>
          </cell>
          <cell r="E1839" t="str">
            <v>Liter</v>
          </cell>
          <cell r="I1839">
            <v>2111</v>
          </cell>
          <cell r="J1839">
            <v>101</v>
          </cell>
        </row>
        <row r="1840">
          <cell r="B1840" t="str">
            <v>도  장  공</v>
          </cell>
          <cell r="D1840">
            <v>0.108</v>
          </cell>
          <cell r="E1840" t="str">
            <v>인</v>
          </cell>
          <cell r="G1840">
            <v>63038</v>
          </cell>
          <cell r="H1840">
            <v>6808</v>
          </cell>
        </row>
        <row r="1841">
          <cell r="B1841" t="str">
            <v>공 구 손 료</v>
          </cell>
          <cell r="C1841" t="str">
            <v>2%</v>
          </cell>
          <cell r="D1841" t="str">
            <v>1</v>
          </cell>
          <cell r="E1841" t="str">
            <v>식</v>
          </cell>
          <cell r="L1841">
            <v>136</v>
          </cell>
        </row>
        <row r="1843">
          <cell r="B1843" t="str">
            <v>소      계</v>
          </cell>
          <cell r="F1843">
            <v>8769</v>
          </cell>
          <cell r="H1843">
            <v>6808</v>
          </cell>
          <cell r="J1843">
            <v>1825</v>
          </cell>
          <cell r="L1843">
            <v>136</v>
          </cell>
        </row>
        <row r="1845">
          <cell r="A1845" t="str">
            <v>5. 방 오 도 료</v>
          </cell>
        </row>
        <row r="1846">
          <cell r="B1846" t="str">
            <v>방 오 도 료</v>
          </cell>
          <cell r="D1846">
            <v>0.154</v>
          </cell>
          <cell r="E1846" t="str">
            <v>Liter</v>
          </cell>
          <cell r="I1846">
            <v>9231</v>
          </cell>
          <cell r="J1846">
            <v>1421</v>
          </cell>
        </row>
        <row r="1847">
          <cell r="B1847" t="str">
            <v>신      나(ANTI FOULING)</v>
          </cell>
          <cell r="D1847">
            <v>8.0000000000000002E-3</v>
          </cell>
          <cell r="E1847" t="str">
            <v>Liter</v>
          </cell>
          <cell r="I1847">
            <v>1530</v>
          </cell>
          <cell r="J1847">
            <v>12</v>
          </cell>
        </row>
        <row r="1848">
          <cell r="B1848" t="str">
            <v>도  장  공</v>
          </cell>
          <cell r="D1848">
            <v>0.3</v>
          </cell>
          <cell r="E1848" t="str">
            <v>인</v>
          </cell>
          <cell r="G1848">
            <v>63038</v>
          </cell>
          <cell r="H1848">
            <v>18911</v>
          </cell>
        </row>
        <row r="1849">
          <cell r="B1849" t="str">
            <v>공 구 손 료</v>
          </cell>
          <cell r="C1849" t="str">
            <v>2%</v>
          </cell>
          <cell r="D1849" t="str">
            <v>1</v>
          </cell>
          <cell r="E1849" t="str">
            <v>식</v>
          </cell>
          <cell r="L1849">
            <v>378</v>
          </cell>
        </row>
        <row r="1850">
          <cell r="B1850" t="str">
            <v>소      계</v>
          </cell>
          <cell r="F1850">
            <v>20722</v>
          </cell>
          <cell r="H1850">
            <v>18911</v>
          </cell>
          <cell r="J1850">
            <v>1433</v>
          </cell>
          <cell r="L1850">
            <v>378</v>
          </cell>
        </row>
        <row r="1861">
          <cell r="B1861" t="str">
            <v>신공법 도장방식을 채택할 경우</v>
          </cell>
          <cell r="F1861" t="str">
            <v>도 장 비 (M²당) 일 위 대 가</v>
          </cell>
        </row>
        <row r="1862">
          <cell r="E1862" t="str">
            <v xml:space="preserve"> </v>
          </cell>
        </row>
        <row r="1863">
          <cell r="A1863" t="str">
            <v>종       별</v>
          </cell>
          <cell r="C1863" t="str">
            <v>재 료 또 는</v>
          </cell>
          <cell r="D1863" t="str">
            <v xml:space="preserve">원 수 </v>
          </cell>
          <cell r="E1863" t="str">
            <v>단 위</v>
          </cell>
          <cell r="F1863" t="str">
            <v>총   액</v>
          </cell>
          <cell r="G1863" t="str">
            <v>노   무   비</v>
          </cell>
          <cell r="I1863" t="str">
            <v>재   료   비</v>
          </cell>
          <cell r="K1863" t="str">
            <v>경      비</v>
          </cell>
          <cell r="M1863" t="str">
            <v>비   고</v>
          </cell>
        </row>
        <row r="1864">
          <cell r="C1864" t="str">
            <v xml:space="preserve">규       격 </v>
          </cell>
          <cell r="F1864" t="str">
            <v>금   액</v>
          </cell>
          <cell r="G1864" t="str">
            <v>단  가</v>
          </cell>
          <cell r="H1864" t="str">
            <v>금   액</v>
          </cell>
          <cell r="I1864" t="str">
            <v>단  가</v>
          </cell>
          <cell r="J1864" t="str">
            <v>금   액</v>
          </cell>
          <cell r="K1864" t="str">
            <v>단  가</v>
          </cell>
          <cell r="L1864" t="str">
            <v>금   액</v>
          </cell>
        </row>
        <row r="1865">
          <cell r="A1865" t="str">
            <v>1. 전처리 ( 육상용 ) (WATER SAND JET 공법) : BLAST CLEANINING  SA 2½</v>
          </cell>
        </row>
        <row r="1866">
          <cell r="B1866" t="str">
            <v>WATER JET</v>
          </cell>
          <cell r="C1866" t="str">
            <v>500 KG/㎡</v>
          </cell>
          <cell r="D1866">
            <v>1</v>
          </cell>
          <cell r="E1866" t="str">
            <v>㎡</v>
          </cell>
          <cell r="K1866">
            <v>1400</v>
          </cell>
          <cell r="L1866">
            <v>1400</v>
          </cell>
        </row>
        <row r="1867">
          <cell r="B1867" t="str">
            <v>시 리 카</v>
          </cell>
          <cell r="D1867">
            <v>10</v>
          </cell>
          <cell r="E1867" t="str">
            <v>kg</v>
          </cell>
          <cell r="I1867">
            <v>130</v>
          </cell>
          <cell r="J1867">
            <v>1300</v>
          </cell>
        </row>
        <row r="1868">
          <cell r="B1868" t="str">
            <v>경    유</v>
          </cell>
          <cell r="D1868">
            <v>4</v>
          </cell>
          <cell r="E1868" t="str">
            <v>L</v>
          </cell>
          <cell r="I1868">
            <v>526.4</v>
          </cell>
          <cell r="J1868">
            <v>2105</v>
          </cell>
        </row>
        <row r="1869">
          <cell r="B1869" t="str">
            <v>특별인부</v>
          </cell>
          <cell r="D1869">
            <v>0.1</v>
          </cell>
          <cell r="E1869" t="str">
            <v>인</v>
          </cell>
          <cell r="G1869">
            <v>57379</v>
          </cell>
          <cell r="H1869">
            <v>5737</v>
          </cell>
        </row>
        <row r="1870">
          <cell r="B1870" t="str">
            <v>보통인부</v>
          </cell>
          <cell r="D1870">
            <v>0.08</v>
          </cell>
          <cell r="E1870" t="str">
            <v>"</v>
          </cell>
          <cell r="G1870">
            <v>37736</v>
          </cell>
          <cell r="H1870">
            <v>3018</v>
          </cell>
        </row>
        <row r="1871">
          <cell r="B1871" t="str">
            <v>공구손료</v>
          </cell>
          <cell r="C1871" t="str">
            <v>10 %</v>
          </cell>
          <cell r="D1871" t="str">
            <v>1</v>
          </cell>
          <cell r="E1871" t="str">
            <v>식</v>
          </cell>
          <cell r="L1871">
            <v>875</v>
          </cell>
          <cell r="M1871" t="str">
            <v>열풍기,발청억</v>
          </cell>
        </row>
        <row r="1872">
          <cell r="B1872" t="str">
            <v>소      계</v>
          </cell>
          <cell r="F1872">
            <v>14435</v>
          </cell>
          <cell r="H1872">
            <v>8755</v>
          </cell>
          <cell r="J1872">
            <v>3405</v>
          </cell>
          <cell r="L1872">
            <v>2275</v>
          </cell>
        </row>
        <row r="1874">
          <cell r="A1874" t="str">
            <v>2. 전처리 ( 수중용 ) (WATER SAND JET 공법) : BLAST CLEANINING  ST 2</v>
          </cell>
        </row>
        <row r="1875">
          <cell r="B1875" t="str">
            <v>WATER JET</v>
          </cell>
          <cell r="C1875" t="str">
            <v>500 KG/㎡</v>
          </cell>
          <cell r="D1875">
            <v>1</v>
          </cell>
          <cell r="E1875" t="str">
            <v>㎡</v>
          </cell>
          <cell r="K1875">
            <v>2000</v>
          </cell>
          <cell r="L1875">
            <v>2000</v>
          </cell>
        </row>
        <row r="1876">
          <cell r="B1876" t="str">
            <v>시 리 카</v>
          </cell>
          <cell r="D1876">
            <v>10</v>
          </cell>
          <cell r="E1876" t="str">
            <v>kg</v>
          </cell>
          <cell r="I1876">
            <v>130</v>
          </cell>
          <cell r="J1876">
            <v>1300</v>
          </cell>
        </row>
        <row r="1877">
          <cell r="B1877" t="str">
            <v>경    유</v>
          </cell>
          <cell r="D1877">
            <v>6</v>
          </cell>
          <cell r="E1877" t="str">
            <v>L</v>
          </cell>
          <cell r="I1877">
            <v>526.4</v>
          </cell>
          <cell r="J1877">
            <v>3158</v>
          </cell>
        </row>
        <row r="1878">
          <cell r="B1878" t="str">
            <v>잠 수 부</v>
          </cell>
          <cell r="D1878">
            <v>0.7</v>
          </cell>
          <cell r="E1878" t="str">
            <v>인</v>
          </cell>
          <cell r="G1878">
            <v>81832</v>
          </cell>
          <cell r="H1878">
            <v>57282</v>
          </cell>
        </row>
        <row r="1879">
          <cell r="B1879" t="str">
            <v>보통인부</v>
          </cell>
          <cell r="D1879">
            <v>0.7</v>
          </cell>
          <cell r="E1879" t="str">
            <v>"</v>
          </cell>
          <cell r="G1879">
            <v>37736</v>
          </cell>
          <cell r="H1879">
            <v>26415</v>
          </cell>
        </row>
        <row r="1880">
          <cell r="B1880" t="str">
            <v>선    부</v>
          </cell>
          <cell r="D1880">
            <v>0.7</v>
          </cell>
          <cell r="E1880" t="str">
            <v>"</v>
          </cell>
          <cell r="G1880">
            <v>40088</v>
          </cell>
          <cell r="H1880">
            <v>28061</v>
          </cell>
        </row>
        <row r="1881">
          <cell r="B1881" t="str">
            <v>도선임대료</v>
          </cell>
          <cell r="D1881" t="str">
            <v>1</v>
          </cell>
          <cell r="E1881" t="str">
            <v>식</v>
          </cell>
          <cell r="L1881">
            <v>12000</v>
          </cell>
        </row>
        <row r="1882">
          <cell r="B1882" t="str">
            <v>공구손료</v>
          </cell>
          <cell r="C1882" t="str">
            <v>10 %</v>
          </cell>
          <cell r="D1882" t="str">
            <v>1</v>
          </cell>
          <cell r="E1882" t="str">
            <v>식</v>
          </cell>
          <cell r="L1882">
            <v>11175</v>
          </cell>
          <cell r="M1882" t="str">
            <v>열풍기,발청억</v>
          </cell>
        </row>
        <row r="1883">
          <cell r="B1883" t="str">
            <v>소      계</v>
          </cell>
          <cell r="F1883">
            <v>141391</v>
          </cell>
          <cell r="H1883">
            <v>111758</v>
          </cell>
          <cell r="J1883">
            <v>4458</v>
          </cell>
          <cell r="L1883">
            <v>25175</v>
          </cell>
        </row>
        <row r="1884">
          <cell r="F1884" t="str">
            <v xml:space="preserve"> </v>
          </cell>
        </row>
        <row r="1885">
          <cell r="A1885" t="str">
            <v>3. 도장 SYSTEM 1 : 상시 물속에 잠기는 구조물</v>
          </cell>
        </row>
        <row r="1886">
          <cell r="B1886" t="str">
            <v xml:space="preserve">소지처리 </v>
          </cell>
          <cell r="C1886" t="str">
            <v>BLASTING 작업으로서 SIS Sa2½ 이상</v>
          </cell>
        </row>
        <row r="1887">
          <cell r="B1887" t="str">
            <v>하    도</v>
          </cell>
          <cell r="C1887" t="str">
            <v>무기질 징크리치 푸라이머</v>
          </cell>
          <cell r="F1887" t="str">
            <v xml:space="preserve"> 75 μ</v>
          </cell>
        </row>
        <row r="1888">
          <cell r="B1888" t="str">
            <v>중    도</v>
          </cell>
          <cell r="C1888" t="str">
            <v>중도용 엑폭시 수지도료</v>
          </cell>
          <cell r="F1888" t="str">
            <v xml:space="preserve"> 45 μ</v>
          </cell>
        </row>
        <row r="1889">
          <cell r="B1889" t="str">
            <v>상    도</v>
          </cell>
          <cell r="C1889" t="str">
            <v>상도용 엑폭시</v>
          </cell>
          <cell r="F1889" t="str">
            <v>400 μ</v>
          </cell>
        </row>
        <row r="1890">
          <cell r="A1890" t="str">
            <v>종       별</v>
          </cell>
          <cell r="C1890" t="str">
            <v>재 료 또 는</v>
          </cell>
          <cell r="D1890" t="str">
            <v xml:space="preserve">원 수 </v>
          </cell>
          <cell r="E1890" t="str">
            <v>단 위</v>
          </cell>
          <cell r="F1890" t="str">
            <v>총   액</v>
          </cell>
          <cell r="G1890" t="str">
            <v>노   무   비</v>
          </cell>
          <cell r="I1890" t="str">
            <v>재   료   비</v>
          </cell>
          <cell r="K1890" t="str">
            <v>경      비</v>
          </cell>
          <cell r="M1890" t="str">
            <v>비   고</v>
          </cell>
        </row>
        <row r="1891">
          <cell r="C1891" t="str">
            <v xml:space="preserve">규       격 </v>
          </cell>
          <cell r="F1891" t="str">
            <v>금   액</v>
          </cell>
          <cell r="G1891" t="str">
            <v>단  가</v>
          </cell>
          <cell r="H1891" t="str">
            <v>금   액</v>
          </cell>
          <cell r="I1891" t="str">
            <v>단  가</v>
          </cell>
          <cell r="J1891" t="str">
            <v>금   액</v>
          </cell>
          <cell r="K1891" t="str">
            <v>단  가</v>
          </cell>
          <cell r="L1891" t="str">
            <v>금   액</v>
          </cell>
        </row>
        <row r="1892">
          <cell r="A1892" t="str">
            <v>공사비 산출</v>
          </cell>
          <cell r="F1892" t="str">
            <v xml:space="preserve"> </v>
          </cell>
        </row>
        <row r="1893">
          <cell r="B1893" t="str">
            <v>무기질 징크리치 푸라이머</v>
          </cell>
          <cell r="D1893">
            <v>0.2</v>
          </cell>
          <cell r="E1893" t="str">
            <v>L</v>
          </cell>
          <cell r="F1893" t="str">
            <v xml:space="preserve"> </v>
          </cell>
          <cell r="I1893">
            <v>7945</v>
          </cell>
          <cell r="J1893">
            <v>1589</v>
          </cell>
        </row>
        <row r="1894">
          <cell r="B1894" t="str">
            <v>중도용 엑폭시 수지도료</v>
          </cell>
          <cell r="D1894">
            <v>0.2</v>
          </cell>
          <cell r="E1894" t="str">
            <v>L</v>
          </cell>
          <cell r="F1894" t="str">
            <v xml:space="preserve"> </v>
          </cell>
          <cell r="I1894">
            <v>7500</v>
          </cell>
          <cell r="J1894">
            <v>1500</v>
          </cell>
        </row>
        <row r="1895">
          <cell r="B1895" t="str">
            <v>상도용 엑폭시</v>
          </cell>
          <cell r="D1895">
            <v>0.68</v>
          </cell>
          <cell r="E1895" t="str">
            <v>L</v>
          </cell>
          <cell r="F1895" t="str">
            <v xml:space="preserve"> </v>
          </cell>
          <cell r="I1895">
            <v>18000</v>
          </cell>
          <cell r="J1895">
            <v>12240</v>
          </cell>
        </row>
        <row r="1896">
          <cell r="B1896" t="str">
            <v>희 석 제</v>
          </cell>
          <cell r="D1896">
            <v>0.3</v>
          </cell>
          <cell r="E1896" t="str">
            <v>L</v>
          </cell>
          <cell r="F1896" t="str">
            <v xml:space="preserve"> </v>
          </cell>
          <cell r="I1896">
            <v>2111</v>
          </cell>
          <cell r="J1896">
            <v>633</v>
          </cell>
        </row>
        <row r="1897">
          <cell r="B1897" t="str">
            <v>도  장  공</v>
          </cell>
          <cell r="D1897">
            <v>0.1</v>
          </cell>
          <cell r="E1897" t="str">
            <v>인</v>
          </cell>
          <cell r="F1897" t="str">
            <v xml:space="preserve"> </v>
          </cell>
          <cell r="G1897">
            <v>63038</v>
          </cell>
          <cell r="H1897">
            <v>6303</v>
          </cell>
        </row>
        <row r="1898">
          <cell r="B1898" t="str">
            <v>보 통 인 부</v>
          </cell>
          <cell r="D1898">
            <v>0.1</v>
          </cell>
          <cell r="E1898" t="str">
            <v>인</v>
          </cell>
          <cell r="F1898" t="str">
            <v xml:space="preserve"> </v>
          </cell>
          <cell r="G1898">
            <v>37736</v>
          </cell>
          <cell r="H1898">
            <v>3773</v>
          </cell>
        </row>
        <row r="1899">
          <cell r="B1899" t="str">
            <v>공 구 손 료</v>
          </cell>
          <cell r="C1899" t="str">
            <v>노임의 2%</v>
          </cell>
          <cell r="D1899" t="str">
            <v>1</v>
          </cell>
          <cell r="E1899" t="str">
            <v>식</v>
          </cell>
          <cell r="F1899" t="str">
            <v xml:space="preserve"> </v>
          </cell>
          <cell r="L1899">
            <v>201</v>
          </cell>
        </row>
        <row r="1900">
          <cell r="B1900" t="str">
            <v>소      계</v>
          </cell>
          <cell r="F1900">
            <v>26239</v>
          </cell>
          <cell r="H1900">
            <v>10076</v>
          </cell>
          <cell r="J1900">
            <v>15962</v>
          </cell>
          <cell r="L1900">
            <v>201</v>
          </cell>
        </row>
        <row r="1901">
          <cell r="F1901" t="str">
            <v xml:space="preserve"> </v>
          </cell>
        </row>
        <row r="1902">
          <cell r="A1902" t="str">
            <v>4. 도장 SYSTEM 2 : 해수 가까이 상시 노출되어있는 구조물</v>
          </cell>
        </row>
        <row r="1903">
          <cell r="B1903" t="str">
            <v xml:space="preserve">소지처리 </v>
          </cell>
          <cell r="C1903" t="str">
            <v>BLASTING 작업으로서 SIS Sa2½ 이상</v>
          </cell>
        </row>
        <row r="1904">
          <cell r="B1904" t="str">
            <v>하    도</v>
          </cell>
          <cell r="C1904" t="str">
            <v>무기질 징크리치 푸라이머</v>
          </cell>
          <cell r="F1904" t="str">
            <v xml:space="preserve"> 75 μ</v>
          </cell>
        </row>
        <row r="1905">
          <cell r="B1905" t="str">
            <v>중    도 1</v>
          </cell>
          <cell r="C1905" t="str">
            <v>중도용 엑폭시 수지도료</v>
          </cell>
          <cell r="F1905" t="str">
            <v xml:space="preserve"> 45 μ</v>
          </cell>
        </row>
        <row r="1906">
          <cell r="B1906" t="str">
            <v>중    도 2</v>
          </cell>
          <cell r="C1906" t="str">
            <v>중도용 엑폭시 수지도료</v>
          </cell>
          <cell r="F1906" t="str">
            <v>355 μ</v>
          </cell>
        </row>
        <row r="1907">
          <cell r="B1907" t="str">
            <v>상    도</v>
          </cell>
          <cell r="C1907" t="str">
            <v>상도용 엑폭시</v>
          </cell>
          <cell r="F1907" t="str">
            <v xml:space="preserve"> 45 μ</v>
          </cell>
        </row>
        <row r="1908">
          <cell r="F1908" t="str">
            <v xml:space="preserve"> </v>
          </cell>
        </row>
        <row r="1909">
          <cell r="A1909" t="str">
            <v>공사비 산출</v>
          </cell>
          <cell r="F1909" t="str">
            <v xml:space="preserve"> </v>
          </cell>
        </row>
        <row r="1910">
          <cell r="B1910" t="str">
            <v>무기질 징크리치 푸라이머</v>
          </cell>
          <cell r="D1910">
            <v>0.2</v>
          </cell>
          <cell r="E1910" t="str">
            <v>L</v>
          </cell>
          <cell r="F1910" t="str">
            <v xml:space="preserve"> </v>
          </cell>
          <cell r="I1910">
            <v>7945</v>
          </cell>
          <cell r="J1910">
            <v>1589</v>
          </cell>
        </row>
        <row r="1911">
          <cell r="B1911" t="str">
            <v>중도용 엑폭시 수지도료 1</v>
          </cell>
          <cell r="D1911">
            <v>0.2</v>
          </cell>
          <cell r="E1911" t="str">
            <v>L</v>
          </cell>
          <cell r="F1911" t="str">
            <v xml:space="preserve"> </v>
          </cell>
          <cell r="I1911">
            <v>7500</v>
          </cell>
          <cell r="J1911">
            <v>1500</v>
          </cell>
        </row>
        <row r="1912">
          <cell r="B1912" t="str">
            <v>중도용 엑폭시 수지도료 2</v>
          </cell>
          <cell r="D1912">
            <v>0.6</v>
          </cell>
          <cell r="E1912" t="str">
            <v>L</v>
          </cell>
          <cell r="F1912" t="str">
            <v xml:space="preserve"> </v>
          </cell>
          <cell r="I1912">
            <v>18000</v>
          </cell>
          <cell r="J1912">
            <v>10800</v>
          </cell>
        </row>
        <row r="1913">
          <cell r="B1913" t="str">
            <v>상도용 엑폭시</v>
          </cell>
          <cell r="D1913">
            <v>0.2</v>
          </cell>
          <cell r="E1913" t="str">
            <v>L</v>
          </cell>
          <cell r="F1913" t="str">
            <v xml:space="preserve"> </v>
          </cell>
          <cell r="I1913">
            <v>5900</v>
          </cell>
          <cell r="J1913">
            <v>1180</v>
          </cell>
        </row>
        <row r="1914">
          <cell r="B1914" t="str">
            <v>희 석 제</v>
          </cell>
          <cell r="D1914">
            <v>0.36</v>
          </cell>
          <cell r="E1914" t="str">
            <v>L</v>
          </cell>
          <cell r="F1914" t="str">
            <v xml:space="preserve"> </v>
          </cell>
          <cell r="I1914">
            <v>2111</v>
          </cell>
          <cell r="J1914">
            <v>759</v>
          </cell>
        </row>
        <row r="1915">
          <cell r="B1915" t="str">
            <v>도  장  공</v>
          </cell>
          <cell r="D1915">
            <v>0.13</v>
          </cell>
          <cell r="E1915" t="str">
            <v>인</v>
          </cell>
          <cell r="F1915" t="str">
            <v xml:space="preserve"> </v>
          </cell>
          <cell r="G1915">
            <v>63038</v>
          </cell>
          <cell r="H1915">
            <v>8194</v>
          </cell>
        </row>
        <row r="1916">
          <cell r="B1916" t="str">
            <v>보 통 인 부</v>
          </cell>
          <cell r="D1916">
            <v>0.13</v>
          </cell>
          <cell r="E1916" t="str">
            <v>인</v>
          </cell>
          <cell r="F1916" t="str">
            <v xml:space="preserve"> </v>
          </cell>
          <cell r="G1916">
            <v>37736</v>
          </cell>
          <cell r="H1916">
            <v>4905</v>
          </cell>
        </row>
        <row r="1917">
          <cell r="B1917" t="str">
            <v>공 구 손 료</v>
          </cell>
          <cell r="C1917" t="str">
            <v>노임의 2%</v>
          </cell>
          <cell r="D1917" t="str">
            <v>1</v>
          </cell>
          <cell r="E1917" t="str">
            <v>식</v>
          </cell>
          <cell r="F1917" t="str">
            <v xml:space="preserve"> </v>
          </cell>
          <cell r="L1917">
            <v>261</v>
          </cell>
        </row>
        <row r="1918">
          <cell r="B1918" t="str">
            <v>소      계</v>
          </cell>
          <cell r="F1918">
            <v>29188</v>
          </cell>
          <cell r="H1918">
            <v>13099</v>
          </cell>
          <cell r="J1918">
            <v>15828</v>
          </cell>
          <cell r="L1918">
            <v>261</v>
          </cell>
        </row>
        <row r="1919">
          <cell r="A1919" t="str">
            <v>종       별</v>
          </cell>
          <cell r="C1919" t="str">
            <v>재 료 또 는</v>
          </cell>
          <cell r="D1919" t="str">
            <v xml:space="preserve">원 수 </v>
          </cell>
          <cell r="E1919" t="str">
            <v>단 위</v>
          </cell>
          <cell r="F1919" t="str">
            <v>총   액</v>
          </cell>
          <cell r="G1919" t="str">
            <v>노   무   비</v>
          </cell>
          <cell r="I1919" t="str">
            <v>재   료   비</v>
          </cell>
          <cell r="K1919" t="str">
            <v>경      비</v>
          </cell>
          <cell r="M1919" t="str">
            <v>비   고</v>
          </cell>
        </row>
        <row r="1920">
          <cell r="C1920" t="str">
            <v xml:space="preserve">규       격 </v>
          </cell>
          <cell r="F1920" t="str">
            <v>금   액</v>
          </cell>
          <cell r="G1920" t="str">
            <v>단  가</v>
          </cell>
          <cell r="H1920" t="str">
            <v>금   액</v>
          </cell>
          <cell r="I1920" t="str">
            <v>단  가</v>
          </cell>
          <cell r="J1920" t="str">
            <v>금   액</v>
          </cell>
          <cell r="K1920" t="str">
            <v>단  가</v>
          </cell>
          <cell r="L1920" t="str">
            <v>금   액</v>
          </cell>
        </row>
        <row r="1921">
          <cell r="A1921" t="str">
            <v>5. 도장 SYSTEM 3 : 해중에서 작업해야하는 구조물</v>
          </cell>
        </row>
        <row r="1922">
          <cell r="B1922" t="str">
            <v xml:space="preserve">소지처리 </v>
          </cell>
          <cell r="C1922" t="str">
            <v>WATER SAND JET나 WATER JET로써 피도면의 밀스케일등 이물질을 완전 제거하여 SIS ST 2 이상되게 할것.</v>
          </cell>
        </row>
        <row r="1923">
          <cell r="B1923" t="str">
            <v>하    도</v>
          </cell>
          <cell r="C1923" t="str">
            <v>수중용 엑폭시</v>
          </cell>
          <cell r="F1923" t="str">
            <v>1,000 μ</v>
          </cell>
        </row>
        <row r="1924">
          <cell r="F1924" t="str">
            <v xml:space="preserve"> </v>
          </cell>
        </row>
        <row r="1925">
          <cell r="A1925" t="str">
            <v>공사비 산출</v>
          </cell>
          <cell r="F1925" t="str">
            <v xml:space="preserve"> </v>
          </cell>
        </row>
        <row r="1926">
          <cell r="B1926" t="str">
            <v>상도용 엑폭시</v>
          </cell>
          <cell r="D1926">
            <v>1.74</v>
          </cell>
          <cell r="E1926" t="str">
            <v>L</v>
          </cell>
          <cell r="F1926" t="str">
            <v xml:space="preserve"> </v>
          </cell>
          <cell r="I1926">
            <v>26000</v>
          </cell>
          <cell r="J1926">
            <v>45240</v>
          </cell>
        </row>
        <row r="1927">
          <cell r="B1927" t="str">
            <v>잠  수  부</v>
          </cell>
          <cell r="D1927">
            <v>0.5</v>
          </cell>
          <cell r="E1927" t="str">
            <v>인</v>
          </cell>
          <cell r="F1927" t="str">
            <v xml:space="preserve"> </v>
          </cell>
          <cell r="G1927">
            <v>81832</v>
          </cell>
          <cell r="H1927">
            <v>40916</v>
          </cell>
        </row>
        <row r="1928">
          <cell r="B1928" t="str">
            <v>공 구 손 료</v>
          </cell>
          <cell r="C1928" t="str">
            <v>노임의 2%</v>
          </cell>
          <cell r="D1928" t="str">
            <v>1</v>
          </cell>
          <cell r="E1928" t="str">
            <v>식</v>
          </cell>
          <cell r="F1928" t="str">
            <v xml:space="preserve"> </v>
          </cell>
          <cell r="L1928">
            <v>818</v>
          </cell>
        </row>
        <row r="1929">
          <cell r="B1929" t="str">
            <v>소      계</v>
          </cell>
          <cell r="F1929">
            <v>86974</v>
          </cell>
          <cell r="H1929">
            <v>40916</v>
          </cell>
          <cell r="J1929">
            <v>45240</v>
          </cell>
          <cell r="L1929">
            <v>818</v>
          </cell>
        </row>
        <row r="1930">
          <cell r="F1930" t="str">
            <v xml:space="preserve"> </v>
          </cell>
        </row>
        <row r="1931">
          <cell r="A1931" t="str">
            <v>6. CERAMIC COATING (ATO) 200μ</v>
          </cell>
        </row>
        <row r="1932">
          <cell r="B1932" t="str">
            <v>6-1. 바탕만들기</v>
          </cell>
        </row>
        <row r="1933">
          <cell r="B1933" t="str">
            <v>SNAD</v>
          </cell>
          <cell r="D1933">
            <v>5.0799999999999998E-2</v>
          </cell>
          <cell r="E1933" t="str">
            <v>㎥</v>
          </cell>
          <cell r="F1933">
            <v>355</v>
          </cell>
          <cell r="I1933">
            <v>7000</v>
          </cell>
          <cell r="J1933">
            <v>355</v>
          </cell>
        </row>
        <row r="1934">
          <cell r="B1934" t="str">
            <v>계 령 공</v>
          </cell>
          <cell r="D1934">
            <v>0.05</v>
          </cell>
          <cell r="E1934" t="str">
            <v>인</v>
          </cell>
          <cell r="F1934">
            <v>2096</v>
          </cell>
          <cell r="G1934">
            <v>41937</v>
          </cell>
          <cell r="H1934">
            <v>2096</v>
          </cell>
        </row>
        <row r="1935">
          <cell r="B1935" t="str">
            <v>보 통 인 부</v>
          </cell>
          <cell r="D1935">
            <v>0.1</v>
          </cell>
          <cell r="E1935" t="str">
            <v>인</v>
          </cell>
          <cell r="F1935">
            <v>3773</v>
          </cell>
          <cell r="G1935">
            <v>37736</v>
          </cell>
          <cell r="H1935">
            <v>3773</v>
          </cell>
        </row>
        <row r="1936">
          <cell r="B1936" t="str">
            <v>POWER BRUSH</v>
          </cell>
          <cell r="D1936">
            <v>0.03</v>
          </cell>
          <cell r="E1936" t="str">
            <v>KG</v>
          </cell>
          <cell r="F1936">
            <v>150</v>
          </cell>
          <cell r="I1936">
            <v>5000</v>
          </cell>
          <cell r="J1936">
            <v>150</v>
          </cell>
        </row>
        <row r="1937">
          <cell r="B1937" t="str">
            <v>WIRE BRUSH</v>
          </cell>
          <cell r="D1937">
            <v>1.6E-2</v>
          </cell>
          <cell r="E1937" t="str">
            <v>KG</v>
          </cell>
          <cell r="F1937">
            <v>32</v>
          </cell>
          <cell r="I1937">
            <v>2000</v>
          </cell>
          <cell r="J1937">
            <v>32</v>
          </cell>
        </row>
        <row r="1938">
          <cell r="B1938" t="str">
            <v>기 계 공</v>
          </cell>
          <cell r="D1938">
            <v>0.13300000000000001</v>
          </cell>
          <cell r="E1938" t="str">
            <v>인</v>
          </cell>
          <cell r="F1938">
            <v>7834</v>
          </cell>
          <cell r="G1938">
            <v>58906</v>
          </cell>
          <cell r="H1938">
            <v>7834</v>
          </cell>
        </row>
        <row r="1939">
          <cell r="B1939" t="str">
            <v>조 력 공</v>
          </cell>
          <cell r="D1939">
            <v>0.05</v>
          </cell>
          <cell r="E1939" t="str">
            <v>인</v>
          </cell>
          <cell r="F1939">
            <v>2445</v>
          </cell>
          <cell r="G1939">
            <v>48912</v>
          </cell>
          <cell r="H1939">
            <v>2445</v>
          </cell>
        </row>
        <row r="1940">
          <cell r="B1940" t="str">
            <v>품질관리공(시험사1급)</v>
          </cell>
          <cell r="D1940">
            <v>1.6E-2</v>
          </cell>
          <cell r="E1940" t="str">
            <v>인</v>
          </cell>
          <cell r="F1940">
            <v>765</v>
          </cell>
          <cell r="G1940">
            <v>47867</v>
          </cell>
          <cell r="H1940">
            <v>765</v>
          </cell>
        </row>
        <row r="1941">
          <cell r="B1941" t="str">
            <v>공 구 손 료</v>
          </cell>
          <cell r="C1941" t="str">
            <v>노임의 2%</v>
          </cell>
          <cell r="D1941" t="str">
            <v>1</v>
          </cell>
          <cell r="E1941" t="str">
            <v>식</v>
          </cell>
          <cell r="F1941">
            <v>338</v>
          </cell>
          <cell r="L1941">
            <v>338</v>
          </cell>
        </row>
        <row r="1942">
          <cell r="B1942" t="str">
            <v>소      계</v>
          </cell>
          <cell r="F1942">
            <v>17788</v>
          </cell>
          <cell r="H1942">
            <v>16913</v>
          </cell>
          <cell r="J1942">
            <v>537</v>
          </cell>
          <cell r="L1942">
            <v>338</v>
          </cell>
        </row>
        <row r="1943">
          <cell r="F1943" t="str">
            <v xml:space="preserve"> </v>
          </cell>
        </row>
        <row r="1944">
          <cell r="B1944" t="str">
            <v>6-2. CERAMIC COATING (200μ)</v>
          </cell>
        </row>
        <row r="1945">
          <cell r="B1945" t="str">
            <v>세 척 제</v>
          </cell>
          <cell r="D1945">
            <v>0.05</v>
          </cell>
          <cell r="E1945" t="str">
            <v>통</v>
          </cell>
          <cell r="F1945">
            <v>525</v>
          </cell>
          <cell r="I1945">
            <v>10500</v>
          </cell>
          <cell r="J1945">
            <v>525</v>
          </cell>
        </row>
        <row r="1946">
          <cell r="B1946" t="str">
            <v>세 척 공(보통인부)</v>
          </cell>
          <cell r="D1946">
            <v>1.6E-2</v>
          </cell>
          <cell r="E1946" t="str">
            <v>인</v>
          </cell>
          <cell r="F1946">
            <v>603</v>
          </cell>
          <cell r="G1946">
            <v>37736</v>
          </cell>
          <cell r="H1946">
            <v>603</v>
          </cell>
        </row>
        <row r="1947">
          <cell r="B1947" t="str">
            <v>넝    마</v>
          </cell>
          <cell r="D1947">
            <v>0.01</v>
          </cell>
          <cell r="E1947" t="str">
            <v>KG</v>
          </cell>
          <cell r="F1947">
            <v>13</v>
          </cell>
          <cell r="I1947">
            <v>1363</v>
          </cell>
          <cell r="J1947">
            <v>13</v>
          </cell>
        </row>
        <row r="1948">
          <cell r="A1948" t="str">
            <v>종       별</v>
          </cell>
          <cell r="C1948" t="str">
            <v>재 료 또 는</v>
          </cell>
          <cell r="D1948" t="str">
            <v xml:space="preserve">원 수 </v>
          </cell>
          <cell r="E1948" t="str">
            <v>단 위</v>
          </cell>
          <cell r="F1948" t="str">
            <v>총   액</v>
          </cell>
          <cell r="G1948" t="str">
            <v>노   무   비</v>
          </cell>
          <cell r="I1948" t="str">
            <v>재   료   비</v>
          </cell>
          <cell r="K1948" t="str">
            <v>경      비</v>
          </cell>
          <cell r="M1948" t="str">
            <v>비   고</v>
          </cell>
        </row>
        <row r="1949">
          <cell r="C1949" t="str">
            <v xml:space="preserve">규       격 </v>
          </cell>
          <cell r="F1949" t="str">
            <v>금   액</v>
          </cell>
          <cell r="G1949" t="str">
            <v>단  가</v>
          </cell>
          <cell r="H1949" t="str">
            <v>금   액</v>
          </cell>
          <cell r="I1949" t="str">
            <v>단  가</v>
          </cell>
          <cell r="J1949" t="str">
            <v>금   액</v>
          </cell>
          <cell r="K1949" t="str">
            <v>단  가</v>
          </cell>
          <cell r="L1949" t="str">
            <v>금   액</v>
          </cell>
        </row>
        <row r="1950">
          <cell r="B1950" t="str">
            <v>세라믹코팅제</v>
          </cell>
          <cell r="D1950">
            <v>0.36</v>
          </cell>
          <cell r="E1950" t="str">
            <v>KG</v>
          </cell>
          <cell r="F1950">
            <v>60588</v>
          </cell>
          <cell r="I1950">
            <v>168300</v>
          </cell>
          <cell r="J1950">
            <v>60588</v>
          </cell>
        </row>
        <row r="1951">
          <cell r="B1951" t="str">
            <v>희 석 제</v>
          </cell>
          <cell r="D1951">
            <v>0.188</v>
          </cell>
          <cell r="E1951" t="str">
            <v>통</v>
          </cell>
          <cell r="F1951">
            <v>962</v>
          </cell>
          <cell r="I1951">
            <v>5120</v>
          </cell>
          <cell r="J1951">
            <v>962</v>
          </cell>
        </row>
        <row r="1952">
          <cell r="B1952" t="str">
            <v>도 장 공</v>
          </cell>
          <cell r="D1952">
            <v>6.6000000000000003E-2</v>
          </cell>
          <cell r="E1952" t="str">
            <v>인</v>
          </cell>
          <cell r="F1952">
            <v>4160</v>
          </cell>
          <cell r="G1952">
            <v>63038</v>
          </cell>
          <cell r="H1952">
            <v>4160</v>
          </cell>
        </row>
        <row r="1953">
          <cell r="B1953" t="str">
            <v>규    사</v>
          </cell>
          <cell r="D1953">
            <v>3.5999999999999997E-2</v>
          </cell>
          <cell r="E1953" t="str">
            <v>㎥</v>
          </cell>
          <cell r="F1953">
            <v>900</v>
          </cell>
          <cell r="I1953">
            <v>25000</v>
          </cell>
          <cell r="J1953">
            <v>900</v>
          </cell>
        </row>
        <row r="1954">
          <cell r="B1954" t="str">
            <v>장비사용료</v>
          </cell>
          <cell r="C1954" t="str">
            <v>TRUCK CRANE 
40TON x 2대</v>
          </cell>
          <cell r="D1954">
            <v>0.02</v>
          </cell>
          <cell r="E1954" t="str">
            <v>HR</v>
          </cell>
          <cell r="F1954">
            <v>3317</v>
          </cell>
          <cell r="G1954">
            <v>37230</v>
          </cell>
          <cell r="H1954">
            <v>744</v>
          </cell>
          <cell r="I1954">
            <v>17460</v>
          </cell>
          <cell r="J1954">
            <v>349</v>
          </cell>
          <cell r="K1954">
            <v>111242</v>
          </cell>
          <cell r="L1954">
            <v>2224</v>
          </cell>
        </row>
        <row r="1955">
          <cell r="B1955" t="str">
            <v>공 구 손 료</v>
          </cell>
          <cell r="C1955" t="str">
            <v>노임의 2%</v>
          </cell>
          <cell r="D1955">
            <v>1</v>
          </cell>
          <cell r="E1955" t="str">
            <v>식</v>
          </cell>
          <cell r="F1955">
            <v>110</v>
          </cell>
          <cell r="L1955">
            <v>110</v>
          </cell>
        </row>
        <row r="1956">
          <cell r="B1956" t="str">
            <v>소     계</v>
          </cell>
          <cell r="F1956">
            <v>71178</v>
          </cell>
          <cell r="H1956">
            <v>5507</v>
          </cell>
          <cell r="J1956">
            <v>63337</v>
          </cell>
          <cell r="L1956">
            <v>2334</v>
          </cell>
        </row>
        <row r="1958">
          <cell r="B1958" t="str">
            <v>합     계</v>
          </cell>
          <cell r="F1958">
            <v>88966</v>
          </cell>
          <cell r="H1958">
            <v>22420</v>
          </cell>
          <cell r="J1958">
            <v>63874</v>
          </cell>
          <cell r="L1958">
            <v>2672</v>
          </cell>
        </row>
        <row r="1971">
          <cell r="F1971" t="str">
            <v xml:space="preserve"> </v>
          </cell>
        </row>
        <row r="1976">
          <cell r="E1976" t="str">
            <v xml:space="preserve"> </v>
          </cell>
          <cell r="F1976" t="str">
            <v>S.T.S 잡철물 제작,설치(SCREEN등)</v>
          </cell>
        </row>
        <row r="1977">
          <cell r="E1977" t="str">
            <v xml:space="preserve"> </v>
          </cell>
        </row>
        <row r="1978">
          <cell r="A1978" t="str">
            <v>종       별</v>
          </cell>
          <cell r="C1978" t="str">
            <v>재 료 또 는</v>
          </cell>
          <cell r="D1978" t="str">
            <v xml:space="preserve">원 수 </v>
          </cell>
          <cell r="E1978" t="str">
            <v>단 위</v>
          </cell>
          <cell r="F1978" t="str">
            <v>총   액</v>
          </cell>
          <cell r="G1978" t="str">
            <v>노   무   비</v>
          </cell>
          <cell r="I1978" t="str">
            <v>재   료   비</v>
          </cell>
          <cell r="K1978" t="str">
            <v>경      비</v>
          </cell>
          <cell r="M1978" t="str">
            <v>비   고</v>
          </cell>
        </row>
        <row r="1979">
          <cell r="C1979" t="str">
            <v xml:space="preserve">규       격 </v>
          </cell>
          <cell r="F1979" t="str">
            <v>금   액</v>
          </cell>
          <cell r="G1979" t="str">
            <v>단  가</v>
          </cell>
          <cell r="H1979" t="str">
            <v>금   액</v>
          </cell>
          <cell r="I1979" t="str">
            <v>단  가</v>
          </cell>
          <cell r="J1979" t="str">
            <v>금   액</v>
          </cell>
          <cell r="K1979" t="str">
            <v>단  가</v>
          </cell>
          <cell r="L1979" t="str">
            <v>금   액</v>
          </cell>
        </row>
        <row r="1980">
          <cell r="A1980" t="str">
            <v>용  접  봉</v>
          </cell>
          <cell r="C1980" t="str">
            <v>AWSE 306-16 4Φ</v>
          </cell>
          <cell r="D1980">
            <v>18.48</v>
          </cell>
          <cell r="E1980" t="str">
            <v>KG</v>
          </cell>
          <cell r="I1980">
            <v>5460</v>
          </cell>
          <cell r="J1980">
            <v>100900</v>
          </cell>
        </row>
        <row r="1981">
          <cell r="A1981" t="str">
            <v>산      소</v>
          </cell>
          <cell r="C1981" t="str">
            <v>6,000L</v>
          </cell>
          <cell r="D1981">
            <v>1.05</v>
          </cell>
          <cell r="E1981" t="str">
            <v>병</v>
          </cell>
          <cell r="I1981">
            <v>12000</v>
          </cell>
          <cell r="J1981">
            <v>12600</v>
          </cell>
        </row>
        <row r="1982">
          <cell r="A1982" t="str">
            <v>아 세 치 렌</v>
          </cell>
          <cell r="C1982" t="str">
            <v>4,500L</v>
          </cell>
          <cell r="D1982">
            <v>2.8</v>
          </cell>
          <cell r="E1982" t="str">
            <v>KG</v>
          </cell>
          <cell r="I1982">
            <v>10500</v>
          </cell>
          <cell r="J1982">
            <v>29400</v>
          </cell>
        </row>
        <row r="1983">
          <cell r="A1983" t="str">
            <v>철      공</v>
          </cell>
          <cell r="D1983">
            <v>27.65</v>
          </cell>
          <cell r="E1983" t="str">
            <v>인</v>
          </cell>
          <cell r="G1983">
            <v>72430</v>
          </cell>
          <cell r="H1983">
            <v>2002689</v>
          </cell>
        </row>
        <row r="1984">
          <cell r="A1984" t="str">
            <v>비  계   공</v>
          </cell>
          <cell r="D1984">
            <v>4.71</v>
          </cell>
          <cell r="E1984" t="str">
            <v>인</v>
          </cell>
          <cell r="G1984">
            <v>79467</v>
          </cell>
          <cell r="H1984">
            <v>374289</v>
          </cell>
        </row>
        <row r="1986">
          <cell r="A1986" t="str">
            <v>보 통 인 부</v>
          </cell>
          <cell r="D1986">
            <v>0.66</v>
          </cell>
          <cell r="E1986" t="str">
            <v>인</v>
          </cell>
          <cell r="G1986">
            <v>37736</v>
          </cell>
          <cell r="H1986">
            <v>24905</v>
          </cell>
        </row>
        <row r="1987">
          <cell r="A1987" t="str">
            <v>용  접  공</v>
          </cell>
          <cell r="D1987">
            <v>2.6</v>
          </cell>
          <cell r="E1987" t="str">
            <v>인</v>
          </cell>
          <cell r="G1987">
            <v>74016</v>
          </cell>
          <cell r="H1987">
            <v>192441</v>
          </cell>
        </row>
        <row r="1988">
          <cell r="A1988" t="str">
            <v>특 별 인 부</v>
          </cell>
          <cell r="D1988">
            <v>0.74</v>
          </cell>
          <cell r="E1988" t="str">
            <v>인</v>
          </cell>
          <cell r="G1988">
            <v>57379</v>
          </cell>
          <cell r="H1988">
            <v>42460</v>
          </cell>
        </row>
        <row r="1989">
          <cell r="A1989" t="str">
            <v>용접기 손료</v>
          </cell>
          <cell r="D1989">
            <v>20.83</v>
          </cell>
          <cell r="E1989" t="str">
            <v>Hr</v>
          </cell>
          <cell r="K1989">
            <v>155</v>
          </cell>
          <cell r="L1989">
            <v>3228</v>
          </cell>
        </row>
        <row r="1990">
          <cell r="A1990" t="str">
            <v>전력 소요량</v>
          </cell>
          <cell r="D1990">
            <v>126</v>
          </cell>
          <cell r="E1990" t="str">
            <v>KWH</v>
          </cell>
          <cell r="K1990">
            <v>61.6</v>
          </cell>
          <cell r="L1990">
            <v>7761</v>
          </cell>
        </row>
        <row r="1991">
          <cell r="A1991" t="str">
            <v>공 구 손 료</v>
          </cell>
          <cell r="C1991" t="str">
            <v>인건비의 3%</v>
          </cell>
          <cell r="L1991">
            <v>79103</v>
          </cell>
        </row>
        <row r="1993">
          <cell r="A1993" t="str">
            <v>소    계</v>
          </cell>
          <cell r="F1993">
            <v>2869776</v>
          </cell>
          <cell r="H1993">
            <v>2636784</v>
          </cell>
          <cell r="J1993">
            <v>142900</v>
          </cell>
          <cell r="L1993">
            <v>90092</v>
          </cell>
        </row>
        <row r="1995">
          <cell r="A1995" t="str">
            <v>계 ( 간단한구조 )</v>
          </cell>
          <cell r="C1995" t="str">
            <v>100 %</v>
          </cell>
          <cell r="F1995">
            <v>2869776</v>
          </cell>
          <cell r="H1995">
            <v>2636784</v>
          </cell>
          <cell r="J1995">
            <v>142900</v>
          </cell>
          <cell r="L1995">
            <v>90092</v>
          </cell>
        </row>
        <row r="1997">
          <cell r="A1997" t="str">
            <v>계 ( 복잡한구조 )</v>
          </cell>
          <cell r="C1997" t="str">
            <v>140 %</v>
          </cell>
          <cell r="F1997">
            <v>4017685</v>
          </cell>
          <cell r="H1997">
            <v>3691497</v>
          </cell>
          <cell r="J1997">
            <v>200060</v>
          </cell>
          <cell r="L1997">
            <v>126128</v>
          </cell>
        </row>
        <row r="2000">
          <cell r="F2000" t="str">
            <v xml:space="preserve"> </v>
          </cell>
        </row>
        <row r="2001">
          <cell r="F2001" t="str">
            <v xml:space="preserve"> </v>
          </cell>
        </row>
        <row r="2002">
          <cell r="F2002" t="str">
            <v xml:space="preserve"> </v>
          </cell>
        </row>
        <row r="2004">
          <cell r="F2004" t="str">
            <v xml:space="preserve"> </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
      <sheetName val="포장"/>
      <sheetName val="우수공"/>
      <sheetName val="우수철근"/>
      <sheetName val="오수공"/>
      <sheetName val="오수철근"/>
      <sheetName val="부대공"/>
      <sheetName val="부대공철근"/>
      <sheetName val="기타공"/>
      <sheetName val="기타공철근"/>
      <sheetName val="스텐드및계단"/>
      <sheetName val="스텐드및계단 (0)"/>
      <sheetName val="스텐드및계단철근"/>
      <sheetName val="집수정(600-700)"/>
      <sheetName val="가도공"/>
      <sheetName val="INPUT"/>
      <sheetName val="터파기및재료"/>
      <sheetName val="데리네이타현황"/>
      <sheetName val="ABUT수량-A1"/>
      <sheetName val="tggwan(mac)"/>
      <sheetName val="전체철근집계"/>
      <sheetName val="RangeObject"/>
      <sheetName val="우각부보강"/>
      <sheetName val="Sheet2"/>
      <sheetName val="말뚝지지력산정"/>
      <sheetName val="S0"/>
      <sheetName val="신규일위대가"/>
      <sheetName val="SG"/>
      <sheetName val="산출근거"/>
      <sheetName val="공기"/>
      <sheetName val="A"/>
      <sheetName val="3BL공동구 수량"/>
      <sheetName val="총괄"/>
      <sheetName val="수량집계표1"/>
      <sheetName val="우수"/>
      <sheetName val="DATE"/>
      <sheetName val="본체"/>
      <sheetName val="연결관산출조서"/>
      <sheetName val="EP0618"/>
      <sheetName val="(포장)BOQ-실적공사"/>
      <sheetName val="REACTION(USE평시)"/>
      <sheetName val="기존구조물철거집계계표"/>
      <sheetName val="1NYS(당)"/>
      <sheetName val="계정"/>
      <sheetName val="1.설계조건"/>
      <sheetName val="단중표"/>
      <sheetName val="교각(P1)수량"/>
      <sheetName val="토사(PE)"/>
      <sheetName val="#REF"/>
      <sheetName val="세목전체"/>
      <sheetName val="2.대외공문"/>
      <sheetName val="노임단가"/>
      <sheetName val="명세서"/>
      <sheetName val=""/>
      <sheetName val="Price List"/>
      <sheetName val="일위"/>
      <sheetName val="조도계산"/>
      <sheetName val="투수(정수위)"/>
      <sheetName val="데이터입력"/>
      <sheetName val="토공(완충)"/>
      <sheetName val="동해title"/>
      <sheetName val="BID"/>
      <sheetName val="Sheet1"/>
      <sheetName val="설계조건"/>
      <sheetName val="(A)내역서"/>
      <sheetName val="EQT-ESTN"/>
      <sheetName val="내역서"/>
      <sheetName val="계수시트"/>
      <sheetName val="원가계산서"/>
      <sheetName val="d118"/>
      <sheetName val="96배수"/>
      <sheetName val="수량산출서"/>
      <sheetName val="화재 탐지 설비"/>
      <sheetName val="위치조서"/>
      <sheetName val="SLAB"/>
      <sheetName val="자재단가"/>
      <sheetName val="기초자료"/>
      <sheetName val="1.설계기준"/>
      <sheetName val="설계기준 및 하중계산"/>
      <sheetName val="토공정보"/>
      <sheetName val="TYPE-1"/>
      <sheetName val="연결관암거"/>
      <sheetName val="신당동집계표"/>
      <sheetName val="원형1호맨홀토공수량"/>
      <sheetName val="1호토공"/>
      <sheetName val="BOX-1510"/>
      <sheetName val="suk(mac)"/>
      <sheetName val="2000년하반기"/>
    </sheetNames>
    <sheetDataSet>
      <sheetData sheetId="0"/>
      <sheetData sheetId="1"/>
      <sheetData sheetId="2"/>
      <sheetData sheetId="3"/>
      <sheetData sheetId="4" refreshError="1"/>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
      <sheetName val="토적집계표"/>
      <sheetName val="토적표"/>
      <sheetName val="토공집계표"/>
      <sheetName val="몰탈"/>
      <sheetName val="포장공수량집계표"/>
      <sheetName val="아스콘포장(T=52.5CM)"/>
      <sheetName val="고압블럭(T=6CM)"/>
      <sheetName val="보차도경계석(150-170-200)"/>
      <sheetName val="보도경계블럭"/>
      <sheetName val="L형측구"/>
      <sheetName val="감속턱"/>
      <sheetName val="차선도색(평행주차)"/>
      <sheetName val="차선도색(중앙선)"/>
      <sheetName val="차선도색(직각주차-5M)"/>
      <sheetName val="우수공수량집계표"/>
      <sheetName val="우수공철근량집계표"/>
      <sheetName val="우수공맨홀평균깊이"/>
      <sheetName val="우수공흄관평균깊이"/>
      <sheetName val="우수흄관(D300)"/>
      <sheetName val="흄관(D450)"/>
      <sheetName val="흄관(D500)"/>
      <sheetName val="흄관(D600)"/>
      <sheetName val="흄관(D700)"/>
      <sheetName val="우수맨홀(D900)"/>
      <sheetName val="우수맨홀(D1200)"/>
      <sheetName val="PIT평균깊이"/>
      <sheetName val="플륨관"/>
      <sheetName val="홈통받이"/>
      <sheetName val="홈통받이연락관"/>
      <sheetName val="빗물받이(910-510-410)"/>
      <sheetName val="빗물받이연락관"/>
      <sheetName val="PIT"/>
      <sheetName val="집수정(400-400)"/>
      <sheetName val="집수정(600-700)"/>
      <sheetName val="집수정연락관"/>
      <sheetName val="맹암거(D150)"/>
      <sheetName val="맹암거(D250)"/>
      <sheetName val="U형(300X300~500)"/>
      <sheetName val="우수관보호공(D300)"/>
      <sheetName val="우수관보호공(D450)"/>
      <sheetName val="오수공수량집계표"/>
      <sheetName val="오수공철근량집계표"/>
      <sheetName val="오수공맨홀평균깊이"/>
      <sheetName val="오수공흄관평균깊이"/>
      <sheetName val="오수맨홀(D900)"/>
      <sheetName val="오수받이(940-510-410)"/>
      <sheetName val="흄관(D300)"/>
      <sheetName val="오수관보호공(D300)"/>
      <sheetName val="오수받이연락관"/>
      <sheetName val="상수도공수량집계표"/>
      <sheetName val="상수도공철근량집계표"/>
      <sheetName val="제수변실(1.40-1.50)"/>
      <sheetName val="주철관(D200)"/>
      <sheetName val="공동구공철근량집계표"/>
      <sheetName val="공동구공수량집계표"/>
      <sheetName val="공동구공"/>
      <sheetName val="우수공"/>
      <sheetName val="연결관암거"/>
      <sheetName val="우각부보강"/>
      <sheetName val="list"/>
      <sheetName val="산출근거"/>
      <sheetName val="기기리스트"/>
      <sheetName val="일위대가목차"/>
      <sheetName val="설계가"/>
      <sheetName val="연결관산출조서"/>
      <sheetName val="DATA"/>
      <sheetName val="TYPE-1"/>
      <sheetName val="DATE"/>
      <sheetName val="JUCKEYK"/>
      <sheetName val="가도공"/>
      <sheetName val="죽전리수량산출서2"/>
      <sheetName val="우수"/>
      <sheetName val="산근1,2"/>
      <sheetName val="4.2유효폭의 계산"/>
      <sheetName val="터파기및재료"/>
      <sheetName val="계수시트"/>
      <sheetName val="원가계산서"/>
      <sheetName val="tggwan(mac)"/>
      <sheetName val="기계경비"/>
      <sheetName val="내역서"/>
      <sheetName val="바닥판"/>
      <sheetName val="입력DATA"/>
      <sheetName val="4.5 휨응력"/>
      <sheetName val="교각계산"/>
      <sheetName val="내역"/>
      <sheetName val="EQT-ESTN"/>
      <sheetName val="Sheet1"/>
      <sheetName val="ABUT수량-A1"/>
      <sheetName val="단가"/>
      <sheetName val="Sheet1 (2)"/>
      <sheetName val="원형1호맨홀토공수량"/>
      <sheetName val="7.PILE  (돌출)"/>
      <sheetName val="공기"/>
      <sheetName val="날개벽"/>
      <sheetName val="설계조건"/>
      <sheetName val="말뚝지지력산정"/>
      <sheetName val="교대시점"/>
      <sheetName val="INPUT"/>
      <sheetName val="지장물C"/>
      <sheetName val="토사(PE)"/>
      <sheetName val="1.설계조건"/>
      <sheetName val="설계명세서"/>
      <sheetName val="예산명세서"/>
      <sheetName val="자료입력"/>
      <sheetName val="환율"/>
      <sheetName val="경계석"/>
      <sheetName val="표지"/>
      <sheetName val="터널조도"/>
      <sheetName val="G.R300경비"/>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상부"/>
      <sheetName val="단면력"/>
      <sheetName val="사용성검토"/>
      <sheetName val="신축이음"/>
      <sheetName val="내진"/>
      <sheetName val="내진삽도"/>
      <sheetName val="교각계산"/>
      <sheetName val="SLAB수량"/>
      <sheetName val="ABUT수량-A1"/>
      <sheetName val="ABUT수량-A2"/>
      <sheetName val="PIER수량-1"/>
      <sheetName val="PIER수량-2"/>
      <sheetName val="토ABUT수량-1"/>
      <sheetName val="토ABUT수량-2"/>
      <sheetName val="토PIER수량-1"/>
      <sheetName val="토PIER수량-2"/>
      <sheetName val="보호블럭"/>
      <sheetName val="옹벽일"/>
      <sheetName val="옹벽토"/>
      <sheetName val="Sheet6"/>
      <sheetName val="수량총괄"/>
      <sheetName val="슬래브"/>
      <sheetName val="교대"/>
      <sheetName val="교각"/>
      <sheetName val="옹벽"/>
      <sheetName val="철근"/>
      <sheetName val="토공총괄"/>
      <sheetName val="토교대"/>
      <sheetName val="토교각"/>
      <sheetName val="토옹벽"/>
      <sheetName val="가시설"/>
      <sheetName val="Sheet7"/>
      <sheetName val="Sheet8"/>
      <sheetName val="Sheet9"/>
      <sheetName val="Sheet10"/>
      <sheetName val="Sheet11"/>
      <sheetName val="Sheet12"/>
      <sheetName val="Sheet13"/>
      <sheetName val="Sheet14"/>
      <sheetName val="Sheet15"/>
      <sheetName val="Sheet16"/>
      <sheetName val="DATE"/>
      <sheetName val="집수정(600-700)"/>
      <sheetName val="1호토공"/>
      <sheetName val="tggwan(mac)"/>
      <sheetName val="우수공"/>
      <sheetName val="맨홀수량산출"/>
      <sheetName val="날개벽"/>
      <sheetName val="원형1호맨홀토공수량"/>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E"/>
      <sheetName val="관경고용테이프수집"/>
      <sheetName val="관경고용산근"/>
      <sheetName val="표지"/>
      <sheetName val="1.토총"/>
      <sheetName val="토적"/>
      <sheetName val="가정오수"/>
      <sheetName val="2.관로집"/>
      <sheetName val="관부설"/>
      <sheetName val="가정연결"/>
      <sheetName val="3.구조물집계"/>
      <sheetName val="맨홀높이"/>
      <sheetName val="맨홀2"/>
      <sheetName val="4.포장공"/>
      <sheetName val="관로"/>
      <sheetName val="가정연결관"/>
      <sheetName val="5.부대공"/>
      <sheetName val="(1)가시설공"/>
      <sheetName val="(2)경고"/>
      <sheetName val="(3)기타"/>
      <sheetName val="6.주요자재대"/>
      <sheetName val="7.폐기물"/>
      <sheetName val="이월도표"/>
      <sheetName val="추적+궁합"/>
      <sheetName val="로또정석"/>
      <sheetName val="최근21회정석"/>
      <sheetName val="당첨금"/>
      <sheetName val="로또그림"/>
      <sheetName val="로또용어"/>
      <sheetName val="로또abc"/>
      <sheetName val="로또10계명"/>
      <sheetName val="Sheet7"/>
      <sheetName val="Sheet6"/>
      <sheetName val="Sheet5"/>
      <sheetName val="Sheet4"/>
      <sheetName val="Sheet3 (2)"/>
      <sheetName val="summary"/>
      <sheetName val="chart"/>
      <sheetName val="chart update"/>
      <sheetName val="남평1"/>
      <sheetName val="남평2"/>
      <sheetName val="남평3"/>
      <sheetName val="회동1"/>
      <sheetName val="회동2"/>
      <sheetName val="회동3"/>
      <sheetName val="회동4"/>
      <sheetName val="중부"/>
      <sheetName val="북부"/>
      <sheetName val="남부"/>
      <sheetName val="4)유동표"/>
      <sheetName val="차선도색현황"/>
      <sheetName val="3.2 3차처리시설"/>
      <sheetName val="자재집계"/>
      <sheetName val="설비동집계표-전체"/>
      <sheetName val="설비동집계"/>
      <sheetName val="설비동산근"/>
      <sheetName val="불인산저장조집계"/>
      <sheetName val="설비동-불인산저장조"/>
      <sheetName val="원형맨홀수량"/>
      <sheetName val="집수정(600-700)"/>
      <sheetName val="계수시트"/>
      <sheetName val="원가계산서"/>
      <sheetName val="3구조물공간지"/>
      <sheetName val="1집계표간지"/>
      <sheetName val="구조물공집계표"/>
      <sheetName val="토공집계표"/>
      <sheetName val="2여과지"/>
      <sheetName val="여과지집계표"/>
      <sheetName val="여과지"/>
      <sheetName val="여과지토적표"/>
      <sheetName val="3배수지"/>
      <sheetName val="배수지집계표"/>
      <sheetName val="배수지"/>
      <sheetName val="배수지토적표"/>
      <sheetName val="4염소투입실"/>
      <sheetName val="염소투입실집계표"/>
      <sheetName val="염소투입실공사"/>
      <sheetName val="간지"/>
      <sheetName val="자재집계표"/>
      <sheetName val="주요자재집계표"/>
      <sheetName val="토공"/>
      <sheetName val="총괄토공집계"/>
      <sheetName val="시점부토공"/>
      <sheetName val="종점부토공"/>
      <sheetName val="교각토공"/>
      <sheetName val="총괄집계 "/>
      <sheetName val="총괄철근집계(1)"/>
      <sheetName val="총괄철근집계(2)"/>
      <sheetName val="구조물공"/>
      <sheetName val="본체집계"/>
      <sheetName val="본체철근집계"/>
      <sheetName val="날개벽철근집계 "/>
      <sheetName val="본체그림"/>
      <sheetName val="본체수량"/>
      <sheetName val="접속슬래브집계"/>
      <sheetName val="접속(시점)"/>
      <sheetName val="접속(종점)"/>
      <sheetName val="자재총괄"/>
      <sheetName val="시멘트레미콘구입량"/>
      <sheetName val="골재구입량"/>
      <sheetName val="VXXXXX"/>
      <sheetName val="방음벽수량"/>
      <sheetName val="방음벽기초수량"/>
      <sheetName val="방음벽설치현황"/>
      <sheetName val="단위수량"/>
      <sheetName val="가설방음판넬"/>
      <sheetName val="가설방진망"/>
      <sheetName val="세륜세차시설"/>
      <sheetName val="가도수량집계"/>
      <sheetName val="가도토공"/>
      <sheetName val="가도포장수량집계표"/>
      <sheetName val="가포장조서"/>
      <sheetName val="가도단위수량"/>
      <sheetName val="가배수관"/>
      <sheetName val="골재덮개시설"/>
      <sheetName val="준공표지판집계"/>
      <sheetName val="경계표주집계(X)"/>
      <sheetName val="경계수량(X)"/>
      <sheetName val="경계표주단위수량(X)"/>
      <sheetName val="기존도로유지관리비"/>
      <sheetName val="식재공"/>
      <sheetName val="산림복구비"/>
      <sheetName val="가설건물"/>
      <sheetName val="가옥철거조서"/>
      <sheetName val="자재집계산출"/>
      <sheetName val="지장물보호(수집)"/>
      <sheetName val="지장물산근"/>
      <sheetName val="지장물보호공단위수량"/>
      <sheetName val="총괄집계표"/>
      <sheetName val="재료집계표"/>
      <sheetName val="몰탈집계표"/>
      <sheetName val="포장집계표"/>
      <sheetName val="본선부집계"/>
      <sheetName val="TYPE별조서"/>
      <sheetName val="본선부산출"/>
      <sheetName val="진입부보도집계"/>
      <sheetName val="진입보도산출"/>
      <sheetName val="접속도로집계"/>
      <sheetName val="진입로집계"/>
      <sheetName val="진입로"/>
      <sheetName val="점자블럭집계"/>
      <sheetName val="점자블럭산출"/>
      <sheetName val="공제량집계"/>
      <sheetName val="공제량"/>
      <sheetName val="경계석총집계"/>
      <sheetName val="보차도수량집계"/>
      <sheetName val="보차도경계조서"/>
      <sheetName val="보차도산출"/>
      <sheetName val="도로경계석집계"/>
      <sheetName val="도로경계조서"/>
      <sheetName val="도로경계산출"/>
      <sheetName val="1.토공집계"/>
      <sheetName val="2.관대집계표"/>
      <sheetName val="접합"/>
      <sheetName val="3.구조물공"/>
      <sheetName val="7.폐기물집계"/>
      <sheetName val="토실"/>
      <sheetName val="VXXX"/>
      <sheetName val="Recovered_Sheet1"/>
      <sheetName val="관로공집계"/>
      <sheetName val="수밀검사조서"/>
      <sheetName val="본관조서(PVC)"/>
      <sheetName val="PVC접합개소 산출서"/>
      <sheetName val="PVC이중벽관D300집계"/>
      <sheetName val="PVC이중벽관D300집계-OPEN"/>
      <sheetName val="PVCDC300단위집계-OPEN"/>
      <sheetName val="PVCDC300단위수량-OPEN"/>
      <sheetName val="PVC이중벽관D300집계-가설흙막이"/>
      <sheetName val="PVCDC300단위집계-가설흙막이"/>
      <sheetName val="PVCDC300단위수량-가설흙막이"/>
      <sheetName val="전체맨홀집계"/>
      <sheetName val="원형1호맨홀집계표"/>
      <sheetName val="오수맨홀조서"/>
      <sheetName val="원형1맨홀(무근)집계표"/>
      <sheetName val="원형1호맨홀(철근)집계표"/>
      <sheetName val="오수원형1호맨홀단위집계"/>
      <sheetName val="오수원형맨홀1호"/>
      <sheetName val="원형1호맨홀(철근)단위수량집계"/>
      <sheetName val="원형1호맨홀(철근)단위수량"/>
      <sheetName val="왕십리방향"/>
      <sheetName val="음봉방향"/>
      <sheetName val="기기리스트"/>
      <sheetName val="5.배수관로"/>
      <sheetName val="주요자재"/>
      <sheetName val="폐기물처리"/>
      <sheetName val="슬래브"/>
      <sheetName val="연결관산출조서"/>
      <sheetName val="노무비"/>
      <sheetName val="INTRO."/>
      <sheetName val="종배수관"/>
      <sheetName val="ABUT수량-A1"/>
      <sheetName val="노임단가"/>
      <sheetName val="토사(PE)"/>
      <sheetName val="공토공단위당"/>
      <sheetName val="터파기및재료"/>
      <sheetName val="#REF"/>
      <sheetName val="1.설계조건"/>
      <sheetName val="단위수량(출력X)"/>
      <sheetName val="수량집계"/>
      <sheetName val="토공정보"/>
      <sheetName val="TYPE-1"/>
      <sheetName val="고양관재"/>
      <sheetName val="우각부보강"/>
      <sheetName val="일위대가"/>
      <sheetName val="일위대가(계측기설치)"/>
      <sheetName val="DATA"/>
      <sheetName val="설비"/>
      <sheetName val="제품"/>
      <sheetName val="지수"/>
      <sheetName val="총괄내역서"/>
      <sheetName val="가도공"/>
      <sheetName val="우수공"/>
      <sheetName val="입찰안"/>
      <sheetName val="대치판정"/>
      <sheetName val="일위대가목차"/>
      <sheetName val="수목표준대가"/>
      <sheetName val="교대"/>
      <sheetName val="기본단가표"/>
      <sheetName val="BID"/>
      <sheetName val="진주방향"/>
      <sheetName val="마산방향"/>
      <sheetName val="마산방향철근집계"/>
      <sheetName val="횡배수관재료-"/>
      <sheetName val="계산서(직선부)"/>
      <sheetName val="포장재료집계표"/>
      <sheetName val="콘크리트측구연장"/>
      <sheetName val="포장공"/>
      <sheetName val="-몰탈콘크리트"/>
      <sheetName val="-배수구조물공토공"/>
      <sheetName val="예산명세서"/>
      <sheetName val="설계명세서"/>
      <sheetName val="자료입력"/>
      <sheetName val="용량(1-2)"/>
      <sheetName val="bm(CIcable)"/>
      <sheetName val="5.소재"/>
      <sheetName val="노무단가"/>
      <sheetName val="데이타"/>
      <sheetName val="입찰"/>
      <sheetName val="현경"/>
      <sheetName val="연결관암거"/>
      <sheetName val="SG"/>
      <sheetName val="장비집계"/>
      <sheetName val="Sheet1"/>
      <sheetName val="안전시설(수집)"/>
      <sheetName val="안전시설"/>
      <sheetName val="차액보증"/>
      <sheetName val="세부내역"/>
      <sheetName val="조견표"/>
      <sheetName val="기계경비(일반)"/>
      <sheetName val="산출근거(마산, 만천, 가례)"/>
      <sheetName val="산출근거(남강)"/>
      <sheetName val="산출근거(가설도로 조성)"/>
      <sheetName val="산출근거(가설도로 성토다짐)"/>
      <sheetName val="산출근거(가설도로 살수)"/>
      <sheetName val="산출근거(가설도로 유지보수)"/>
      <sheetName val="자재단가(완)"/>
      <sheetName val="노임단가(완)"/>
      <sheetName val="일위대가_목록"/>
      <sheetName val="일위대가(노임수정(완), 자재 및 물린단산수정필요)"/>
      <sheetName val="2007기계경비산출표(완)"/>
      <sheetName val="단가산출_목록"/>
      <sheetName val="단가산출서"/>
      <sheetName val="시험비 단가"/>
      <sheetName val="내역서"/>
      <sheetName val="일반화물자동차운임"/>
      <sheetName val="식재"/>
      <sheetName val="시설물"/>
      <sheetName val="식재출력용"/>
      <sheetName val="유지관리"/>
      <sheetName val="단가"/>
      <sheetName val="변수값"/>
      <sheetName val="중기상차"/>
      <sheetName val="AS복구"/>
      <sheetName val="중기터파기"/>
      <sheetName val="지장물보호공"/>
      <sheetName val="사다리-C"/>
      <sheetName val="상수가스보호"/>
      <sheetName val="통신보호"/>
      <sheetName val="전주지지대"/>
      <sheetName val="L형측구(화강석)"/>
      <sheetName val="L형측구(콘크리트)"/>
      <sheetName val="관보호공단위수량표"/>
      <sheetName val="오수받이뚜껑단위수량"/>
      <sheetName val="석축"/>
      <sheetName val="토공유용계획"/>
      <sheetName val="유입관로집계"/>
      <sheetName val="유입관로토적"/>
      <sheetName val="처리장집계"/>
      <sheetName val="처리장토적"/>
      <sheetName val="진입도로토적"/>
      <sheetName val="신당동집계표"/>
      <sheetName val="신당동산출근거"/>
      <sheetName val="공사설명서"/>
      <sheetName val="천방교접속"/>
      <sheetName val="대포2교접속"/>
      <sheetName val="bearing"/>
      <sheetName val="연동내역"/>
      <sheetName val="조명시설"/>
      <sheetName val="SPEC"/>
      <sheetName val="수압시험수집"/>
      <sheetName val="수압시험산근"/>
      <sheetName val="원형1호맨홀토공수량"/>
      <sheetName val="산출내역서집계표"/>
      <sheetName val="3지구단위"/>
      <sheetName val="guard(mac)"/>
      <sheetName val="G.R300경비"/>
      <sheetName val="TYPE-A"/>
      <sheetName val="EQT-ESTN"/>
      <sheetName val="S0"/>
      <sheetName val="산출근거"/>
      <sheetName val="기둥(원형)"/>
      <sheetName val="단위수량산출"/>
      <sheetName val="A LINE"/>
      <sheetName val="시설일위"/>
      <sheetName val="6PILE  (돌출)"/>
      <sheetName val="CAL"/>
      <sheetName val="수량산출"/>
      <sheetName val="자재단가"/>
      <sheetName val="인건비"/>
      <sheetName val="INPUT"/>
      <sheetName val="Sheet17"/>
      <sheetName val="인건비 "/>
      <sheetName val="7단가"/>
      <sheetName val="광양 3기 유입수"/>
      <sheetName val="터널조도"/>
      <sheetName val="기계경비"/>
      <sheetName val="APT"/>
      <sheetName val="코드표"/>
      <sheetName val="일위대가(가설)"/>
      <sheetName val="96노임기준"/>
      <sheetName val="Sheet2"/>
      <sheetName val="공통가설"/>
      <sheetName val="단가조사"/>
      <sheetName val="토목"/>
      <sheetName val="4차원가계산서"/>
      <sheetName val="DAN"/>
      <sheetName val="지구단위계획"/>
      <sheetName val="code"/>
      <sheetName val="tggwan(mac)"/>
      <sheetName val="PIPE"/>
      <sheetName val="전기"/>
      <sheetName val="보차도경계석"/>
      <sheetName val="단면가정"/>
      <sheetName val="시점부교대"/>
      <sheetName val="RangeObject"/>
      <sheetName val="날개벽"/>
      <sheetName val="대로근거"/>
      <sheetName val="실행철강하도"/>
      <sheetName val="원가입력"/>
      <sheetName val="말뚝지지력산정"/>
      <sheetName val="목차"/>
      <sheetName val="SLAB&quot;1&quot;"/>
      <sheetName val="상수도토공집계표"/>
      <sheetName val="공사개요"/>
      <sheetName val="중로근거"/>
      <sheetName val="8.PILE  (돌출)"/>
      <sheetName val="gvl"/>
      <sheetName val="당초계약"/>
      <sheetName val="등록자료"/>
      <sheetName val="설계서을"/>
      <sheetName val="내역"/>
      <sheetName val="집계표"/>
      <sheetName val="CABLE SIZE-3"/>
      <sheetName val="HVAC"/>
      <sheetName val="맨홀수량"/>
      <sheetName val="(A)내역서"/>
      <sheetName val="우수"/>
      <sheetName val="Total"/>
      <sheetName val="COVER"/>
      <sheetName val="구의33고"/>
      <sheetName val="기본자료"/>
      <sheetName val="기계경비(시간당)"/>
      <sheetName val="교대시점"/>
      <sheetName val="경계석"/>
      <sheetName val="(전기)설계예산서"/>
      <sheetName val="SE-611"/>
      <sheetName val="노임"/>
      <sheetName val="을"/>
      <sheetName val="1.우편집중내역서"/>
      <sheetName val="COPING"/>
      <sheetName val="합계금액"/>
      <sheetName val="static.cal"/>
      <sheetName val="투찰가"/>
      <sheetName val="목포방향"/>
      <sheetName val="수안보-MBR1"/>
      <sheetName val="노무비단가"/>
      <sheetName val="STEEL BOX 단면설계(SEC.8)"/>
      <sheetName val="설계조건"/>
      <sheetName val="C3"/>
      <sheetName val="A-4"/>
      <sheetName val="cable-data"/>
      <sheetName val="평균터파기고(1-2,ASP)"/>
      <sheetName val="4.장비손료"/>
      <sheetName val="가시설(TYPE-A)"/>
      <sheetName val="1-1평균터파기고(1)"/>
      <sheetName val="일위목록"/>
      <sheetName val="요율"/>
      <sheetName val="일위대가표"/>
      <sheetName val="내역(정지)"/>
      <sheetName val="계정"/>
      <sheetName val="기계상세"/>
      <sheetName val="남양주부대"/>
      <sheetName val="INFO"/>
      <sheetName val="수로단위수량"/>
      <sheetName val="현장관리비집계표"/>
      <sheetName val="1-1"/>
      <sheetName val="제출내역 (2)"/>
      <sheetName val="토 적 표"/>
      <sheetName val="danga"/>
      <sheetName val="ilch"/>
      <sheetName val="교각1"/>
      <sheetName val="Price List"/>
      <sheetName val="구분표"/>
      <sheetName val="건축내역"/>
      <sheetName val="JUCKEYK"/>
      <sheetName val="뚝토공"/>
      <sheetName val="3.바닥판설계"/>
      <sheetName val="금액내역서"/>
      <sheetName val="MYUN(MAC)"/>
      <sheetName val="용집"/>
      <sheetName val="3BL공동구 수량"/>
      <sheetName val="교각(P1)수량"/>
      <sheetName val="견적대비표"/>
      <sheetName val="유입량"/>
      <sheetName val="1공구"/>
      <sheetName val="전기공사"/>
      <sheetName val="기둥"/>
      <sheetName val="저판(버림100)"/>
      <sheetName val="5CHBDC"/>
      <sheetName val="내역서(기계)"/>
      <sheetName val="화재 탐지 설비"/>
      <sheetName val="POOM_MOTO"/>
      <sheetName val="내역서-2"/>
      <sheetName val="원가"/>
      <sheetName val="약품설비"/>
      <sheetName val="Baby일위대가"/>
      <sheetName val="상부수량(1)"/>
      <sheetName val="1.재료집계"/>
      <sheetName val="재료집계표(1)"/>
      <sheetName val="2.토공"/>
      <sheetName val="토공수량집계표"/>
      <sheetName val="토적집계표"/>
      <sheetName val="A-LINE"/>
      <sheetName val="B-LINE"/>
      <sheetName val="C-LINE"/>
      <sheetName val="D-LINE"/>
      <sheetName val="E-LINE"/>
      <sheetName val="처리장토공"/>
      <sheetName val="맨홀깨기수량산출"/>
      <sheetName val="PE정화조철거수량산출"/>
      <sheetName val="3.오수관로공"/>
      <sheetName val="관로공재료집계"/>
      <sheetName val="하수관로수량산출"/>
      <sheetName val="하수관연장조서"/>
      <sheetName val="가정하수관수량산출"/>
      <sheetName val="터파기표준토공(비포장)"/>
      <sheetName val="터파기표준토공(콘크리트)"/>
      <sheetName val="터파기표준토공(ASP)"/>
      <sheetName val="터파기표준토공(비포장) (2)"/>
      <sheetName val="터파기표준토공(콘크리트) (2)"/>
      <sheetName val="소행맨홀토공단위수량"/>
      <sheetName val="가정하수관조서"/>
      <sheetName val="가정하수관토공조서"/>
      <sheetName val="가정하수관토공조서 (2)"/>
      <sheetName val="4.구조물공"/>
      <sheetName val="구조물공재료집계표"/>
      <sheetName val="구조물공수량집계표"/>
      <sheetName val="1)옹벽수량산출(H=2.5)"/>
      <sheetName val="옹벽단위수량(2.5)"/>
      <sheetName val="옹벽설치조서"/>
      <sheetName val="맨홀토공수량산출"/>
      <sheetName val="1호맨홀(비포장)"/>
      <sheetName val="1호맨홀(비포장,변경)"/>
      <sheetName val="1호맨홀(콘크리트)"/>
      <sheetName val="1호맨홀(콘크리트,변경)"/>
      <sheetName val="1호맨홀(아스콘덧씌우기)"/>
      <sheetName val="1호맨홀(아스콘덧씌우기,변경)"/>
      <sheetName val="맨홀조서"/>
      <sheetName val="관보호콘크리트수량산출"/>
      <sheetName val="환기구수량산출"/>
      <sheetName val="담장수량산출"/>
      <sheetName val="5.포장공"/>
      <sheetName val="포장공재료집계표"/>
      <sheetName val="ASP포장수량산출"/>
      <sheetName val="콘크리트포장수량산출"/>
      <sheetName val="포장복구면적"/>
      <sheetName val="콘크리트포장"/>
      <sheetName val="6.부대공"/>
      <sheetName val="부대공"/>
      <sheetName val="7.L형옹벽식측구및기타"/>
      <sheetName val="측구집계표"/>
      <sheetName val="측구토공"/>
      <sheetName val="L형옹벽측구"/>
      <sheetName val="L형측구"/>
      <sheetName val="U형플륨관"/>
      <sheetName val="우수수량산출"/>
      <sheetName val="다이크"/>
      <sheetName val="흙막이"/>
      <sheetName val="맨홀방수"/>
      <sheetName val="공사비예산서(토목분)"/>
      <sheetName val="3.하중산정4.지지력"/>
      <sheetName val="구조물철거타공정이월"/>
      <sheetName val="수량산출서"/>
      <sheetName val="깨기"/>
      <sheetName val="수입"/>
      <sheetName val="대림경상68억"/>
      <sheetName val="기계설비-물가변동"/>
      <sheetName val="동해title"/>
      <sheetName val="카렌스센터계량기설치공사"/>
      <sheetName val="옹벽"/>
      <sheetName val="6공구(당초)"/>
      <sheetName val="산근1,2"/>
      <sheetName val="BQ(실행)"/>
      <sheetName val="woo(mac)"/>
      <sheetName val="물가시세"/>
      <sheetName val="시설물일위"/>
      <sheetName val="부대내역"/>
      <sheetName val="공기"/>
      <sheetName val="전체철근집계"/>
      <sheetName val="공비대비"/>
      <sheetName val="품셈TABLE"/>
      <sheetName val="연결임시"/>
      <sheetName val="수량-양식"/>
      <sheetName val="견적서-을지"/>
      <sheetName val="인건-측정"/>
      <sheetName val="11.우각부 보강"/>
      <sheetName val="맨홀수량산출"/>
      <sheetName val="가감수량"/>
      <sheetName val="MSG 수량"/>
      <sheetName val="단가산출2"/>
      <sheetName val="Macro(차단기)"/>
      <sheetName val="rate"/>
      <sheetName val="401"/>
      <sheetName val="지장물C"/>
      <sheetName val="공사비"/>
      <sheetName val="물량집계"/>
      <sheetName val="H-PILE수량집계"/>
      <sheetName val="기둥(하중)"/>
      <sheetName val="지급자재"/>
      <sheetName val="식재가격"/>
      <sheetName val="식재총괄"/>
      <sheetName val="쌍송교"/>
      <sheetName val="D-3109"/>
      <sheetName val="CABdata"/>
      <sheetName val="노견단위수량"/>
      <sheetName val="TARGET"/>
      <sheetName val="공정계획(내부계획25%,내부w.f)"/>
      <sheetName val="조경일람"/>
      <sheetName val="99총공사내역서"/>
      <sheetName val="RPF_일반수량(35m)"/>
      <sheetName val="SLAB"/>
      <sheetName val="단가일람"/>
      <sheetName val="해평견적"/>
      <sheetName val="내역서(전기)"/>
      <sheetName val="지질조사"/>
      <sheetName val="M-MG1"/>
      <sheetName val="pvc vent"/>
      <sheetName val="정부노임단가"/>
      <sheetName val="플랜트 설치"/>
      <sheetName val="2호맨홀공제수량"/>
      <sheetName val="위치조서"/>
      <sheetName val="INPUT(덕도방향-시점)"/>
      <sheetName val="7.PILE  (돌출)"/>
      <sheetName val="물돌리기수량집계"/>
      <sheetName val="물돌리기연장산출"/>
      <sheetName val="물돌리기"/>
      <sheetName val="도근좌표"/>
      <sheetName val="직노"/>
      <sheetName val="N賃率-職"/>
      <sheetName val="흄관기초"/>
      <sheetName val="횡배수관토공수량"/>
      <sheetName val="총공사비집계표"/>
      <sheetName val="기초자료"/>
      <sheetName val="현장관리비"/>
      <sheetName val="군남내역서"/>
      <sheetName val="1_토총"/>
      <sheetName val="2_관로집"/>
      <sheetName val="3_구조물집계"/>
      <sheetName val="4_포장공"/>
      <sheetName val="5_부대공"/>
      <sheetName val="6_주요자재대"/>
      <sheetName val="7_폐기물"/>
      <sheetName val="1_설계조건"/>
      <sheetName val="5_소재"/>
      <sheetName val="Sheet3_(2)"/>
      <sheetName val="chart_update"/>
      <sheetName val="5_배수관로"/>
      <sheetName val="총괄집계_"/>
      <sheetName val="날개벽철근집계_"/>
      <sheetName val="1_토공집계"/>
      <sheetName val="2_관대집계표"/>
      <sheetName val="3_구조물공"/>
      <sheetName val="7_폐기물집계"/>
      <sheetName val="PVC접합개소_산출서"/>
      <sheetName val="3_2_3차처리시설"/>
      <sheetName val="부하계산서"/>
      <sheetName val="TIE-IN"/>
      <sheetName val="도장수량(하1)"/>
      <sheetName val="주형"/>
      <sheetName val="우배수"/>
      <sheetName val="내역서변경성원"/>
      <sheetName val="1호인버트수량"/>
      <sheetName val="2000전체분"/>
      <sheetName val="2000년1차"/>
      <sheetName val="Data&amp;Result"/>
      <sheetName val="표층포설및다짐"/>
      <sheetName val="콘_재료분리(1)"/>
      <sheetName val="매설지선굴착"/>
      <sheetName val="총괄"/>
      <sheetName val="단가산출"/>
      <sheetName val="구천"/>
      <sheetName val="9GNG운반"/>
      <sheetName val="입력자료(노무비)"/>
      <sheetName val="000 단가"/>
      <sheetName val="대가수량"/>
      <sheetName val="IW-LIST"/>
      <sheetName val="견적사양비교표"/>
      <sheetName val="설계"/>
      <sheetName val="임시정보시트"/>
      <sheetName val="주요설비계산"/>
      <sheetName val="총괄표 "/>
      <sheetName val="일집"/>
      <sheetName val="일위"/>
      <sheetName val="MOTOR"/>
      <sheetName val="남평내역"/>
      <sheetName val="COST"/>
      <sheetName val="장비"/>
      <sheetName val="본체"/>
      <sheetName val="3.바닥판  "/>
      <sheetName val="자재집게표 "/>
      <sheetName val="45,46"/>
      <sheetName val="공량산출서"/>
      <sheetName val="단가조사서"/>
      <sheetName val="산출"/>
      <sheetName val="1호토공"/>
      <sheetName val="발신정보"/>
      <sheetName val="날개벽수량표"/>
      <sheetName val="투찰금액"/>
      <sheetName val="변경내역"/>
      <sheetName val="안정성검토"/>
      <sheetName val="하중계산"/>
      <sheetName val="설계기준"/>
      <sheetName val="단위중량"/>
      <sheetName val="설계예산"/>
      <sheetName val="계산중"/>
      <sheetName val="슬래브1"/>
      <sheetName val="원가계산(2)"/>
      <sheetName val="시멘트"/>
      <sheetName val="단면 (2)"/>
      <sheetName val="목교수량집계"/>
      <sheetName val="교각계산"/>
      <sheetName val="출력용"/>
      <sheetName val="갑지"/>
      <sheetName val="전기산출"/>
      <sheetName val="횡배수관"/>
      <sheetName val="참조-(1)"/>
      <sheetName val="당초"/>
      <sheetName val="동관마찰손실표"/>
      <sheetName val="단가 "/>
      <sheetName val="횡배위치"/>
      <sheetName val="용소리교"/>
      <sheetName val="진접"/>
      <sheetName val="INPUT-DATA"/>
      <sheetName val="포장공제집계"/>
      <sheetName val="01"/>
      <sheetName val="방음벽기초"/>
      <sheetName val="관급자재대"/>
      <sheetName val="배수공총괄 집계표(횡)"/>
      <sheetName val="보차도경계석집계표(종)"/>
      <sheetName val="보차도경계석 조서"/>
      <sheetName val="보차도경계석단위량"/>
      <sheetName val="경계석집계표(종)"/>
      <sheetName val="경계석단위량"/>
      <sheetName val="배수집계표(종)"/>
      <sheetName val="빗물받이집계"/>
      <sheetName val="빗물받이조서"/>
      <sheetName val="빗물받이단위량"/>
      <sheetName val="맨홀집계표 "/>
      <sheetName val="맨홀단위량"/>
      <sheetName val="1-4-2.관(약)"/>
      <sheetName val="관접합및부설"/>
      <sheetName val="레미콘"/>
      <sheetName val="pe이중벽관"/>
      <sheetName val="pe이중벽관 (우수)"/>
      <sheetName val="D100관"/>
      <sheetName val="D16"/>
      <sheetName val="D20"/>
      <sheetName val="D25"/>
      <sheetName val="D50"/>
      <sheetName val="D75,D100"/>
      <sheetName val="부시수량"/>
      <sheetName val="Sheet1 (2)"/>
      <sheetName val="토공 total"/>
      <sheetName val="설명"/>
      <sheetName val="자압1"/>
      <sheetName val="원가계산"/>
      <sheetName val="우수받이"/>
      <sheetName val="총괄내역서(설계)"/>
      <sheetName val="고압수량(철거)"/>
      <sheetName val="데리네이타현황"/>
      <sheetName val="금액"/>
      <sheetName val="차수별내역서"/>
      <sheetName val="수지표"/>
      <sheetName val="셀명"/>
      <sheetName val="공사"/>
      <sheetName val="법면단"/>
      <sheetName val="증감내역서"/>
      <sheetName val="계산식"/>
      <sheetName val="자료"/>
      <sheetName val="계산서(곡선부)"/>
      <sheetName val="P-산#1-1(WOWA1)"/>
      <sheetName val="잡비계산"/>
      <sheetName val="BD"/>
      <sheetName val="식재인부"/>
      <sheetName val="개산공사비"/>
      <sheetName val="4차공사"/>
      <sheetName val="총_구조물공"/>
      <sheetName val="-치수표(곡선부)"/>
      <sheetName val="참고사항"/>
      <sheetName val="근로자자료입력"/>
      <sheetName val="8.석축단위(H=1.5M)"/>
      <sheetName val="1월요청,실사(운용통보기준)"/>
      <sheetName val="삭제및변경불가"/>
      <sheetName val="골재집계"/>
      <sheetName val="상부집계표"/>
      <sheetName val="날개벽(시점좌측)"/>
      <sheetName val="수자재단위당"/>
      <sheetName val="5.정산서"/>
      <sheetName val="이토변실(A3-LINE)"/>
      <sheetName val="EP0618"/>
      <sheetName val="역T형"/>
      <sheetName val="INPUTDATA"/>
      <sheetName val="집수정"/>
      <sheetName val="배수공1"/>
      <sheetName val="인수공규격"/>
      <sheetName val="재료비"/>
      <sheetName val="新철폐복2"/>
      <sheetName val="新철폐복3"/>
      <sheetName val="하수급견적대비"/>
      <sheetName val="POOM_MOTO2"/>
      <sheetName val="50"/>
      <sheetName val="단중표"/>
      <sheetName val="안산기계장치"/>
      <sheetName val="수지"/>
      <sheetName val="편입조서"/>
      <sheetName val="개별지가"/>
      <sheetName val="Assumptions"/>
      <sheetName val="A 견적"/>
      <sheetName val="A-8 PD(도로중앙)"/>
      <sheetName val="기본"/>
      <sheetName val="좌측"/>
      <sheetName val="역T형단위수량"/>
      <sheetName val="토공1"/>
      <sheetName val="토공2"/>
      <sheetName val="구조물토공1"/>
      <sheetName val="토공3"/>
      <sheetName val="형식 - 1-2-3"/>
      <sheetName val="일위대가집계"/>
      <sheetName val="갑지(추정)"/>
      <sheetName val="부하(성남)"/>
      <sheetName val="일위대가(1)"/>
      <sheetName val="1.설계기준"/>
      <sheetName val="특수기호강도거푸집"/>
      <sheetName val="종배수관면벽신"/>
      <sheetName val="종배수관(신)"/>
      <sheetName val="제수변수량"/>
      <sheetName val="공기변수량"/>
      <sheetName val="일위대가(목록)"/>
      <sheetName val="산근(목록)"/>
      <sheetName val="이형관중량"/>
      <sheetName val="SORCE1"/>
      <sheetName val="설계예산2"/>
      <sheetName val="U형측구"/>
      <sheetName val="총괄표"/>
      <sheetName val="기존구조물철거집계계표"/>
      <sheetName val="원계약서"/>
      <sheetName val="경산"/>
      <sheetName val="FAB_I"/>
      <sheetName val="공사내역"/>
      <sheetName val="기술부 VENDOR LIST"/>
      <sheetName val="MFAB"/>
      <sheetName val="MFRT"/>
      <sheetName val="MPKG"/>
      <sheetName val="MPRD"/>
      <sheetName val="간접"/>
      <sheetName val="단가비교표"/>
      <sheetName val="설비내역서"/>
      <sheetName val="건축내역서"/>
      <sheetName val="전기내역서"/>
      <sheetName val="산근1(인건비)"/>
      <sheetName val="상부공"/>
      <sheetName val="전차선로 물량표"/>
      <sheetName val="한강운반비"/>
      <sheetName val="자재"/>
      <sheetName val="공통(20-91)"/>
      <sheetName val="토공연장"/>
      <sheetName val="FOB발"/>
      <sheetName val="물가대비표"/>
      <sheetName val="nys"/>
      <sheetName val="교량하부공"/>
      <sheetName val="조건표"/>
      <sheetName val="램머"/>
      <sheetName val="WORK"/>
      <sheetName val="수로BOX"/>
      <sheetName val="L형 옹벽"/>
      <sheetName val="식재수량표"/>
      <sheetName val="옹벽철근"/>
      <sheetName val="SILICATE"/>
      <sheetName val="원가계산 (2)"/>
      <sheetName val="공종"/>
      <sheetName val="석축설면"/>
      <sheetName val="법면설면"/>
      <sheetName val="석축단"/>
      <sheetName val="법면수집"/>
      <sheetName val="설계내역"/>
      <sheetName val="기초입력 DATA"/>
      <sheetName val="실행대비"/>
      <sheetName val="JUCK"/>
      <sheetName val="2021용량계산"/>
      <sheetName val="수식변수"/>
      <sheetName val="이름표"/>
      <sheetName val="TRE TABLE"/>
      <sheetName val="hp5월가격"/>
      <sheetName val="96.12"/>
      <sheetName val="Template"/>
      <sheetName val="Initial Input Variable"/>
      <sheetName val="지장물"/>
      <sheetName val="명세표"/>
      <sheetName val="제수"/>
      <sheetName val="토적표(1)"/>
      <sheetName val="(C)원내역"/>
      <sheetName val="전신환매도율"/>
      <sheetName val="정부노임"/>
      <sheetName val="신우"/>
      <sheetName val="연습"/>
      <sheetName val="토적표"/>
      <sheetName val="견적조건"/>
      <sheetName val="대3류 "/>
      <sheetName val="직영(직영)"/>
      <sheetName val="입력"/>
      <sheetName val="감시비교(자동제어비교)"/>
      <sheetName val="설계예시"/>
      <sheetName val="일위산출"/>
      <sheetName val="-레미콘집계"/>
      <sheetName val="자갈,시멘트,모래산출"/>
      <sheetName val="-철근집계"/>
      <sheetName val="포장재료(1)"/>
      <sheetName val="-흄관집계"/>
      <sheetName val="세금자료"/>
      <sheetName val="증감대비표(전체변경)"/>
      <sheetName val="원가계산서(공동+분담)"/>
      <sheetName val="원가계산서(공동)"/>
      <sheetName val="원가계산서(분담-지열)"/>
      <sheetName val="공종별증감대비표"/>
      <sheetName val="건축"/>
      <sheetName val="조경"/>
      <sheetName val="기계"/>
      <sheetName val="지열"/>
      <sheetName val="가점"/>
      <sheetName val="index"/>
      <sheetName val="etc"/>
      <sheetName val="물푸기집계"/>
      <sheetName val="관로구간산출(H)"/>
      <sheetName val="물푸기산근"/>
      <sheetName val="매입세율"/>
      <sheetName val="단가산출내역(노임부분수정)"/>
      <sheetName val="수량산출서 (2)"/>
      <sheetName val="준검 내역서"/>
      <sheetName val="Culvert"/>
      <sheetName val="허용전류-IEC"/>
      <sheetName val="허용전류-IEC DATA"/>
      <sheetName val="DESIGN CRETERIA"/>
      <sheetName val="Ⅴ-2.공종별내역"/>
      <sheetName val="9811"/>
      <sheetName val="1NYS(당)"/>
      <sheetName val="잡철물"/>
      <sheetName val="맨홀수량산출(A-LINE)"/>
      <sheetName val="GI-LIST"/>
      <sheetName val="내역서적용수량 (지방도893)"/>
      <sheetName val="명세서"/>
      <sheetName val="포장총괄집계표"/>
      <sheetName val="CAB_OD"/>
      <sheetName val="General Data"/>
      <sheetName val="내역(한신APT)"/>
      <sheetName val="손익분석"/>
      <sheetName val="스케즐"/>
      <sheetName val="FCM"/>
      <sheetName val="제-노임"/>
      <sheetName val="잡철단가대비"/>
      <sheetName val="순성토"/>
      <sheetName val="판"/>
      <sheetName val="차수"/>
      <sheetName val="구조물"/>
      <sheetName val="DATA 입력란"/>
      <sheetName val="설계가"/>
      <sheetName val="변화치수"/>
      <sheetName val="S1"/>
      <sheetName val="TB-내역서"/>
      <sheetName val="수량총괄"/>
      <sheetName val="세목전체"/>
      <sheetName val="철거폐쇄현황"/>
      <sheetName val="0"/>
      <sheetName val="수문일1"/>
      <sheetName val="주요자재단가"/>
      <sheetName val="운동장 (2)"/>
      <sheetName val="사다리"/>
      <sheetName val="충주"/>
      <sheetName val="4.2.1 마루높이 검토"/>
      <sheetName val="교량전기"/>
      <sheetName val="빗물받이(910-510-410)"/>
      <sheetName val="신규일위대가"/>
      <sheetName val="신표지1"/>
      <sheetName val="2.대외공문"/>
      <sheetName val="A"/>
      <sheetName val="S-F4301"/>
      <sheetName val="activity"/>
      <sheetName val="steel data sheet"/>
      <sheetName val="총원가.24"/>
      <sheetName val="WIND"/>
      <sheetName val="BCPAB"/>
      <sheetName val="CALCULATION"/>
      <sheetName val="재료집계"/>
      <sheetName val="실행내역"/>
      <sheetName val="SEISMIC"/>
      <sheetName val="Turki"/>
      <sheetName val="1.2 Staff Schedule"/>
      <sheetName val="부재력정리"/>
      <sheetName val="Major"/>
      <sheetName val="부재치수입력"/>
      <sheetName val="약품공급2"/>
      <sheetName val="설계산출표지"/>
      <sheetName val="예가표"/>
      <sheetName val="80이상"/>
      <sheetName val="인부노임"/>
      <sheetName val="경비단가"/>
      <sheetName val="★도급내역(2공구)"/>
      <sheetName val="단가 및 재료비"/>
      <sheetName val="간접재료비산출표-27-30"/>
      <sheetName val="사  업  비  수  지  예  산  서"/>
      <sheetName val="직재"/>
      <sheetName val="2-2직관자재산출서-A-LINE"/>
      <sheetName val="참조"/>
      <sheetName val="보온자재단가표"/>
      <sheetName val="청하배수"/>
      <sheetName val="A(Rev.3)"/>
      <sheetName val="말뚝물량"/>
      <sheetName val="품셈(기초)"/>
      <sheetName val="관기성공.내"/>
      <sheetName val="TYPE별집계"/>
      <sheetName val="기초코드"/>
      <sheetName val="1련박스"/>
      <sheetName val="철근단면적"/>
      <sheetName val="ITB COST"/>
      <sheetName val="수량산출서-2"/>
      <sheetName val="6.7.8.우물통"/>
      <sheetName val="현황"/>
      <sheetName val="제원.설계조건"/>
      <sheetName val="산출근거1"/>
      <sheetName val="적용노임"/>
      <sheetName val="일반자재"/>
      <sheetName val="맨홀_토공"/>
      <sheetName val="2차"/>
      <sheetName val="견적서"/>
      <sheetName val="일위대가-1"/>
      <sheetName val="5. 단면설계"/>
      <sheetName val="PIPE내역(FCN)"/>
      <sheetName val="IMPEADENCE MAP 취수장"/>
      <sheetName val="1단계총괄내역서"/>
      <sheetName val="설정"/>
      <sheetName val="보강토옹벽"/>
      <sheetName val="1호수량집계"/>
      <sheetName val="1호산출근거"/>
      <sheetName val="1호그리드"/>
      <sheetName val="2호수량집계"/>
      <sheetName val="2호산출근거"/>
      <sheetName val="2호그리드"/>
      <sheetName val="3호수량집계"/>
      <sheetName val="3호산출근거"/>
      <sheetName val="3호그리드"/>
      <sheetName val="그리드"/>
      <sheetName val="Strip"/>
      <sheetName val="실행예산"/>
      <sheetName val="노임단가(2010"/>
      <sheetName val="양수장내역"/>
      <sheetName val="Y-WORK"/>
      <sheetName val="문학간접"/>
      <sheetName val="직공비"/>
      <sheetName val="링크해지용"/>
      <sheetName val="토공(우물통,기타) "/>
      <sheetName val="조명율표"/>
      <sheetName val="설계예산서"/>
      <sheetName val="예산내역서"/>
      <sheetName val="슬래브(유곡)"/>
      <sheetName val="2000,9월 일위"/>
      <sheetName val="공통단가"/>
      <sheetName val="운반비"/>
      <sheetName val="단가표"/>
      <sheetName val="설 계"/>
      <sheetName val="비탈면보호공수량산출"/>
      <sheetName val="단면A-A(TR)"/>
      <sheetName val="도급"/>
      <sheetName val="관경별내역서"/>
      <sheetName val="고유코드_설계"/>
      <sheetName val="2003상반기노임기준"/>
      <sheetName val="Cost bd-&quot;A&quot;"/>
      <sheetName val="값"/>
      <sheetName val="노임단가(2009.상)"/>
      <sheetName val="10.1 중기기초단가"/>
      <sheetName val="내역서갑지"/>
      <sheetName val="내역서을지"/>
      <sheetName val="자압"/>
      <sheetName val="백호우계수"/>
      <sheetName val="3련 BOX"/>
      <sheetName val="공사요율"/>
      <sheetName val="견적"/>
      <sheetName val="T13(P68~72,78)"/>
      <sheetName val="철콘"/>
      <sheetName val="용역비내역-진짜"/>
      <sheetName val="데크수량집계표 (3)"/>
      <sheetName val="수량(숲생태관람데크)"/>
      <sheetName val="수량(암석원관람데크)"/>
      <sheetName val="수량(개비자관람데크)"/>
      <sheetName val="만병초관람데크"/>
      <sheetName val="난간A"/>
      <sheetName val="난간B"/>
      <sheetName val="습지원관람데크"/>
      <sheetName val="전망대"/>
      <sheetName val="전망데크"/>
      <sheetName val="데크산책로A"/>
      <sheetName val="데크산책로B"/>
      <sheetName val="데크산책로C"/>
      <sheetName val="관람데크A"/>
      <sheetName val="관람데크B"/>
      <sheetName val="관람데크C"/>
      <sheetName val="입구계단A"/>
      <sheetName val="입구계단B"/>
      <sheetName val="입구계단C"/>
      <sheetName val="입구계단D"/>
      <sheetName val="입구계단E"/>
      <sheetName val="암석원관람데크"/>
      <sheetName val="숲생태관람데크"/>
      <sheetName val="개비자관람데크"/>
      <sheetName val="2.가정단면"/>
      <sheetName val="도장"/>
      <sheetName val="깨기 총괄"/>
      <sheetName val="중기조종사 단위단가"/>
      <sheetName val="아파트 내역"/>
      <sheetName val="기초단가"/>
      <sheetName val="Macro(전선)"/>
      <sheetName val="내역서 "/>
      <sheetName val="노무"/>
      <sheetName val="물가자료"/>
      <sheetName val="5.모델링"/>
      <sheetName val="이름정의"/>
      <sheetName val="초기화면"/>
      <sheetName val="집수정단위수량600 "/>
      <sheetName val="S.중기사용료"/>
      <sheetName val="입력란"/>
      <sheetName val="1호맨홀토공"/>
      <sheetName val="계림(함평)"/>
      <sheetName val="계림(장성)"/>
      <sheetName val="부대tu"/>
      <sheetName val="CON'C"/>
      <sheetName val="파일의이용"/>
      <sheetName val="상호참고자료"/>
      <sheetName val="공사기본내용입력"/>
      <sheetName val="발주처자료입력"/>
      <sheetName val="회사기본자료"/>
      <sheetName val="하자보증자료"/>
      <sheetName val="기술자관련자료"/>
      <sheetName val="일위대가(건축)"/>
      <sheetName val="교각별철근수량집계표"/>
      <sheetName val="배수공수집"/>
      <sheetName val="기본일위"/>
      <sheetName val="중기사용료"/>
      <sheetName val="유입부"/>
      <sheetName val="배수지집꓄표"/>
      <sheetName val="밀도포장수량집계표"/>
      <sheetName val="전기일위대가"/>
      <sheetName val="조건"/>
      <sheetName val="BOX"/>
      <sheetName val="s"/>
      <sheetName val="40단가산출서"/>
      <sheetName val="40집계"/>
      <sheetName val="을지"/>
      <sheetName val="배수장토목공사비"/>
      <sheetName val="b_balju"/>
      <sheetName val="공사비증감"/>
      <sheetName val="영동(D)"/>
      <sheetName val="LP-S"/>
      <sheetName val="토공집계"/>
      <sheetName val="하중조건(평상시)"/>
      <sheetName val="수량BOQ"/>
      <sheetName val="내역서적용수량"/>
      <sheetName val="단가및재료비"/>
      <sheetName val="전선 및 전선관"/>
      <sheetName val="DATA1"/>
      <sheetName val="용수량(생활용수)"/>
      <sheetName val="자재코드"/>
      <sheetName val="자재대"/>
      <sheetName val="관로토공"/>
      <sheetName val="청천내"/>
      <sheetName val="경율산정.XLS"/>
      <sheetName val="구간별"/>
      <sheetName val="횡배수관설치현황"/>
      <sheetName val="데이터"/>
      <sheetName val="국공유지및사유지"/>
      <sheetName val="suk(mac)"/>
      <sheetName val="관급자재단가내역"/>
      <sheetName val="화산경계"/>
      <sheetName val="토공총괄표"/>
      <sheetName val="3.하중"/>
      <sheetName val="연결관조서"/>
      <sheetName val="도면자료제출일정"/>
      <sheetName val="수량명세서"/>
      <sheetName val="수로집계"/>
      <sheetName val="맨홀수량집계"/>
      <sheetName val="간접1"/>
      <sheetName val="호남2"/>
      <sheetName val="바닥판"/>
      <sheetName val="입력DATA"/>
      <sheetName val="2차총원가"/>
      <sheetName val="자재단가 (2)"/>
      <sheetName val="건설기계가격표"/>
      <sheetName val="중기시간당사용료1"/>
      <sheetName val="중기시간당사용료2"/>
      <sheetName val="건설기계가격표 (2)"/>
      <sheetName val="중기시간당사용료1 (2)"/>
      <sheetName val="중기시간당사용료2 (2)"/>
      <sheetName val="구역화물운임,소운반"/>
      <sheetName val="운반10.5ton"/>
      <sheetName val="작업량및단가계산 (2)"/>
      <sheetName val="자재대가표1 (2)"/>
      <sheetName val="자재대가표2 (2)"/>
      <sheetName val="소운반4.5ton "/>
      <sheetName val="자재대가표1"/>
      <sheetName val="자재대가표2"/>
      <sheetName val="중기작업"/>
      <sheetName val="중기대가"/>
      <sheetName val="중기작업1 (2)"/>
      <sheetName val="중기작업2 (2)"/>
      <sheetName val="중기대가 (2)"/>
      <sheetName val="일위대가1"/>
      <sheetName val="일위대가1 (2)"/>
      <sheetName val="일위대가2"/>
      <sheetName val="공장가공"/>
      <sheetName val="공사원가(총)"/>
      <sheetName val="공사원가(수)"/>
      <sheetName val="공사원가(평)"/>
      <sheetName val="공사원가(부대공) "/>
      <sheetName val="관급수원공"/>
      <sheetName val="수원총"/>
      <sheetName val="제당"/>
      <sheetName val="여수토"/>
      <sheetName val="사통"/>
      <sheetName val="관급평야부"/>
      <sheetName val="평야부"/>
      <sheetName val="시험비"/>
      <sheetName val="중기대수1"/>
      <sheetName val="시험수량1"/>
      <sheetName val="일반공사"/>
      <sheetName val="H-pile(298x299)"/>
      <sheetName val="H-pile(250x250)"/>
      <sheetName val="기계내역"/>
      <sheetName val="I.설계조건"/>
      <sheetName val="교사기준면적(초등)"/>
      <sheetName val="입찰견적보고서"/>
      <sheetName val="70%"/>
      <sheetName val="D"/>
      <sheetName val="일반수량"/>
      <sheetName val="일위대가 "/>
      <sheetName val="1-1합"/>
      <sheetName val="1-1오"/>
      <sheetName val="1-1우"/>
      <sheetName val="ygd1-2"/>
      <sheetName val="ygr1-3"/>
      <sheetName val="ygr1-2"/>
      <sheetName val="ygr1-4"/>
      <sheetName val="배수공"/>
      <sheetName val="측구공"/>
      <sheetName val="내#일산설치"/>
      <sheetName val="조작대(1연)"/>
      <sheetName val="이토변실"/>
      <sheetName val="가시설단위수량"/>
      <sheetName val="산출근거(마산,_만천,_가례)"/>
      <sheetName val="산출근거(가설도로_조성)"/>
      <sheetName val="산출근거(가설도로_성토다짐)"/>
      <sheetName val="산출근거(가설도로_살수)"/>
      <sheetName val="산출근거(가설도로_유지보수)"/>
      <sheetName val="일위대가(노임수정(완),_자재_및_물린단산수정필요)"/>
      <sheetName val="시험비_단가"/>
      <sheetName val="1-4-2_관(약)"/>
      <sheetName val="배수공총괄_집계표(횡)"/>
      <sheetName val="보차도경계석_조서"/>
      <sheetName val="맨홀집계표_"/>
      <sheetName val="Sheet1_(2)"/>
      <sheetName val="전차선로_물량표"/>
      <sheetName val="pe이중벽관_(우수)"/>
      <sheetName val="토목검측서"/>
      <sheetName val="기계경비적용기준"/>
      <sheetName val="A1-DATA"/>
      <sheetName val="단면"/>
      <sheetName val="type-F"/>
      <sheetName val="용산1(해보)"/>
      <sheetName val="토공(완충)"/>
      <sheetName val="소비자가"/>
      <sheetName val="단가결정"/>
      <sheetName val="적현로"/>
      <sheetName val="인사자료총집계"/>
      <sheetName val="각종양식"/>
      <sheetName val="확정실적"/>
      <sheetName val="보할공정"/>
      <sheetName val="예산M11A"/>
      <sheetName val="직원수당"/>
      <sheetName val="간접비내역-1"/>
      <sheetName val="DESIGN_CRETERIA"/>
      <sheetName val="정산서  (2)"/>
      <sheetName val="표준차도부연장집계-ASP"/>
      <sheetName val="보도포장연장조서-표준차도부"/>
      <sheetName val="표준차도부연장조서-ASP"/>
      <sheetName val="Lot1"/>
      <sheetName val="밸브설치"/>
      <sheetName val="철근집계표"/>
      <sheetName val="화해(함평)"/>
      <sheetName val="화해(장성)"/>
      <sheetName val="인월수표"/>
      <sheetName val="BK-6-O-1"/>
      <sheetName val="예정(3)"/>
      <sheetName val="동원(3)"/>
      <sheetName val="piping"/>
      <sheetName val="변품8-37"/>
      <sheetName val="plan&amp;section of foundation"/>
      <sheetName val="design criteria"/>
      <sheetName val="5.공종별예산내역서"/>
      <sheetName val="BOX(1.5X1.5)"/>
      <sheetName val="U-TYPE(1)"/>
      <sheetName val="교육종류"/>
      <sheetName val="단위단가"/>
      <sheetName val="토적계산서"/>
      <sheetName val="LEGEND"/>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refreshError="1"/>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sheetData sheetId="195" refreshError="1"/>
      <sheetData sheetId="196" refreshError="1"/>
      <sheetData sheetId="197" refreshError="1"/>
      <sheetData sheetId="198" refreshError="1"/>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refreshError="1"/>
      <sheetData sheetId="298"/>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sheetData sheetId="1202"/>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주요자재집계표"/>
      <sheetName val="사,관급자재내역서"/>
      <sheetName val="콘크리트자재집계표"/>
      <sheetName val="철근,흄관자재집계표"/>
      <sheetName val="아스콘자재집계표"/>
      <sheetName val="토   공(간 지)"/>
      <sheetName val="토공내역서"/>
      <sheetName val="사토집계표"/>
      <sheetName val="토공량집계표"/>
      <sheetName val="구조물철거 (간지)"/>
      <sheetName val="구조물철거집계표"/>
      <sheetName val="구조물철거타공정이월"/>
      <sheetName val="배 수 공(간지)"/>
      <sheetName val="내역서적용수량(배수공)"/>
      <sheetName val="배수공수량집계표"/>
      <sheetName val="호 안 공 (간지)"/>
      <sheetName val="호안공집계표"/>
      <sheetName val="돌망태 설치현황"/>
      <sheetName val="돌망태단위수량 (H=9.0)"/>
      <sheetName val="돌망태단위수량(H=9.5)"/>
      <sheetName val="낙 차 공 (간지)"/>
      <sheetName val="낙 차 공"/>
      <sheetName val="종배수관몰탈단위수량산출"/>
      <sheetName val="구조물공(간지)"/>
      <sheetName val="가도공(간지)"/>
      <sheetName val="가도공수량집계"/>
      <sheetName val="가도공수량산출"/>
      <sheetName val="타공정이월수량(포장공)"/>
      <sheetName val="진 입 로 (간지)"/>
      <sheetName val="진입로집계표"/>
      <sheetName val="진입로산출수량"/>
      <sheetName val="부 대 공"/>
      <sheetName val="부대공내역서"/>
      <sheetName val="차선도색 (간지)"/>
      <sheetName val="차선도색수량산출집계"/>
      <sheetName val="차선도색설치현황"/>
      <sheetName val="차선도색단위수량"/>
      <sheetName val="THE END"/>
      <sheetName val="포장깨기산출"/>
      <sheetName val="포 장 공(간지)"/>
      <sheetName val="포장공내역서"/>
      <sheetName val="포장공내역서적용수량"/>
      <sheetName val="포장총괄집계표 "/>
      <sheetName val="차 도 부 (간지)"/>
      <sheetName val="포장집계표"/>
      <sheetName val="차도부포장수량현황"/>
      <sheetName val="포장연장현황"/>
      <sheetName val="포장부단위수량"/>
      <sheetName val="자재총괄"/>
      <sheetName val="시멘트산출"/>
      <sheetName val="시멘트레미콘구입량"/>
      <sheetName val="골재구입량"/>
      <sheetName val="포장수량집계"/>
      <sheetName val="수축줄눈수량"/>
      <sheetName val="포장수량"/>
      <sheetName val="토공수량집계"/>
      <sheetName val="타공종수량집계표"/>
      <sheetName val="토공수량"/>
      <sheetName val="배수수량집계"/>
      <sheetName val="배수수량산출"/>
      <sheetName val="월파벽집계"/>
      <sheetName val="월파벽"/>
      <sheetName val="깨기"/>
      <sheetName val="자재총괄표"/>
      <sheetName val="레미콘,철근집계"/>
      <sheetName val="흄관,아스콘구입량"/>
      <sheetName val="골재구입량 "/>
      <sheetName val="Sheet1 (2)"/>
      <sheetName val="토공총괄표"/>
      <sheetName val="타공종집계"/>
      <sheetName val="배수공내역서"/>
      <sheetName val="배수관,골재집계 (2공구)"/>
      <sheetName val="레미콘,철근집계표  (2공구)"/>
      <sheetName val="토공집계 (2공구)"/>
      <sheetName val="측구수량집계 (2공구)"/>
      <sheetName val="측구공연장조서 (2공구)"/>
      <sheetName val="측구단위수량 (2공구)"/>
      <sheetName val="집수정수량집계"/>
      <sheetName val="집수정단위수량"/>
      <sheetName val="집수정위치조서"/>
      <sheetName val="횡배수관수량집계표"/>
      <sheetName val="종배수관수량집계표"/>
      <sheetName val="면벽단위수량"/>
      <sheetName val="포장총괄"/>
      <sheetName val="포장집계"/>
      <sheetName val="포장증감"/>
      <sheetName val="석축포장증감단위"/>
      <sheetName val="보선포장집계"/>
      <sheetName val="본선포장다위"/>
      <sheetName val="진입도집계"/>
      <sheetName val="진입도로"/>
      <sheetName val="줄눈수량"/>
      <sheetName val="석축총괄"/>
      <sheetName val="석축집계"/>
      <sheetName val="석축평균고"/>
      <sheetName val="석축단위수량"/>
      <sheetName val="석축위치조서"/>
      <sheetName val="상 부"/>
      <sheetName val="금액내역서"/>
      <sheetName val="Sheet1"/>
      <sheetName val="날개벽"/>
      <sheetName val="집수정(600-700)"/>
      <sheetName val="현장관리비 산출내역"/>
      <sheetName val="제출내역 (2)"/>
      <sheetName val="가시설(TYPE-A)"/>
      <sheetName val="1-1평균터파기고(1)"/>
      <sheetName val="3.하중산정4.지지력"/>
      <sheetName val="관급"/>
      <sheetName val="woo(mac)"/>
      <sheetName val="뚝토공"/>
      <sheetName val="ABUT수량-A1"/>
      <sheetName val="가도공"/>
      <sheetName val="DATA"/>
      <sheetName val="은하교~3"/>
      <sheetName val="일위대가"/>
      <sheetName val="맨홀수량산출"/>
      <sheetName val="단위수량"/>
      <sheetName val="일위대가(1)"/>
      <sheetName val="가락화장을지"/>
      <sheetName val="DATE"/>
      <sheetName val="원형1호맨홀토공수량"/>
      <sheetName val="수안보-MBR1"/>
      <sheetName val="교각계산"/>
      <sheetName val="단가"/>
      <sheetName val="1.설계조건"/>
      <sheetName val="원내역"/>
      <sheetName val="1공구"/>
      <sheetName val="연결관암거"/>
      <sheetName val="연결관산출조서"/>
      <sheetName val="토공"/>
      <sheetName val="4)유동표"/>
      <sheetName val="바닥판(1)"/>
      <sheetName val="슬래브"/>
      <sheetName val="BLOCK(1)"/>
      <sheetName val="단가(1)"/>
      <sheetName val="소도3교"/>
      <sheetName val="표지 (2)"/>
      <sheetName val="계수시트"/>
      <sheetName val="원가계산서"/>
      <sheetName val="총체보활공정표"/>
      <sheetName val="단위단가"/>
      <sheetName val="진주방향"/>
      <sheetName val="제수변수량"/>
      <sheetName val="내역"/>
      <sheetName val="투찰내역"/>
      <sheetName val="BID"/>
      <sheetName val="P-산#1-1(WOWA1)"/>
      <sheetName val="설계조건"/>
      <sheetName val="터파기및재료"/>
      <sheetName val="종단계산"/>
      <sheetName val="왕십리방향"/>
      <sheetName val="3.3 사용성검토"/>
      <sheetName val="조명시설"/>
      <sheetName val="방음벽기초"/>
      <sheetName val="토___공(간_지)"/>
      <sheetName val="구조물철거_(간지)"/>
      <sheetName val="배_수_공(간지)"/>
      <sheetName val="호_안_공_(간지)"/>
      <sheetName val="돌망태_설치현황"/>
      <sheetName val="돌망태단위수량_(H=9_0)"/>
      <sheetName val="돌망태단위수량(H=9_5)"/>
      <sheetName val="낙_차_공_(간지)"/>
      <sheetName val="낙_차_공"/>
      <sheetName val="진_입_로_(간지)"/>
      <sheetName val="부_대_공"/>
      <sheetName val="차선도색_(간지)"/>
      <sheetName val="THE_END"/>
      <sheetName val="포_장_공(간지)"/>
      <sheetName val="포장총괄집계표_"/>
      <sheetName val="차_도_부_(간지)"/>
      <sheetName val="3_하중산정4_지지력"/>
      <sheetName val="설계명세서"/>
      <sheetName val="예산명세서"/>
      <sheetName val="자료입력"/>
      <sheetName val="내역서"/>
      <sheetName val="산출근거"/>
      <sheetName val="S0"/>
      <sheetName val="차선도색수럈산출집계"/>
      <sheetName val="횡배수공토공집계"/>
      <sheetName val="5.6날개벽 (2)"/>
      <sheetName val="6PILE  (돌출)"/>
      <sheetName val="토적표"/>
      <sheetName val="D-623D"/>
      <sheetName val="화재 탐지 설비"/>
      <sheetName val="토사(PE)"/>
      <sheetName val="교각(P1)수량"/>
      <sheetName val="시설일위"/>
      <sheetName val="CAL"/>
      <sheetName val="시설물기초"/>
      <sheetName val="예산변경사항"/>
      <sheetName val="투찰"/>
      <sheetName val="sub"/>
      <sheetName val="집수A"/>
      <sheetName val="차선도색(1)"/>
      <sheetName val="3련 BOX"/>
      <sheetName val="guard(mac)"/>
      <sheetName val="기본"/>
      <sheetName val="1.설계기준"/>
      <sheetName val="말뚝물량"/>
      <sheetName val="내역서총집계표"/>
      <sheetName val="노임단가"/>
      <sheetName val="수량산출"/>
      <sheetName val="순서도"/>
      <sheetName val="기기리스트"/>
      <sheetName val="예정(3)"/>
      <sheetName val="1.동력공사"/>
      <sheetName val="우수공"/>
      <sheetName val="X17-TOTAL"/>
      <sheetName val="단가 및 재료비"/>
      <sheetName val="교대시점"/>
      <sheetName val="수입"/>
      <sheetName val="지수"/>
      <sheetName val="현장관리비"/>
      <sheetName val="정산내역서"/>
      <sheetName val="관급원내역"/>
      <sheetName val="tggwan(mac)"/>
      <sheetName val="기타공"/>
      <sheetName val="직노"/>
      <sheetName val="철거현황"/>
      <sheetName val="중간부"/>
      <sheetName val="기성집계"/>
      <sheetName val="단락전류-A"/>
      <sheetName val="대치판정"/>
      <sheetName val="교대"/>
      <sheetName val="실행철강하도"/>
      <sheetName val="INPUT"/>
      <sheetName val="DATA-UPS"/>
      <sheetName val="내역서1"/>
      <sheetName val="전체철근집계"/>
      <sheetName val="교대토공시점"/>
      <sheetName val="수목표준대가"/>
      <sheetName val="자재"/>
      <sheetName val="토공연장"/>
      <sheetName val="DS설변내역서"/>
      <sheetName val="DS기성최종"/>
      <sheetName val="(C)원내역"/>
      <sheetName val="bm(CIcable)"/>
      <sheetName val="조도계산(1)"/>
      <sheetName val="사급자재비"/>
      <sheetName val="지장물C"/>
      <sheetName val="(A)내역서"/>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단위수량산출"/>
      <sheetName val="수량산출"/>
      <sheetName val="2BOX본체"/>
      <sheetName val="집수정"/>
      <sheetName val="안정검토(온1)"/>
      <sheetName val="도장수량(하1)"/>
      <sheetName val="주형"/>
      <sheetName val="DATE"/>
      <sheetName val="약품공급2"/>
      <sheetName val="#REF"/>
      <sheetName val="약품설비"/>
      <sheetName val="위치조서"/>
      <sheetName val="ABUT수량-A1"/>
      <sheetName val="구조물철거타공정이월"/>
      <sheetName val="내역서"/>
      <sheetName val="2공구산출내역"/>
    </sheetNames>
    <sheetDataSet>
      <sheetData sheetId="0" refreshError="1">
        <row r="5">
          <cell r="B5">
            <v>1.8</v>
          </cell>
        </row>
        <row r="10">
          <cell r="B10">
            <v>1.58</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E"/>
      <sheetName val="ABUT수량-A1"/>
      <sheetName val="터파기및재료"/>
      <sheetName val="가감수량"/>
      <sheetName val="맨홀수량산출"/>
    </sheetNames>
    <sheetDataSet>
      <sheetData sheetId="0" refreshError="1">
        <row r="24">
          <cell r="B24" t="str">
            <v>수평곡관</v>
          </cell>
          <cell r="C24" t="str">
            <v>D=100×11¼˚</v>
          </cell>
        </row>
        <row r="25">
          <cell r="C25" t="str">
            <v>D=150×11¼˚</v>
          </cell>
        </row>
        <row r="26">
          <cell r="C26" t="str">
            <v>D=100×11¼˚</v>
          </cell>
        </row>
        <row r="27">
          <cell r="C27" t="str">
            <v>D=100×22½˚</v>
          </cell>
        </row>
        <row r="28">
          <cell r="C28" t="str">
            <v>D=150×22½˚</v>
          </cell>
        </row>
        <row r="29">
          <cell r="C29" t="str">
            <v>D=100×22½˚</v>
          </cell>
        </row>
        <row r="30">
          <cell r="C30" t="str">
            <v>D=100×45˚</v>
          </cell>
        </row>
        <row r="31">
          <cell r="C31" t="str">
            <v>D=150×45˚</v>
          </cell>
        </row>
        <row r="32">
          <cell r="C32" t="str">
            <v>D=100×45˚</v>
          </cell>
        </row>
        <row r="33">
          <cell r="C33" t="str">
            <v>D=100×90˚</v>
          </cell>
        </row>
        <row r="34">
          <cell r="C34" t="str">
            <v>D=100×90˚</v>
          </cell>
        </row>
        <row r="35">
          <cell r="C35" t="str">
            <v>D=100×90˚</v>
          </cell>
        </row>
        <row r="36">
          <cell r="C36" t="str">
            <v>D=100×100</v>
          </cell>
        </row>
        <row r="37">
          <cell r="C37" t="str">
            <v>D=100×100</v>
          </cell>
        </row>
        <row r="38">
          <cell r="C38" t="str">
            <v>D=100×100</v>
          </cell>
        </row>
        <row r="39">
          <cell r="C39" t="str">
            <v>D=100×100</v>
          </cell>
        </row>
        <row r="40">
          <cell r="C40" t="str">
            <v>D=100×100</v>
          </cell>
        </row>
        <row r="41">
          <cell r="C41" t="str">
            <v>D=100×100</v>
          </cell>
        </row>
        <row r="42">
          <cell r="C42" t="str">
            <v>D=80</v>
          </cell>
        </row>
        <row r="43">
          <cell r="C43" t="str">
            <v>D=100</v>
          </cell>
        </row>
        <row r="44">
          <cell r="C44" t="str">
            <v>D=150</v>
          </cell>
        </row>
        <row r="45">
          <cell r="C45" t="str">
            <v>D=200</v>
          </cell>
        </row>
        <row r="46">
          <cell r="C46" t="str">
            <v>D=250</v>
          </cell>
        </row>
        <row r="47">
          <cell r="C47" t="str">
            <v>D=300</v>
          </cell>
        </row>
        <row r="48">
          <cell r="C48" t="str">
            <v>D=80</v>
          </cell>
        </row>
        <row r="49">
          <cell r="C49" t="str">
            <v>D=100</v>
          </cell>
        </row>
        <row r="50">
          <cell r="C50" t="str">
            <v>D=150</v>
          </cell>
        </row>
        <row r="51">
          <cell r="C51" t="str">
            <v>D=200</v>
          </cell>
        </row>
        <row r="52">
          <cell r="C52" t="str">
            <v>D=250</v>
          </cell>
        </row>
        <row r="53">
          <cell r="C53" t="str">
            <v>D=300</v>
          </cell>
        </row>
        <row r="54">
          <cell r="C54" t="str">
            <v>D=80</v>
          </cell>
        </row>
        <row r="55">
          <cell r="C55" t="str">
            <v>D=100</v>
          </cell>
        </row>
        <row r="56">
          <cell r="C56" t="str">
            <v>D=150</v>
          </cell>
        </row>
        <row r="57">
          <cell r="C57" t="str">
            <v>D=200</v>
          </cell>
        </row>
        <row r="58">
          <cell r="C58" t="str">
            <v>D=300</v>
          </cell>
        </row>
        <row r="59">
          <cell r="C59" t="str">
            <v>D=80</v>
          </cell>
        </row>
        <row r="60">
          <cell r="C60" t="str">
            <v>D=100</v>
          </cell>
        </row>
        <row r="61">
          <cell r="C61" t="str">
            <v>D=80</v>
          </cell>
        </row>
        <row r="62">
          <cell r="C62" t="str">
            <v>D=100</v>
          </cell>
        </row>
        <row r="63">
          <cell r="C63" t="str">
            <v>D=100</v>
          </cell>
        </row>
        <row r="64">
          <cell r="C64" t="str">
            <v>D=100</v>
          </cell>
        </row>
        <row r="65">
          <cell r="C65" t="str">
            <v>D=100</v>
          </cell>
        </row>
        <row r="66">
          <cell r="C66" t="str">
            <v>D=100</v>
          </cell>
        </row>
        <row r="67">
          <cell r="C67" t="str">
            <v>D=100</v>
          </cell>
        </row>
        <row r="68">
          <cell r="C68" t="str">
            <v>D=100</v>
          </cell>
        </row>
        <row r="69">
          <cell r="C69" t="str">
            <v>D=125</v>
          </cell>
        </row>
        <row r="70">
          <cell r="C70" t="str">
            <v>D=150</v>
          </cell>
        </row>
        <row r="71">
          <cell r="C71" t="str">
            <v>D=200</v>
          </cell>
        </row>
        <row r="72">
          <cell r="C72" t="str">
            <v>D=250</v>
          </cell>
        </row>
        <row r="73">
          <cell r="C73" t="str">
            <v>D=300</v>
          </cell>
        </row>
        <row r="74">
          <cell r="C74" t="str">
            <v>D=350</v>
          </cell>
        </row>
        <row r="75">
          <cell r="C75" t="str">
            <v>D=400</v>
          </cell>
        </row>
        <row r="76">
          <cell r="C76" t="str">
            <v>D=450</v>
          </cell>
        </row>
        <row r="77">
          <cell r="C77" t="str">
            <v>D=500</v>
          </cell>
        </row>
        <row r="78">
          <cell r="C78" t="str">
            <v>D=600</v>
          </cell>
        </row>
        <row r="79">
          <cell r="C79" t="str">
            <v>D=700</v>
          </cell>
        </row>
        <row r="80">
          <cell r="C80" t="str">
            <v>D=800</v>
          </cell>
        </row>
        <row r="81">
          <cell r="C81" t="str">
            <v>D=900</v>
          </cell>
        </row>
        <row r="82">
          <cell r="C82" t="str">
            <v>D=1000</v>
          </cell>
        </row>
        <row r="83">
          <cell r="C83" t="str">
            <v>D=1100</v>
          </cell>
        </row>
        <row r="84">
          <cell r="C84" t="str">
            <v>D=1200</v>
          </cell>
        </row>
      </sheetData>
      <sheetData sheetId="1" refreshError="1"/>
      <sheetData sheetId="2" refreshError="1"/>
      <sheetData sheetId="3" refreshError="1"/>
      <sheetData sheetId="4"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터파기및재료"/>
      <sheetName val="데리네이타현황"/>
      <sheetName val="DATE"/>
      <sheetName val="수량산출"/>
      <sheetName val="가감수량"/>
      <sheetName val="맨홀수량산출"/>
      <sheetName val="공구원가계산"/>
      <sheetName val="일위대가(가설)"/>
      <sheetName val="당초"/>
      <sheetName val="INPUT"/>
      <sheetName val="2000전체분"/>
      <sheetName val="견적의뢰서"/>
      <sheetName val="200"/>
      <sheetName val="3-2PS"/>
      <sheetName val="#REF"/>
      <sheetName val="Sheet1"/>
      <sheetName val="품셈집계표"/>
      <sheetName val="자재조사표"/>
      <sheetName val="일반부표집계표"/>
      <sheetName val="참고"/>
      <sheetName val="공사개요"/>
      <sheetName val="내역서01"/>
      <sheetName val="JUCKEYK"/>
      <sheetName val="준검 내역서"/>
      <sheetName val="기준비용"/>
      <sheetName val="내역서"/>
      <sheetName val="비목군분류일위"/>
      <sheetName val="2호맨홀공제수량"/>
      <sheetName val="위치조서"/>
      <sheetName val="원형1호맨홀토공수량"/>
      <sheetName val="4)유동표"/>
      <sheetName val="Sheet2"/>
      <sheetName val="N賃率-職"/>
      <sheetName val="Sheet1 (2)"/>
      <sheetName val="노임(1차)"/>
      <sheetName val="중기손료"/>
      <sheetName val="기초단가"/>
      <sheetName val="산출근거"/>
      <sheetName val="약품공급2"/>
      <sheetName val="3BL공동구 수량"/>
      <sheetName val="수량3"/>
      <sheetName val="일위집계표"/>
      <sheetName val="재정비직인"/>
      <sheetName val="토공총괄표"/>
      <sheetName val="펌프차타설"/>
      <sheetName val="DATA"/>
      <sheetName val="집수정(600-700)"/>
      <sheetName val="구조물철거타공정이월"/>
      <sheetName val="1"/>
      <sheetName val="2"/>
      <sheetName val="3"/>
      <sheetName val="4"/>
      <sheetName val="5"/>
      <sheetName val="I一般比"/>
      <sheetName val="총괄서"/>
      <sheetName val="토사(PE)"/>
      <sheetName val="예가표"/>
      <sheetName val="중간부"/>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터파기및재료"/>
      <sheetName val="조명시설"/>
      <sheetName val="담장산출"/>
      <sheetName val="2000.11월설계내역"/>
      <sheetName val="실행철강하도"/>
      <sheetName val="비목군분류일위"/>
      <sheetName val="9GNG운반"/>
      <sheetName val="기초단가"/>
      <sheetName val="수량산출"/>
      <sheetName val="공구원가계산"/>
      <sheetName val="INPUT"/>
      <sheetName val="DATE"/>
      <sheetName val="데리네이타현황"/>
      <sheetName val="사다리"/>
      <sheetName val="참조자료"/>
      <sheetName val="가감수량"/>
      <sheetName val="맨홀수량산출"/>
      <sheetName val="준검 내역서"/>
      <sheetName val="전기"/>
      <sheetName val="기계경비"/>
      <sheetName val="3-2PS"/>
      <sheetName val="단위집계표"/>
      <sheetName val="2호맨홀공제수량"/>
      <sheetName val="Sheet1"/>
      <sheetName val="#REF"/>
      <sheetName val="단가"/>
      <sheetName val="일위"/>
      <sheetName val="개요"/>
      <sheetName val="설계조건"/>
      <sheetName val="산출내역서집계표"/>
      <sheetName val="신우"/>
      <sheetName val="입찰안"/>
      <sheetName val="여과지동"/>
      <sheetName val="기초자료"/>
      <sheetName val="일위대가목차"/>
      <sheetName val="보차도경계석"/>
      <sheetName val="일위대가"/>
      <sheetName val="자재단가"/>
      <sheetName val="원형1호맨홀토공수량"/>
      <sheetName val="내역서"/>
      <sheetName val="노임단가"/>
      <sheetName val="3련 BOX"/>
      <sheetName val="노임(1차)"/>
      <sheetName val="Sheet1 (2)"/>
      <sheetName val="펌프차타설"/>
      <sheetName val="선급금신청서"/>
      <sheetName val="예산서"/>
      <sheetName val="일 위 대 가 표"/>
      <sheetName val="I一般比"/>
      <sheetName val="기존포장깨기"/>
      <sheetName val="석축헐기"/>
      <sheetName val="토사(PE)"/>
      <sheetName val="품셈집계표"/>
      <sheetName val="자재조사표(참고용)"/>
      <sheetName val="일반부표집계표"/>
      <sheetName val="사진첩"/>
      <sheetName val="단위수량"/>
      <sheetName val="3.하중산정4.지지력"/>
      <sheetName val="산출근거"/>
      <sheetName val="SORCE1"/>
      <sheetName val="관접합및부설"/>
      <sheetName val="구조물철거타공정이월"/>
      <sheetName val="2"/>
      <sheetName val="106C0300"/>
      <sheetName val="호표"/>
      <sheetName val="노임"/>
      <sheetName val="터널조도"/>
      <sheetName val="사급자재"/>
      <sheetName val="석축설면"/>
      <sheetName val="법면단"/>
      <sheetName val="안정계산"/>
      <sheetName val="단면검토"/>
      <sheetName val="가도공"/>
      <sheetName val="일위대가표"/>
      <sheetName val="일위집계표"/>
      <sheetName val="집계표"/>
      <sheetName val="단가 및 재료비"/>
      <sheetName val="교각1"/>
      <sheetName val="단면 (2)"/>
      <sheetName val="석축단"/>
      <sheetName val="날개벽(시점좌측)"/>
      <sheetName val="법면수집"/>
      <sheetName val="기타#9"/>
      <sheetName val="신천3호용수로"/>
      <sheetName val="원가서"/>
      <sheetName val="일반문틀 설치"/>
      <sheetName val="샌딩 에폭시 도장"/>
      <sheetName val="스텐문틀설치"/>
      <sheetName val="위치조서"/>
      <sheetName val="차액보증"/>
      <sheetName val="대림경상68억"/>
      <sheetName val="출력X"/>
      <sheetName val="1차네트공정"/>
      <sheetName val="Sheet2"/>
      <sheetName val="설계예산"/>
      <sheetName val="단가산출내역"/>
      <sheetName val="설비"/>
      <sheetName val="기본"/>
      <sheetName val="자료"/>
      <sheetName val="간선"/>
      <sheetName val="전압"/>
      <sheetName val="조도"/>
      <sheetName val="동력"/>
      <sheetName val="H-PILE수량집계"/>
      <sheetName val="N賃率-職"/>
      <sheetName val="E.P.T수량산출서"/>
      <sheetName val="1.1설계기준"/>
      <sheetName val="유림총괄"/>
      <sheetName val="교각계산"/>
      <sheetName val="BLOCK(1)"/>
      <sheetName val="포장자재집계표"/>
      <sheetName val="중기사용료"/>
      <sheetName val="가격"/>
      <sheetName val="주요측점"/>
      <sheetName val="COVER"/>
      <sheetName val="중기사용료산출근거"/>
      <sheetName val="플랜트 설치"/>
      <sheetName val="00상노임"/>
      <sheetName val="3BL공동구 수량"/>
      <sheetName val="견적의뢰서"/>
      <sheetName val="단면가정"/>
      <sheetName val="일목"/>
      <sheetName val="0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철근집계(자재)"/>
      <sheetName val="포장(자재)"/>
      <sheetName val="일반수량집계"/>
      <sheetName val="철근"/>
      <sheetName val="수로BOX"/>
      <sheetName val="교대토공집계"/>
      <sheetName val="토공A1"/>
      <sheetName val="1"/>
      <sheetName val="2"/>
      <sheetName val="단가"/>
      <sheetName val="시설물일위"/>
      <sheetName val="데리네이타현황"/>
      <sheetName val="데이타"/>
      <sheetName val="식재인부"/>
    </sheetNames>
    <sheetDataSet>
      <sheetData sheetId="0" refreshError="1"/>
      <sheetData sheetId="1" refreshError="1"/>
      <sheetData sheetId="2"/>
      <sheetData sheetId="3"/>
      <sheetData sheetId="4"/>
      <sheetData sheetId="5"/>
      <sheetData sheetId="6" refreshError="1"/>
      <sheetData sheetId="7"/>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COL"/>
      <sheetName val="COL-T"/>
      <sheetName val="저판(버림100)"/>
      <sheetName val="기둥"/>
      <sheetName val="COPING"/>
      <sheetName val="토공 (1단)"/>
      <sheetName val="조명시설"/>
      <sheetName val="실행철강하도"/>
      <sheetName val="Sheet1"/>
      <sheetName val="수량산출"/>
      <sheetName val="수로BOX"/>
      <sheetName val="토공_(1단)"/>
      <sheetName val="데리네이타현황"/>
      <sheetName val="I一般比"/>
      <sheetName val="6PILE  (돌출)"/>
      <sheetName val="금액내역서"/>
      <sheetName val="코드표"/>
      <sheetName val="98수문일위"/>
      <sheetName val="#REF"/>
      <sheetName val="터파기및재료"/>
      <sheetName val="맨홀수량"/>
      <sheetName val="수목보호틀연장조서"/>
      <sheetName val="DATE"/>
      <sheetName val="EQ"/>
      <sheetName val="토공수량"/>
      <sheetName val="내역서"/>
      <sheetName val="물가시세"/>
      <sheetName val="노임단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자재집계"/>
      <sheetName val="수량 집계"/>
      <sheetName val="Sheet5"/>
      <sheetName val="Sheet6"/>
      <sheetName val="Sheet7"/>
      <sheetName val="Sheet8"/>
      <sheetName val="Sheet9"/>
      <sheetName val="Sheet10"/>
      <sheetName val="Sheet11"/>
      <sheetName val="Sheet12"/>
      <sheetName val="Sheet13"/>
      <sheetName val="Sheet14"/>
      <sheetName val="Sheet15"/>
      <sheetName val="Sheet16"/>
      <sheetName val="단위수량"/>
      <sheetName val="가시설수량"/>
      <sheetName val="데이타"/>
      <sheetName val="식재인부"/>
      <sheetName val="1호맨홀가감수량"/>
      <sheetName val="가시설(TYPE-A)"/>
      <sheetName val="1-1평균터파기고(1)"/>
      <sheetName val="COPING"/>
      <sheetName val="DATE"/>
      <sheetName val="INPU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자재집계"/>
      <sheetName val="수량 집계"/>
      <sheetName val="Sheet5"/>
      <sheetName val="Sheet6"/>
      <sheetName val="Sheet7"/>
      <sheetName val="Sheet8"/>
      <sheetName val="Sheet9"/>
      <sheetName val="Sheet10"/>
      <sheetName val="Sheet11"/>
      <sheetName val="Sheet12"/>
      <sheetName val="Sheet13"/>
      <sheetName val="Sheet14"/>
      <sheetName val="Sheet15"/>
      <sheetName val="Sheet16"/>
      <sheetName val="토목주소"/>
      <sheetName val="1호맨홀가감수량"/>
      <sheetName val="일위(시설)"/>
      <sheetName val="데이타"/>
      <sheetName val="식재인부"/>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자재산출"/>
      <sheetName val="수량 집계"/>
      <sheetName val="주요자재 "/>
      <sheetName val="수량3"/>
      <sheetName val="일위대가"/>
      <sheetName val="1호맨홀가감수량"/>
      <sheetName val="가시설(TYPE-A)"/>
      <sheetName val="1-1평균터파기고(1)"/>
      <sheetName val="1호맨홀수량산출"/>
      <sheetName val="터파기및재료"/>
      <sheetName val="도급"/>
      <sheetName val="토목주소"/>
      <sheetName val="데이타"/>
      <sheetName val="식재인부"/>
      <sheetName val="COPING"/>
      <sheetName val="기둥(원형)"/>
      <sheetName val="기초공"/>
      <sheetName val="산출내역서집계표"/>
      <sheetName val="장비집계"/>
      <sheetName val="중기사용료"/>
      <sheetName val="식생블럭단위수량"/>
      <sheetName val="SLAB&quot;1&quot;"/>
      <sheetName val="DATE"/>
      <sheetName val="조명시설"/>
      <sheetName val="내역서"/>
      <sheetName val="Sheet1"/>
      <sheetName val="수지표"/>
      <sheetName val="셀명"/>
      <sheetName val="INPUT(덕도방향-시점)"/>
      <sheetName val="ITEM"/>
      <sheetName val="대창(함평)-창열"/>
      <sheetName val="대창(장성)"/>
      <sheetName val="포장물량집계"/>
      <sheetName val="부대내역"/>
      <sheetName val="#REF"/>
      <sheetName val="빗물받이(910-510-410)"/>
      <sheetName val="총수량집계표"/>
      <sheetName val="우수"/>
      <sheetName val="가도공"/>
      <sheetName val="우수공"/>
      <sheetName val="집수정(600-700)"/>
      <sheetName val="3BL공동구 수량"/>
      <sheetName val="구분표"/>
      <sheetName val="제원입력"/>
      <sheetName val="일반수량산출"/>
      <sheetName val="2"/>
      <sheetName val="요율"/>
      <sheetName val="수로BOX"/>
      <sheetName val="식재"/>
      <sheetName val="시설물"/>
      <sheetName val="식재출력용"/>
      <sheetName val="유지관리"/>
      <sheetName val="단가"/>
      <sheetName val="건축"/>
      <sheetName val="Macro1"/>
      <sheetName val="woo(mac)"/>
      <sheetName val="가압장 수량산출"/>
      <sheetName val="일반수량"/>
      <sheetName val="6호기"/>
      <sheetName val="준공조서갑지"/>
      <sheetName val="INPU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자재집계"/>
      <sheetName val="수량 집계"/>
      <sheetName val="Sheet5"/>
      <sheetName val="Sheet6"/>
      <sheetName val="Sheet7"/>
      <sheetName val="Sheet8"/>
      <sheetName val="Sheet9"/>
      <sheetName val="Sheet10"/>
      <sheetName val="Sheet11"/>
      <sheetName val="Sheet12"/>
      <sheetName val="Sheet13"/>
      <sheetName val="Sheet14"/>
      <sheetName val="Sheet15"/>
      <sheetName val="Sheet16"/>
      <sheetName val="대창(함평)"/>
      <sheetName val="대창(장성)"/>
      <sheetName val="대창(함평)-창열"/>
      <sheetName val="화해(함평)"/>
      <sheetName val="화해(장성)"/>
      <sheetName val="단가산출서"/>
      <sheetName val="일위대가"/>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흄관기초재료집계표"/>
      <sheetName val="CON기초"/>
      <sheetName val="모래기초"/>
      <sheetName val="모래기초 (2)"/>
      <sheetName val="수량산출"/>
      <sheetName val="역T형교대(말뚝기초)"/>
    </sheetNames>
    <sheetDataSet>
      <sheetData sheetId="0"/>
      <sheetData sheetId="1">
        <row r="24">
          <cell r="R24">
            <v>0.50600000000000001</v>
          </cell>
        </row>
      </sheetData>
      <sheetData sheetId="2"/>
      <sheetData sheetId="3"/>
      <sheetData sheetId="4" refreshError="1"/>
      <sheetData sheetId="5"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간 지"/>
      <sheetName val="1.설계조건"/>
      <sheetName val="BOX 설계"/>
      <sheetName val="SAP DATA"/>
      <sheetName val="단면력 집계"/>
      <sheetName val="구체철근량"/>
      <sheetName val="사용성 검토"/>
      <sheetName val="주철근조립도"/>
      <sheetName val="말뚝지지력산정"/>
      <sheetName val="부력안정검토"/>
      <sheetName val="8.석축단위(H=1.5M)"/>
      <sheetName val="집수정"/>
      <sheetName val="돌담교 상부수량"/>
      <sheetName val="3BL공동구 수량"/>
      <sheetName val="역T형교대(말뚝기초)"/>
      <sheetName val="H-PILE수량집계"/>
      <sheetName val="A2"/>
      <sheetName val="수량산출"/>
      <sheetName val="용수량(생활용수)"/>
      <sheetName val="단위수량"/>
      <sheetName val="가시설수량"/>
      <sheetName val="조명시설"/>
      <sheetName val="설계기준"/>
      <sheetName val="내역1"/>
      <sheetName val="결재갑지"/>
      <sheetName val="CON기초"/>
      <sheetName val="종배수단위_CON기초"/>
      <sheetName val="일위대가"/>
      <sheetName val="GONG1818"/>
      <sheetName val="날개벽수량표"/>
      <sheetName val="토적표"/>
      <sheetName val="대창(함평)"/>
      <sheetName val="대창(장성)"/>
      <sheetName val="대창(함평)-창열"/>
      <sheetName val="잡비계산"/>
      <sheetName val="INPUT"/>
      <sheetName val="대로근거"/>
      <sheetName val="중로근거"/>
      <sheetName val="산출근거"/>
      <sheetName val="ABUT수량-A1"/>
      <sheetName val="Sheet1"/>
      <sheetName val="연결관암거"/>
      <sheetName val="6PILE  (돌출)"/>
      <sheetName val="구체"/>
      <sheetName val="좌측날개벽"/>
      <sheetName val="우측날개벽"/>
      <sheetName val="바닥판"/>
      <sheetName val="입력DATA"/>
      <sheetName val="노무비"/>
      <sheetName val="자재단가비교표"/>
      <sheetName val="관급자재대"/>
      <sheetName val="코드"/>
      <sheetName val="지장물조서"/>
      <sheetName val="수목조서 "/>
      <sheetName val="제수,우수,통신,소화전물건조서"/>
      <sheetName val="한전주물건조서"/>
      <sheetName val="지장물적용유무"/>
    </sheetNames>
    <sheetDataSet>
      <sheetData sheetId="0"/>
      <sheetData sheetId="1"/>
      <sheetData sheetId="2"/>
      <sheetData sheetId="3"/>
      <sheetData sheetId="4"/>
      <sheetData sheetId="5"/>
      <sheetData sheetId="6"/>
      <sheetData sheetId="7"/>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개요"/>
      <sheetName val="개요상세"/>
      <sheetName val="표지"/>
      <sheetName val="산출내역1"/>
      <sheetName val="원가(갑지)"/>
      <sheetName val="원가계산요약"/>
      <sheetName val="원가계산서"/>
      <sheetName val="일위대가표(수목최종)"/>
      <sheetName val="잔디면적"/>
      <sheetName val="수목수량집계표"/>
      <sheetName val="시설물수량집계표"/>
      <sheetName val="품질관리,직영비"/>
      <sheetName val="일위대가표(시설상위)"/>
      <sheetName val="일위대가표(시설하위)"/>
      <sheetName val="기본단가표"/>
      <sheetName val="단가산출"/>
      <sheetName val="중기산출(최종)"/>
      <sheetName val="일위대가표(유지관리)"/>
      <sheetName val="가로수수량집계표(1차조경)"/>
      <sheetName val="가로수객토집계표(1차조경)"/>
      <sheetName val="가로수객토집계표(구미전체)"/>
      <sheetName val="가로수수량집계표(구미전체)"/>
      <sheetName val="마운딩수량계산서"/>
      <sheetName val="2호공원 계획고토량"/>
      <sheetName val="토공유용계획"/>
      <sheetName val="일위추가(볼라드)"/>
      <sheetName val="개요(낙찰율)"/>
      <sheetName val="개요상세(낙찰율)"/>
      <sheetName val="개요(총공사비낙찰율)"/>
      <sheetName val="수량산출(음암)"/>
      <sheetName val="설계명세서"/>
      <sheetName val="말뚝지지력산정"/>
      <sheetName val="토적표"/>
      <sheetName val="수량산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개요"/>
      <sheetName val="개요상세"/>
      <sheetName val="표지"/>
      <sheetName val="산출내역1"/>
      <sheetName val="원가(갑지)"/>
      <sheetName val="원가계산요약"/>
      <sheetName val="원가계산서"/>
      <sheetName val="일위대가표(수목최종)"/>
      <sheetName val="수목수량집계표"/>
      <sheetName val="잔디면적"/>
      <sheetName val="시설물수량집계표"/>
      <sheetName val="품질관리,직영비"/>
      <sheetName val="일위대가표(시설상위)"/>
      <sheetName val="일위대가표(시설하위)"/>
      <sheetName val="기본단가표"/>
      <sheetName val="일위대가표(분수)"/>
      <sheetName val="단가산출"/>
      <sheetName val="중기산출(최종)"/>
      <sheetName val="일위대가표(유지관리)"/>
      <sheetName val="가로수수량집계표(1차조경)"/>
      <sheetName val="가로수객토집계표(1차조경)"/>
      <sheetName val="가로수객토집계표(구미전체)"/>
      <sheetName val="가로수수량집계표(구미전체)"/>
      <sheetName val="마운딩수량계산서"/>
      <sheetName val="2호공원 계획고토량"/>
      <sheetName val="토공유용계획"/>
      <sheetName val="일위추가(볼라드)"/>
      <sheetName val="개요(낙찰율)"/>
      <sheetName val="개요상세(낙찰율)"/>
      <sheetName val="개요(총공사비낙찰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수량 집계"/>
      <sheetName val="자재산출"/>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기본단가표"/>
      <sheetName val="2-1. 경관조명 내역총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배수설비단위공사비"/>
      <sheetName val="오수받이단위공사비"/>
      <sheetName val="연결배수설비관단위공사비"/>
      <sheetName val="1) 오수받이공사비"/>
      <sheetName val="받이1"/>
      <sheetName val="받이2"/>
      <sheetName val="오수받이토공(토사)"/>
      <sheetName val="오수받이토공(CON'C)"/>
      <sheetName val="오수(2호)토공(토사)"/>
      <sheetName val="오수(2호)토공(CON'C)"/>
      <sheetName val="연결관토공단위수량"/>
      <sheetName val="받이연결관표준단면도"/>
      <sheetName val="가정오수관토공(토사)"/>
      <sheetName val="가정오수연결관토공(CON'C)"/>
      <sheetName val="접합 및 부설 "/>
      <sheetName val="관종별 접합 및 부설 "/>
      <sheetName val="단가산출결과"/>
      <sheetName val="일위대가-PE"/>
      <sheetName val="수량산출"/>
      <sheetName val="장비집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E"/>
      <sheetName val="간지"/>
      <sheetName val="자재총괄"/>
      <sheetName val="시멘트레미콘구입량"/>
      <sheetName val="골재구입량"/>
      <sheetName val="3구조물공간지"/>
      <sheetName val="1집계표간지"/>
      <sheetName val="구조물공집계표"/>
      <sheetName val="토공집계표"/>
      <sheetName val="2여과지"/>
      <sheetName val="여과지집계표"/>
      <sheetName val="여과지"/>
      <sheetName val="여과지토적표"/>
      <sheetName val="3배수지"/>
      <sheetName val="배수지집계표"/>
      <sheetName val="배수지"/>
      <sheetName val="배수지토적표"/>
      <sheetName val="4염소투입실"/>
      <sheetName val="염소투입실집계표"/>
      <sheetName val="염소투입실공사"/>
      <sheetName val="VXXX"/>
      <sheetName val="Recovered_Sheet1"/>
      <sheetName val="관로공집계"/>
      <sheetName val="수밀검사조서"/>
      <sheetName val="본관조서(PVC)"/>
      <sheetName val="PVC접합개소 산출서"/>
      <sheetName val="PVC이중벽관D300집계"/>
      <sheetName val="PVC이중벽관D300집계-OPEN"/>
      <sheetName val="PVCDC300단위집계-OPEN"/>
      <sheetName val="PVCDC300단위수량-OPEN"/>
      <sheetName val="PVC이중벽관D300집계-가설흙막이"/>
      <sheetName val="PVCDC300단위집계-가설흙막이"/>
      <sheetName val="PVCDC300단위수량-가설흙막이"/>
      <sheetName val="전체맨홀집계"/>
      <sheetName val="원형1호맨홀집계표"/>
      <sheetName val="오수맨홀조서"/>
      <sheetName val="원형1맨홀(무근)집계표"/>
      <sheetName val="원형1호맨홀(철근)집계표"/>
      <sheetName val="오수원형1호맨홀단위집계"/>
      <sheetName val="오수원형맨홀1호"/>
      <sheetName val="원형1호맨홀(철근)단위수량집계"/>
      <sheetName val="원형1호맨홀(철근)단위수량"/>
      <sheetName val="자재집계표"/>
      <sheetName val="주요자재집계표"/>
      <sheetName val="토공"/>
      <sheetName val="총괄토공집계"/>
      <sheetName val="시점부토공"/>
      <sheetName val="종점부토공"/>
      <sheetName val="교각토공"/>
      <sheetName val="총괄집계 "/>
      <sheetName val="총괄철근집계(1)"/>
      <sheetName val="총괄철근집계(2)"/>
      <sheetName val="구조물공"/>
      <sheetName val="본체집계"/>
      <sheetName val="본체철근집계"/>
      <sheetName val="날개벽철근집계 "/>
      <sheetName val="본체그림"/>
      <sheetName val="본체수량"/>
      <sheetName val="접속슬래브집계"/>
      <sheetName val="접속(시점)"/>
      <sheetName val="접속(종점)"/>
      <sheetName val="VXXXXX"/>
      <sheetName val="방음벽수량"/>
      <sheetName val="방음벽기초수량"/>
      <sheetName val="방음벽설치현황"/>
      <sheetName val="단위수량"/>
      <sheetName val="가설방음판넬"/>
      <sheetName val="가설방진망"/>
      <sheetName val="세륜세차시설"/>
      <sheetName val="가도수량집계"/>
      <sheetName val="가도토공"/>
      <sheetName val="가도포장수량집계표"/>
      <sheetName val="가포장조서"/>
      <sheetName val="가도단위수량"/>
      <sheetName val="가배수관"/>
      <sheetName val="골재덮개시설"/>
      <sheetName val="준공표지판집계"/>
      <sheetName val="경계표주집계(X)"/>
      <sheetName val="경계수량(X)"/>
      <sheetName val="경계표주단위수량(X)"/>
      <sheetName val="기존도로유지관리비"/>
      <sheetName val="식재공"/>
      <sheetName val="산림복구비"/>
      <sheetName val="가설건물"/>
      <sheetName val="가옥철거조서"/>
      <sheetName val="자재집계산출"/>
      <sheetName val="지장물보호(수집)"/>
      <sheetName val="지장물산근"/>
      <sheetName val="지장물보호공단위수량"/>
      <sheetName val="표지"/>
      <sheetName val="총괄집계표"/>
      <sheetName val="재료집계표"/>
      <sheetName val="몰탈집계표"/>
      <sheetName val="포장집계표"/>
      <sheetName val="본선부집계"/>
      <sheetName val="TYPE별조서"/>
      <sheetName val="본선부산출"/>
      <sheetName val="진입부보도집계"/>
      <sheetName val="진입보도산출"/>
      <sheetName val="접속도로집계"/>
      <sheetName val="진입로집계"/>
      <sheetName val="진입로"/>
      <sheetName val="점자블럭집계"/>
      <sheetName val="점자블럭산출"/>
      <sheetName val="공제량집계"/>
      <sheetName val="공제량"/>
      <sheetName val="경계석총집계"/>
      <sheetName val="보차도수량집계"/>
      <sheetName val="보차도경계조서"/>
      <sheetName val="보차도산출"/>
      <sheetName val="도로경계석집계"/>
      <sheetName val="도로경계조서"/>
      <sheetName val="도로경계산출"/>
      <sheetName val="Macro(차단기)"/>
      <sheetName val="1.토공집계"/>
      <sheetName val="2.관대집계표"/>
      <sheetName val="접합"/>
      <sheetName val="3.구조물공"/>
      <sheetName val="4.포장공"/>
      <sheetName val="5.부대공"/>
      <sheetName val="6.주요자재대"/>
      <sheetName val="7.폐기물집계"/>
      <sheetName val="1.토총"/>
      <sheetName val="토적"/>
      <sheetName val="가정오수"/>
      <sheetName val="2.관로집"/>
      <sheetName val="관부설"/>
      <sheetName val="가정연결"/>
      <sheetName val="3.구조물집계"/>
      <sheetName val="맨홀높이"/>
      <sheetName val="맨홀2"/>
      <sheetName val="관로"/>
      <sheetName val="가정연결관"/>
      <sheetName val="(1)가시설공"/>
      <sheetName val="(2)경고"/>
      <sheetName val="(3)기타"/>
      <sheetName val="7.폐기물"/>
      <sheetName val="토실"/>
      <sheetName val="일위대가"/>
      <sheetName val="조견표"/>
      <sheetName val="기계경비(일반)"/>
      <sheetName val="산출근거(마산, 만천, 가례)"/>
      <sheetName val="산출근거(남강)"/>
      <sheetName val="산출근거(가설도로 조성)"/>
      <sheetName val="산출근거(가설도로 성토다짐)"/>
      <sheetName val="산출근거(가설도로 살수)"/>
      <sheetName val="산출근거(가설도로 유지보수)"/>
      <sheetName val="세부내역"/>
      <sheetName val="Sheet1"/>
      <sheetName val="변수값"/>
      <sheetName val="중기상차"/>
      <sheetName val="AS복구"/>
      <sheetName val="중기터파기"/>
      <sheetName val="bearing"/>
      <sheetName val="연동내역"/>
      <sheetName val="데이타"/>
      <sheetName val="관접합및부설"/>
      <sheetName val="단가"/>
      <sheetName val="관급자재대"/>
      <sheetName val="구조물철거타공정이월"/>
      <sheetName val="자재단가(완)"/>
      <sheetName val="노임단가(완)"/>
      <sheetName val="일위대가_목록"/>
      <sheetName val="일위대가(노임수정(완), 자재 및 물린단산수정필요)"/>
      <sheetName val="2007기계경비산출표(완)"/>
      <sheetName val="단가산출_목록"/>
      <sheetName val="단가산출서"/>
      <sheetName val="시험비 단가"/>
      <sheetName val="내역서"/>
      <sheetName val="일반화물자동차운임"/>
      <sheetName val="배수공총괄 집계표(횡)"/>
      <sheetName val="보차도경계석집계표(종)"/>
      <sheetName val="보차도경계석 조서"/>
      <sheetName val="보차도경계석단위량"/>
      <sheetName val="경계석집계표(종)"/>
      <sheetName val="경계석"/>
      <sheetName val="경계석단위량"/>
      <sheetName val="배수집계표(종)"/>
      <sheetName val="종배수관"/>
      <sheetName val="빗물받이집계"/>
      <sheetName val="빗물받이조서"/>
      <sheetName val="빗물받이단위량"/>
      <sheetName val="맨홀집계표 "/>
      <sheetName val="맨홀조서"/>
      <sheetName val="맨홀단위량"/>
      <sheetName val="식재"/>
      <sheetName val="시설물"/>
      <sheetName val="식재출력용"/>
      <sheetName val="유지관리"/>
      <sheetName val="진주방향"/>
      <sheetName val="설 계"/>
      <sheetName val="5.정산서"/>
      <sheetName val="수량산출"/>
      <sheetName val="우수받이"/>
      <sheetName val="Sheet1 (2)"/>
      <sheetName val="집계표"/>
      <sheetName val="1-4-2.관(약)"/>
      <sheetName val="공사설명서"/>
      <sheetName val="장비집계"/>
      <sheetName val="조명시설"/>
      <sheetName val="단가일람"/>
      <sheetName val="조경일람"/>
      <sheetName val="내역"/>
      <sheetName val="고양관재"/>
      <sheetName val="총괄내역서"/>
      <sheetName val="내역서(전기)"/>
      <sheetName val="해평견적"/>
      <sheetName val="일위대가목차"/>
      <sheetName val="가도공"/>
      <sheetName val="#REF"/>
      <sheetName val="식재인부"/>
      <sheetName val="2003상반기노임기준"/>
      <sheetName val="Total"/>
      <sheetName val="nys"/>
      <sheetName val="설계명세서"/>
      <sheetName val="토공 total"/>
      <sheetName val="실행예산"/>
      <sheetName val="부대내역"/>
      <sheetName val="BD"/>
      <sheetName val="레미콘"/>
      <sheetName val="pe이중벽관"/>
      <sheetName val="pe이중벽관 (우수)"/>
      <sheetName val="D100관"/>
      <sheetName val="D16"/>
      <sheetName val="D20"/>
      <sheetName val="D25"/>
      <sheetName val="D50"/>
      <sheetName val="D75,D100"/>
      <sheetName val="건축내역"/>
      <sheetName val="요율"/>
      <sheetName val="일위대가표"/>
      <sheetName val="견적대비표"/>
      <sheetName val="전차선로 물량표"/>
      <sheetName val="한강운반비"/>
      <sheetName val="자재"/>
      <sheetName val="공통(20-91)"/>
      <sheetName val="자료"/>
      <sheetName val="교각1"/>
      <sheetName val="산출근거"/>
      <sheetName val="설계조건"/>
      <sheetName val="금액"/>
      <sheetName val="원가"/>
      <sheetName val="집수정(600-700)"/>
      <sheetName val="총괄내역서(설계)"/>
      <sheetName val="SLAB"/>
      <sheetName val="터파기및재료"/>
      <sheetName val="수안보-MBR1"/>
      <sheetName val="슬래브(유곡)"/>
      <sheetName val="계산서(곡선부)"/>
      <sheetName val="포장재료집계표"/>
      <sheetName val="상부집계표"/>
      <sheetName val="관경고용테이프수집"/>
      <sheetName val="관경고용산근"/>
      <sheetName val="guard(mac)"/>
      <sheetName val="고압수량(철거)"/>
      <sheetName val="증감내역서"/>
      <sheetName val="우배수"/>
      <sheetName val="계산식"/>
      <sheetName val="차수별내역서"/>
      <sheetName val="실행대비"/>
      <sheetName val="JUCK"/>
      <sheetName val="2000,9월 일위"/>
      <sheetName val="공통단가"/>
      <sheetName val="단가조사"/>
      <sheetName val="코드표"/>
      <sheetName val="재료비"/>
      <sheetName val="운반비"/>
      <sheetName val="단가표"/>
      <sheetName val="Sheet5"/>
      <sheetName val="보차도경계석"/>
      <sheetName val="4차원가계산서"/>
      <sheetName val="데리네이타현황"/>
      <sheetName val="수지표"/>
      <sheetName val="셀명"/>
      <sheetName val="공사"/>
      <sheetName val="입찰"/>
      <sheetName val="현경"/>
      <sheetName val="L형 옹벽"/>
      <sheetName val="개산공사비"/>
      <sheetName val="지급자재"/>
      <sheetName val="-치수표(곡선부)"/>
      <sheetName val="내역서1999.8최종"/>
      <sheetName val="★도급내역(2공구)"/>
      <sheetName val="기초입력 DATA"/>
      <sheetName val="용역비내역-진짜"/>
      <sheetName val="토공연장"/>
      <sheetName val="8.석축단위(H=1.5M)"/>
      <sheetName val="FOB발"/>
      <sheetName val="골재집계"/>
      <sheetName val="-레미콘집계"/>
      <sheetName val="-몰탈콘크리트"/>
      <sheetName val="자갈,시멘트,모래산출"/>
      <sheetName val="-철근집계"/>
      <sheetName val="포장재료(1)"/>
      <sheetName val="-흄관집계"/>
      <sheetName val="일위대가 "/>
      <sheetName val="토사(PE)"/>
      <sheetName val="신당동집계표"/>
      <sheetName val="6PILE  (돌출)"/>
      <sheetName val="공사개요"/>
      <sheetName val="배수장토목공사비"/>
      <sheetName val="날개벽(시점좌측)"/>
      <sheetName val="건축일위"/>
      <sheetName val="그라우팅일위"/>
      <sheetName val="원가계산"/>
      <sheetName val="공사비"/>
      <sheetName val="COPING"/>
      <sheetName val="CODE"/>
      <sheetName val="가점"/>
      <sheetName val="index"/>
      <sheetName val="etc"/>
      <sheetName val="data"/>
      <sheetName val="값"/>
      <sheetName val="집수정단위수량600 "/>
      <sheetName val="S.중기사용료"/>
      <sheetName val="입력란"/>
      <sheetName val="삭제및변경불가"/>
      <sheetName val="법면단"/>
      <sheetName val="소비자가"/>
      <sheetName val="일위대가(가설)"/>
      <sheetName val="설계예시"/>
      <sheetName val="일위산출"/>
      <sheetName val="건축내역서"/>
      <sheetName val="설비내역서"/>
      <sheetName val="전기내역서"/>
      <sheetName val="고유코드_설계"/>
      <sheetName val="노임"/>
      <sheetName val="MOTOR"/>
      <sheetName val="내역서갑지"/>
      <sheetName val="내역서을지"/>
      <sheetName val="P-산#1-1(WOWA1)"/>
      <sheetName val="우각부보강"/>
      <sheetName val="CON'C"/>
      <sheetName val="석축설면"/>
      <sheetName val="법면설면"/>
      <sheetName val="석축단"/>
      <sheetName val="법면수집"/>
      <sheetName val="wall"/>
      <sheetName val="비탈면보호공수량산출"/>
      <sheetName val="전선 및 전선관"/>
      <sheetName val="노임단가"/>
      <sheetName val="자재단가"/>
      <sheetName val="경비단가"/>
      <sheetName val="기본단가표"/>
      <sheetName val="깨기 총괄"/>
      <sheetName val="2.고용보험료산출근거"/>
      <sheetName val="ABUT수량-A1"/>
      <sheetName val="인건비"/>
      <sheetName val="BID"/>
      <sheetName val="Sheet2"/>
      <sheetName val="단면가정"/>
      <sheetName val="이토변실(A3-LINE)"/>
      <sheetName val="자압"/>
      <sheetName val="정부노임단가"/>
      <sheetName val="SLAB&quot;1&quot;"/>
      <sheetName val="맨홀수량산출"/>
      <sheetName val="노임단가(2009.상)"/>
      <sheetName val="10.1 중기기초단가"/>
      <sheetName val="ilch"/>
      <sheetName val="세금자료"/>
      <sheetName val="수로BOX"/>
      <sheetName val="L_RPTB02_01"/>
      <sheetName val="POOM_MOTO"/>
      <sheetName val="대로근거"/>
      <sheetName val="중로근거"/>
      <sheetName val="접합 및 부설 "/>
      <sheetName val="자재단가_사급"/>
      <sheetName val="중기적산목록"/>
      <sheetName val="설비"/>
      <sheetName val="교각별철근수량집계표"/>
      <sheetName val="토적표"/>
      <sheetName val="배수공수집"/>
      <sheetName val="단위단가"/>
      <sheetName val="5.모델링"/>
      <sheetName val="오수관연장산출"/>
      <sheetName val="Cost bd-&quot;A&quot;"/>
      <sheetName val="전력구구조물산근"/>
      <sheetName val="3.하중산정4.지지력"/>
      <sheetName val="설계내역"/>
      <sheetName val="산출"/>
      <sheetName val="파일의이용"/>
      <sheetName val="배수지집꓄표"/>
      <sheetName val="밀도포장수량집계표"/>
      <sheetName val="원가계산 (2)"/>
      <sheetName val="증감대비표(전체변경)"/>
      <sheetName val="원가계산서(공동+분담)"/>
      <sheetName val="원가계산서(공동)"/>
      <sheetName val="원가계산서(분담-지열)"/>
      <sheetName val="공종별증감대비표"/>
      <sheetName val="건축"/>
      <sheetName val="토목"/>
      <sheetName val="조경"/>
      <sheetName val="기계"/>
      <sheetName val="지열"/>
      <sheetName val="설계예산서"/>
      <sheetName val="예산내역서"/>
      <sheetName val="총계"/>
      <sheetName val="물가대비표"/>
      <sheetName val="위치조서"/>
      <sheetName val="매입세율"/>
      <sheetName val="설계"/>
      <sheetName val="일위대가(건축)"/>
      <sheetName val="안전시설(수집)"/>
      <sheetName val="안전시설"/>
      <sheetName val="INPUT"/>
      <sheetName val="기본일위"/>
      <sheetName val="중기사용료"/>
      <sheetName val="조명율표"/>
      <sheetName val="기계경비(시간당)"/>
      <sheetName val="램머"/>
      <sheetName val="유입부"/>
      <sheetName val="토목공사"/>
      <sheetName val="손익분석"/>
      <sheetName val="견적서을지"/>
      <sheetName val="SG"/>
      <sheetName val="8.PILE  (돌출)"/>
      <sheetName val="깨기"/>
      <sheetName val="실행내역"/>
      <sheetName val="공사비증감"/>
      <sheetName val="상호참고자료"/>
      <sheetName val="공사기본내용입력"/>
      <sheetName val="발주처자료입력"/>
      <sheetName val="회사기본자료"/>
      <sheetName val="하자보증자료"/>
      <sheetName val="기술자관련자료"/>
      <sheetName val="단면A-A(TR)"/>
      <sheetName val="1.설계조건"/>
      <sheetName val="도급"/>
      <sheetName val="관경별내역서"/>
      <sheetName val="7월11일"/>
      <sheetName val="기초단가"/>
      <sheetName val="철근총괄집계표"/>
      <sheetName val="투찰"/>
      <sheetName val="BOX"/>
      <sheetName val="백호우계수"/>
      <sheetName val="중기조종사 단위단가"/>
      <sheetName val="단가조사서"/>
      <sheetName val="시설물일위"/>
      <sheetName val="말뚝지지력산정"/>
      <sheetName val="산근터빈"/>
      <sheetName val="가감수량"/>
      <sheetName val="T13(P68~72,78)"/>
      <sheetName val="토공집계"/>
      <sheetName val="40단가산출서"/>
      <sheetName val="40집계"/>
      <sheetName val="GT 1050x650"/>
      <sheetName val="70%"/>
      <sheetName val="내역서단가산출용"/>
      <sheetName val="잡비계산"/>
      <sheetName val="토목(대안)"/>
      <sheetName val="이름정의"/>
      <sheetName val="초기화면"/>
      <sheetName val="돌담교 상부수량"/>
      <sheetName val="공사요율"/>
      <sheetName val="3련 BOX"/>
      <sheetName val="[고양관재.XLSŝ보차도경계석집계표(종)"/>
      <sheetName val="공사비 증감 내역서"/>
      <sheetName val="b_balju"/>
      <sheetName val="물가자료"/>
      <sheetName val="일반수량"/>
      <sheetName val="D"/>
      <sheetName val="입찰견적보고서"/>
      <sheetName val="교대(A1-A2)"/>
      <sheetName val="자압1"/>
      <sheetName val="지장물보호공"/>
      <sheetName val="사다리-C"/>
      <sheetName val="상수가스보호"/>
      <sheetName val="통신보호"/>
      <sheetName val="전주지지대"/>
      <sheetName val="L형측구(화강석)"/>
      <sheetName val="L형측구(콘크리트)"/>
      <sheetName val="관보호공단위수량표"/>
      <sheetName val="오수받이뚜껑단위수량"/>
      <sheetName val="석축"/>
      <sheetName val="차액보증"/>
      <sheetName val="슬래브"/>
      <sheetName val="총괄집계_"/>
      <sheetName val="날개벽철근집계_"/>
      <sheetName val="PVC접합개소_산출서"/>
      <sheetName val="1_토공집계"/>
      <sheetName val="2_관대집계표"/>
      <sheetName val="3_구조물공"/>
      <sheetName val="4_포장공"/>
      <sheetName val="5_부대공"/>
      <sheetName val="6_주요자재대"/>
      <sheetName val="7_폐기물집계"/>
      <sheetName val="1_토총"/>
      <sheetName val="2_관로집"/>
      <sheetName val="3_구조물집계"/>
      <sheetName val="7_폐기물"/>
      <sheetName val="감시비교(자동제어비교)"/>
      <sheetName val="경  비 "/>
      <sheetName val="노무비"/>
      <sheetName val="을"/>
      <sheetName val="영동(D)"/>
      <sheetName val="아파트 내역"/>
      <sheetName val="데크수량집계표 (3)"/>
      <sheetName val="수량(숲생태관람데크)"/>
      <sheetName val="수량(암석원관람데크)"/>
      <sheetName val="수량(개비자관람데크)"/>
      <sheetName val="만병초관람데크"/>
      <sheetName val="난간A"/>
      <sheetName val="난간B"/>
      <sheetName val="습지원관람데크"/>
      <sheetName val="전망대"/>
      <sheetName val="전망데크"/>
      <sheetName val="데크산책로A"/>
      <sheetName val="데크산책로B"/>
      <sheetName val="데크산책로C"/>
      <sheetName val="관람데크A"/>
      <sheetName val="관람데크B"/>
      <sheetName val="관람데크C"/>
      <sheetName val="입구계단A"/>
      <sheetName val="입구계단B"/>
      <sheetName val="입구계단C"/>
      <sheetName val="입구계단D"/>
      <sheetName val="입구계단E"/>
      <sheetName val="암석원관람데크"/>
      <sheetName val="숲생태관람데크"/>
      <sheetName val="개비자관람데크"/>
      <sheetName val="통관-유입(벌어짐)유출(도수)"/>
      <sheetName val="설계예산2"/>
      <sheetName val="기둥(원형)"/>
      <sheetName val="7.PILE  (돌출)"/>
      <sheetName val="APT"/>
      <sheetName val="실행철강하도"/>
      <sheetName val="버스운행안내"/>
      <sheetName val="예방접종계획"/>
      <sheetName val="근태계획서"/>
      <sheetName val="2차기성내역서"/>
      <sheetName val="상부공"/>
      <sheetName val="2"/>
      <sheetName val="조건표"/>
      <sheetName val="부대tu"/>
      <sheetName val="이월도표"/>
      <sheetName val="추적+궁합"/>
      <sheetName val="로또정석"/>
      <sheetName val="최근21회정석"/>
      <sheetName val="당첨금"/>
      <sheetName val="로또그림"/>
      <sheetName val="로또용어"/>
      <sheetName val="로또abc"/>
      <sheetName val="로또10계명"/>
      <sheetName val="Sheet7"/>
      <sheetName val="Sheet6"/>
      <sheetName val="Sheet4"/>
      <sheetName val="Sheet3 (2)"/>
      <sheetName val="중부"/>
      <sheetName val="북부"/>
      <sheetName val="남부"/>
      <sheetName val="summary"/>
      <sheetName val="chart"/>
      <sheetName val="chart update"/>
      <sheetName val="남평1"/>
      <sheetName val="남평2"/>
      <sheetName val="남평3"/>
      <sheetName val="회동1"/>
      <sheetName val="회동2"/>
      <sheetName val="회동3"/>
      <sheetName val="회동4"/>
      <sheetName val="수목표준대가"/>
      <sheetName val="1-1"/>
      <sheetName val="교각계산"/>
      <sheetName val="부시수량"/>
      <sheetName val="노무"/>
      <sheetName val="인천성심병원"/>
      <sheetName val="맨홀수량집계"/>
      <sheetName val="평가데이터"/>
      <sheetName val="노견단위수량"/>
      <sheetName val="산출내역서"/>
      <sheetName val="기초자료입력"/>
      <sheetName val="원형1호맨홀토공수량"/>
      <sheetName val="조건"/>
      <sheetName val="동일대내"/>
      <sheetName val="노무비 근거"/>
      <sheetName val="외천교"/>
      <sheetName val="전기일위대가"/>
      <sheetName val="개별직종노임단가(2003.9)"/>
      <sheetName val="전기"/>
      <sheetName val="단가대비표"/>
      <sheetName val="인건비 "/>
      <sheetName val="기존도수로깨기"/>
      <sheetName val="수량BOQ"/>
      <sheetName val="수량총"/>
      <sheetName val="토공총"/>
      <sheetName val="교사기준면적(초등)"/>
      <sheetName val="참고사항"/>
      <sheetName val="근로자자료입력"/>
      <sheetName val="관경결정"/>
      <sheetName val="단가및재료비"/>
      <sheetName val="마산방향"/>
      <sheetName val="마산방향철근집계"/>
      <sheetName val="DATA1"/>
      <sheetName val="전등설비"/>
      <sheetName val="Sheet17"/>
      <sheetName val="Y-WORK"/>
      <sheetName val="공구"/>
      <sheetName val="계림(함평)"/>
      <sheetName val="계림(장성)"/>
      <sheetName val="설명"/>
      <sheetName val="4차공사"/>
      <sheetName val="수자재단위당"/>
      <sheetName val="EP0618"/>
      <sheetName val="구체"/>
      <sheetName val="좌측날개벽"/>
      <sheetName val="우측날개벽"/>
      <sheetName val="수압시험수집"/>
      <sheetName val="수압시험산근"/>
      <sheetName val="2005(공무2)"/>
      <sheetName val="가시설단위수량"/>
      <sheetName val="SORCE1"/>
      <sheetName val="99노임단가"/>
      <sheetName val="단가결정"/>
      <sheetName val="개비온집계"/>
      <sheetName val="개비온 단위"/>
      <sheetName val="노임단가명세표"/>
      <sheetName val="단가적용기준"/>
      <sheetName val="산출근거(마산,_만천,_가례)"/>
      <sheetName val="산출근거(가설도로_조성)"/>
      <sheetName val="산출근거(가설도로_성토다짐)"/>
      <sheetName val="산출근거(가설도로_살수)"/>
      <sheetName val="산출근거(가설도로_유지보수)"/>
      <sheetName val="일위대가(노임수정(완),_자재_및_물린단산수정필요)"/>
      <sheetName val="시험비_단가"/>
      <sheetName val="1-4-2_관(약)"/>
      <sheetName val="배수공총괄_집계표(횡)"/>
      <sheetName val="보차도경계석_조서"/>
      <sheetName val="맨홀집계표_"/>
      <sheetName val="Sheet1_(2)"/>
      <sheetName val="전차선로_물량표"/>
      <sheetName val="pe이중벽관_(우수)"/>
      <sheetName val="토목검측서"/>
      <sheetName val="용수량(생활용수)"/>
      <sheetName val="내역서적용수량"/>
      <sheetName val="단가산출"/>
      <sheetName val="왕십리방향"/>
      <sheetName val="5.배수관로"/>
      <sheetName val="주요자재"/>
      <sheetName val="폐기물처리"/>
      <sheetName val="연결관산출조서"/>
      <sheetName val="3.2 3차처리시설"/>
      <sheetName val="자재집계"/>
      <sheetName val="설비동집계표-전체"/>
      <sheetName val="설비동집계"/>
      <sheetName val="설비동산근"/>
      <sheetName val="불인산저장조집계"/>
      <sheetName val="설비동-불인산저장조"/>
      <sheetName val="물돌리기수량집계"/>
      <sheetName val="물돌리기연장산출"/>
      <sheetName val="물돌리기"/>
      <sheetName val="입찰안"/>
      <sheetName val="도근좌표"/>
      <sheetName val="기기리스트"/>
      <sheetName val="원형맨홀수량"/>
      <sheetName val="계수시트"/>
      <sheetName val="원가계산서"/>
      <sheetName val="bm(CIcable)"/>
      <sheetName val="5.소재"/>
      <sheetName val="공토공단위당"/>
      <sheetName val="일위대가(계측기설치)"/>
      <sheetName val="음봉방향"/>
      <sheetName val="교대"/>
      <sheetName val="CAL"/>
      <sheetName val="신당동산출근거"/>
      <sheetName val="WORK"/>
      <sheetName val="남평내역"/>
      <sheetName val="경산"/>
      <sheetName val="인건-측정"/>
      <sheetName val="3BL공동구 수량"/>
      <sheetName val="s"/>
      <sheetName val="을지"/>
      <sheetName val="LP-S"/>
      <sheetName val="쌍송교"/>
      <sheetName val="기본"/>
      <sheetName val="하중조건(평상시)"/>
      <sheetName val="역T형(H=6.0) (2)"/>
      <sheetName val="elecdtla"/>
      <sheetName val="계약서"/>
      <sheetName val="H-PILE수량집계"/>
      <sheetName val="기둥"/>
      <sheetName val="저판(버림100)"/>
      <sheetName val="관로토공"/>
      <sheetName val="제잡비계산"/>
      <sheetName val="1호맨홀가감수량"/>
      <sheetName val="가시설(TYPE-A)"/>
      <sheetName val="1-1평균터파기고(1)"/>
      <sheetName val="1호맨홀수량산출"/>
      <sheetName val="࠶IĂ_x0000_嫗ऀࠀ"/>
      <sheetName val="BQ(실행)"/>
      <sheetName val="갑지"/>
      <sheetName val="ITEM"/>
      <sheetName val="충주"/>
      <sheetName val="트렌치집계"/>
      <sheetName val="역T형"/>
      <sheetName val="강교(Sub)"/>
      <sheetName val="97노임단가"/>
      <sheetName val="ⴭⴭⴭⴭ"/>
      <sheetName val="관급자재"/>
      <sheetName val="부하계산서"/>
      <sheetName val="철콘"/>
      <sheetName val="1호맨홀토공"/>
      <sheetName val="영업소산출근거"/>
      <sheetName val="경율산정.XLS"/>
      <sheetName val="DATA2"/>
      <sheetName val="고상실행"/>
      <sheetName val="내역갑지"/>
      <sheetName val="조작대(1연)"/>
      <sheetName val="이토변실"/>
      <sheetName val="전체철근집계"/>
      <sheetName val="산출근거1"/>
      <sheetName val="이토밸브실수량집계(D600)"/>
      <sheetName val="진천방향"/>
      <sheetName val="취수탑"/>
      <sheetName val="암거공"/>
      <sheetName val="천방교접속"/>
      <sheetName val="대포2교접속"/>
      <sheetName val="총_구조물공"/>
      <sheetName val="A1-DATA"/>
      <sheetName val="단면"/>
      <sheetName val="type-F"/>
      <sheetName val="준검 내역서"/>
      <sheetName val="산근"/>
      <sheetName val="국산화"/>
      <sheetName val="토공(우물통,기타) "/>
      <sheetName val="공종목록표"/>
      <sheetName val="견적"/>
      <sheetName val="차도조도계산"/>
      <sheetName val="단가산출내역(노임부분수정)"/>
      <sheetName val="부하(성남)"/>
      <sheetName val="구동"/>
      <sheetName val="FB25JN"/>
      <sheetName val="노임단가 (2)"/>
      <sheetName val="횡배수관재료-"/>
      <sheetName val="계산서(직선부)"/>
      <sheetName val="콘크리트측구연장"/>
      <sheetName val="포장공"/>
      <sheetName val="-배수구조물공토공"/>
      <sheetName val="교량하부공"/>
      <sheetName val="SPEC"/>
      <sheetName val="예산명세서"/>
      <sheetName val="자료입력"/>
      <sheetName val="우수공"/>
      <sheetName val="점자블럭산_x0002_"/>
      <sheetName val="관련자료입력"/>
      <sheetName val="장비일위대가2002하"/>
      <sheetName val="HVAC"/>
      <sheetName val="산업"/>
      <sheetName val="전기실(고압)"/>
      <sheetName val="수량"/>
      <sheetName val="TOTAL_BOQ"/>
      <sheetName val="A-4"/>
      <sheetName val="기계경비적용기준"/>
      <sheetName val="1,2공구원가계산서"/>
      <sheetName val="2공구산출내역"/>
      <sheetName val="1공구산출내역서"/>
      <sheetName val="기초코드"/>
      <sheetName val="총괄 내역서"/>
      <sheetName val="직접경비"/>
      <sheetName val="직접인건비"/>
      <sheetName val="용소리교"/>
      <sheetName val="CT "/>
      <sheetName val="물가시세"/>
      <sheetName val="예산서"/>
      <sheetName val="서∼군(2)"/>
      <sheetName val="6-1. 관개량조서"/>
      <sheetName val="재료비단가"/>
      <sheetName val="투자비"/>
      <sheetName val="조성원가DATA"/>
      <sheetName val="사업비"/>
      <sheetName val="품목"/>
      <sheetName val="토목내역서"/>
      <sheetName val="S0"/>
      <sheetName val="용량(1-2)"/>
      <sheetName val="b_balju_cho"/>
      <sheetName val="신우"/>
      <sheetName val="I.설계조건"/>
      <sheetName val="간지 (세)"/>
      <sheetName val="3연box"/>
      <sheetName val="수목단가"/>
      <sheetName val="시설수량표"/>
      <sheetName val="식재수량표"/>
      <sheetName val="일위목록"/>
      <sheetName val="unitpric"/>
      <sheetName val="갱문및옹벽집계"/>
      <sheetName val="배수관산출"/>
      <sheetName val="큰다리교깨기"/>
      <sheetName val="대창(함평)"/>
      <sheetName val="대창(장성)"/>
      <sheetName val="일반공사"/>
      <sheetName val="효성CB 1P기초"/>
      <sheetName val="공량산출서"/>
      <sheetName val="신호등일위대가"/>
      <sheetName val="주공 갑지"/>
      <sheetName val="2호맨홀공제수량"/>
      <sheetName val="원가입력"/>
      <sheetName val="CON기초"/>
      <sheetName val="2.토목공사"/>
      <sheetName val="사업총괄"/>
      <sheetName val="비계공사"/>
      <sheetName val="5.2.6~7공사요율"/>
      <sheetName val="계정"/>
      <sheetName val="신광초조도계선사업"/>
      <sheetName val="역T형교대(말뚝기초)"/>
      <sheetName val="배수공 주요자재 집계표"/>
      <sheetName val="계장 품셈표"/>
      <sheetName val="철거산출근거"/>
      <sheetName val="옹벽(수량)"/>
      <sheetName val="woo(mac)"/>
      <sheetName val="노무단가"/>
      <sheetName val="구의33고"/>
      <sheetName val="기계상세"/>
      <sheetName val="우수"/>
      <sheetName val="G.R300경비"/>
      <sheetName val="매설지선굴착"/>
      <sheetName val="총괄표"/>
      <sheetName val="적현로"/>
      <sheetName val="내역서01"/>
      <sheetName val="종배수단위_CON기초"/>
      <sheetName val="단위수량산출"/>
      <sheetName val="A LINE"/>
      <sheetName val="대치판정"/>
      <sheetName val="토량1-1"/>
      <sheetName val="공사명입력"/>
      <sheetName val="원가서"/>
      <sheetName val="전기단가조사서"/>
      <sheetName val="토공_total"/>
      <sheetName val="도장"/>
      <sheetName val="적용단위길이"/>
      <sheetName val="종배수관면벽신"/>
      <sheetName val="종배수관(신)"/>
      <sheetName val="2)관접합"/>
      <sheetName val="을지총괄"/>
      <sheetName val="단가 및 재료비"/>
      <sheetName val="중기사용료산출근거"/>
      <sheetName val="인부노임"/>
      <sheetName val=" 상부공통집계(총괄)"/>
      <sheetName val="배수관집계"/>
      <sheetName val="J01"/>
      <sheetName val="공사원가계산서"/>
      <sheetName val="용수량_생활용수_"/>
      <sheetName val="공비대비"/>
      <sheetName val="계화배수"/>
      <sheetName val="중기상찠"/>
      <sheetName val="actual"/>
      <sheetName val="목록"/>
      <sheetName val="PumpSpec"/>
      <sheetName val="X17-TOTAL"/>
      <sheetName val="7-2"/>
      <sheetName val="산정표"/>
      <sheetName val="01"/>
      <sheetName val="차도부연장현황"/>
      <sheetName val="골막이(야매)"/>
      <sheetName val="토목주소"/>
      <sheetName val="프랜트면허"/>
      <sheetName val="지수적용공사비내역서"/>
      <sheetName val="공사비예산서(토목분)"/>
      <sheetName val="순공사비"/>
      <sheetName val="경상비"/>
      <sheetName val="시가지우회도로공내역서"/>
      <sheetName val="conclusion"/>
      <sheetName val="comparables"/>
      <sheetName val="Deduction"/>
      <sheetName val="other"/>
      <sheetName val="결정단가"/>
      <sheetName val="안정검토(온1)"/>
      <sheetName val="LOPCALC"/>
      <sheetName val="개거산출내역"/>
      <sheetName val="명세서"/>
      <sheetName val="입력"/>
      <sheetName val="중기일위대가"/>
      <sheetName val="배수공1"/>
      <sheetName val="1.수인터널"/>
      <sheetName val="지수"/>
      <sheetName val="STEEL BOX 단면설계(SEC.8)"/>
      <sheetName val="(A)내역서"/>
      <sheetName val="매입세"/>
      <sheetName val="조정금액결과표 (차수별)"/>
      <sheetName val="pier(각형)"/>
      <sheetName val="장척총괄"/>
      <sheetName val="가시설수량"/>
      <sheetName val="기초계산(Pmax)"/>
      <sheetName val="ITB COST"/>
      <sheetName val="자재대"/>
      <sheetName val="자재수량"/>
      <sheetName val="본체"/>
      <sheetName val="수입"/>
      <sheetName val="단면 (2)"/>
      <sheetName val="1공구"/>
      <sheetName val="실행"/>
      <sheetName val="심사계산"/>
      <sheetName val="심사물량"/>
      <sheetName val="단위중량"/>
      <sheetName val="참고자료"/>
      <sheetName val="기술자자료입력"/>
      <sheetName val="주현(해보)"/>
      <sheetName val="주현(영광)"/>
      <sheetName val="1.우편집중내역서"/>
      <sheetName val="현장관리비 산출내역"/>
      <sheetName val="방음벽기초"/>
      <sheetName val="1호인버트수량"/>
      <sheetName val="터널조도"/>
      <sheetName val="토공유용계획"/>
      <sheetName val="유입관로집계"/>
      <sheetName val="유입관로토적"/>
      <sheetName val="처리장집계"/>
      <sheetName val="처리장토적"/>
      <sheetName val="진입도로토적"/>
      <sheetName val="단가비교표"/>
      <sheetName val="기초공"/>
      <sheetName val="토적(3차분)"/>
      <sheetName val="토량운반계산"/>
      <sheetName val="교대(A1)"/>
      <sheetName val="공통가설"/>
      <sheetName val="noyim"/>
      <sheetName val="단"/>
      <sheetName val="Help"/>
      <sheetName val="배수내역"/>
      <sheetName val="간선계산"/>
      <sheetName val="노임단가(2008_x0000__x0000_畸"/>
      <sheetName val="노임단가(2008.상)"/>
      <sheetName val="기계경비산출기준"/>
      <sheetName val="청천내"/>
      <sheetName val="소도3교"/>
      <sheetName val="군남내역서"/>
      <sheetName val="지장물C"/>
      <sheetName val="2000양배"/>
      <sheetName val="산출1"/>
      <sheetName val="COVER"/>
      <sheetName val="특수선일위대가"/>
      <sheetName val="공문(신)"/>
      <sheetName val="상세"/>
      <sheetName val="증감대비"/>
      <sheetName val="96보완계획7.12"/>
      <sheetName val="99노임기준"/>
      <sheetName val="약품공급2"/>
      <sheetName val="6호기"/>
      <sheetName val="SLA_x0002_"/>
      <sheetName val="각종양식"/>
      <sheetName val="하중계산"/>
      <sheetName val="공사 총괄 내역서"/>
      <sheetName val="CTEMCOST"/>
      <sheetName val="Graph (LGEN)"/>
      <sheetName val="out_prog"/>
      <sheetName val="선적schedule (2)"/>
      <sheetName val="직공비"/>
      <sheetName val="토목원가계산"/>
      <sheetName val="단가산출2"/>
      <sheetName val="제출내역 (2)"/>
      <sheetName val="전체내역"/>
      <sheetName val="공용시설내역"/>
      <sheetName val="빗물받이(910-510-410)"/>
      <sheetName val="매입"/>
      <sheetName val="하수급견적대비"/>
      <sheetName val="표준건축비"/>
      <sheetName val="ASCEandUBC"/>
      <sheetName val="토공개요"/>
      <sheetName val="토공(1)"/>
      <sheetName val="견적단가"/>
      <sheetName val="참조"/>
      <sheetName val="참조(2)"/>
      <sheetName val="Macro1"/>
      <sheetName val="설계산출기초"/>
      <sheetName val="도급예산내역서봉투"/>
      <sheetName val="설계산출표지"/>
      <sheetName val="도급예산내역서총괄표"/>
      <sheetName val="을부담운반비"/>
      <sheetName val="운반비산출"/>
      <sheetName val="경비_원본"/>
      <sheetName val="공사비내역서"/>
      <sheetName val="변경내역"/>
      <sheetName val="공사비_NDE"/>
      <sheetName val="단가(자재)"/>
      <sheetName val="단가(노임)"/>
      <sheetName val="기초목록"/>
      <sheetName val="합계"/>
      <sheetName val="안정계산"/>
      <sheetName val="단면검토"/>
      <sheetName val="1.설계기준"/>
      <sheetName val="FAB별"/>
      <sheetName val="3련_BOX"/>
      <sheetName val="1_토공집계1"/>
      <sheetName val="2_관대집계표1"/>
      <sheetName val="3_구조물공1"/>
      <sheetName val="4_포장공1"/>
      <sheetName val="5_부대공1"/>
      <sheetName val="6_주요자재대1"/>
      <sheetName val="7_폐기물집계1"/>
      <sheetName val="1_토총1"/>
      <sheetName val="2_관로집1"/>
      <sheetName val="3_구조물집계1"/>
      <sheetName val="7_폐기물1"/>
      <sheetName val="총괄집계_1"/>
      <sheetName val="날개벽철근집계_1"/>
      <sheetName val="PVC접합개소_산출서1"/>
      <sheetName val="산출근거(마산,_만천,_가례)1"/>
      <sheetName val="산출근거(가설도로_조성)1"/>
      <sheetName val="산출근거(가설도로_성토다짐)1"/>
      <sheetName val="산출근거(가설도로_살수)1"/>
      <sheetName val="산출근거(가설도로_유지보수)1"/>
      <sheetName val="일위대가(노임수정(완),_자재_및_물린단산수정필요)1"/>
      <sheetName val="시험비_단가1"/>
      <sheetName val="배수공총괄_집계표(횡)1"/>
      <sheetName val="보차도경계석_조서1"/>
      <sheetName val="맨홀집계표_1"/>
      <sheetName val="전차선로_물량표1"/>
      <sheetName val="1-4-2_관(약)1"/>
      <sheetName val="pe이중벽관_(우수)1"/>
      <sheetName val="Sheet1_(2)1"/>
      <sheetName val="3련_BOX1"/>
      <sheetName val="INTRO."/>
      <sheetName val="제품"/>
      <sheetName val="토공정보"/>
      <sheetName val="TYPE-1"/>
      <sheetName val="단위수량(출력X)"/>
      <sheetName val="수량집계"/>
      <sheetName val="하부철근수량"/>
      <sheetName val="일반토공견적"/>
      <sheetName val="CRUDE RE-bar"/>
      <sheetName val="crude.SLAB RE-bar"/>
      <sheetName val="1"/>
      <sheetName val="9902"/>
      <sheetName val="중기손료"/>
      <sheetName val="변수"/>
      <sheetName val="EACT10"/>
      <sheetName val="DATA 입력란"/>
      <sheetName val="5.지반반력계수"/>
      <sheetName val="기준표"/>
      <sheetName val="와동25-3(변경)"/>
      <sheetName val="수문일1"/>
      <sheetName val="조도계산서 (도서)"/>
      <sheetName val="설계기준"/>
      <sheetName val="접속도로1"/>
      <sheetName val="플랜트 설치"/>
      <sheetName val="계획금액"/>
      <sheetName val="220 (2)"/>
      <sheetName val="4.고용보험"/>
      <sheetName val="3.고용보험료산출근거"/>
      <sheetName val="판"/>
      <sheetName val="상반기손익차2총괄"/>
      <sheetName val="기본Data"/>
      <sheetName val="토적표(2차기성)"/>
      <sheetName val="자재단가 (2)"/>
      <sheetName val="건설기계가격표"/>
      <sheetName val="중기시간당사용료1"/>
      <sheetName val="중기시간당사용료2"/>
      <sheetName val="건설기계가격표 (2)"/>
      <sheetName val="중기시간당사용료1 (2)"/>
      <sheetName val="중기시간당사용료2 (2)"/>
      <sheetName val="구역화물운임,소운반"/>
      <sheetName val="운반10.5ton"/>
      <sheetName val="작업량및단가계산 (2)"/>
      <sheetName val="자재대가표1 (2)"/>
      <sheetName val="자재대가표2 (2)"/>
      <sheetName val="소운반4.5ton "/>
      <sheetName val="자재대가표1"/>
      <sheetName val="자재대가표2"/>
      <sheetName val="중기작업"/>
      <sheetName val="중기대가"/>
      <sheetName val="중기작업1 (2)"/>
      <sheetName val="중기작업2 (2)"/>
      <sheetName val="중기대가 (2)"/>
      <sheetName val="일위대가1"/>
      <sheetName val="일위대가1 (2)"/>
      <sheetName val="일위대가2"/>
      <sheetName val="공장가공"/>
      <sheetName val="공사원가(총)"/>
      <sheetName val="공사원가(수)"/>
      <sheetName val="공사원가(평)"/>
      <sheetName val="공사원가(부대공) "/>
      <sheetName val="관급수원공"/>
      <sheetName val="수원총"/>
      <sheetName val="제당"/>
      <sheetName val="여수토"/>
      <sheetName val="사통"/>
      <sheetName val="부대공"/>
      <sheetName val="관급평야부"/>
      <sheetName val="평야부"/>
      <sheetName val="시험비"/>
      <sheetName val="중기대수1"/>
      <sheetName val="시험수량1"/>
      <sheetName val="TYPE-A"/>
      <sheetName val="배수공"/>
      <sheetName val="측구공"/>
      <sheetName val="자재코드"/>
      <sheetName val="공종"/>
      <sheetName val="합계금액"/>
      <sheetName val="static.cal"/>
      <sheetName val="7단가"/>
      <sheetName val="맨홀수량산출(A-LINE)"/>
      <sheetName val="참조-(2)"/>
      <sheetName val="송장"/>
      <sheetName val="철근정산"/>
      <sheetName val="산출내역서집계표"/>
      <sheetName val="Site Expenses"/>
      <sheetName val="SRC-B3U2"/>
      <sheetName val="실행(ALT1)"/>
      <sheetName val="신길1동"/>
      <sheetName val="여과지동"/>
      <sheetName val="기초자료"/>
      <sheetName val="품셈TABLE"/>
      <sheetName val="아파트"/>
      <sheetName val="가시설"/>
      <sheetName val="투찰추정"/>
      <sheetName val="공종별산출내역서"/>
      <sheetName val="2000년1차"/>
      <sheetName val="대창(함평)-창열"/>
      <sheetName val="AS포장복구 "/>
      <sheetName val="설계내역서"/>
      <sheetName val="음료실행"/>
      <sheetName val="설계서(본관)"/>
      <sheetName val="000000"/>
      <sheetName val="FOOTING단면력"/>
      <sheetName val="원가계산하도"/>
      <sheetName val="장비일위대가2002상"/>
      <sheetName val="21301동"/>
      <sheetName val="연결임시"/>
      <sheetName val="대비"/>
      <sheetName val="Macro(전선)"/>
      <sheetName val="연결관연장산출"/>
      <sheetName val="고양리"/>
      <sheetName val="삼곡리"/>
      <sheetName val="영천리"/>
      <sheetName val="이름표"/>
      <sheetName val="조사자료"/>
      <sheetName val="수주현황2월"/>
      <sheetName val="영업총괄"/>
      <sheetName val="영업권1114"/>
      <sheetName val="직노"/>
      <sheetName val="3.공통공사대비"/>
      <sheetName val="지구단위계획내역서"/>
      <sheetName val="일위대가 1"/>
      <sheetName val="산거 1(인력투입)"/>
      <sheetName val="일위대가 2"/>
      <sheetName val="일위대가 3"/>
      <sheetName val="데이터"/>
      <sheetName val="구분표"/>
      <sheetName val="구간별"/>
      <sheetName val="Macro2"/>
      <sheetName val="기계경비"/>
      <sheetName val="노임단가(2009_상)"/>
      <sheetName val="10_1_중기기초단가"/>
      <sheetName val="5_정산서"/>
      <sheetName val="L형_옹벽"/>
      <sheetName val="2000,9월_일위"/>
      <sheetName val="기초입력_DATA"/>
      <sheetName val="원가계산_(2)"/>
      <sheetName val="0.단가"/>
      <sheetName val="U-TYPE(1)"/>
      <sheetName val="일위대가단가표"/>
      <sheetName val="8.설치품셈"/>
      <sheetName val="Sheet16 (2)"/>
      <sheetName val="파이프류"/>
      <sheetName val="빙장비사양"/>
      <sheetName val="장비사양"/>
      <sheetName val="01.10월"/>
      <sheetName val="단위량당중기"/>
      <sheetName val="건축명"/>
      <sheetName val="소상 &quot;1&quot;"/>
      <sheetName val="계장_품셈표"/>
      <sheetName val="노임단가_(2)"/>
      <sheetName val="수량산출서"/>
      <sheetName val="경비"/>
      <sheetName val="TB-내역서"/>
      <sheetName val="EQT-ESTN"/>
      <sheetName val="6공구(당초)"/>
      <sheetName val="날개벽"/>
      <sheetName val="tggwan(mac)"/>
      <sheetName val="CABLE SIZE-3"/>
      <sheetName val="A1"/>
      <sheetName val="구조물"/>
      <sheetName val="제경비율"/>
      <sheetName val="기계명"/>
      <sheetName val="전기명"/>
      <sheetName val="토목명"/>
      <sheetName val="실행내역 "/>
      <sheetName val="단가입력"/>
      <sheetName val="정보"/>
      <sheetName val="총괄"/>
      <sheetName val="001"/>
      <sheetName val="차선도색수량집계"/>
      <sheetName val="JUCKEYK"/>
      <sheetName val="PIPE"/>
      <sheetName val="FLANGE"/>
      <sheetName val="VALVE"/>
      <sheetName val="도로경계블럭연장조서"/>
      <sheetName val="원가계산서구조조정"/>
      <sheetName val="도로포장면적산출(1)"/>
      <sheetName val="피벗테이블데이터분석"/>
      <sheetName val="바닥판"/>
      <sheetName val="단위집계표"/>
      <sheetName val="원가data"/>
      <sheetName val="삼보지질"/>
      <sheetName val="원가계산서(변경)"/>
      <sheetName val="관람석제출"/>
      <sheetName val="11.우각부 보강"/>
      <sheetName val="부대공Ⅱ"/>
      <sheetName val="공정표"/>
      <sheetName val="대정2공구"/>
      <sheetName val="입력데이터"/>
      <sheetName val="투찰가"/>
      <sheetName val="목포방향"/>
      <sheetName val="노무비단가"/>
      <sheetName val="연결관암거"/>
      <sheetName val="(전기)설계예산서"/>
      <sheetName val="SE-611"/>
      <sheetName val="남양주부대"/>
      <sheetName val="INFO"/>
      <sheetName val="목차"/>
      <sheetName val="환경기계공정표 (3)"/>
      <sheetName val="참고"/>
      <sheetName val="1. 설계조건 2.단면가정 3. 하중계산"/>
      <sheetName val="산근목록"/>
      <sheetName val="SPC노임(5월)"/>
      <sheetName val="주형"/>
      <sheetName val="옹벽1"/>
      <sheetName val="개요"/>
      <sheetName val="࠶IĂ"/>
      <sheetName val="cpm챠트"/>
      <sheetName val="가격조사서"/>
      <sheetName val="직재"/>
      <sheetName val="일위"/>
      <sheetName val="NAV000"/>
      <sheetName val="우수총괄표 (2)"/>
      <sheetName val="간지(2)"/>
      <sheetName val="우수수량집계"/>
      <sheetName val="간지(3)"/>
      <sheetName val="관기초집계"/>
      <sheetName val="관기초"/>
      <sheetName val="관로터파기"/>
      <sheetName val="우수연결관"/>
      <sheetName val="관로연장"/>
      <sheetName val="간지(4)"/>
      <sheetName val="맨홀수량집계표"/>
      <sheetName val="1호차도"/>
      <sheetName val="2호차도"/>
      <sheetName val="맨홀수량"/>
      <sheetName val="간지(5)"/>
      <sheetName val="날개벽집계"/>
      <sheetName val="날개벽D600"/>
      <sheetName val="날개벽D800"/>
      <sheetName val="날개벽도면"/>
      <sheetName val="간지(6)"/>
      <sheetName val="우수받이집수정집계"/>
      <sheetName val="우수받이재료"/>
      <sheetName val="우수받이토공"/>
      <sheetName val="집수정재료"/>
      <sheetName val="간지(7)"/>
      <sheetName val="간지(9)"/>
      <sheetName val="약품설비"/>
      <sheetName val="개별지가"/>
      <sheetName val="단가 (2)"/>
      <sheetName val="일위대가-2"/>
      <sheetName val="일위대가-1"/>
      <sheetName val="98수문일위"/>
      <sheetName val="기계경비시간당손료목록"/>
      <sheetName val="설비동거푸집"/>
      <sheetName val="설비동기타"/>
      <sheetName val="준공평가"/>
      <sheetName val="화설내"/>
      <sheetName val="화성태안9공구내역(실행)"/>
      <sheetName val="업체별기성내역"/>
      <sheetName val="CONCRETE"/>
      <sheetName val="기본자료"/>
      <sheetName val="RangeObject"/>
      <sheetName val="2.가정단면"/>
      <sheetName val="L_RPTA05_목록"/>
      <sheetName val="정렬"/>
      <sheetName val="단가대비"/>
      <sheetName val="cable-data"/>
      <sheetName val="금속및금속창호"/>
      <sheetName val="archi(본사)"/>
      <sheetName val="UNIT"/>
      <sheetName val="SIL98"/>
      <sheetName val="GRACE"/>
      <sheetName val="일위_파일"/>
      <sheetName val="1000 DB구축 부표"/>
      <sheetName val="일일작업보고"/>
      <sheetName val="참조M"/>
      <sheetName val="국민연금표"/>
      <sheetName val="별표 "/>
      <sheetName val="철거현황"/>
      <sheetName val="기초일위"/>
      <sheetName val="식재일위"/>
      <sheetName val="기계내역서"/>
      <sheetName val="자재집게표 "/>
      <sheetName val="공사일위대가"/>
      <sheetName val="치수표"/>
      <sheetName val="기준액"/>
      <sheetName val="일위대가목록"/>
      <sheetName val="건설기계"/>
      <sheetName val="기초자재"/>
      <sheetName val="산출기준 (2)"/>
      <sheetName val="암거단위"/>
      <sheetName val="횡 연장"/>
      <sheetName val="시멘트,모래집계"/>
      <sheetName val="1차 내역서"/>
      <sheetName val="2000전체분"/>
      <sheetName val="구역화물"/>
      <sheetName val="회사기초자료"/>
      <sheetName val="공종단가목록"/>
      <sheetName val="건설기계가격"/>
      <sheetName val="단중표"/>
      <sheetName val="8_석축단위(H=1_5M)"/>
      <sheetName val="깨기_총괄"/>
      <sheetName val="설_계"/>
      <sheetName val="개별직종노임단가(2005.1)"/>
      <sheetName val="L형옹벽단위수량(35)"/>
      <sheetName val="설계서(7)"/>
      <sheetName val="제경비최종"/>
      <sheetName val="고시단가"/>
      <sheetName val="토지사정조서"/>
      <sheetName val="안산기계장치"/>
      <sheetName val="하천제원"/>
      <sheetName val="N賃率-職"/>
      <sheetName val="이중벽PE관치수표"/>
      <sheetName val="덕전리"/>
      <sheetName val="Front"/>
      <sheetName val="포장복구집계"/>
      <sheetName val="암거 제원표-1단계"/>
      <sheetName val="특별교실"/>
      <sheetName val="부하놬졣/_x0000_"/>
      <sheetName val="부하⢬⌴　"/>
      <sheetName val="내역1"/>
      <sheetName val="공정표첨부"/>
      <sheetName val="거래처등록"/>
      <sheetName val="공사명등록"/>
      <sheetName val="은행코드"/>
      <sheetName val="MFAB"/>
      <sheetName val="MFRT"/>
      <sheetName val="MPKG"/>
      <sheetName val="MPRD"/>
      <sheetName val="날개수량1.5"/>
      <sheetName val="연수동"/>
      <sheetName val="공무2과"/>
      <sheetName val="산출집계"/>
      <sheetName val="1. 조명내역서(조명설치)"/>
      <sheetName val="2. 조명내역서(조명자재)"/>
      <sheetName val="일위대가집계표"/>
      <sheetName val="INPUT(덕도방향-시점)"/>
      <sheetName val="가로등설치"/>
      <sheetName val="갑지(추정)"/>
      <sheetName val="통합"/>
      <sheetName val="3.하중산정4.지耀⦓"/>
      <sheetName val="200"/>
      <sheetName val="최적단면"/>
      <sheetName val="날개벽수량표"/>
      <sheetName val="기초자료입橂"/>
      <sheetName val="1안"/>
      <sheetName val="개인별조서"/>
      <sheetName val="[고양관재.XLS]부하놬졣/_x0000_"/>
      <sheetName val="I一般比"/>
      <sheetName val="에너지동"/>
      <sheetName val="시설물기초"/>
      <sheetName val="건물"/>
      <sheetName val="최종계약서"/>
      <sheetName val="TABLE01"/>
      <sheetName val="2.대외공문"/>
      <sheetName val="옹벽철근"/>
      <sheetName val="CABdata"/>
      <sheetName val="기계가격"/>
      <sheetName val="노단"/>
      <sheetName val="단산"/>
      <sheetName val="명세"/>
      <sheetName val="일대"/>
      <sheetName val="보온자재단가표"/>
      <sheetName val="오정환"/>
      <sheetName val="내역총괄"/>
      <sheetName val="이티입력"/>
      <sheetName val="VST재료산출"/>
      <sheetName val="예정공정표"/>
      <sheetName val="guard(mac)_x0000__x0000__x0000__x0000__x0000__x0000__x0000__x0000__x0000__x0009__x0000_㣬ǚ_x0000__x0004__x0000__x0000__x0000__x0000__x0000__x0000_"/>
      <sheetName val="일위합"/>
      <sheetName val="운반공"/>
      <sheetName val="중기사"/>
      <sheetName val="기계경"/>
      <sheetName val="노임단"/>
      <sheetName val="장비단"/>
      <sheetName val="자재단"/>
      <sheetName val="기계합"/>
      <sheetName val="상 부"/>
      <sheetName val="해외"/>
      <sheetName val="pier-1"/>
      <sheetName val="암거"/>
      <sheetName val="금액결정"/>
      <sheetName val="1-최종안"/>
      <sheetName val="사업분석-분양가결정"/>
      <sheetName val="업무량"/>
      <sheetName val="가시설공개요"/>
      <sheetName val="전신환매도율"/>
      <sheetName val="자재목록"/>
      <sheetName val="중기목록"/>
      <sheetName val="단가목록"/>
      <sheetName val="1련박스"/>
      <sheetName val="4.중기단가산출"/>
      <sheetName val="1.물가시세표"/>
      <sheetName val="집계"/>
      <sheetName val="설계명세서-2"/>
      <sheetName val="대총괄"/>
      <sheetName val="지진시"/>
      <sheetName val="횡배수관토공수량"/>
      <sheetName val="설계예산"/>
      <sheetName val="계산중"/>
      <sheetName val="슬래브1"/>
      <sheetName val="3.바닥판  "/>
      <sheetName val="교대시점"/>
      <sheetName val="뚝토공"/>
      <sheetName val="3지구단위"/>
      <sheetName val="내역서(교량)전체"/>
      <sheetName val="기계경비일람"/>
      <sheetName val="금액내역서"/>
      <sheetName val="기종별 합계"/>
      <sheetName val="옥외등신설"/>
      <sheetName val="저케CV22신설"/>
      <sheetName val="저케CV38신설"/>
      <sheetName val="저케CV8신설"/>
      <sheetName val="접지3종"/>
      <sheetName val="재료단가"/>
      <sheetName val="L-type"/>
      <sheetName val="9GNG운반"/>
      <sheetName val="설계변경원가계산총괄표"/>
      <sheetName val="상계견적"/>
      <sheetName val="복선-직선"/>
      <sheetName val="점수계산1-2"/>
      <sheetName val="인원조직표"/>
      <sheetName val="공내역"/>
      <sheetName val="입력DATA"/>
      <sheetName val="도면명"/>
      <sheetName val="자판실행"/>
      <sheetName val="00상노임"/>
      <sheetName val="초"/>
      <sheetName val="계측제어설비"/>
      <sheetName val="옹벽"/>
      <sheetName val="다곡2교"/>
      <sheetName val="공사요율산출표"/>
      <sheetName val="1-1합"/>
      <sheetName val="1-1오"/>
      <sheetName val="1-1우"/>
      <sheetName val="ygd1-2"/>
      <sheetName val="ygr1-3"/>
      <sheetName val="ygr1-2"/>
      <sheetName val="ygr1-4"/>
      <sheetName val="내#일산설치"/>
      <sheetName val="C3"/>
      <sheetName val="광양 3기 유입수"/>
      <sheetName val="설계서을"/>
      <sheetName val="평가내역"/>
      <sheetName val="통계연보"/>
      <sheetName val="교육종류"/>
      <sheetName val="역사이펀평균높이"/>
      <sheetName val="도록겼계조서"/>
      <sheetName val="노임,재료비"/>
      <sheetName val="수목데이타"/>
      <sheetName val="빙축열"/>
      <sheetName val="본실행경비"/>
      <sheetName val="SAMPLE!"/>
      <sheetName val="견적서"/>
      <sheetName val="냉천부속동"/>
      <sheetName val="내역(원안-대안)"/>
      <sheetName val="LEGEND"/>
      <sheetName val="사다리"/>
      <sheetName val="설계총괄표"/>
      <sheetName val="TANK견적대지"/>
      <sheetName val="Sheet3"/>
      <sheetName val="45,46"/>
      <sheetName val="현장관리비집계표"/>
      <sheetName val="MSG 수량"/>
      <sheetName val="골조시행"/>
      <sheetName val="정부노임"/>
      <sheetName val="입력단가"/>
      <sheetName val="노임단가자료"/>
      <sheetName val="수로단위수량"/>
      <sheetName val="내역서변경성원"/>
      <sheetName val="공정계획(내부계획25%,내부w.f)"/>
      <sheetName val="pvc vent"/>
      <sheetName val="내역서적용수량 (지방도893)"/>
      <sheetName val="설계가"/>
      <sheetName val="96노임기준"/>
      <sheetName val="99총공사내역서"/>
      <sheetName val="RPF_일반수량(35m)"/>
      <sheetName val="지질조사"/>
      <sheetName val="M-MG1"/>
      <sheetName val="밸브설치"/>
      <sheetName val="4)유동표"/>
      <sheetName val="c_balju"/>
      <sheetName val="환경일위대가"/>
      <sheetName val="MW-S"/>
      <sheetName val="MW-BM"/>
      <sheetName val="danga"/>
      <sheetName val="단가조사서 (2)"/>
      <sheetName val="예총"/>
      <sheetName val="원수조 거푸집"/>
      <sheetName val="원수조 기타"/>
      <sheetName val="공사비산출내역"/>
      <sheetName val="설명서 "/>
      <sheetName val="분뇨"/>
      <sheetName val="토사(PE "/>
      <sheetName val="DAN"/>
      <sheetName val="지구단위계획"/>
      <sheetName val="용집"/>
      <sheetName val="기계상쐄"/>
      <sheetName val="보도경계블럭"/>
      <sheetName val="표지 (2)"/>
      <sheetName val="L형옹벽측구"/>
      <sheetName val="기성공제요청서"/>
      <sheetName val="조내역"/>
      <sheetName val="물량집계"/>
      <sheetName val="Sheet3_(2)"/>
      <sheetName val="chart_update"/>
      <sheetName val="5_배수관로"/>
      <sheetName val="시중노임단가"/>
      <sheetName val="시설일위"/>
      <sheetName val="동해title"/>
      <sheetName val="등록자료"/>
      <sheetName val="상부수량(1)"/>
      <sheetName val="1호토공"/>
      <sheetName val="MYUN(MAC)"/>
      <sheetName val="식재가격"/>
      <sheetName val="식재총괄"/>
      <sheetName val="현장관리비"/>
      <sheetName val="산근1,2"/>
      <sheetName val="내역서(기계)"/>
      <sheetName val="상수도토공집계표"/>
      <sheetName val="gvl"/>
      <sheetName val="당초계약"/>
      <sheetName val="평균터파기고(1-2,ASP)"/>
      <sheetName val="교각(P1)수량"/>
      <sheetName val="대가수량"/>
      <sheetName val="Data&amp;Result"/>
      <sheetName val="시점부교대"/>
      <sheetName val="Baby일위대가"/>
      <sheetName val="3.바닥판설계"/>
      <sheetName val="콘_재료분리(1)"/>
      <sheetName val="구천"/>
      <sheetName val="흄관기초"/>
      <sheetName val="COST"/>
      <sheetName val="견적서-을지"/>
      <sheetName val="2@ BOX"/>
      <sheetName val="투입집계표"/>
      <sheetName val="이형관재료표(A-L)"/>
      <sheetName val="장비단가(010427)"/>
      <sheetName val="9811"/>
      <sheetName val="BEND LOSS"/>
      <sheetName val="Sensitivity"/>
      <sheetName val="96정변2"/>
      <sheetName val="SILICATE"/>
      <sheetName val="적정심사"/>
      <sheetName val="지장물닑⿬_x0005_"/>
      <sheetName val="MBR9"/>
      <sheetName val="각형맨홀"/>
      <sheetName val="5_모델링"/>
      <sheetName val="일반전기"/>
      <sheetName val="D-623D"/>
      <sheetName val="BQ"/>
      <sheetName val="암거단위-1련"/>
      <sheetName val="bi"/>
      <sheetName val="SULKEA"/>
      <sheetName val="조명일위"/>
      <sheetName val="토공계산서(부체도로)"/>
      <sheetName val="내역(정지)"/>
      <sheetName val="A2"/>
      <sheetName val="장비경비"/>
      <sheetName val="토공A"/>
      <sheetName val="piping"/>
      <sheetName val="사진첩"/>
      <sheetName val="2000.11월설계내역"/>
      <sheetName val="당초내역서"/>
      <sheetName val="포설list원본"/>
      <sheetName val="중기내역"/>
      <sheetName val="방호벽"/>
      <sheetName val="낙석방지책"/>
      <sheetName val="SOR纘$헾"/>
      <sheetName val="일반수량집계표"/>
      <sheetName val="중기기초자료"/>
      <sheetName val="맨홀"/>
      <sheetName val="제직재"/>
      <sheetName val="설직재-1"/>
      <sheetName val="제-노임"/>
      <sheetName val="조도계산"/>
      <sheetName val="당초"/>
      <sheetName val="역T형단위수량"/>
      <sheetName val="간접"/>
      <sheetName val="진접"/>
      <sheetName val="목재동바리"/>
      <sheetName val="20관리비율"/>
      <sheetName val="세목전체"/>
      <sheetName val="단락전류-A"/>
      <sheetName val="현장경비"/>
    </sheetNames>
    <sheetDataSet>
      <sheetData sheetId="0" refreshError="1"/>
      <sheetData sheetId="1">
        <row r="24">
          <cell r="I24">
            <v>0</v>
          </cell>
        </row>
      </sheetData>
      <sheetData sheetId="2">
        <row r="24">
          <cell r="B24" t="str">
            <v>수평곡관</v>
          </cell>
        </row>
      </sheetData>
      <sheetData sheetId="3">
        <row r="24">
          <cell r="B24" t="str">
            <v>수평곡관</v>
          </cell>
        </row>
      </sheetData>
      <sheetData sheetId="4">
        <row r="24">
          <cell r="I24">
            <v>0</v>
          </cell>
        </row>
      </sheetData>
      <sheetData sheetId="5">
        <row r="24">
          <cell r="I24">
            <v>0</v>
          </cell>
        </row>
      </sheetData>
      <sheetData sheetId="6">
        <row r="24">
          <cell r="B24" t="str">
            <v>수평곡관</v>
          </cell>
        </row>
      </sheetData>
      <sheetData sheetId="7">
        <row r="24">
          <cell r="B24" t="str">
            <v>수평곡관</v>
          </cell>
        </row>
      </sheetData>
      <sheetData sheetId="8">
        <row r="24">
          <cell r="I24">
            <v>0</v>
          </cell>
        </row>
      </sheetData>
      <sheetData sheetId="9">
        <row r="24">
          <cell r="B24" t="str">
            <v>수평곡관</v>
          </cell>
        </row>
      </sheetData>
      <sheetData sheetId="10">
        <row r="24">
          <cell r="B24" t="str">
            <v>수평곡관</v>
          </cell>
        </row>
      </sheetData>
      <sheetData sheetId="11">
        <row r="24">
          <cell r="B24" t="str">
            <v>수평곡관</v>
          </cell>
        </row>
      </sheetData>
      <sheetData sheetId="12">
        <row r="24">
          <cell r="B24" t="str">
            <v>수평곡관</v>
          </cell>
        </row>
      </sheetData>
      <sheetData sheetId="13">
        <row r="24">
          <cell r="B24" t="str">
            <v>수평곡관</v>
          </cell>
        </row>
      </sheetData>
      <sheetData sheetId="14">
        <row r="24">
          <cell r="B24" t="str">
            <v>수평곡관</v>
          </cell>
        </row>
      </sheetData>
      <sheetData sheetId="15">
        <row r="24">
          <cell r="B24" t="str">
            <v>수평곡관</v>
          </cell>
        </row>
      </sheetData>
      <sheetData sheetId="16">
        <row r="24">
          <cell r="B24" t="str">
            <v>수평곡관</v>
          </cell>
        </row>
      </sheetData>
      <sheetData sheetId="17">
        <row r="24">
          <cell r="B24" t="str">
            <v>수평곡관</v>
          </cell>
        </row>
      </sheetData>
      <sheetData sheetId="18">
        <row r="24">
          <cell r="B24" t="str">
            <v>수평곡관</v>
          </cell>
        </row>
      </sheetData>
      <sheetData sheetId="19">
        <row r="24">
          <cell r="B24" t="str">
            <v>수평곡관</v>
          </cell>
        </row>
      </sheetData>
      <sheetData sheetId="20">
        <row r="24">
          <cell r="I24">
            <v>0</v>
          </cell>
        </row>
      </sheetData>
      <sheetData sheetId="21">
        <row r="24">
          <cell r="I24">
            <v>0</v>
          </cell>
        </row>
      </sheetData>
      <sheetData sheetId="22">
        <row r="24">
          <cell r="I24">
            <v>0</v>
          </cell>
        </row>
      </sheetData>
      <sheetData sheetId="23">
        <row r="25">
          <cell r="E25" t="str">
            <v>+</v>
          </cell>
        </row>
      </sheetData>
      <sheetData sheetId="24"/>
      <sheetData sheetId="25"/>
      <sheetData sheetId="26"/>
      <sheetData sheetId="27">
        <row r="24">
          <cell r="I24">
            <v>0</v>
          </cell>
        </row>
      </sheetData>
      <sheetData sheetId="28">
        <row r="24">
          <cell r="I24">
            <v>0</v>
          </cell>
        </row>
      </sheetData>
      <sheetData sheetId="29">
        <row r="24">
          <cell r="I24">
            <v>0</v>
          </cell>
        </row>
      </sheetData>
      <sheetData sheetId="30">
        <row r="24">
          <cell r="I24">
            <v>0</v>
          </cell>
        </row>
      </sheetData>
      <sheetData sheetId="31">
        <row r="24">
          <cell r="I24">
            <v>0</v>
          </cell>
        </row>
      </sheetData>
      <sheetData sheetId="32">
        <row r="24">
          <cell r="I24">
            <v>0</v>
          </cell>
        </row>
      </sheetData>
      <sheetData sheetId="33">
        <row r="24">
          <cell r="I24">
            <v>0</v>
          </cell>
        </row>
      </sheetData>
      <sheetData sheetId="34">
        <row r="24">
          <cell r="I24">
            <v>0</v>
          </cell>
        </row>
      </sheetData>
      <sheetData sheetId="35">
        <row r="24">
          <cell r="I24">
            <v>0</v>
          </cell>
        </row>
      </sheetData>
      <sheetData sheetId="36">
        <row r="24">
          <cell r="I24">
            <v>0</v>
          </cell>
        </row>
      </sheetData>
      <sheetData sheetId="37">
        <row r="24">
          <cell r="I24">
            <v>0</v>
          </cell>
        </row>
      </sheetData>
      <sheetData sheetId="38">
        <row r="24">
          <cell r="I24">
            <v>0</v>
          </cell>
        </row>
      </sheetData>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ow r="24">
          <cell r="B24" t="str">
            <v>수평곡관</v>
          </cell>
        </row>
      </sheetData>
      <sheetData sheetId="91">
        <row r="24">
          <cell r="B24" t="str">
            <v>수평곡관</v>
          </cell>
        </row>
      </sheetData>
      <sheetData sheetId="92"/>
      <sheetData sheetId="93">
        <row r="24">
          <cell r="B24" t="str">
            <v>수평곡관</v>
          </cell>
        </row>
      </sheetData>
      <sheetData sheetId="94">
        <row r="24">
          <cell r="B24" t="str">
            <v>수평곡관</v>
          </cell>
        </row>
      </sheetData>
      <sheetData sheetId="95">
        <row r="24">
          <cell r="B24" t="str">
            <v>수평곡관</v>
          </cell>
        </row>
      </sheetData>
      <sheetData sheetId="96"/>
      <sheetData sheetId="97">
        <row r="24">
          <cell r="B24" t="str">
            <v>수평곡관</v>
          </cell>
        </row>
      </sheetData>
      <sheetData sheetId="98">
        <row r="24">
          <cell r="B24" t="str">
            <v>수평곡관</v>
          </cell>
        </row>
      </sheetData>
      <sheetData sheetId="99"/>
      <sheetData sheetId="100"/>
      <sheetData sheetId="101">
        <row r="24">
          <cell r="B24" t="str">
            <v>수평곡관</v>
          </cell>
        </row>
      </sheetData>
      <sheetData sheetId="102">
        <row r="24">
          <cell r="B24" t="str">
            <v>수평곡관</v>
          </cell>
        </row>
      </sheetData>
      <sheetData sheetId="103">
        <row r="27">
          <cell r="D27">
            <v>0</v>
          </cell>
        </row>
      </sheetData>
      <sheetData sheetId="104"/>
      <sheetData sheetId="105"/>
      <sheetData sheetId="106"/>
      <sheetData sheetId="107"/>
      <sheetData sheetId="108"/>
      <sheetData sheetId="109"/>
      <sheetData sheetId="110">
        <row r="24">
          <cell r="I24">
            <v>0</v>
          </cell>
        </row>
      </sheetData>
      <sheetData sheetId="111"/>
      <sheetData sheetId="112">
        <row r="27">
          <cell r="D27">
            <v>0</v>
          </cell>
        </row>
      </sheetData>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row r="24">
          <cell r="B24" t="str">
            <v>수평곡관</v>
          </cell>
        </row>
      </sheetData>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sheetData sheetId="147"/>
      <sheetData sheetId="148"/>
      <sheetData sheetId="149" refreshError="1"/>
      <sheetData sheetId="150" refreshError="1"/>
      <sheetData sheetId="151" refreshError="1"/>
      <sheetData sheetId="152" refreshError="1"/>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sheetData sheetId="183" refreshError="1"/>
      <sheetData sheetId="184" refreshError="1"/>
      <sheetData sheetId="185"/>
      <sheetData sheetId="186"/>
      <sheetData sheetId="187"/>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sheetData sheetId="657"/>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sheetData sheetId="1178" refreshError="1"/>
      <sheetData sheetId="1179" refreshError="1"/>
      <sheetData sheetId="1180" refreshError="1"/>
      <sheetData sheetId="118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sheetData sheetId="1215" refreshError="1"/>
      <sheetData sheetId="1216"/>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계내역서"/>
      <sheetName val="현장경비"/>
      <sheetName val="설계산출기초"/>
      <sheetName val="도급예산내역서봉투"/>
      <sheetName val="공사원가계산서"/>
      <sheetName val="설계산출표지"/>
      <sheetName val="도급예산내역서총괄표"/>
      <sheetName val="을부담운반비"/>
      <sheetName val="운반비산출"/>
      <sheetName val="일위대가"/>
      <sheetName val="원가"/>
      <sheetName val="갑지1"/>
      <sheetName val="갑지(추정)"/>
      <sheetName val="현장경상비"/>
      <sheetName val="샤워실위생"/>
      <sheetName val="데이타"/>
      <sheetName val="식재인부"/>
      <sheetName val="일위대가표"/>
      <sheetName val="노임이"/>
      <sheetName val="실행예산-변경분"/>
      <sheetName val="동원인원"/>
      <sheetName val="시멘트"/>
      <sheetName val="견적의뢰"/>
      <sheetName val="현장관리비"/>
      <sheetName val="작성"/>
      <sheetName val="DATE"/>
      <sheetName val="집계표"/>
      <sheetName val="Total"/>
      <sheetName val="입찰견적보고서"/>
      <sheetName val="금액"/>
      <sheetName val="중기사용료"/>
      <sheetName val="판매시설"/>
      <sheetName val="요율"/>
      <sheetName val="#REF"/>
      <sheetName val="개요"/>
      <sheetName val="현장관리"/>
      <sheetName val="평가데이터"/>
      <sheetName val="협력업체"/>
      <sheetName val="계DATA"/>
      <sheetName val="실DATA "/>
      <sheetName val="건축직영"/>
      <sheetName val="노임단가"/>
      <sheetName val="산업"/>
      <sheetName val="수량집계"/>
      <sheetName val="음료실행"/>
      <sheetName val="프랜트면허"/>
      <sheetName val="토목주소"/>
      <sheetName val="지수980731이후"/>
      <sheetName val="설계서(7)"/>
      <sheetName val="공구"/>
      <sheetName val="총괄내역서"/>
      <sheetName val=" 갑  지 "/>
      <sheetName val="소비자가"/>
      <sheetName val="내역서(1)"/>
      <sheetName val="인제내역"/>
      <sheetName val="내역표지"/>
      <sheetName val="예가표"/>
      <sheetName val="코스모공장 (어음)"/>
      <sheetName val="조직도"/>
      <sheetName val="공정표"/>
      <sheetName val="조건"/>
      <sheetName val="Sheet1"/>
      <sheetName val="건축내역서"/>
      <sheetName val="내역서"/>
      <sheetName val="조내역"/>
      <sheetName val="A 견적"/>
      <sheetName val="주식"/>
      <sheetName val="실DATA_"/>
      <sheetName val="실행"/>
      <sheetName val="총괄"/>
      <sheetName val="갑지"/>
      <sheetName val="노무"/>
      <sheetName val="실행철강하도"/>
      <sheetName val="목차"/>
      <sheetName val="을"/>
      <sheetName val="GAEYO"/>
      <sheetName val="공문"/>
      <sheetName val="경산"/>
      <sheetName val="공사개요"/>
      <sheetName val="계약내역(2)"/>
      <sheetName val="참조"/>
      <sheetName val="일위대가목록"/>
      <sheetName val="본실행경비"/>
      <sheetName val="원가계산"/>
      <sheetName val="변수값"/>
      <sheetName val="중기상차"/>
      <sheetName val="AS복구"/>
      <sheetName val="중기터파기"/>
      <sheetName val="원가계산서(거목)"/>
      <sheetName val="원가계산서(다숲)"/>
      <sheetName val="원가계산서(법정외주)"/>
      <sheetName val="환경기계공정표 (3)"/>
      <sheetName val="시설물일위"/>
      <sheetName val="가설공사"/>
      <sheetName val="단가결정"/>
      <sheetName val="내역아"/>
      <sheetName val="울타리"/>
      <sheetName val="SAM"/>
      <sheetName val="Sheet5"/>
      <sheetName val="값"/>
      <sheetName val="건축공사실행"/>
      <sheetName val="내역"/>
      <sheetName val="재료"/>
      <sheetName val="사급자재"/>
      <sheetName val="화전내"/>
      <sheetName val="조명시설"/>
      <sheetName val="진주방향"/>
      <sheetName val="_갑__지_"/>
      <sheetName val="실행(ALT1)"/>
      <sheetName val="내역서2안"/>
      <sheetName val="FAB별"/>
      <sheetName val="수량산출"/>
      <sheetName val="아파트"/>
      <sheetName val="관접합및부설"/>
      <sheetName val="단가"/>
      <sheetName val="CTEMCOST"/>
      <sheetName val="단가 (2)"/>
      <sheetName val="납부서"/>
      <sheetName val="금액내역서"/>
      <sheetName val="투찰내역서"/>
      <sheetName val="Y-WORK"/>
      <sheetName val="기계경비(시간당)"/>
      <sheetName val="램머"/>
      <sheetName val="01"/>
      <sheetName val="인사자료총집계"/>
      <sheetName val="기초단가"/>
      <sheetName val="견적"/>
      <sheetName val="수량-양식"/>
      <sheetName val="SPEC"/>
      <sheetName val="원가계산서"/>
      <sheetName val="COVER"/>
      <sheetName val="증감내역서"/>
      <sheetName val="설계명세서"/>
      <sheetName val="실행대비"/>
      <sheetName val="전등설비"/>
      <sheetName val="개산공사비"/>
      <sheetName val="연돌일위집계"/>
      <sheetName val="건축"/>
      <sheetName val="Sheet1 (2)"/>
      <sheetName val="총 원가계산"/>
      <sheetName val="기안"/>
      <sheetName val="원가data"/>
      <sheetName val="입찰안"/>
      <sheetName val="카펫타일"/>
      <sheetName val="입력데이타"/>
      <sheetName val="물가대비표"/>
      <sheetName val="5사남"/>
      <sheetName val="원가계산하도"/>
      <sheetName val="단중표"/>
      <sheetName val="시중노임단가"/>
      <sheetName val="계산서(곡선부)"/>
      <sheetName val="포장재료집계표"/>
      <sheetName val="날개벽(시점좌측)"/>
      <sheetName val="건축집계표"/>
      <sheetName val="집계"/>
      <sheetName val="벽체물량산출서"/>
      <sheetName val="설계내역"/>
      <sheetName val="2공구산출내역"/>
      <sheetName val="6호기"/>
      <sheetName val="6PILE  (돌출)"/>
      <sheetName val="구성비"/>
      <sheetName val="노무비"/>
      <sheetName val="총괄갑 "/>
      <sheetName val="일위"/>
      <sheetName val="제경비율"/>
      <sheetName val="F4-F7"/>
      <sheetName val="지수"/>
      <sheetName val="---FAB#1업무일지---"/>
      <sheetName val="EQT-ESTN"/>
      <sheetName val="표지"/>
      <sheetName val="변경내역서"/>
      <sheetName val="11-2.아파트내역"/>
      <sheetName val="내역서1999.8최종"/>
      <sheetName val="날개벽수량표"/>
      <sheetName val="BID"/>
      <sheetName val="용역비내역-진짜"/>
      <sheetName val="정보"/>
      <sheetName val="공통가설"/>
      <sheetName val="ilch"/>
      <sheetName val="식재수량표"/>
      <sheetName val="일위목록"/>
      <sheetName val="DATA1"/>
      <sheetName val="SG"/>
      <sheetName val="노임"/>
      <sheetName val="국내조달(통합-1)"/>
      <sheetName val="수배전반"/>
      <sheetName val="전기"/>
      <sheetName val="참고사항"/>
      <sheetName val="근로자자료입력"/>
      <sheetName val="당정동경상이수"/>
      <sheetName val="당정동공통이수"/>
      <sheetName val="총투입계"/>
      <sheetName val="해평견적"/>
      <sheetName val="추정_최근현장"/>
      <sheetName val="리스트_최근현장"/>
      <sheetName val="팩스리스트"/>
      <sheetName val="factor(건축)"/>
      <sheetName val="산근"/>
      <sheetName val="세금자료"/>
      <sheetName val="일위산출"/>
      <sheetName val="자재가격조사표"/>
      <sheetName val="1차 내역서"/>
      <sheetName val="내역서01"/>
      <sheetName val="1"/>
      <sheetName val="2"/>
      <sheetName val="3"/>
      <sheetName val="4"/>
      <sheetName val="5"/>
      <sheetName val="6"/>
      <sheetName val="2-1. 경관조명 내역총괄표"/>
      <sheetName val="물량표"/>
      <sheetName val="사진대지"/>
      <sheetName val="총괄집계표"/>
      <sheetName val="교통대책내역"/>
      <sheetName val="직재"/>
      <sheetName val="기초입력 DATA"/>
      <sheetName val=" 견적서"/>
      <sheetName val="상호참고자료"/>
      <sheetName val="발주처자료입력"/>
      <sheetName val="회사기본자료"/>
      <sheetName val="하자보증자료"/>
      <sheetName val="기술자관련자료"/>
      <sheetName val="자단"/>
      <sheetName val="직접경비"/>
      <sheetName val="직접인건비"/>
      <sheetName val="inter"/>
      <sheetName val="TEST1"/>
      <sheetName val="수리결과"/>
      <sheetName val="TYPE-A"/>
      <sheetName val="Option"/>
      <sheetName val="001"/>
      <sheetName val="Sheet2"/>
      <sheetName val="배명(단가)"/>
      <sheetName val="건축공사집계"/>
      <sheetName val="차액보증"/>
      <sheetName val="C3"/>
      <sheetName val="노임단가 (2)"/>
      <sheetName val="파일의이용"/>
      <sheetName val="공종목록표"/>
      <sheetName val="합천내역"/>
      <sheetName val="출입자명단"/>
      <sheetName val="입력"/>
      <sheetName val="CON'C"/>
      <sheetName val="플랜트 설치"/>
      <sheetName val="을지"/>
      <sheetName val="시행후면적"/>
      <sheetName val="수지예산"/>
      <sheetName val="가공비"/>
      <sheetName val="예산"/>
      <sheetName val="단위가격"/>
      <sheetName val="1SGATE97"/>
      <sheetName val="단가보완"/>
      <sheetName val="공사비총괄표"/>
      <sheetName val="하수실행"/>
      <sheetName val="SR97-1"/>
      <sheetName val="청하배수"/>
      <sheetName val="단가대비표"/>
      <sheetName val="99노임기준"/>
      <sheetName val="중기조종사 단위단가"/>
      <sheetName val="자재단가"/>
      <sheetName val="장비경비"/>
      <sheetName val="실행내역"/>
      <sheetName val="견적조건"/>
      <sheetName val="설계서(본관)"/>
      <sheetName val="PAINT"/>
      <sheetName val="적격심사표"/>
      <sheetName val="전선 및 전선관-자유로"/>
      <sheetName val="관로터파기-자유로"/>
      <sheetName val="단가조사"/>
      <sheetName val="FORM-0"/>
      <sheetName val="실행_ALT1_"/>
      <sheetName val="견적갑지"/>
      <sheetName val="물량내역"/>
      <sheetName val="예산서"/>
      <sheetName val="CONCRETE"/>
      <sheetName val="설계서"/>
      <sheetName val="업무분장"/>
      <sheetName val="BSD (2)"/>
      <sheetName val="2000년1차"/>
      <sheetName val="건축내역"/>
      <sheetName val="0"/>
      <sheetName val="수목단가"/>
      <sheetName val="시설수량표"/>
      <sheetName val="청천내"/>
      <sheetName val="배관배선내역"/>
      <sheetName val="결재판"/>
      <sheetName val="차수"/>
      <sheetName val="pier(각형)"/>
      <sheetName val="경비"/>
      <sheetName val="신.분"/>
      <sheetName val="토목공사"/>
      <sheetName val="건축실행"/>
      <sheetName val="공사_산출"/>
      <sheetName val="철거산출근거"/>
      <sheetName val="FOB발"/>
      <sheetName val="설비공사"/>
      <sheetName val="토공집계"/>
      <sheetName val="설명서 "/>
      <sheetName val="토목"/>
      <sheetName val="역T형교대(말뚝기초)"/>
      <sheetName val="기성"/>
      <sheetName val="현장별"/>
      <sheetName val="동별집계(비디오폰흑백-&gt;칼라)"/>
      <sheetName val="동별집계"/>
      <sheetName val="세부내역서"/>
      <sheetName val="가설공사내역"/>
      <sheetName val="토공연장"/>
      <sheetName val="자재"/>
      <sheetName val="설비내역서"/>
      <sheetName val="전기내역서"/>
      <sheetName val="COST"/>
      <sheetName val="Sheet4"/>
      <sheetName val="인건비 "/>
      <sheetName val="INPUT"/>
      <sheetName val="수량계산서 집계표(가설 신설 및 철거-을지로3가 3호선)"/>
      <sheetName val="수량계산서 집계표(신설-을지로3가 3호선)"/>
      <sheetName val="수량계산서 집계표(철거-을지로3가 3호선)"/>
      <sheetName val="참조M"/>
      <sheetName val="소요자재"/>
      <sheetName val="단기차입금"/>
      <sheetName val="산출"/>
      <sheetName val="일위대가 "/>
      <sheetName val="말뚝지지력산정"/>
      <sheetName val="계목분류"/>
      <sheetName val="퍼스트"/>
      <sheetName val="기초일위"/>
      <sheetName val="시설일위"/>
      <sheetName val="조명일위"/>
      <sheetName val="정부노임단가"/>
      <sheetName val="05-원가계산"/>
      <sheetName val="Sheet3"/>
      <sheetName val="예정공정표"/>
      <sheetName val="초기화면"/>
      <sheetName val="관급자재"/>
      <sheetName val="장비집계"/>
      <sheetName val="배수내역"/>
      <sheetName val="입력시트"/>
      <sheetName val="구분자"/>
      <sheetName val="단가및재료비"/>
      <sheetName val="용수량(생활용수)"/>
      <sheetName val="견적율"/>
      <sheetName val="연도별노무비(신)"/>
      <sheetName val="산출서"/>
      <sheetName val="980731"/>
      <sheetName val="3월팀계 "/>
      <sheetName val="wall"/>
      <sheetName val="계정"/>
      <sheetName val="실DATA_1"/>
      <sheetName val="_갑__지_1"/>
      <sheetName val="코스모공장_(어음)"/>
      <sheetName val="A_견적"/>
      <sheetName val="환경기계공정표_(3)"/>
      <sheetName val="단가_(2)"/>
      <sheetName val="Sheet1_(2)"/>
      <sheetName val="총_원가계산"/>
      <sheetName val="6PILE__(돌출)"/>
      <sheetName val="총괄갑_"/>
      <sheetName val="11-2_아파트내역"/>
      <sheetName val="내역서1999_8최종"/>
      <sheetName val="새공통"/>
      <sheetName val="공사통보서"/>
      <sheetName val="철콘"/>
      <sheetName val="유림골조"/>
      <sheetName val="골조시행"/>
      <sheetName val="수량명세서"/>
      <sheetName val="단가산출2"/>
      <sheetName val="중기사용료산출근거"/>
      <sheetName val="단가산출1"/>
      <sheetName val="단가 및 재료비"/>
      <sheetName val="수량3"/>
      <sheetName val="간지"/>
      <sheetName val="공사요율"/>
      <sheetName val="한강운반비"/>
      <sheetName val="코드"/>
      <sheetName val="C1.공사개요"/>
      <sheetName val="실행(1)"/>
      <sheetName val="A1.스케쥴"/>
      <sheetName val="ateCodes_x0000_TimeCodes_x0000_OverrideShor"/>
      <sheetName val="공사내역서"/>
      <sheetName val="APT"/>
      <sheetName val="삭제금지단가"/>
      <sheetName val="Customer Databas"/>
      <sheetName val="가시설단위수량"/>
      <sheetName val="SORCE1"/>
      <sheetName val="단위수량"/>
      <sheetName val="1호맨홀가감수량"/>
      <sheetName val="아파트 내역"/>
      <sheetName val="가시설(TYPE-A)"/>
      <sheetName val="1호맨홀수량산출"/>
      <sheetName val="1-1평균터파기고(1)"/>
      <sheetName val="출자한도"/>
      <sheetName val="가감수량"/>
      <sheetName val="맨홀수량산출"/>
      <sheetName val="1-최종안"/>
      <sheetName val="사업분석-분양가결정"/>
      <sheetName val="토사(PE)"/>
      <sheetName val="단가(자재)"/>
      <sheetName val="단가(노임)"/>
      <sheetName val="기초목록"/>
      <sheetName val="터널조도"/>
      <sheetName val="측량요율"/>
      <sheetName val="자재대"/>
      <sheetName val="계획금액"/>
      <sheetName val="우수받이재료집계표"/>
      <sheetName val="간접"/>
      <sheetName val="장비사양"/>
      <sheetName val="내역서 제출"/>
      <sheetName val="연부97-1"/>
      <sheetName val="#3_일위대가목록"/>
      <sheetName val="본선토량운반계산서(1)0"/>
      <sheetName val="백암비스타내역"/>
      <sheetName val="토공사"/>
      <sheetName val="포장복구집계"/>
      <sheetName val="부표총괄"/>
      <sheetName val="AS포장복구 "/>
      <sheetName val="MAT_N048"/>
      <sheetName val="99년신청"/>
      <sheetName val="DATA 입력란"/>
      <sheetName val="수목표준대가"/>
      <sheetName val="횡배수관"/>
      <sheetName val="아파트 "/>
      <sheetName val="고유코드_설계"/>
      <sheetName val="Apt내역"/>
      <sheetName val="경쟁실분"/>
      <sheetName val="내역1"/>
      <sheetName val="-치수표(곡선부)"/>
      <sheetName val="회선별대책안(한전)"/>
      <sheetName val="工완성공사율"/>
      <sheetName val="견적1"/>
      <sheetName val="2003상반기노임기준"/>
      <sheetName val="BLOCK(1)"/>
      <sheetName val="FD"/>
      <sheetName val="LD"/>
      <sheetName val="ateCodes"/>
      <sheetName val="울산시산표"/>
      <sheetName val="G.R300경비"/>
      <sheetName val="표준건축비"/>
      <sheetName val="00000"/>
      <sheetName val="토목내역"/>
      <sheetName val="최적단면"/>
      <sheetName val="설계명세서-2"/>
      <sheetName val="수정시산표"/>
      <sheetName val="매출현황"/>
      <sheetName val="등록자료"/>
      <sheetName val="입력정보"/>
      <sheetName val="주공 갑지"/>
      <sheetName val="1안98Billing"/>
      <sheetName val="친환경주택"/>
      <sheetName val="신_분"/>
      <sheetName val="[내역서(ͭ_x0000_ͭ_x0000__x001c__x0000__x001c__x0000_가표"/>
      <sheetName val="대비"/>
      <sheetName val="회사정보"/>
      <sheetName val="현금및현금등가물"/>
      <sheetName val="계정code"/>
      <sheetName val="기계경비"/>
      <sheetName val="일위_파일"/>
      <sheetName val="아파트기별"/>
      <sheetName val="공리일"/>
      <sheetName val="월별수입"/>
      <sheetName val="경율산정.XLS"/>
      <sheetName val="투입비분석표"/>
      <sheetName val="8.설치품셈"/>
      <sheetName val="골재집계"/>
      <sheetName val="-레미콘집계"/>
      <sheetName val="-몰탈콘크리트"/>
      <sheetName val="자갈,시멘트,모래산출"/>
      <sheetName val="-철근집계"/>
      <sheetName val="포장재료(1)"/>
      <sheetName val="-흄관집계"/>
      <sheetName val="제경비"/>
      <sheetName val="실적공사비"/>
      <sheetName val="입력(K0)"/>
      <sheetName val="장비기준"/>
      <sheetName val="재료비"/>
      <sheetName val="환율"/>
      <sheetName val="[내역서(ͭ?ͭ?_x001c_?_x001c_?가표"/>
      <sheetName val="D"/>
      <sheetName val="목표세부명세"/>
      <sheetName val="소업1교"/>
      <sheetName val="전익자재"/>
      <sheetName val="매입세율"/>
      <sheetName val="DATA"/>
      <sheetName val="빙장비사양"/>
      <sheetName val="노무비단가"/>
      <sheetName val="보증종류"/>
      <sheetName val="전차선로 물량표"/>
      <sheetName val="27.건설이자"/>
      <sheetName val="9-2.단지투자"/>
      <sheetName val="9-4.단지분양수납"/>
      <sheetName val="28.차입금상환계획"/>
      <sheetName val="10-4.운하물류분양수납"/>
      <sheetName val="10-2.운하물류투자"/>
      <sheetName val="※.2010예산총괄표"/>
      <sheetName val="부속동"/>
      <sheetName val="설계예산서"/>
      <sheetName val="예산내역서"/>
      <sheetName val="총계"/>
      <sheetName val="자판실행"/>
      <sheetName val="우배수"/>
      <sheetName val="계산식"/>
      <sheetName val="2.고용보험료산출근거"/>
      <sheetName val="database"/>
      <sheetName val="경영상태"/>
      <sheetName val="자재단가비교표"/>
      <sheetName val="Macro(전선)"/>
      <sheetName val="출력"/>
      <sheetName val="4동급수"/>
      <sheetName val="도급"/>
      <sheetName val="용역비내역_진짜"/>
      <sheetName val="페이지"/>
      <sheetName val="XREF"/>
      <sheetName val="제안서입력"/>
      <sheetName val="절감계산"/>
      <sheetName val="_갑__지_2"/>
      <sheetName val="실DATA_2"/>
      <sheetName val="코스모공장_(어음)1"/>
      <sheetName val="A_견적1"/>
      <sheetName val="환경기계공정표_(3)1"/>
      <sheetName val="단가_(2)1"/>
      <sheetName val="Sheet1_(2)1"/>
      <sheetName val="총_원가계산1"/>
      <sheetName val="1차_내역서"/>
      <sheetName val="6PILE__(돌출)1"/>
      <sheetName val="총괄갑_1"/>
      <sheetName val="11-2_아파트내역1"/>
      <sheetName val="내역서1999_8최종1"/>
      <sheetName val="기초입력_DATA"/>
      <sheetName val="노임단가_(2)"/>
      <sheetName val="_견적서"/>
      <sheetName val="2-1__경관조명_내역총괄표"/>
      <sheetName val="플랜트_설치"/>
      <sheetName val="수량계산서_집계표(가설_신설_및_철거-을지로3가_3호선)"/>
      <sheetName val="수량계산서_집계표(신설-을지로3가_3호선)"/>
      <sheetName val="수량계산서_집계표(철거-을지로3가_3호선)"/>
      <sheetName val="인건비_"/>
      <sheetName val="BSD_(2)"/>
      <sheetName val="중기조종사_단위단가"/>
      <sheetName val="설명서_"/>
      <sheetName val="일위대가_"/>
      <sheetName val="3월팀계_"/>
      <sheetName val="C1_공사개요"/>
      <sheetName val="A1_스케쥴"/>
      <sheetName val="Customer_Databas"/>
      <sheetName val="전선_및_전선관-자유로"/>
      <sheetName val="아파트_내역"/>
      <sheetName val="[내역서(ͭ"/>
      <sheetName val="21301동"/>
      <sheetName val="9-1차이내역"/>
      <sheetName val="설계조건"/>
      <sheetName val="S0"/>
      <sheetName val="거래처등록"/>
      <sheetName val="참고자료"/>
      <sheetName val="은행코드"/>
      <sheetName val="9811"/>
      <sheetName val="6동"/>
      <sheetName val="공사내역"/>
      <sheetName val="패널"/>
      <sheetName val="ateCodes?TimeCodes?OverrideShor"/>
      <sheetName val="VST재료산출"/>
      <sheetName val="5-1신설물량"/>
      <sheetName val="노임단가표"/>
      <sheetName val="손익집계(공장별)"/>
      <sheetName val="물류최종8월7"/>
      <sheetName val="인수공"/>
      <sheetName val="EQUIP LIST"/>
      <sheetName val="COVER-P"/>
      <sheetName val="문학간접"/>
      <sheetName val="분석대장"/>
      <sheetName val="base"/>
      <sheetName val="부하(성남)"/>
      <sheetName val="관람석제출"/>
      <sheetName val="조도계산서 (도서)"/>
      <sheetName val="금회지출"/>
      <sheetName val="품셈 "/>
      <sheetName val="방화도료"/>
      <sheetName val="품셈표"/>
      <sheetName val="XL4Poppy"/>
      <sheetName val="b_balju_cho"/>
      <sheetName val="BTL시설예산 기준표"/>
      <sheetName val="5.학교신설예산 집행(01~08)"/>
      <sheetName val="점검결과(08년 100교 지원)"/>
      <sheetName val="양식3"/>
      <sheetName val="영동(D)"/>
      <sheetName val="1안"/>
      <sheetName val="CC16-내역서"/>
      <sheetName val="금융비용"/>
      <sheetName val="관련부서"/>
      <sheetName val="산출근거-배전"/>
      <sheetName val="1.동력공사"/>
      <sheetName val="노임(1차)"/>
      <sheetName val="고정자산"/>
      <sheetName val="매출원가추정"/>
      <sheetName val="매출추정"/>
      <sheetName val="수지표"/>
      <sheetName val="셀명"/>
      <sheetName val="수량산출(음암)"/>
      <sheetName val="실행내역서 "/>
      <sheetName val="단가(1)"/>
      <sheetName val="각형맨홀"/>
      <sheetName val="기본항목 입력"/>
      <sheetName val="야장종합"/>
      <sheetName val="일위대가(계측기설치)"/>
      <sheetName val="예정공정표 "/>
      <sheetName val="5.직원투입현황"/>
      <sheetName val="물가시세"/>
      <sheetName val="설계가"/>
      <sheetName val="신축(단위)"/>
      <sheetName val="6-1. 관개량조서"/>
      <sheetName val="사업총괄"/>
      <sheetName val="교각1"/>
      <sheetName val="손익분석"/>
      <sheetName val="낙찰표"/>
      <sheetName val="간선계산"/>
      <sheetName val="계좌분리(계약)"/>
      <sheetName val="계좌분리(기성)"/>
      <sheetName val="총괄(데이소)"/>
      <sheetName val="총괄(데이전)"/>
      <sheetName val="총괄(데이터)"/>
      <sheetName val="단가조정"/>
      <sheetName val="소총괄"/>
      <sheetName val="소총괄(집계)"/>
      <sheetName val="단가_및_재료비"/>
      <sheetName val="주공_갑지"/>
      <sheetName val="AS포장복구_"/>
      <sheetName val="G_R300경비"/>
      <sheetName val="[내역서(ͭͭ가표"/>
      <sheetName val="DATA_입력란"/>
      <sheetName val="장문교(대전)"/>
      <sheetName val="중동공구"/>
      <sheetName val="전체내역 (2)"/>
      <sheetName val="내역- CCTV"/>
      <sheetName val="안정계산"/>
      <sheetName val="단면검토"/>
      <sheetName val="당초"/>
      <sheetName val="판가반영"/>
      <sheetName val="금전출납"/>
      <sheetName val="직영명부"/>
      <sheetName val="증감대비"/>
      <sheetName val="방배동내역(리라)"/>
      <sheetName val="부대공사총괄"/>
      <sheetName val="건축공사집계표"/>
      <sheetName val="본부소개"/>
      <sheetName val="연결임시"/>
      <sheetName val="양촌면도평리"/>
      <sheetName val="매출"/>
      <sheetName val="부대내역"/>
      <sheetName val="일일작업현황"/>
      <sheetName val="부하계산서"/>
      <sheetName val="사통"/>
      <sheetName val="7.기-검-보.100"/>
      <sheetName val="입력자료"/>
      <sheetName val="원본"/>
      <sheetName val="수목데이타"/>
      <sheetName val="2.대외공문"/>
      <sheetName val="현장청취복명서"/>
      <sheetName val="참고"/>
      <sheetName val="BQ(실행)"/>
      <sheetName val="견적단가"/>
      <sheetName val="수안보-MBR1"/>
      <sheetName val="업무량"/>
      <sheetName val="200"/>
      <sheetName val="데리네이타현황"/>
      <sheetName val="수로BOX"/>
      <sheetName val="&quot;"/>
      <sheetName val="Raw Data"/>
      <sheetName val="우각부보강"/>
      <sheetName val="99노임단가"/>
      <sheetName val="골조(1)"/>
      <sheetName val="골조(3)"/>
      <sheetName val="마감(1)"/>
      <sheetName val="토목검측서"/>
      <sheetName val="찍기"/>
      <sheetName val="수선비MATRIX"/>
      <sheetName val="차량소요량-년간주행거리"/>
      <sheetName val="투자비"/>
      <sheetName val="조성원가DATA"/>
      <sheetName val="사업비"/>
      <sheetName val="1.설계조건"/>
      <sheetName val="45,46"/>
      <sheetName val="기본단가표"/>
      <sheetName val="기초자료입력"/>
      <sheetName val="산출내역서집계표"/>
      <sheetName val="원"/>
      <sheetName val="한일양산"/>
      <sheetName val="교각계산"/>
      <sheetName val="공사비대비"/>
      <sheetName val="FB25JN"/>
      <sheetName val="설비(제출)"/>
      <sheetName val="ABUT수량-A1"/>
      <sheetName val="AHU집계"/>
      <sheetName val="공조기휀"/>
      <sheetName val="공조기"/>
      <sheetName val="가도공"/>
      <sheetName val="설계예시"/>
      <sheetName val="PIPE"/>
      <sheetName val="NYS"/>
      <sheetName val="하수급견적대비"/>
      <sheetName val="설계기준"/>
      <sheetName val="옹벽수량집계표"/>
      <sheetName val="총괄BOQ"/>
      <sheetName val="EP0618"/>
      <sheetName val="HISTORICAL"/>
      <sheetName val="FORECASTING"/>
      <sheetName val="98수문일위"/>
      <sheetName val="_내역서(ͭ"/>
      <sheetName val="연령별자료"/>
      <sheetName val="관급자재대"/>
      <sheetName val="신표지1"/>
      <sheetName val="인건비"/>
      <sheetName val="단가산출서(기계)"/>
      <sheetName val="부대경비산출서"/>
      <sheetName val="총괄표"/>
      <sheetName val="계정과목"/>
      <sheetName val="견적내역서"/>
      <sheetName val="용수지선토적"/>
      <sheetName val="도로토적"/>
      <sheetName val="예산대비"/>
      <sheetName val="8.PILE  (돌출)"/>
      <sheetName val="공종단가"/>
      <sheetName val="식재"/>
      <sheetName val="시설물"/>
      <sheetName val="식재출력용"/>
      <sheetName val="유지관리"/>
      <sheetName val="고가수조"/>
      <sheetName val="Macro1"/>
      <sheetName val="입찰보고"/>
      <sheetName val="2000전체분"/>
      <sheetName val="산출근거"/>
      <sheetName val="1차물량(ABOUT)"/>
      <sheetName val="공사원가계산서 "/>
      <sheetName val="단가산출서"/>
      <sheetName val="소방"/>
      <sheetName val="BOJUNGGM"/>
      <sheetName val="표지 (3)"/>
      <sheetName val="발송공문"/>
      <sheetName val="공사완료보고서"/>
      <sheetName val="준공계"/>
      <sheetName val="준공검사원"/>
      <sheetName val="준공검사조서"/>
      <sheetName val="공사감독조서"/>
      <sheetName val="시설인수인계서"/>
      <sheetName val="손질공사조서"/>
      <sheetName val="입회조서"/>
      <sheetName val="준공내역서"/>
      <sheetName val="공사비집행결과보고서"/>
      <sheetName val="실명화카드"/>
      <sheetName val="원가계산서 (2)"/>
      <sheetName val="원가계산서3"/>
      <sheetName val="공종별집계표1"/>
      <sheetName val="공종별내역서1"/>
      <sheetName val="주요자재1"/>
      <sheetName val="일위대가1"/>
      <sheetName val="산출 근거1"/>
      <sheetName val="원가계산서(군)"/>
      <sheetName val="공종별집계표"/>
      <sheetName val="관급자재정산서"/>
      <sheetName val="작업공정표"/>
      <sheetName val="본사인상전"/>
      <sheetName val="결재갑지"/>
      <sheetName val="공사요율산출표"/>
      <sheetName val="입력단가"/>
      <sheetName val="울산자동제어"/>
      <sheetName val="산출집계"/>
      <sheetName val="1. 조명내역서(조명설치)"/>
      <sheetName val="2. 조명내역서(조명자재)"/>
      <sheetName val="일위대가집계표"/>
      <sheetName val="_내역서(ͭ_ͭ__x001c___x001c__가표"/>
      <sheetName val="GT 1050x650"/>
      <sheetName val="정비손익"/>
      <sheetName val="비탈면보호공수량산출"/>
      <sheetName val="참고)BTL시설예산 기준표"/>
      <sheetName val="경기"/>
      <sheetName val="03전반노무비"/>
      <sheetName val="INDEX"/>
      <sheetName val="물량내역서"/>
      <sheetName val="신_분1"/>
      <sheetName val="[내역서(ͭ?ͭ???가표"/>
      <sheetName val="경율산정_XLS"/>
      <sheetName val="BTL시설예산_기준표"/>
      <sheetName val="5_학교신설예산_집행(01~08)"/>
      <sheetName val="점검결과(08년_100교_지원)"/>
      <sheetName val="8_설치품셈"/>
      <sheetName val="내역서_제출"/>
      <sheetName val="아파트_"/>
      <sheetName val="2_고용보험료산출근거"/>
      <sheetName val="27_건설이자"/>
      <sheetName val="9-2_단지투자"/>
      <sheetName val="9-4_단지분양수납"/>
      <sheetName val="28_차입금상환계획"/>
      <sheetName val="10-4_운하물류분양수납"/>
      <sheetName val="10-2_운하물류투자"/>
      <sheetName val="※_2010예산총괄표"/>
      <sheetName val="전차선로_물량표"/>
      <sheetName val="총괄 내역서"/>
      <sheetName val="예총"/>
      <sheetName val="개별직종노임단가(2005.1)"/>
      <sheetName val="산출1"/>
      <sheetName val="골막이(야매)"/>
      <sheetName val="신천교(음성)"/>
      <sheetName val="성명순"/>
      <sheetName val="총괄변경내역서"/>
      <sheetName val="MOTOR"/>
      <sheetName val="마스터"/>
      <sheetName val="220 (2)"/>
      <sheetName val="단가비교표(전기)"/>
      <sheetName val="품셈"/>
      <sheetName val="연동내역"/>
      <sheetName val="세부내역"/>
      <sheetName val="설계변경총괄표(계산식)"/>
      <sheetName val="건축내역(동해조인)"/>
      <sheetName val="일위대가목차"/>
      <sheetName val="COPING"/>
      <sheetName val="VXXXXX"/>
      <sheetName val="드롭다운목록"/>
      <sheetName val="공사비"/>
      <sheetName val="수량산출서"/>
      <sheetName val="2.토목공사"/>
      <sheetName val="개인별조서"/>
      <sheetName val="노임,재료비"/>
      <sheetName val="철골,판넬"/>
      <sheetName val="일위-1"/>
      <sheetName val="일위-2"/>
      <sheetName val="일위-3"/>
      <sheetName val="일위-4"/>
      <sheetName val="일위-5"/>
      <sheetName val="단가일람 (2)"/>
      <sheetName val="단면가정"/>
      <sheetName val="Customer_Databa袸"/>
      <sheetName val="사  업  비  수  지  예  산  서"/>
      <sheetName val="장비"/>
      <sheetName val="FACTOR"/>
      <sheetName val="도장면"/>
      <sheetName val="인부노임"/>
      <sheetName val="3희질산"/>
      <sheetName val="건축설비"/>
      <sheetName val="검토"/>
      <sheetName val="공통부대"/>
      <sheetName val="설비원가"/>
      <sheetName val="각사별공사비분개 "/>
      <sheetName val="4.고용보험"/>
      <sheetName val="3.고용보험료산출근거"/>
      <sheetName val="CHECKLIST"/>
      <sheetName val="원형1호맨홀토공수량"/>
      <sheetName val="관부설공집계표"/>
      <sheetName val="PIPERACK 집계표"/>
      <sheetName val="EQUIPEMENT 집계표"/>
      <sheetName val="BUILDING &amp;SHELTER 집계표"/>
      <sheetName val="OTHERS 집계표"/>
      <sheetName val="MPR01"/>
      <sheetName val="MPR02"/>
      <sheetName val="MPR03"/>
      <sheetName val="SPR01"/>
      <sheetName val="SPR02"/>
      <sheetName val="SPR03"/>
      <sheetName val="FPR01"/>
      <sheetName val="FPR02"/>
      <sheetName val="G-1"/>
      <sheetName val="K-PR"/>
      <sheetName val="YE-1"/>
      <sheetName val="YE-2"/>
      <sheetName val="YK"/>
      <sheetName val="YJ"/>
      <sheetName val="YN"/>
      <sheetName val="YW"/>
      <sheetName val="COLDBOX"/>
      <sheetName val="STR-A"/>
      <sheetName val="STR-B"/>
      <sheetName val="STR-C"/>
      <sheetName val="STR-D"/>
      <sheetName val="STR-E"/>
      <sheetName val="STR-F"/>
      <sheetName val="STR-G"/>
      <sheetName val="101-H"/>
      <sheetName val="203-H"/>
      <sheetName val="401-H"/>
      <sheetName val="124-F1"/>
      <sheetName val="134-C2"/>
      <sheetName val="506-CR"/>
      <sheetName val="CONTROL BD"/>
      <sheetName val="CCS201"/>
      <sheetName val="CCS401"/>
      <sheetName val="C3-LPF"/>
      <sheetName val="CT-LPF"/>
      <sheetName val="CT-HANDRAIL"/>
      <sheetName val="LPM01"/>
      <sheetName val="LPM02"/>
      <sheetName val="LPM03"/>
      <sheetName val="LPM04"/>
      <sheetName val="CW-LPS"/>
      <sheetName val="LPS-AB"/>
      <sheetName val="LPS-AC"/>
      <sheetName val="LPS-AD"/>
      <sheetName val="LPS-CD"/>
      <sheetName val="LPS-JK"/>
      <sheetName val="LIFTING DEVICE"/>
      <sheetName val="자재코드"/>
      <sheetName val="Table"/>
      <sheetName val="기초입력"/>
      <sheetName val="A2"/>
      <sheetName val="96.12"/>
      <sheetName val="소상 &quot;1&quot;"/>
      <sheetName val="고시단가"/>
      <sheetName val="TOTAL_BOQ"/>
      <sheetName val="기술자자료입력"/>
      <sheetName val="[내역서(ͭ_x005f_x0000_ͭ_x005f_x0000__x005f_x001c__x0"/>
      <sheetName val="ateCodes_x005f_x0000_TimeCodes_x005f_x0000_"/>
      <sheetName val="[내역서(ͭ?ͭ?_x005f_x001c_?_x005f_x001c_?가표"/>
      <sheetName val="G_R300경푀"/>
      <sheetName val="우수"/>
      <sheetName val="본사공가현황"/>
      <sheetName val="공사비산출내역"/>
      <sheetName val="BATCH"/>
      <sheetName val="계수시트"/>
      <sheetName val="대로근거"/>
      <sheetName val="중로근거"/>
      <sheetName val="SCHEDULE"/>
      <sheetName val="식재일위대가"/>
      <sheetName val="ateCodes_TimeCodes_OverrideShor"/>
      <sheetName val="자료입력"/>
      <sheetName val="동해title"/>
      <sheetName val="전체공내역서"/>
      <sheetName val="98지급계획"/>
      <sheetName val="연습장소"/>
      <sheetName val="내역(영일)"/>
      <sheetName val="DD_raw"/>
      <sheetName val="NW_raw"/>
      <sheetName val="당월 인력"/>
      <sheetName val="집계표_정리_"/>
      <sheetName val="건축개요"/>
      <sheetName val="1단지구내"/>
      <sheetName val="1단지주차장전등"/>
      <sheetName val="설산1.나"/>
      <sheetName val="본사S"/>
      <sheetName val="약품공급2"/>
      <sheetName val="07기준"/>
      <sheetName val="물량표S"/>
      <sheetName val="동문건설"/>
      <sheetName val="건축원가"/>
      <sheetName val="도실집(내역)-전기외주"/>
      <sheetName val="직노"/>
      <sheetName val="Baby일위대가"/>
      <sheetName val="기계내역"/>
      <sheetName val="저"/>
      <sheetName val="사당"/>
      <sheetName val="구조대가"/>
      <sheetName val="포설대가1"/>
      <sheetName val="부대대가"/>
      <sheetName val="견적서"/>
      <sheetName val="단가표"/>
      <sheetName val="양수장(기계)"/>
      <sheetName val="입력란"/>
      <sheetName val="97노임단가"/>
      <sheetName val="설계요소"/>
      <sheetName val="책등"/>
      <sheetName val="표지 "/>
      <sheetName val="표지간지"/>
      <sheetName val="위치간지"/>
      <sheetName val="현장사진간지"/>
      <sheetName val="설계설명서간지"/>
      <sheetName val="위치도"/>
      <sheetName val="현장사진"/>
      <sheetName val="사업개요서"/>
      <sheetName val="설계설명서"/>
      <sheetName val="예정공정표간지"/>
      <sheetName val="묘목생산자별본수"/>
      <sheetName val="일반시방서간지"/>
      <sheetName val="특별시방서간지"/>
      <sheetName val="목재소반별시방"/>
      <sheetName val="식재방법및시비요령"/>
      <sheetName val="소반시방간지"/>
      <sheetName val="사업원가계산서간지"/>
      <sheetName val="송이소반별시방"/>
      <sheetName val="필지별조서"/>
      <sheetName val="지번별 묘묙소요내역"/>
      <sheetName val="목재임소필지별조서"/>
      <sheetName val="임소필지별조서"/>
      <sheetName val="설계내역간지"/>
      <sheetName val="총괄 설계내역서"/>
      <sheetName val="설계내역서(예정지정리)"/>
      <sheetName val="내역서(조림)"/>
      <sheetName val="단가산출서간지"/>
      <sheetName val="설계내역서(표시봉)"/>
      <sheetName val="설계내역서(대운반비)"/>
      <sheetName val="목재단가산출"/>
      <sheetName val="야장"/>
      <sheetName val="산림재해단가산출서"/>
      <sheetName val="특용수단가산출"/>
      <sheetName val="바이오단가산출"/>
      <sheetName val="송이단가산출서"/>
      <sheetName val="대운반산출기초"/>
      <sheetName val="일반화물자동차운임"/>
      <sheetName val="필지별간지"/>
      <sheetName val="필지별묘목간지"/>
      <sheetName val="사무소간지"/>
      <sheetName val="수고조사야장"/>
      <sheetName val="단가적용"/>
      <sheetName val="Man Hole"/>
      <sheetName val="04년부품"/>
      <sheetName val="신청서"/>
      <sheetName val="0.0ControlSheet"/>
      <sheetName val="Tool"/>
      <sheetName val="그림"/>
      <sheetName val="J형측구단위수량"/>
      <sheetName val="기자재비"/>
      <sheetName val="L형옹벽"/>
      <sheetName val="1차배부(JB포함)"/>
      <sheetName val="스케즐"/>
      <sheetName val="PI"/>
      <sheetName val="Quantity"/>
      <sheetName val="De bai"/>
      <sheetName val="125x125"/>
      <sheetName val="단가산출"/>
      <sheetName val="사업성분석"/>
      <sheetName val="사업ﾈƩ"/>
      <sheetName val="2000노임기준"/>
      <sheetName val="영동(D젅"/>
      <sheetName val="수_x0000_"/>
      <sheetName val="재료비집계표"/>
      <sheetName val="공사명입력"/>
      <sheetName val="PL단가산정"/>
      <sheetName val="그림2"/>
      <sheetName val="2.원가및인원현황집계"/>
      <sheetName val="AILC004"/>
      <sheetName val="1차_내역서1"/>
      <sheetName val="_견적서1"/>
      <sheetName val="플랜트_설치1"/>
      <sheetName val="기초입력_DATA1"/>
      <sheetName val="노임단가_(2)1"/>
      <sheetName val="설명서_1"/>
      <sheetName val="BSD_(2)1"/>
      <sheetName val="2-1__경관조명_내역총괄표1"/>
      <sheetName val="중기조종사_단위단가1"/>
      <sheetName val="인건비_1"/>
      <sheetName val="수량계산서_집계표(가설_신설_및_철거-을지로3가_3호선1"/>
      <sheetName val="수량계산서_집계표(신설-을지로3가_3호선)1"/>
      <sheetName val="수량계산서_집계표(철거-을지로3가_3호선)1"/>
      <sheetName val="아파트_내역1"/>
      <sheetName val="1_동력공사"/>
      <sheetName val="내역-_CCTV"/>
      <sheetName val="조도계산서_(도서)"/>
      <sheetName val="품셈_"/>
      <sheetName val="실행내역서_"/>
      <sheetName val="6-1__관개량조서"/>
      <sheetName val="5_직원투입현황"/>
      <sheetName val="Sch9"/>
      <sheetName val="예산서 "/>
      <sheetName val="수Å_x0000_"/>
      <sheetName val="수뢹_xdd4d_"/>
      <sheetName val="일산실행내역"/>
      <sheetName val="재집"/>
      <sheetName val="토적계산서"/>
      <sheetName val="(A)내역서"/>
      <sheetName val="JUCK"/>
      <sheetName val="물가자료"/>
      <sheetName val="수로교총재료집계"/>
      <sheetName val="업무처리전"/>
      <sheetName val="대전-교대(A1-A2)"/>
      <sheetName val="6.1.일위대가"/>
      <sheetName val="효성CB 1P기초"/>
      <sheetName val="손익"/>
      <sheetName val="노임단가(2010.상)"/>
      <sheetName val="본공사"/>
      <sheetName val="JUCKEYK"/>
      <sheetName val="심사공종"/>
      <sheetName val="[내역서(ͭ_x0000_ͭ_x0000__x001c__x0"/>
      <sheetName val="ateCodes_x0000_TimeCodes_x0000_"/>
      <sheetName val="원가계산서 "/>
      <sheetName val="공사"/>
      <sheetName val="전력구구조물산근"/>
      <sheetName val="은행"/>
      <sheetName val="BM"/>
      <sheetName val="선급금有(현금지출)"/>
      <sheetName val="_내역서(ͭ_x005f_x0000_ͭ_x005f_x0000__x005f_x001c__x0"/>
      <sheetName val="_내역서(ͭ_ͭ__x005f_x001c___x005f_x001c__가표"/>
      <sheetName val="시행결의을"/>
      <sheetName val="공내역"/>
      <sheetName val="5.학교신설예산 쎸⬅/_x0000_瀀þ_x0000__x0000_밀"/>
      <sheetName val="골조"/>
      <sheetName val="조경내역"/>
      <sheetName val="문10"/>
      <sheetName val="주요항목별"/>
      <sheetName val="공통가설내역서  (당사)"/>
      <sheetName val="설명서硅"/>
      <sheetName val="설명서E"/>
      <sheetName val="관련자료입력"/>
      <sheetName val="회계코드"/>
      <sheetName val="공사코드"/>
      <sheetName val="관리부"/>
      <sheetName val="정산"/>
      <sheetName val="청구분"/>
      <sheetName val="총무부"/>
      <sheetName val="1,2공구원가계산서"/>
      <sheetName val="1공구산출내역서"/>
      <sheetName val="노임자재단가"/>
      <sheetName val="단가_및_렀侫ԯ"/>
      <sheetName val="단가_및_밀⪙Ѐ"/>
      <sheetName val="단가_및_렀풫ԯ"/>
      <sheetName val="단가_및_가ᦘ"/>
      <sheetName val="단가_및_䰀ẗ鐀"/>
      <sheetName val="단가_및_렀纫ԯ"/>
      <sheetName val="갑"/>
      <sheetName val="경영"/>
      <sheetName val="98년"/>
      <sheetName val="실적"/>
      <sheetName val="_갑__지_3"/>
      <sheetName val="실DATA_3"/>
      <sheetName val="코스모공장_(어음)2"/>
      <sheetName val="A_견적2"/>
      <sheetName val="환경기계공정표_(3)2"/>
      <sheetName val="단가_(2)2"/>
      <sheetName val="총괄갑_2"/>
      <sheetName val="Sheet1_(2)2"/>
      <sheetName val="총_원가계산2"/>
      <sheetName val="6PILE__(돌출)2"/>
      <sheetName val="11-2_아파트내역2"/>
      <sheetName val="내역서1999_8최종2"/>
      <sheetName val="전선_및_전선관-자유로1"/>
      <sheetName val="C1_공사개요1"/>
      <sheetName val="A1_스케쥴1"/>
      <sheetName val="DATA_입력란1"/>
      <sheetName val="일위대가_1"/>
      <sheetName val="3월팀계_1"/>
      <sheetName val="단가_및_재료비1"/>
      <sheetName val="AS포장복구_1"/>
      <sheetName val="G_R300경비1"/>
      <sheetName val="주공_갑지1"/>
      <sheetName val="Customer_Databas1"/>
      <sheetName val="2_대외공문"/>
      <sheetName val="EQUIP_LIST"/>
      <sheetName val="전체내역_(2)"/>
      <sheetName val="7_기-검-보_100"/>
      <sheetName val="Raw_Data"/>
      <sheetName val="예정공정표_"/>
      <sheetName val="안전장치"/>
      <sheetName val="DHEQSUPT"/>
      <sheetName val="건축집계합계"/>
      <sheetName val="건축집계표이수"/>
      <sheetName val="건축공사"/>
      <sheetName val="_내역서(ͭ_x0000_ͭ_x0000__x001c__x0"/>
      <sheetName val="ANX3A11"/>
      <sheetName val="DG"/>
      <sheetName val="EL"/>
      <sheetName val="Isolasi Luar Dalam"/>
      <sheetName val="Isolasi Luar"/>
      <sheetName val="VL,NC,MTC"/>
      <sheetName val="breakdown Price-Chuong"/>
      <sheetName val="cable, lighting, switch"/>
      <sheetName val="DONGIA"/>
      <sheetName val="Dulieu"/>
      <sheetName val="BG"/>
      <sheetName val="DonGia VatTuLK"/>
      <sheetName val="DLdauvao"/>
      <sheetName val="DGXDCB"/>
      <sheetName val="화성태안9공구내역(실행)"/>
      <sheetName val="기초자료"/>
      <sheetName val="노무비 근거"/>
      <sheetName val="우수받이"/>
      <sheetName val="계측-Tray"/>
      <sheetName val="CCTV 수량(배관-송수가압장)"/>
      <sheetName val="의왕실행"/>
      <sheetName val="기계경비일람"/>
      <sheetName val="토목내역서"/>
      <sheetName val="기계내역서"/>
      <sheetName val="화순 대리-다지리실행내역"/>
      <sheetName val="BUR"/>
      <sheetName val="Finishes code"/>
      <sheetName val="ironmongery"/>
      <sheetName val="CC-Breakdown"/>
      <sheetName val="임시정보시트"/>
      <sheetName val="토목내역서 (도급단가)"/>
      <sheetName val="덤프트럭계수"/>
      <sheetName val="뚝토공"/>
      <sheetName val="방배동내역 (총괄)"/>
      <sheetName val="마감사양"/>
      <sheetName val="사렀趫ԯ"/>
      <sheetName val="사렀㾫ԯ"/>
      <sheetName val="사렀஫԰"/>
      <sheetName val="사업총렀"/>
      <sheetName val="단가_및_렀랫ԯ"/>
      <sheetName val="T13(P68~72,78)"/>
      <sheetName val="직접경비산출근거"/>
      <sheetName val="특수선일위대가"/>
      <sheetName val="PMC"/>
      <sheetName val="기본사양입력"/>
      <sheetName val="단가_및_재료_xdab0_"/>
      <sheetName val="단가_및_재료讀"/>
      <sheetName val=""/>
      <sheetName val="신축(_x0000__x0000__x0005_"/>
      <sheetName val="5.학교신설예산 Ⴘ_x0000_퀀诋쌆蠅/_x0000_᠀"/>
      <sheetName val="INSTR"/>
      <sheetName val="Bang chiet tinh TBA"/>
      <sheetName val="Tcd"/>
      <sheetName val="DTCT"/>
      <sheetName val="gvl"/>
      <sheetName val="Cash2"/>
      <sheetName val="Z"/>
      <sheetName val="設計条件"/>
      <sheetName val="케이블트레이"/>
      <sheetName val="원보"/>
      <sheetName val="H-PILE수량집계"/>
      <sheetName val="인건비(10)"/>
      <sheetName val="상세"/>
      <sheetName val="30집계표"/>
      <sheetName val="99선급비용"/>
      <sheetName val="정의"/>
      <sheetName val="현장관리비 산출내역"/>
      <sheetName val="사가⺘"/>
      <sheetName val="사䀀啣1"/>
      <sheetName val="충주"/>
      <sheetName val="견蒸8蓼"/>
      <sheetName val="Macro(전기)"/>
      <sheetName val="제목"/>
      <sheetName val="96보완계획7.12"/>
    </sheetNames>
    <sheetDataSet>
      <sheetData sheetId="0">
        <row r="21">
          <cell r="B21" t="str">
            <v>1.토공</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sheetData sheetId="527"/>
      <sheetData sheetId="528"/>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sheetData sheetId="551" refreshError="1"/>
      <sheetData sheetId="552" refreshError="1"/>
      <sheetData sheetId="553" refreshError="1"/>
      <sheetData sheetId="554" refreshError="1"/>
      <sheetData sheetId="555" refreshError="1"/>
      <sheetData sheetId="556"/>
      <sheetData sheetId="557" refreshError="1"/>
      <sheetData sheetId="558" refreshError="1"/>
      <sheetData sheetId="559" refreshError="1"/>
      <sheetData sheetId="560" refreshError="1"/>
      <sheetData sheetId="561" refreshError="1"/>
      <sheetData sheetId="562"/>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sheetData sheetId="614"/>
      <sheetData sheetId="615" refreshError="1"/>
      <sheetData sheetId="616"/>
      <sheetData sheetId="617"/>
      <sheetData sheetId="618"/>
      <sheetData sheetId="619"/>
      <sheetData sheetId="620" refreshError="1"/>
      <sheetData sheetId="621" refreshError="1"/>
      <sheetData sheetId="622" refreshError="1"/>
      <sheetData sheetId="623" refreshError="1"/>
      <sheetData sheetId="624" refreshError="1"/>
      <sheetData sheetId="625" refreshError="1"/>
      <sheetData sheetId="626" refreshError="1"/>
      <sheetData sheetId="627"/>
      <sheetData sheetId="628"/>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보"/>
      <sheetName val="제원"/>
      <sheetName val="재집"/>
      <sheetName val="재"/>
      <sheetName val="간재"/>
      <sheetName val="노집"/>
      <sheetName val="직노"/>
      <sheetName val="노공"/>
      <sheetName val="임율"/>
      <sheetName val="간노비"/>
      <sheetName val="경산"/>
      <sheetName val="XXXXXX"/>
      <sheetName val="VXXX"/>
      <sheetName val="진짜내역"/>
      <sheetName val="단가"/>
      <sheetName val="총괄"/>
      <sheetName val="집계"/>
      <sheetName val="내역"/>
      <sheetName val="공량집"/>
      <sheetName val="배부율"/>
      <sheetName val="완성1"/>
      <sheetName val="완성2"/>
      <sheetName val="산재비율"/>
      <sheetName val="안전비율"/>
      <sheetName val="일반비율"/>
      <sheetName val="노임"/>
      <sheetName val="공량"/>
      <sheetName val="전시원"/>
      <sheetName val="전시내"/>
      <sheetName val="Sheet1"/>
      <sheetName val="Sheet2"/>
      <sheetName val="Sheet3"/>
      <sheetName val="표"/>
      <sheetName val="목"/>
      <sheetName val="설"/>
      <sheetName val="일"/>
      <sheetName val="일집표"/>
      <sheetName val="일위표"/>
      <sheetName val="수표"/>
      <sheetName val="원가"/>
      <sheetName val="집계표"/>
      <sheetName val="내역서(내부)"/>
      <sheetName val="내역서"/>
      <sheetName val="일위대가"/>
      <sheetName val="단가산출서"/>
      <sheetName val="중기사용료"/>
      <sheetName val="재료단가"/>
      <sheetName val="노임단가"/>
      <sheetName val="총경기장별내역서(10-11)"/>
      <sheetName val="경기장별내역서(12-107)"/>
      <sheetName val="차액보증"/>
      <sheetName val="1차 내역서"/>
      <sheetName val="부대공"/>
      <sheetName val="포장공"/>
      <sheetName val="토공"/>
      <sheetName val="입찰안"/>
      <sheetName val="백암비스타내역"/>
      <sheetName val="을"/>
      <sheetName val="일위대가목록"/>
      <sheetName val="한강운반비"/>
      <sheetName val="공통(20-91)"/>
      <sheetName val="사당"/>
      <sheetName val="현장"/>
      <sheetName val="2공구산출내역"/>
      <sheetName val="내역서2안"/>
      <sheetName val="품셈TABLE"/>
      <sheetName val="단가조사"/>
      <sheetName val="토목공사일반"/>
      <sheetName val="계양가시설"/>
      <sheetName val="JUCK"/>
      <sheetName val="#REF"/>
      <sheetName val="금액내역서"/>
      <sheetName val="견적서"/>
      <sheetName val="물가"/>
      <sheetName val="98지급계획"/>
      <sheetName val="원가 (2)"/>
      <sheetName val="직재"/>
      <sheetName val="6PILE  (돌출)"/>
      <sheetName val="일위대가(4층원격)"/>
      <sheetName val="철거산출근거"/>
      <sheetName val="노무"/>
      <sheetName val="J直材4"/>
      <sheetName val="기초내역서"/>
      <sheetName val="수량산출"/>
      <sheetName val="대가목록표"/>
      <sheetName val="현장경비"/>
      <sheetName val="산출근거"/>
      <sheetName val="실행내역"/>
      <sheetName val="공통가설"/>
      <sheetName val="DATE"/>
      <sheetName val="교통대책내역"/>
      <sheetName val="내역서(설비+소방)"/>
      <sheetName val="소방사항"/>
      <sheetName val="설계서(표지)"/>
      <sheetName val="원가계산서"/>
      <sheetName val="공사개요"/>
      <sheetName val="BCK3672"/>
      <sheetName val="공사현황"/>
      <sheetName val="추가대화"/>
      <sheetName val="자재단가리스트"/>
      <sheetName val="패널"/>
      <sheetName val="NEGO"/>
      <sheetName val="N賃率-職"/>
      <sheetName val="인테리어내역"/>
      <sheetName val="평가데이터"/>
      <sheetName val="도급FORM"/>
      <sheetName val="아파트 내역"/>
      <sheetName val="초기화면"/>
      <sheetName val="관급자재"/>
      <sheetName val="골조시행"/>
      <sheetName val="첨부1"/>
      <sheetName val="중기조종사 단위단가"/>
      <sheetName val="인건-측정"/>
      <sheetName val="부재리스트"/>
      <sheetName val="요율"/>
      <sheetName val="2000.11월설계내역"/>
      <sheetName val="BID"/>
      <sheetName val="원가계산서 "/>
      <sheetName val="TANK견적대지"/>
      <sheetName val="데이타"/>
      <sheetName val="설계명세서"/>
      <sheetName val="자료입력"/>
      <sheetName val="청천내"/>
      <sheetName val="설계내역서"/>
      <sheetName val="감가상각"/>
      <sheetName val="Sheet4"/>
      <sheetName val="저"/>
      <sheetName val="LP-S"/>
      <sheetName val="구천"/>
      <sheetName val="연결관암거"/>
      <sheetName val="자  재"/>
      <sheetName val="건축외주"/>
      <sheetName val="계수시트"/>
      <sheetName val="단가및재료비"/>
      <sheetName val="변수값"/>
      <sheetName val="중기상차"/>
      <sheetName val="AS복구"/>
      <sheetName val="중기터파기"/>
      <sheetName val="갑지(추정)"/>
      <sheetName val="토목"/>
      <sheetName val="별표"/>
      <sheetName val="전체"/>
      <sheetName val="실행"/>
      <sheetName val="설계명세서(a"/>
      <sheetName val="토사(PE)"/>
      <sheetName val="Total"/>
      <sheetName val="ELECTRIC"/>
      <sheetName val="노무비"/>
      <sheetName val="건축원가"/>
      <sheetName val="16-1"/>
      <sheetName val="전체도급"/>
      <sheetName val="사업부배부A"/>
      <sheetName val="104동"/>
      <sheetName val="제품별단가"/>
      <sheetName val="제품별절단길이-0628"/>
      <sheetName val="1.설계기준"/>
      <sheetName val="기둥(원형)"/>
      <sheetName val="기초공"/>
      <sheetName val="건축내역(진해석동)"/>
      <sheetName val="동수"/>
      <sheetName val="누계12"/>
      <sheetName val="사급자재(1단계)"/>
      <sheetName val="KIM"/>
      <sheetName val="원가_(2)"/>
      <sheetName val="1차_내역서"/>
      <sheetName val="6PILE__(돌출)"/>
      <sheetName val="건축공사 분괴표원본데이터(공통+건축)"/>
      <sheetName val="실행대비"/>
      <sheetName val="예산명세서"/>
      <sheetName val="1"/>
      <sheetName val="2"/>
      <sheetName val="3"/>
      <sheetName val="4"/>
      <sheetName val="5"/>
      <sheetName val="6"/>
      <sheetName val="파일의이용"/>
      <sheetName val="공사기본내용입력"/>
      <sheetName val="시설물기초"/>
      <sheetName val="내역서적용수량"/>
      <sheetName val="공사예산하조서(O.K)"/>
      <sheetName val="기계경비(시간당)"/>
      <sheetName val="램머"/>
      <sheetName val="설계명세서 (장비)"/>
      <sheetName val="시설장비부하계산서"/>
      <sheetName val="CT "/>
      <sheetName val="대상공사(조달청)"/>
      <sheetName val="자료(통합)"/>
      <sheetName val="일위"/>
      <sheetName val="기본일위"/>
      <sheetName val="내역서총집계표"/>
      <sheetName val="2공구하도급내역서"/>
      <sheetName val="99노임기준"/>
      <sheetName val="실행내역서"/>
      <sheetName val="기초입력 DATA"/>
      <sheetName val="증감내역서"/>
      <sheetName val="직접경비"/>
      <sheetName val="직접인건비"/>
      <sheetName val="도급견적가"/>
      <sheetName val="Sheet5"/>
      <sheetName val="6호기"/>
      <sheetName val="현금"/>
      <sheetName val="CP-E2 (품셈표)"/>
      <sheetName val="A-4"/>
      <sheetName val="공통가설공사"/>
      <sheetName val="MIJIBI"/>
      <sheetName val="일위대가표"/>
      <sheetName val="기초자료입력"/>
      <sheetName val="총괄내역서"/>
      <sheetName val="pier(각형)"/>
      <sheetName val="총괄표"/>
      <sheetName val="자판실행"/>
      <sheetName val="평내중"/>
      <sheetName val="총괄내역"/>
      <sheetName val="갑지"/>
      <sheetName val="일위목록-기"/>
      <sheetName val="A LINE"/>
      <sheetName val="전선 및 전선관"/>
      <sheetName val="2006년일위대가"/>
      <sheetName val="홍보비디오"/>
      <sheetName val="Book4"/>
      <sheetName val=" HIT-&gt;HMC 견적(3900)"/>
      <sheetName val="I一般比"/>
      <sheetName val="설직재-1"/>
      <sheetName val="2F 회의실견적(5_14 일대)"/>
      <sheetName val="工완성공사율"/>
      <sheetName val="20관리비율"/>
      <sheetName val="단가기준"/>
      <sheetName val="간접"/>
      <sheetName val="날개벽"/>
      <sheetName val="70%"/>
      <sheetName val="공구"/>
      <sheetName val="이름정의"/>
      <sheetName val="설계내역"/>
      <sheetName val="98NS-N"/>
      <sheetName val="DATA"/>
      <sheetName val="세금자료"/>
      <sheetName val="인사자료총집계"/>
      <sheetName val="주식"/>
      <sheetName val="단청공사"/>
      <sheetName val="직접수량"/>
      <sheetName val="단가 (2)"/>
      <sheetName val="합천내역"/>
      <sheetName val="주소"/>
      <sheetName val="원가서"/>
      <sheetName val="외삼초"/>
      <sheetName val="서울대규장각(가시설흙막이)"/>
      <sheetName val="정부노임단가"/>
      <sheetName val="SUMMARY"/>
      <sheetName val="PAINT"/>
      <sheetName val="분양가"/>
      <sheetName val="2.대외공문"/>
      <sheetName val="수목표준대가"/>
      <sheetName val="식재일위대가"/>
      <sheetName val="입력"/>
      <sheetName val="단"/>
      <sheetName val="전기변내역"/>
      <sheetName val="전기혼잡제경비(45)"/>
      <sheetName val="원가계산"/>
      <sheetName val="원가계산 (2)"/>
      <sheetName val="1차설계변경내역"/>
      <sheetName val="업체별기성내역"/>
      <sheetName val="10월"/>
      <sheetName val="FB25JN"/>
      <sheetName val="수목데이타"/>
      <sheetName val="증감대비"/>
      <sheetName val="준검 내역서"/>
      <sheetName val="2003 일위대가"/>
      <sheetName val="PI"/>
      <sheetName val="도급예산내역서봉투"/>
      <sheetName val="공사원가계산서"/>
      <sheetName val="설계산출표지"/>
      <sheetName val="도급예산내역서총괄표"/>
      <sheetName val="을부담운반비"/>
      <sheetName val="운반비산출"/>
      <sheetName val="1456"/>
      <sheetName val="산출내역서집계표"/>
      <sheetName val="단가산출서 (2)"/>
      <sheetName val="개요"/>
      <sheetName val="프랜트면허"/>
      <sheetName val="공사내역"/>
      <sheetName val="일용직내역"/>
      <sheetName val="공통비(전체)"/>
      <sheetName val="급수 (LPM)"/>
      <sheetName val="5사남"/>
      <sheetName val="부대내역"/>
      <sheetName val="전력"/>
      <sheetName val="자재표"/>
      <sheetName val="국별인원"/>
      <sheetName val="PAC"/>
      <sheetName val="연부97-1"/>
      <sheetName val="갑지1"/>
      <sheetName val="기존단가 (2)"/>
      <sheetName val="납부서"/>
      <sheetName val="토적표"/>
      <sheetName val="연습"/>
      <sheetName val="TRU"/>
      <sheetName val="소비자가"/>
      <sheetName val="FOB발"/>
      <sheetName val="말뚝물량"/>
      <sheetName val="실행철강하도"/>
      <sheetName val="COST"/>
      <sheetName val="단가 "/>
      <sheetName val="수목데이타 "/>
      <sheetName val="기본자료"/>
      <sheetName val="가로등내역서"/>
      <sheetName val="운동장 (2)"/>
      <sheetName val="명세서"/>
      <sheetName val="터파기및재료"/>
      <sheetName val="전기"/>
      <sheetName val="내역서1999.8최종"/>
      <sheetName val="중기사용료산출근거"/>
      <sheetName val="단가산출2"/>
      <sheetName val="단가 및 재료비"/>
      <sheetName val="식재인부"/>
      <sheetName val="간지"/>
      <sheetName val="2000년1차"/>
      <sheetName val="구조대가"/>
      <sheetName val="포설대가1"/>
      <sheetName val="부대대가"/>
      <sheetName val="Base"/>
      <sheetName val="Baby일위대가"/>
      <sheetName val="유림콘도"/>
      <sheetName val="재공품기초자료"/>
      <sheetName val="제직재"/>
      <sheetName val="중강당 내역"/>
      <sheetName val="전차선로 물량표"/>
      <sheetName val="工관리비율"/>
      <sheetName val="재료비"/>
      <sheetName val="공통(Ȳ_x0000__xd800_䧶_x0000__x0000_"/>
      <sheetName val="설계산출기초"/>
      <sheetName val="6.일위목록"/>
      <sheetName val="노임이"/>
      <sheetName val="유림골조"/>
      <sheetName val="비교1"/>
      <sheetName val="동원인원"/>
      <sheetName val="내   역"/>
      <sheetName val="외주비"/>
      <sheetName val="소각장스케줄"/>
      <sheetName val="구리토평1전기"/>
      <sheetName val="덕전리"/>
      <sheetName val="fursys"/>
      <sheetName val="유기공정"/>
      <sheetName val="단중표"/>
      <sheetName val="Tool"/>
      <sheetName val="신규DEP"/>
      <sheetName val="공통(Ȳ"/>
      <sheetName val="SW개발대상목록(기능점수)"/>
      <sheetName val="지하"/>
      <sheetName val="1000 DB구축 부표"/>
      <sheetName val="설계서"/>
      <sheetName val="경영"/>
      <sheetName val="98년"/>
      <sheetName val="실적"/>
      <sheetName val="제-노임"/>
      <sheetName val="1안"/>
      <sheetName val="중기조종사_단위단가"/>
      <sheetName val="아파트_내역"/>
      <sheetName val="Sheet1 (2)"/>
      <sheetName val="유수전환공사"/>
      <sheetName val="기본단가표"/>
      <sheetName val="INPUT"/>
      <sheetName val="1회 기성내역서"/>
      <sheetName val="참조"/>
      <sheetName val="일위(설)"/>
      <sheetName val="일위대가표(유단가)"/>
      <sheetName val="설계"/>
      <sheetName val="산출내역서"/>
      <sheetName val="우수받이"/>
      <sheetName val="업무"/>
      <sheetName val="설계예산서"/>
      <sheetName val="출자한도"/>
      <sheetName val="열린교실"/>
      <sheetName val="집수정단위수량 "/>
      <sheetName val="값"/>
      <sheetName val="자료"/>
      <sheetName val="단가(자재)"/>
      <sheetName val="단가(노임)"/>
      <sheetName val="기초목록"/>
      <sheetName val="Macro1"/>
      <sheetName val="3BL공동구 수량"/>
      <sheetName val="견적대비"/>
      <sheetName val="덤프트럭계수"/>
      <sheetName val="음성방향"/>
      <sheetName val="공사명입력"/>
      <sheetName val="근로자자료입력"/>
      <sheetName val="참고자료"/>
      <sheetName val="운반비"/>
      <sheetName val="03전반노무비"/>
      <sheetName val="구의동공내역서"/>
      <sheetName val="물가자료"/>
      <sheetName val="TEL"/>
      <sheetName val="부대대비"/>
      <sheetName val="냉연집계"/>
      <sheetName val="99총공사내역서"/>
      <sheetName val="코드표"/>
      <sheetName val="단가산출"/>
      <sheetName val="data table"/>
      <sheetName val="공량산출서"/>
      <sheetName val="건축내역"/>
      <sheetName val="한일양산"/>
      <sheetName val="CTEMCOST"/>
      <sheetName val="기초일위대가"/>
      <sheetName val="단가대비표"/>
      <sheetName val="SCHEDULE"/>
      <sheetName val="빙축열"/>
      <sheetName val="일위대가(출입)"/>
      <sheetName val="분전함신설"/>
      <sheetName val="접지1종"/>
      <sheetName val="일위_파일"/>
      <sheetName val="토공사(흙막이)"/>
      <sheetName val="기초단가"/>
      <sheetName val="CODE(2)"/>
      <sheetName val="소방"/>
      <sheetName val="원가+내역"/>
      <sheetName val="2)관접합"/>
      <sheetName val="일반공사"/>
      <sheetName val="3.공통공사대비"/>
      <sheetName val="입찰"/>
      <sheetName val="현경"/>
      <sheetName val="설계변경총괄표(계산식)"/>
      <sheetName val="대비표(토공1안)"/>
      <sheetName val="Sheet6"/>
      <sheetName val="시중노임단가"/>
      <sheetName val="총물량"/>
      <sheetName val="용수간선"/>
      <sheetName val="표지"/>
      <sheetName val="설명서 "/>
      <sheetName val="해평견적"/>
      <sheetName val="견적"/>
      <sheetName val="도봉2지구"/>
      <sheetName val="외주"/>
      <sheetName val="ABUT수량-A1"/>
      <sheetName val="Y-WORK"/>
      <sheetName val="부하계산서"/>
      <sheetName val="관접합및부설"/>
      <sheetName val="호표"/>
      <sheetName val="도로정위치부표"/>
      <sheetName val="도로조사부표"/>
      <sheetName val="대표자"/>
      <sheetName val="공수"/>
      <sheetName val="산근"/>
      <sheetName val="실행견적"/>
      <sheetName val="1.1서버도입"/>
      <sheetName val="DATA1"/>
      <sheetName val="단가_(2)"/>
      <sheetName val="자__재"/>
      <sheetName val="2000_11월설계내역"/>
      <sheetName val="CT_"/>
      <sheetName val="공사예산하조서(O_K)"/>
      <sheetName val="설계명세서_(장비)"/>
      <sheetName val="_HIT-&gt;HMC_견적(3900)"/>
      <sheetName val="2F_회의실견적(5_14_일대)"/>
      <sheetName val="원가계산서_"/>
      <sheetName val="단가_"/>
      <sheetName val="수목데이타_"/>
      <sheetName val="1_설계기준"/>
      <sheetName val="급수_(LPM)"/>
      <sheetName val="현장관리비"/>
      <sheetName val="부대공Ⅱ"/>
      <sheetName val="시화점실행"/>
      <sheetName val="RE9604"/>
      <sheetName val="현장관리"/>
      <sheetName val="대비2"/>
      <sheetName val="목록"/>
      <sheetName val="¿øº¸"/>
      <sheetName val="Á¦¿ø"/>
      <sheetName val="ÀçÁý"/>
      <sheetName val="Àç"/>
      <sheetName val="°£Àç"/>
      <sheetName val="³ëÁý"/>
      <sheetName val="Á÷³ë"/>
      <sheetName val="³ë°ø"/>
      <sheetName val="ÀÓÀ²"/>
      <sheetName val="°£³ëºñ"/>
      <sheetName val="°æ»ê"/>
      <sheetName val="ÁøÂ¥³»¿ª"/>
      <sheetName val="´Ü°¡"/>
      <sheetName val="ÃÑ°ý"/>
      <sheetName val="Áý°è"/>
      <sheetName val="³»¿ª"/>
      <sheetName val="°ø·®Áý"/>
      <sheetName val="¹èºÎÀ²"/>
      <sheetName val="¿Ï¼º1"/>
      <sheetName val="¿Ï¼º2"/>
      <sheetName val="»êÀçºñÀ²"/>
      <sheetName val="¾ÈÀüºñÀ²"/>
      <sheetName val="ÀÏ¹ÝºñÀ²"/>
      <sheetName val="³ëÀÓ"/>
      <sheetName val="°ø·®"/>
      <sheetName val="Àü½Ã¿ø"/>
      <sheetName val="Àü½Ã³»"/>
      <sheetName val="Ç¥"/>
      <sheetName val="¸ñ"/>
      <sheetName val="¼³"/>
      <sheetName val="ÀÏ"/>
      <sheetName val="ÀÏÁýÇ¥"/>
      <sheetName val="ÀÏÀ§Ç¥"/>
      <sheetName val="¼öÇ¥"/>
      <sheetName val="¿ø°¡"/>
      <sheetName val="Áý°èÇ¥"/>
      <sheetName val="³»¿ª¼­(³»ºÎ)"/>
      <sheetName val="³»¿ª¼­"/>
      <sheetName val="ÀÏÀ§´ë°¡"/>
      <sheetName val="´Ü°¡»êÃâ¼­"/>
      <sheetName val="Áß±â»ç¿ë·á"/>
      <sheetName val="Àç·á´Ü°¡"/>
      <sheetName val="³ëÀÓ´Ü°¡"/>
      <sheetName val="ÃÑ°æ±âÀåº°³»¿ª¼­(10-11)"/>
      <sheetName val="°æ±âÀåº°³»¿ª¼­(12-107)"/>
      <sheetName val="1Â÷ ³»¿ª¼­"/>
      <sheetName val="ÀÏÀ§´ë°¡¸ñ·Ï"/>
      <sheetName val="ÇÑ°­¿î¹Ýºñ"/>
      <sheetName val="°øÅë(20-91)"/>
      <sheetName val="»ç´ç"/>
      <sheetName val="À»"/>
      <sheetName val="ÀÔÂû¾È"/>
      <sheetName val="¹é¾Ïºñ½ºÅ¸³»¿ª"/>
      <sheetName val="98Áö±Þ°èÈ¹"/>
      <sheetName val="¿ø°¡ (2)"/>
      <sheetName val="¹°°¡"/>
      <sheetName val="Á÷Àç"/>
      <sheetName val="6PILE  (µ¹Ãâ)"/>
      <sheetName val="ÀÏÀ§´ë°¡(4Ãþ¿ø°Ý)"/>
      <sheetName val="Â÷¾×º¸Áõ"/>
      <sheetName val="Ã¶°Å»êÃâ±Ù°Å"/>
      <sheetName val="ºÎ´ë°ø"/>
      <sheetName val="Æ÷Àå°ø"/>
      <sheetName val="Åä°ø"/>
      <sheetName val="°ßÀû¼­"/>
      <sheetName val="JòÁî§4"/>
      <sheetName val="±âÃÊ³»¿ª¼­"/>
      <sheetName val="¼ö·®»êÃâ"/>
      <sheetName val="´ë°¡¸ñ·ÏÇ¥"/>
      <sheetName val="ÇöÀå"/>
      <sheetName val="2°ø±¸»êÃâ³»¿ª"/>
      <sheetName val="³»¿ª¼­2¾È"/>
      <sheetName val="Ç°¼ÀTABLE"/>
      <sheetName val="Åä¸ñ°ø»çÀÏ¹Ý"/>
      <sheetName val="Ãß°¡´ëÈ­"/>
      <sheetName val="°øÅë°¡¼³"/>
      <sheetName val="¼³°è¼­(Ç¥Áö)"/>
      <sheetName val="¿ø°¡°è»ê¼­"/>
      <sheetName val="°ø»çÇöÈ²"/>
      <sheetName val="´Ü°¡Á¶»ç"/>
      <sheetName val="±Ý¾×³»¿ª¼­"/>
      <sheetName val="¼Ò¹æ»çÇ×"/>
      <sheetName val="±³Åë´ëÃ¥³»¿ª"/>
      <sheetName val="»êÃâ±Ù°Å"/>
      <sheetName val="ÀÚÀç´Ü°¡¸®½ºÆ®"/>
      <sheetName val="ÆÐ³Î"/>
      <sheetName val="°è¾ç°¡½Ã¼³"/>
      <sheetName val="³ë¹«"/>
      <sheetName val="°ø»ç°³¿ä"/>
      <sheetName val="½ÇÇà³»¿ª"/>
      <sheetName val="NìüëÒ-òÅ"/>
      <sheetName val="Æò°¡µ¥ÀÌÅÍ"/>
      <sheetName val="µµ±ÞFORM"/>
      <sheetName val="¾ÆÆÄÆ® ³»¿ª"/>
      <sheetName val="ÃÊ±âÈ­¸é"/>
      <sheetName val="°ü±ÞÀÚÀç"/>
      <sheetName val="TANK°ßÀû´ëÁö"/>
      <sheetName val="ÀÎ°Ç-ÃøÁ¤"/>
      <sheetName val="´ë»ó°ø»ç(Á¶´ÞÃ»)"/>
      <sheetName val="ÀÚ·á(ÅëÇÕ)"/>
      <sheetName val="ÀÏÀ§"/>
      <sheetName val="°ø»ç¿¹»êÇÏÁ¶¼­(O.K)"/>
      <sheetName val="³ë¹«ºñ"/>
      <sheetName val="±â°è°æºñ(½Ã°£´ç)"/>
      <sheetName val="·¥¸Ó"/>
      <sheetName val="ÆÄÀÏÀÇÀÌ¿ë"/>
      <sheetName val="¼³°è¸í¼¼¼­ (Àåºñ)"/>
      <sheetName val="±âº»ÀÏÀ§"/>
      <sheetName val="³»¿ª¼­(¼³ºñ+¼Ò¹æ)"/>
      <sheetName val="ÀüÃ¼"/>
      <sheetName val="°ñÁ¶½ÃÇà"/>
      <sheetName val="Ã·ºÎ1"/>
      <sheetName val="ºÎÀç¸®½ºÆ®"/>
      <sheetName val="º°Ç¥"/>
      <sheetName val="¼³°è³»¿ª¼­"/>
      <sheetName val="2°ø±¸ÇÏµµ±Þ³»¿ª¼­"/>
      <sheetName val="°ÇÃà¿ø°¡"/>
      <sheetName val="³»¿ª¼­ÃÑÁý°èÇ¥"/>
      <sheetName val="ÀÎÅ×¸®¾î³»¿ª"/>
      <sheetName val="°©Áö(ÃßÁ¤)"/>
      <sheetName val="Åä¸ñ"/>
      <sheetName val="ÇöÀå°æºñ"/>
      <sheetName val="Áß±âÁ¶Á¾»ç ´ÜÀ§´Ü°¡"/>
      <sheetName val="¿äÀ²"/>
      <sheetName val="2000.11¿ù¼³°è³»¿ª"/>
      <sheetName val="ÀÚ  Àç"/>
      <sheetName val="°ÇÃà¿ÜÁÖ"/>
      <sheetName val="½Ã¼³ÀåºñºÎÇÏ°è»ê¼­"/>
      <sheetName val="°¨°¡»ó°¢"/>
      <sheetName val="Åä»ç(PE)"/>
      <sheetName val="³¯°³º®"/>
      <sheetName val="약품공급2"/>
      <sheetName val="스텐문틀설치"/>
      <sheetName val="샌딩 에폭시 도장"/>
      <sheetName val="60명당사(총괄)"/>
      <sheetName val="손익분석"/>
      <sheetName val="자재대"/>
      <sheetName val="구간별현황"/>
      <sheetName val="기성청구서"/>
      <sheetName val="001"/>
      <sheetName val="견적내역"/>
      <sheetName val="AIR SHOWER(3인용)"/>
      <sheetName val="PSCbeam설계"/>
      <sheetName val="명세"/>
      <sheetName val="정산서 "/>
      <sheetName val="설비(제출)"/>
      <sheetName val="토목공사"/>
      <sheetName val="간접비계산"/>
      <sheetName val="단가비교표"/>
      <sheetName val="빗물받이(910-510-410)"/>
      <sheetName val="입력데이타"/>
      <sheetName val="대가단최종"/>
      <sheetName val="기초목"/>
      <sheetName val="예산총괄"/>
      <sheetName val="유지관리비등"/>
      <sheetName val="Sens&amp;Anal"/>
      <sheetName val="IS&lt;양식27&gt;"/>
      <sheetName val="총투자비산정"/>
      <sheetName val="조건표"/>
      <sheetName val="용역비내역-진짜"/>
      <sheetName val="2003상반기노임기준"/>
      <sheetName val="건축설계 대가요율"/>
      <sheetName val="경율산정"/>
      <sheetName val="진주방향"/>
      <sheetName val="공사내역서"/>
      <sheetName val="교각계산"/>
      <sheetName val="시설일위"/>
      <sheetName val="기초일위"/>
      <sheetName val="조명일위"/>
      <sheetName val="L_RPTB02_01"/>
      <sheetName val="관급자재대"/>
      <sheetName val="06 일위대가목록"/>
      <sheetName val="건설기계"/>
      <sheetName val="사급자재"/>
      <sheetName val="수량집"/>
      <sheetName val="별표집계"/>
      <sheetName val="노임단가 (2)"/>
      <sheetName val="용수량(생활용수)"/>
      <sheetName val="물가대비표"/>
      <sheetName val="각형맨홀"/>
      <sheetName val="단가일람"/>
      <sheetName val="특수선일위대가"/>
      <sheetName val="JUCKEYK"/>
      <sheetName val="1TYPE"/>
      <sheetName val="A 견적"/>
      <sheetName val="시트"/>
      <sheetName val="연구동"/>
      <sheetName val="본체"/>
      <sheetName val="기타 정보통신공사"/>
      <sheetName val="시설물일위"/>
      <sheetName val="부안일위"/>
      <sheetName val="노무비단가"/>
      <sheetName val="08-공사비총괄표"/>
      <sheetName val="17-횡단측량야장"/>
      <sheetName val="실행예산"/>
      <sheetName val="토목검측서"/>
      <sheetName val="심사물량"/>
      <sheetName val="setup"/>
      <sheetName val="가격"/>
      <sheetName val="대치판정"/>
      <sheetName val="현장경상비"/>
      <sheetName val="6-1. 관개량조서"/>
      <sheetName val="사통"/>
      <sheetName val="01-적용기준"/>
      <sheetName val="b_balju"/>
      <sheetName val="Customer Databas"/>
      <sheetName val="지질조사분석"/>
      <sheetName val="wall"/>
      <sheetName val="단가산출목록표"/>
      <sheetName val="구분"/>
      <sheetName val="총차분(토목)"/>
      <sheetName val="0312실기성"/>
      <sheetName val="백룡교차로"/>
      <sheetName val="산정교차로"/>
      <sheetName val="신영교차로"/>
      <sheetName val="인건비"/>
      <sheetName val="투입비"/>
      <sheetName val="퍼스트"/>
      <sheetName val="자재일람"/>
      <sheetName val="말뚝지지력산정"/>
      <sheetName val="협력업체"/>
      <sheetName val="b_balju_cho"/>
      <sheetName val="1차_내역서1"/>
      <sheetName val="조명시설"/>
      <sheetName val="수량"/>
      <sheetName val="잡비근거"/>
      <sheetName val="공사비"/>
      <sheetName val="VXXXXX"/>
      <sheetName val="적용대가"/>
      <sheetName val="지수내역"/>
      <sheetName val="노(97.1,97.9,98.1)"/>
      <sheetName val="조경적용"/>
      <sheetName val="조경내역"/>
      <sheetName val="기계적용"/>
      <sheetName val="기계내역"/>
      <sheetName val="계장적용 "/>
      <sheetName val="계장내역"/>
      <sheetName val="일위목록"/>
      <sheetName val="산출기준자료"/>
      <sheetName val="7단가"/>
      <sheetName val="EQ-R1"/>
      <sheetName val="공조기"/>
      <sheetName val="02하반기노임"/>
      <sheetName val="총수량집계표"/>
      <sheetName val="구조물공1"/>
      <sheetName val="배수및구조물공1"/>
      <sheetName val="전기일위대가"/>
      <sheetName val="감리원배치기준"/>
      <sheetName val="책임감리공제요율"/>
      <sheetName val="등급별 배치기준"/>
      <sheetName val="시멘트"/>
      <sheetName val="단가산출1"/>
      <sheetName val="200"/>
      <sheetName val="참고"/>
      <sheetName val="단위단가"/>
      <sheetName val="수공기"/>
      <sheetName val="경율산정.XLS"/>
      <sheetName val="고지전심사청구서"/>
      <sheetName val="danga"/>
      <sheetName val="ilch"/>
      <sheetName val="국영"/>
      <sheetName val="개산공사비"/>
      <sheetName val="BOX전기내역"/>
      <sheetName val="공통(Ȳ?_xd800_䧶??"/>
      <sheetName val="을지"/>
      <sheetName val="공사요율산출표"/>
      <sheetName val="자재단가"/>
      <sheetName val="6PILE__(돌출)1"/>
      <sheetName val="원가_(2)1"/>
      <sheetName val="아파트_내역1"/>
      <sheetName val="단가_(2)1"/>
      <sheetName val="자__재1"/>
      <sheetName val="중기조종사_단위단가1"/>
      <sheetName val="2000_11월설계내역1"/>
      <sheetName val="CT_1"/>
      <sheetName val="공사예산하조서(O_K)1"/>
      <sheetName val="설계명세서_(장비)1"/>
      <sheetName val="_HIT-&gt;HMC_견적(3900)1"/>
      <sheetName val="2F_회의실견적(5_14_일대)1"/>
      <sheetName val="원가계산서_1"/>
      <sheetName val="단가_1"/>
      <sheetName val="수목데이타_1"/>
      <sheetName val="1_설계기준1"/>
      <sheetName val="급수_(LPM)1"/>
      <sheetName val="중강당_내역"/>
      <sheetName val="CP-E2_(품셈표)"/>
      <sheetName val="2003_일위대가"/>
      <sheetName val="작성"/>
      <sheetName val="공통(Ȳ_x0000_�䧶_x0000__x0000_"/>
      <sheetName val="실행보고서갑지"/>
      <sheetName val="공통(Ȳ?�䧶??"/>
      <sheetName val="건축공사_분괴표원본데이터(공통+건축)"/>
      <sheetName val="기초입력_DATA"/>
      <sheetName val="6-1__관개량조서"/>
      <sheetName val="원가계산_(2)"/>
      <sheetName val="단가산출서_(2)"/>
      <sheetName val="A_LINE"/>
      <sheetName val="단가_및_재료비"/>
      <sheetName val="2_대외공문"/>
      <sheetName val="운동장_(2)"/>
      <sheetName val="기존단가_(2)"/>
      <sheetName val="3_공통공사대비"/>
      <sheetName val="설명서_"/>
      <sheetName val="전선_및_전선관"/>
      <sheetName val="6_일위목록"/>
      <sheetName val="제잡비계산"/>
      <sheetName val="회계코드"/>
      <sheetName val="총무부"/>
      <sheetName val="정산"/>
      <sheetName val="청구분"/>
      <sheetName val="경리부"/>
      <sheetName val="database"/>
      <sheetName val="산출내역(K2)"/>
      <sheetName val="돈암사업"/>
      <sheetName val="기본사항"/>
      <sheetName val="견적내역서"/>
      <sheetName val="일위단위"/>
      <sheetName val="기본자료입력"/>
      <sheetName val="범례표"/>
      <sheetName val="산식3"/>
      <sheetName val="내역서1"/>
      <sheetName val="5-2.수량산출(A4)"/>
      <sheetName val="6-1.노임단가"/>
      <sheetName val="6-1.단가비교표"/>
      <sheetName val="토목내역서 (도급단가)"/>
      <sheetName val="설계명세서(종합)"/>
      <sheetName val="소요자재"/>
      <sheetName val="노무산출서"/>
      <sheetName val="배관BM(일반)"/>
      <sheetName val="APT"/>
      <sheetName val="자동차폐수처리장"/>
      <sheetName val="시중노임(공사)"/>
      <sheetName val="단가조사(기계)"/>
      <sheetName val="데리네이타현황"/>
      <sheetName val="A갑지"/>
      <sheetName val="전등설비"/>
      <sheetName val="ABUT수량-A_x0000_"/>
      <sheetName val="상세"/>
      <sheetName val="램프"/>
      <sheetName val="공종목록표"/>
      <sheetName val="교대(A1-A2)"/>
      <sheetName val="일위대가목차"/>
      <sheetName val="산출금액내역"/>
      <sheetName val="gyun"/>
      <sheetName val="11-2.아파트내역"/>
      <sheetName val="직접경비산출근거"/>
      <sheetName val="00노임기준"/>
      <sheetName val="수금예정"/>
      <sheetName val="변수"/>
      <sheetName val="조경"/>
      <sheetName val="터널대가"/>
      <sheetName val="건축내역서"/>
      <sheetName val="설비내역서"/>
      <sheetName val="전기내역서"/>
      <sheetName val="Mc1"/>
      <sheetName val="공비대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sheetData sheetId="715" refreshError="1"/>
      <sheetData sheetId="716"/>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sheetData sheetId="731"/>
      <sheetData sheetId="732"/>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sheetData sheetId="750" refreshError="1"/>
      <sheetData sheetId="751" refreshError="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사(PE)"/>
      <sheetName val="토사(PE-역사이펀)"/>
      <sheetName val="토사(PE-관보호공 0.3)"/>
      <sheetName val="토사(PE-관보호공 1.0)"/>
      <sheetName val="토사(PE-토류벽)"/>
      <sheetName val="토사(PE,CON B=)"/>
      <sheetName val="토사(흄관)"/>
      <sheetName val="토사(흄관-토류벽)"/>
      <sheetName val="토사(BOX-토류벽)"/>
      <sheetName val="토사(흄관,CON B=)"/>
      <sheetName val="토사(PE-관보호공)"/>
      <sheetName val="구조물공집계"/>
      <sheetName val="가.맨홀토공"/>
      <sheetName val="(1)맨홀"/>
      <sheetName val="(가)맨홀평균H"/>
      <sheetName val="(나)맨홀구조물토공"/>
      <sheetName val="나.맨홀구체공"/>
      <sheetName val="(가)맨홀H"/>
      <sheetName val="(나)수량산출"/>
      <sheetName val="가시설단위수량"/>
      <sheetName val="SORCE1"/>
      <sheetName val="INPUT"/>
      <sheetName val="DATE"/>
      <sheetName val="XXXXXX"/>
      <sheetName val="원가계산서"/>
      <sheetName val="집계표"/>
      <sheetName val="내역서"/>
      <sheetName val="물집"/>
      <sheetName val="노임단가"/>
      <sheetName val="관로토공"/>
      <sheetName val="경산"/>
      <sheetName val="계수시트"/>
      <sheetName val="주요자재집계표"/>
      <sheetName val="표지"/>
      <sheetName val="1.토총"/>
      <sheetName val="토적"/>
      <sheetName val="가정오수"/>
      <sheetName val="2.관로집"/>
      <sheetName val="관부설"/>
      <sheetName val="가정연결"/>
      <sheetName val="3.구조물집계"/>
      <sheetName val="맨홀높이"/>
      <sheetName val="맨홀2"/>
      <sheetName val="4.포장공"/>
      <sheetName val="관로"/>
      <sheetName val="가정연결관"/>
      <sheetName val="5.부대공"/>
      <sheetName val="(1)가시설공"/>
      <sheetName val="(2)경고"/>
      <sheetName val="(3)기타"/>
      <sheetName val="6.주요자재대"/>
      <sheetName val="7.폐기물"/>
      <sheetName val="토실"/>
      <sheetName val="내역"/>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사(PE)"/>
      <sheetName val="토사(PE-역사이펀)"/>
      <sheetName val="토사(PE-관보호공 0.3)"/>
      <sheetName val="토사(PE-관보호공 1.0)"/>
      <sheetName val="토사(PE-토류벽)"/>
      <sheetName val="토사(PE,CON B=)"/>
      <sheetName val="토사(흄관)"/>
      <sheetName val="토사(흄관-토류벽)"/>
      <sheetName val="토사(BOX-토류벽)"/>
      <sheetName val="토사(흄관,CON B=)"/>
      <sheetName val="토사(PE-관보호공)"/>
      <sheetName val="구조물공집계"/>
      <sheetName val="가시설단위수량"/>
      <sheetName val="SORCE1"/>
      <sheetName val="관로토공"/>
      <sheetName val="INPUT"/>
      <sheetName val="경산"/>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사(PE)"/>
      <sheetName val="토사(PE-역사이펀)"/>
      <sheetName val="토사(PE-관보호공 0.3)"/>
      <sheetName val="토사(PE-관보호공 1.0)"/>
      <sheetName val="토사(PE-토류벽)"/>
      <sheetName val="토사(PE,CON B=)"/>
      <sheetName val="토사(흄관)"/>
      <sheetName val="토사(흄관-토류벽)"/>
      <sheetName val="토사(BOX-토류벽)"/>
      <sheetName val="토사(흄관,CON B=)"/>
      <sheetName val="토사(PE-관보호공)"/>
      <sheetName val="구조물공집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군포하수0722"/>
      <sheetName val="토사(PE)"/>
      <sheetName val="DATE"/>
    </sheetNames>
    <sheetDataSet>
      <sheetData sheetId="0" refreshError="1"/>
      <sheetData sheetId="1" refreshError="1"/>
      <sheetData sheetId="2"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구조물공수량집계"/>
      <sheetName val="용소리교"/>
      <sheetName val="엯형옹벽-드레인보드"/>
      <sheetName val="포장집계"/>
      <sheetName val="콘크리트포장"/>
      <sheetName val="Sheet2"/>
      <sheetName val="어곡리교"/>
      <sheetName val="반중력식옹벽 -드레인보드"/>
      <sheetName val="포장집계-어곡"/>
      <sheetName val="콘크리트포장단위-어곡"/>
      <sheetName val="토사(PE)"/>
    </sheetNames>
    <sheetDataSet>
      <sheetData sheetId="0" refreshError="1"/>
      <sheetData sheetId="1" refreshError="1"/>
      <sheetData sheetId="2"/>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
      <sheetName val="토공(원형)"/>
      <sheetName val="기초공"/>
      <sheetName val="기둥(원형)"/>
      <sheetName val="COPING"/>
      <sheetName val="단위중량"/>
      <sheetName val="PSCbeam설계"/>
      <sheetName val="총괄표"/>
      <sheetName val="용소리교"/>
      <sheetName val="용산1(해보)"/>
      <sheetName val="PIER44"/>
      <sheetName val="세부간지"/>
      <sheetName val="N賃率-職"/>
      <sheetName val="I一般比"/>
      <sheetName val="내역서(총)"/>
      <sheetName val="인건-측정"/>
      <sheetName val="토사(PE)"/>
      <sheetName val="5사남"/>
      <sheetName val="DATA 입력란"/>
      <sheetName val="1. 설계조건 2.단면가정 3. 하중계산"/>
      <sheetName val="연결임시"/>
      <sheetName val="Sheet1"/>
      <sheetName val="수량산출"/>
      <sheetName val="일위대가"/>
      <sheetName val="BID"/>
      <sheetName val="실행철강하도"/>
      <sheetName val="일위대가목차"/>
      <sheetName val="터널조도"/>
      <sheetName val="공사비집계"/>
      <sheetName val="내역서"/>
      <sheetName val="입찰안"/>
      <sheetName val="예산M12A"/>
      <sheetName val="단면가정"/>
      <sheetName val="SLAB&quot;1&quot;"/>
      <sheetName val="시추주상도"/>
      <sheetName val="토공"/>
      <sheetName val="교각1"/>
      <sheetName val="토공(우물통,기타) "/>
      <sheetName val="공구"/>
      <sheetName val="4.주beam"/>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배수공"/>
      <sheetName val="배수관공"/>
      <sheetName val="측구공"/>
      <sheetName val="평균터파기고"/>
      <sheetName val="기초공"/>
      <sheetName val="기둥(원형)"/>
      <sheetName val="용소리교"/>
    </sheetNames>
    <sheetDataSet>
      <sheetData sheetId="0"/>
      <sheetData sheetId="1"/>
      <sheetData sheetId="2"/>
      <sheetData sheetId="3"/>
      <sheetData sheetId="4"/>
      <sheetData sheetId="5" refreshError="1"/>
      <sheetData sheetId="6" refreshError="1"/>
      <sheetData sheetId="7"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터파기및재료"/>
      <sheetName val="배수공"/>
      <sheetName val="측구공"/>
      <sheetName val="내역서"/>
      <sheetName val="조명시설"/>
      <sheetName val="기초공"/>
      <sheetName val="기둥(원형)"/>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터파기및재료"/>
      <sheetName val="Sheet1"/>
      <sheetName val="3-2PS"/>
      <sheetName val="9902"/>
      <sheetName val="보활"/>
      <sheetName val="2호맨홀공제수량"/>
      <sheetName val="2@ BOX"/>
      <sheetName val="토공(우물통,기타) "/>
      <sheetName val="기초공"/>
      <sheetName val="기둥(원형)"/>
      <sheetName val="과속방지턱위치조서"/>
      <sheetName val="연결임시"/>
      <sheetName val="실행대비"/>
      <sheetName val="노임단가"/>
      <sheetName val="물가시세"/>
      <sheetName val="내역"/>
      <sheetName val="슬래브"/>
      <sheetName val="구조물공"/>
      <sheetName val="부대공"/>
      <sheetName val="배수공"/>
      <sheetName val="토공"/>
      <sheetName val="포장공"/>
      <sheetName val="부대tu"/>
      <sheetName val="내역서"/>
      <sheetName val="산출내역서집계표"/>
      <sheetName val="측구공"/>
      <sheetName val="우수관"/>
      <sheetName val="Sheet1 (2)"/>
      <sheetName val="구조물"/>
      <sheetName val="교량하부공"/>
      <sheetName val="분전함신설"/>
      <sheetName val="접지1종"/>
      <sheetName val="빗물받이(910-510-410)"/>
      <sheetName val="토사(PE)"/>
      <sheetName val="조명시설"/>
      <sheetName val="수량3"/>
      <sheetName val="석축설면"/>
      <sheetName val="법면단"/>
      <sheetName val="GI-LIST"/>
      <sheetName val="본공사"/>
      <sheetName val="3연box"/>
      <sheetName val="단 box"/>
      <sheetName val="아스팔트 포장총괄집계표"/>
      <sheetName val="모래기초 (2)"/>
      <sheetName val="수량산출"/>
      <sheetName val="DATE"/>
      <sheetName val="구간별"/>
      <sheetName val="투찰금액"/>
      <sheetName val="구간산출"/>
      <sheetName val="단가산출표"/>
      <sheetName val="일위대가표"/>
      <sheetName val="중기사용료"/>
      <sheetName val="A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E"/>
      <sheetName val="내역"/>
      <sheetName val="이토변실(A3-LINE)"/>
      <sheetName val="터파기및재료"/>
      <sheetName val="토사(PE)"/>
      <sheetName val="산출근거"/>
      <sheetName val="직접인건비"/>
      <sheetName val="방음벽기초"/>
      <sheetName val="Sheet1"/>
      <sheetName val="이름정의"/>
      <sheetName val="초기화면"/>
      <sheetName val="단위수량"/>
      <sheetName val="가시설수량"/>
      <sheetName val="구조물"/>
      <sheetName val="경산"/>
      <sheetName val="H PILE수량"/>
      <sheetName val="INPUT"/>
      <sheetName val="지구단위계획내역서"/>
      <sheetName val="내역서01"/>
      <sheetName val="5지구단위"/>
      <sheetName val="말뚝지지력산정"/>
      <sheetName val="토공"/>
      <sheetName val="부대tu"/>
      <sheetName val="연결임시"/>
      <sheetName val="인구"/>
      <sheetName val="환경평가"/>
      <sheetName val="구간별"/>
      <sheetName val="지구단위계획수립(공사수행)"/>
      <sheetName val="교각별철근수량집계표"/>
      <sheetName val="단가산출서(기계)"/>
      <sheetName val="2000년1차"/>
      <sheetName val="조건표"/>
      <sheetName val="국산화"/>
      <sheetName val="설계명세서"/>
      <sheetName val="토공(우물통,기타) "/>
      <sheetName val="wall"/>
      <sheetName val="기본일위"/>
      <sheetName val="계수시트"/>
      <sheetName val="기계가격"/>
      <sheetName val="범례표"/>
      <sheetName val="데이타"/>
      <sheetName val="내역서"/>
      <sheetName val="수량산출"/>
      <sheetName val="고양관재"/>
      <sheetName val="가시설단위수량"/>
      <sheetName val="SORCE1"/>
      <sheetName val="2호맨홀공제수량"/>
      <sheetName val="맨홀수량집계"/>
      <sheetName val="옹벽기초자료"/>
      <sheetName val="현황산출서"/>
      <sheetName val="코드표"/>
      <sheetName val="#REF"/>
      <sheetName val="지구단위계획"/>
      <sheetName val="투찰금액"/>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E"/>
      <sheetName val="표지"/>
      <sheetName val="1.토총"/>
      <sheetName val="토적"/>
      <sheetName val="가정오수"/>
      <sheetName val="2.관로집"/>
      <sheetName val="관부설"/>
      <sheetName val="가정연결"/>
      <sheetName val="3.구조물집계"/>
      <sheetName val="맨홀높이"/>
      <sheetName val="맨홀2"/>
      <sheetName val="4.포장공"/>
      <sheetName val="관로"/>
      <sheetName val="가정연결관"/>
      <sheetName val="5.부대공"/>
      <sheetName val="(1)가시설공"/>
      <sheetName val="(2)경고"/>
      <sheetName val="(3)기타"/>
      <sheetName val="6.주요자재대"/>
      <sheetName val="7.폐기물"/>
      <sheetName val="토실"/>
      <sheetName val="안전시설(수집)"/>
      <sheetName val="안전시설"/>
      <sheetName val="내역"/>
      <sheetName val="터파기및재료"/>
      <sheetName val="신당동집계표"/>
      <sheetName val="설계명세서"/>
      <sheetName val="배수공"/>
      <sheetName val="측구공"/>
      <sheetName val="산출근거"/>
      <sheetName val="토목"/>
      <sheetName val="기계경비(시간당)"/>
      <sheetName val="램머"/>
      <sheetName val="토사(PE)"/>
      <sheetName val="남평내역"/>
      <sheetName val="옹벽기초자료"/>
      <sheetName val="현황산출서"/>
      <sheetName val="Sheet1"/>
      <sheetName val="수로BOX"/>
      <sheetName val="맨홀수량산출"/>
      <sheetName val="내#일산설치"/>
      <sheetName val="토공"/>
      <sheetName val="경산"/>
      <sheetName val="연결임시"/>
      <sheetName val="구조물공"/>
      <sheetName val="부대공"/>
      <sheetName val="포장공"/>
      <sheetName val="내역서"/>
      <sheetName val="설비"/>
      <sheetName val="요율"/>
      <sheetName val="자재대"/>
      <sheetName val="일위대가표"/>
      <sheetName val="교량하부공"/>
      <sheetName val="조건표"/>
      <sheetName val="구조물"/>
      <sheetName val="고양관재"/>
      <sheetName val="2호맨홀공제수량"/>
      <sheetName val="1호인버트수량"/>
      <sheetName val="평가내역"/>
      <sheetName val="부대tu"/>
      <sheetName val="지구단위계획내역서"/>
      <sheetName val="WORK"/>
      <sheetName val="H PILE수량"/>
      <sheetName val="기본단가표"/>
      <sheetName val="청천내"/>
      <sheetName val="관로토공"/>
      <sheetName val="구간별"/>
      <sheetName val="일위대가 1"/>
      <sheetName val="설계내역서"/>
      <sheetName val="산거 1(인력투입)"/>
      <sheetName val="일위대가 2"/>
      <sheetName val="일위대가 3"/>
      <sheetName val="내역서01"/>
      <sheetName val="코드표"/>
      <sheetName val="자재코드"/>
      <sheetName val="토공(우물통,기타) "/>
      <sheetName val="인건비 "/>
      <sheetName val="데이터"/>
      <sheetName val="초기화면"/>
      <sheetName val="이름정의"/>
      <sheetName val="단위수량"/>
      <sheetName val="가시설수량"/>
      <sheetName val="데이타"/>
      <sheetName val="고유코드_설계"/>
      <sheetName val="1-1합"/>
      <sheetName val="1-1오"/>
      <sheetName val="1-1우"/>
      <sheetName val="ygd1-2"/>
      <sheetName val="ygr1-3"/>
      <sheetName val="ygr1-2"/>
      <sheetName val="ygr1-4"/>
      <sheetName val="G.R300경비"/>
      <sheetName val="이토변실(A3-LINE)"/>
      <sheetName val="기계가격"/>
      <sheetName val="내역서(교량)전체"/>
      <sheetName val="배수관집계"/>
      <sheetName val="석축설면"/>
      <sheetName val="#REF"/>
      <sheetName val="설계조건"/>
      <sheetName val="안정계산"/>
      <sheetName val="단면검토"/>
      <sheetName val="구분표"/>
      <sheetName val="기본일위"/>
      <sheetName val="공토공단위당"/>
      <sheetName val="정부노임단가"/>
      <sheetName val="교각별철근수량집계표"/>
      <sheetName val="파이프류"/>
      <sheetName val="TOTAL_BOQ"/>
      <sheetName val="용소리교"/>
      <sheetName val="계산서(곡선부)"/>
      <sheetName val="포장재료집계표"/>
      <sheetName val="Sensitivity"/>
      <sheetName val="전력구구조물산근"/>
      <sheetName val="01.10월"/>
      <sheetName val="범례표"/>
      <sheetName val="A1"/>
      <sheetName val="국산화"/>
      <sheetName val="교각별수량"/>
      <sheetName val="중기손료"/>
      <sheetName val="노임"/>
      <sheetName val="본선토공수량산출근거"/>
      <sheetName val="1_토총"/>
      <sheetName val="2_관로집"/>
      <sheetName val="3_구조물집계"/>
      <sheetName val="4_포장공"/>
      <sheetName val="5_부대공"/>
      <sheetName val="6_주요자재대"/>
      <sheetName val="7_폐기물"/>
      <sheetName val="9902"/>
      <sheetName val="공종"/>
      <sheetName val="고재중량"/>
      <sheetName val="법면단"/>
      <sheetName val="석축단"/>
      <sheetName val="법면수집"/>
      <sheetName val="Sheet1 (2)"/>
      <sheetName val="설계기준"/>
      <sheetName val="내역1"/>
      <sheetName val="에너지요금"/>
      <sheetName val="집계표"/>
      <sheetName val="중기사용료산출근거"/>
      <sheetName val="단가 및 재료비"/>
      <sheetName val="조명시설"/>
      <sheetName val="Sheet5"/>
      <sheetName val="간지"/>
      <sheetName val="자재총괄"/>
      <sheetName val="시멘트레미콘구입량"/>
      <sheetName val="골재구입량"/>
      <sheetName val="3구조물공간지"/>
      <sheetName val="1집계표간지"/>
      <sheetName val="구조물공집계표"/>
      <sheetName val="토공집계표"/>
      <sheetName val="2여과지"/>
      <sheetName val="여과지집계표"/>
      <sheetName val="여과지"/>
      <sheetName val="여과지토적표"/>
      <sheetName val="3배수지"/>
      <sheetName val="배수지집계표"/>
      <sheetName val="배수지"/>
      <sheetName val="배수지토적표"/>
      <sheetName val="4염소투입실"/>
      <sheetName val="염소투입실집계표"/>
      <sheetName val="염소투입실공사"/>
      <sheetName val="1.토공집계"/>
      <sheetName val="2.관대집계표"/>
      <sheetName val="접합"/>
      <sheetName val="3.구조물공"/>
      <sheetName val="7.폐기물집계"/>
      <sheetName val="지장물보호(수집)"/>
      <sheetName val="지장물산근"/>
      <sheetName val="지장물보호공단위수량"/>
      <sheetName val="VXXX"/>
      <sheetName val="Recovered_Sheet1"/>
      <sheetName val="관로공집계"/>
      <sheetName val="수밀검사조서"/>
      <sheetName val="본관조서(PVC)"/>
      <sheetName val="PVC접합개소 산출서"/>
      <sheetName val="PVC이중벽관D300집계"/>
      <sheetName val="PVC이중벽관D300집계-OPEN"/>
      <sheetName val="PVCDC300단위집계-OPEN"/>
      <sheetName val="PVCDC300단위수량-OPEN"/>
      <sheetName val="PVC이중벽관D300집계-가설흙막이"/>
      <sheetName val="PVCDC300단위집계-가설흙막이"/>
      <sheetName val="PVCDC300단위수량-가설흙막이"/>
      <sheetName val="전체맨홀집계"/>
      <sheetName val="원형1호맨홀집계표"/>
      <sheetName val="오수맨홀조서"/>
      <sheetName val="원형1맨홀(무근)집계표"/>
      <sheetName val="원형1호맨홀(철근)집계표"/>
      <sheetName val="오수원형1호맨홀단위집계"/>
      <sheetName val="오수원형맨홀1호"/>
      <sheetName val="원형1호맨홀(철근)단위수량집계"/>
      <sheetName val="원형1호맨홀(철근)단위수량"/>
      <sheetName val="자재집계표"/>
      <sheetName val="주요자재집계표"/>
      <sheetName val="총괄토공집계"/>
      <sheetName val="시점부토공"/>
      <sheetName val="종점부토공"/>
      <sheetName val="교각토공"/>
      <sheetName val="총괄집계 "/>
      <sheetName val="총괄철근집계(1)"/>
      <sheetName val="총괄철근집계(2)"/>
      <sheetName val="본체집계"/>
      <sheetName val="본체철근집계"/>
      <sheetName val="날개벽철근집계 "/>
      <sheetName val="본체그림"/>
      <sheetName val="본체수량"/>
      <sheetName val="접속슬래브집계"/>
      <sheetName val="접속(시점)"/>
      <sheetName val="접속(종점)"/>
      <sheetName val="총괄집계표"/>
      <sheetName val="재료집계표"/>
      <sheetName val="몰탈집계표"/>
      <sheetName val="포장집계표"/>
      <sheetName val="본선부집계"/>
      <sheetName val="TYPE별조서"/>
      <sheetName val="본선부산출"/>
      <sheetName val="진입부보도집계"/>
      <sheetName val="진입보도산출"/>
      <sheetName val="접속도로집계"/>
      <sheetName val="진입로집계"/>
      <sheetName val="진입로"/>
      <sheetName val="점자블럭집계"/>
      <sheetName val="점자블럭산출"/>
      <sheetName val="공제량집계"/>
      <sheetName val="공제량"/>
      <sheetName val="경계석총집계"/>
      <sheetName val="보차도수량집계"/>
      <sheetName val="보차도경계조서"/>
      <sheetName val="보차도산출"/>
      <sheetName val="도로경계석집계"/>
      <sheetName val="도로경계조서"/>
      <sheetName val="도로경계산출"/>
      <sheetName val="VXXXXX"/>
      <sheetName val="방음벽수량"/>
      <sheetName val="방음벽기초수량"/>
      <sheetName val="방음벽설치현황"/>
      <sheetName val="가설방음판넬"/>
      <sheetName val="가설방진망"/>
      <sheetName val="세륜세차시설"/>
      <sheetName val="가도수량집계"/>
      <sheetName val="가도토공"/>
      <sheetName val="가도포장수량집계표"/>
      <sheetName val="가포장조서"/>
      <sheetName val="가도단위수량"/>
      <sheetName val="가배수관"/>
      <sheetName val="골재덮개시설"/>
      <sheetName val="준공표지판집계"/>
      <sheetName val="경계표주집계(X)"/>
      <sheetName val="경계수량(X)"/>
      <sheetName val="경계표주단위수량(X)"/>
      <sheetName val="기존도로유지관리비"/>
      <sheetName val="식재공"/>
      <sheetName val="산림복구비"/>
      <sheetName val="가설건물"/>
      <sheetName val="가옥철거조서"/>
      <sheetName val="자재집계산출"/>
      <sheetName val="관경고용테이프수집"/>
      <sheetName val="관경고용산근"/>
      <sheetName val="일위대가"/>
      <sheetName val="조견표"/>
      <sheetName val="기계경비(일반)"/>
      <sheetName val="산출근거(마산, 만천, 가례)"/>
      <sheetName val="산출근거(남강)"/>
      <sheetName val="산출근거(가설도로 조성)"/>
      <sheetName val="산출근거(가설도로 성토다짐)"/>
      <sheetName val="산출근거(가설도로 살수)"/>
      <sheetName val="산출근거(가설도로 유지보수)"/>
      <sheetName val="세부내역"/>
      <sheetName val="식재"/>
      <sheetName val="시설물"/>
      <sheetName val="식재출력용"/>
      <sheetName val="유지관리"/>
      <sheetName val="단가"/>
      <sheetName val="맨홀수량산출(A-LINE)"/>
      <sheetName val="중부"/>
      <sheetName val="북부"/>
      <sheetName val="남부"/>
      <sheetName val="이월도표"/>
      <sheetName val="추적+궁합"/>
      <sheetName val="로또정석"/>
      <sheetName val="최근21회정석"/>
      <sheetName val="당첨금"/>
      <sheetName val="로또그림"/>
      <sheetName val="로또용어"/>
      <sheetName val="로또abc"/>
      <sheetName val="로또10계명"/>
      <sheetName val="Sheet7"/>
      <sheetName val="Sheet6"/>
      <sheetName val="Sheet4"/>
      <sheetName val="Sheet3 (2)"/>
      <sheetName val="summary"/>
      <sheetName val="chart"/>
      <sheetName val="chart update"/>
      <sheetName val="남평1"/>
      <sheetName val="남평2"/>
      <sheetName val="남평3"/>
      <sheetName val="회동1"/>
      <sheetName val="회동2"/>
      <sheetName val="회동3"/>
      <sheetName val="회동4"/>
      <sheetName val="토사(PE "/>
      <sheetName val="SORCE1"/>
      <sheetName val="분석투자 내역(광명)"/>
      <sheetName val="경율산정.XLS"/>
      <sheetName val="날개벽수량표"/>
      <sheetName val="3연box"/>
      <sheetName val="단 box"/>
      <sheetName val="우수받이"/>
      <sheetName val="배수공총괄 집계표(횡)"/>
      <sheetName val="보차도경계석집계표(종)"/>
      <sheetName val="보차도경계석 조서"/>
      <sheetName val="보차도경계석단위량"/>
      <sheetName val="경계석집계표(종)"/>
      <sheetName val="경계석"/>
      <sheetName val="경계석단위량"/>
      <sheetName val="배수집계표(종)"/>
      <sheetName val="종배수관"/>
      <sheetName val="빗물받이집계"/>
      <sheetName val="빗물받이조서"/>
      <sheetName val="빗물받이단위량"/>
      <sheetName val="맨홀집계표 "/>
      <sheetName val="맨홀조서"/>
      <sheetName val="맨홀단위량"/>
      <sheetName val="수량산출"/>
      <sheetName val="bearing"/>
      <sheetName val="연동내역"/>
      <sheetName val="지장물보호공"/>
      <sheetName val="사다리-C"/>
      <sheetName val="상수가스보호"/>
      <sheetName val="통신보호"/>
      <sheetName val="전주지지대"/>
      <sheetName val="L형측구(화강석)"/>
      <sheetName val="L형측구(콘크리트)"/>
      <sheetName val="관보호공단위수량표"/>
      <sheetName val="오수받이뚜껑단위수량"/>
      <sheetName val="석축"/>
      <sheetName val="철거산출근거"/>
      <sheetName val="해외(원화)"/>
      <sheetName val="슬래브"/>
      <sheetName val="단가산출서(기계)"/>
      <sheetName val="Sheet2"/>
      <sheetName val="직접경비"/>
      <sheetName val="직접인건비"/>
      <sheetName val="관보호공단위수량"/>
      <sheetName val="구간산출"/>
      <sheetName val="계수시트"/>
      <sheetName val="21301동"/>
      <sheetName val="편입용지조서"/>
      <sheetName val="APT"/>
      <sheetName val="을지"/>
      <sheetName val="DATA 입력란"/>
      <sheetName val="1. 설계조건 2.단면가정 3. 하중계산"/>
      <sheetName val="가시설단위수량"/>
      <sheetName val="횡배수관설치현황"/>
      <sheetName val="도수로현황"/>
      <sheetName val="wall"/>
      <sheetName val="금액내역서"/>
      <sheetName val="실행철강하도"/>
      <sheetName val="투입집계표"/>
      <sheetName val="이형관재료표(A-L)"/>
      <sheetName val="토적기초자료"/>
      <sheetName val="Control"/>
      <sheetName val="공사개요"/>
      <sheetName val="진주방향"/>
      <sheetName val="1호맨홀자연토공"/>
      <sheetName val="토사(PE_x0009_"/>
      <sheetName val="INPUT"/>
      <sheetName val="2. 공원조도"/>
      <sheetName val="SG"/>
      <sheetName val="CTEMCOST"/>
      <sheetName val="자재단가"/>
      <sheetName val="역T형옹벽(3.0)"/>
      <sheetName val="부대내역"/>
      <sheetName val="안정성검토"/>
      <sheetName val="하중계산"/>
      <sheetName val="ABUT수량-A1"/>
      <sheetName val="수안보-MBR1"/>
      <sheetName val="골재집계"/>
      <sheetName val="자갈,시멘트,모래산출"/>
      <sheetName val="분뇨"/>
      <sheetName val="노임단가"/>
      <sheetName val="상반기손익차2총괄"/>
      <sheetName val="노무비단가"/>
      <sheetName val="입력"/>
      <sheetName val="흥양2교토공집계표"/>
      <sheetName val="지구단위계획수립(공사수행)"/>
      <sheetName val="주공 갑지"/>
      <sheetName val="식재인부"/>
      <sheetName val="일위대가(교통성검토)"/>
      <sheetName val="일위총괄"/>
      <sheetName val="일대가(도시계획시설결정)"/>
      <sheetName val="보정율산정근거"/>
      <sheetName val="환경성 산출근거"/>
      <sheetName val="일위대가(사전환경성)"/>
      <sheetName val="요율적용(건설)"/>
      <sheetName val="재해성 산출근거"/>
      <sheetName val="일위대가(재해성검토)"/>
      <sheetName val="적성평가 산출근거"/>
      <sheetName val="일위대가(토지적성평가)"/>
      <sheetName val="인구"/>
      <sheetName val="환경평가"/>
      <sheetName val="총괄표"/>
      <sheetName val="공사비_NDE"/>
      <sheetName val="기자재대비표"/>
      <sheetName val="합계"/>
      <sheetName val="일위목록"/>
      <sheetName val="방음벽기초"/>
      <sheetName val="구천"/>
      <sheetName val="토목검측서"/>
      <sheetName val="도대하도변경최종정산조경"/>
      <sheetName val="우배수"/>
      <sheetName val="평균터파기고(1-2,ASP)"/>
      <sheetName val="마산방향"/>
      <sheetName val="시행예산"/>
      <sheetName val="공구"/>
      <sheetName val="전차선로 물량표"/>
      <sheetName val="한강운반비"/>
      <sheetName val="공통(20-91)"/>
      <sheetName val="계정"/>
      <sheetName val="지구단위계획"/>
      <sheetName val="4.2.1 마루높이 검토"/>
      <sheetName val="총괄내역서"/>
      <sheetName val="변수값"/>
      <sheetName val="중기상차"/>
      <sheetName val="AS복구"/>
      <sheetName val="중기터파기"/>
      <sheetName val="장비집계"/>
      <sheetName val="가도공"/>
      <sheetName val="우수"/>
      <sheetName val="기초공"/>
      <sheetName val="기둥(원형)"/>
      <sheetName val="자재단가(완)"/>
      <sheetName val="노임단가(완)"/>
      <sheetName val="일위대가_목록"/>
      <sheetName val="일위대가(노임수정(완), 자재 및 물린단산수정필요)"/>
      <sheetName val="2007기계경비산출표(완)"/>
      <sheetName val="단가산출_목록"/>
      <sheetName val="단가산출서"/>
      <sheetName val="시험비 단가"/>
      <sheetName val="일반화물자동차운임"/>
      <sheetName val="공사설명서"/>
      <sheetName val="레미콘"/>
      <sheetName val="pe이중벽관"/>
      <sheetName val="pe이중벽관 (우수)"/>
      <sheetName val="D100관"/>
      <sheetName val="D16"/>
      <sheetName val="D20"/>
      <sheetName val="D25"/>
      <sheetName val="D50"/>
      <sheetName val="D75,D100"/>
      <sheetName val="SLAB"/>
      <sheetName val="토공 total"/>
      <sheetName val="집수정(600-700)"/>
      <sheetName val="관급자재대"/>
      <sheetName val="1-4-2.관(약)"/>
      <sheetName val="관접합및부설"/>
      <sheetName val="내역서(전기)"/>
      <sheetName val="guard(mac)"/>
      <sheetName val="부시수량"/>
      <sheetName val="설명"/>
      <sheetName val="자압1"/>
      <sheetName val="Total"/>
      <sheetName val="수압시험수집"/>
      <sheetName val="수압시험산근"/>
      <sheetName val="을"/>
      <sheetName val="단가일람"/>
      <sheetName val="조경일람"/>
      <sheetName val="해평견적"/>
      <sheetName val="일위대가목차"/>
      <sheetName val="원가계산"/>
      <sheetName val="견적대비표"/>
      <sheetName val="BID"/>
      <sheetName val="총괄내역서(설계)"/>
      <sheetName val="고압수량(철거)"/>
      <sheetName val="데리네이타현황"/>
      <sheetName val="원가"/>
      <sheetName val="구조물철거타공정이월"/>
      <sheetName val="금액"/>
      <sheetName val="차수별내역서"/>
      <sheetName val="입찰"/>
      <sheetName val="현경"/>
      <sheetName val="수지표"/>
      <sheetName val="셀명"/>
      <sheetName val="공사"/>
      <sheetName val="증감내역서"/>
      <sheetName val="계산식"/>
      <sheetName val="자료"/>
      <sheetName val="교각1"/>
      <sheetName val="건축내역"/>
      <sheetName val="P-산#1-1(WOWA1)"/>
      <sheetName val="잡비계산"/>
      <sheetName val="BD"/>
      <sheetName val="개산공사비"/>
      <sheetName val="차액보증"/>
      <sheetName val="음봉방향"/>
      <sheetName val="4차공사"/>
      <sheetName val="천방교접속"/>
      <sheetName val="대포2교접속"/>
      <sheetName val="총_구조물공"/>
      <sheetName val="-치수표(곡선부)"/>
      <sheetName val="말뚝지지력산정"/>
      <sheetName val="참고사항"/>
      <sheetName val="근로자자료입력"/>
      <sheetName val="8.석축단위(H=1.5M)"/>
      <sheetName val="1월요청,실사(운용통보기준)"/>
      <sheetName val="삭제및변경불가"/>
      <sheetName val="8.PILE  (돌출)"/>
      <sheetName val="상부집계표"/>
      <sheetName val="날개벽(시점좌측)"/>
      <sheetName val="수자재단위당"/>
      <sheetName val="5.정산서"/>
      <sheetName val="5.배수관로"/>
      <sheetName val="주요자재"/>
      <sheetName val="폐기물처리"/>
      <sheetName val="DATA"/>
      <sheetName val="기기리스트"/>
      <sheetName val="3.2 3차처리시설"/>
      <sheetName val="자재집계"/>
      <sheetName val="설비동집계표-전체"/>
      <sheetName val="설비동집계"/>
      <sheetName val="설비동산근"/>
      <sheetName val="불인산저장조집계"/>
      <sheetName val="설비동-불인산저장조"/>
      <sheetName val="왕십리방향"/>
      <sheetName val="횡배수관재료-"/>
      <sheetName val="계산서(직선부)"/>
      <sheetName val="콘크리트측구연장"/>
      <sheetName val="-몰탈콘크리트"/>
      <sheetName val="-배수구조물공토공"/>
      <sheetName val="예산명세서"/>
      <sheetName val="자료입력"/>
      <sheetName val="원형맨홀수량"/>
      <sheetName val="연결관산출조서"/>
      <sheetName val="ⴭⴭⴭⴭ"/>
      <sheetName val="비탈면보호공수량산출"/>
      <sheetName val="법면설면"/>
      <sheetName val="설계내역"/>
      <sheetName val="기초입력 DATA"/>
      <sheetName val="자재"/>
      <sheetName val="지급자재"/>
      <sheetName val="실행대비"/>
      <sheetName val="JUCK"/>
      <sheetName val="-레미콘집계"/>
      <sheetName val="-철근집계"/>
      <sheetName val="포장재료(1)"/>
      <sheetName val="-흄관집계"/>
      <sheetName val="nys"/>
      <sheetName val="우각부보강"/>
      <sheetName val="단가조사"/>
      <sheetName val="자압"/>
      <sheetName val="단면가정"/>
      <sheetName val="EP0618"/>
      <sheetName val="토적(3차분)"/>
      <sheetName val="토량운반계산"/>
      <sheetName val="T13(P68~72,78)"/>
      <sheetName val="용역비내역-진짜"/>
      <sheetName val="데크수량집계표 (3)"/>
      <sheetName val="수량(숲생태관람데크)"/>
      <sheetName val="수량(암석원관람데크)"/>
      <sheetName val="수량(개비자관람데크)"/>
      <sheetName val="만병초관람데크"/>
      <sheetName val="난간A"/>
      <sheetName val="난간B"/>
      <sheetName val="습지원관람데크"/>
      <sheetName val="전망대"/>
      <sheetName val="전망데크"/>
      <sheetName val="데크산책로A"/>
      <sheetName val="데크산책로B"/>
      <sheetName val="데크산책로C"/>
      <sheetName val="관람데크A"/>
      <sheetName val="관람데크B"/>
      <sheetName val="관람데크C"/>
      <sheetName val="입구계단A"/>
      <sheetName val="입구계단B"/>
      <sheetName val="입구계단C"/>
      <sheetName val="입구계단D"/>
      <sheetName val="입구계단E"/>
      <sheetName val="암석원관람데크"/>
      <sheetName val="숲생태관람데크"/>
      <sheetName val="개비자관람데크"/>
      <sheetName val="2003상반기노임기준"/>
      <sheetName val="CODE"/>
      <sheetName val="슬래브(유곡)"/>
      <sheetName val="가점"/>
      <sheetName val="index"/>
      <sheetName val="etc"/>
      <sheetName val="4차원가계산서"/>
      <sheetName val="L형 옹벽"/>
      <sheetName val="설 계"/>
      <sheetName val="값"/>
      <sheetName val="집수정단위수량600 "/>
      <sheetName val="S.중기사용료"/>
      <sheetName val="입력란"/>
      <sheetName val="소비자가"/>
      <sheetName val="COPING"/>
      <sheetName val="99노임단가"/>
      <sheetName val="실행예산"/>
      <sheetName val="증감대비표(전체변경)"/>
      <sheetName val="원가계산서(공동+분담)"/>
      <sheetName val="원가계산서(공동)"/>
      <sheetName val="원가계산서(분담-지열)"/>
      <sheetName val="공종별증감대비표"/>
      <sheetName val="건축"/>
      <sheetName val="조경"/>
      <sheetName val="기계"/>
      <sheetName val="지열"/>
      <sheetName val="총괄 내역서"/>
      <sheetName val="공사요율"/>
      <sheetName val="상호참고자료"/>
      <sheetName val="공사기본내용입력"/>
      <sheetName val="발주처자료입력"/>
      <sheetName val="회사기본자료"/>
      <sheetName val="하자보증자료"/>
      <sheetName val="기술자관련자료"/>
      <sheetName val="설계예산서"/>
      <sheetName val="예산내역서"/>
      <sheetName val="토공연장"/>
      <sheetName val="FOB발"/>
      <sheetName val="일위대가(가설)"/>
      <sheetName val="설계예시"/>
      <sheetName val="일위산출"/>
      <sheetName val="건축내역서"/>
      <sheetName val="설비내역서"/>
      <sheetName val="전기내역서"/>
      <sheetName val="중기조종사 단위단가"/>
      <sheetName val="아파트 내역"/>
      <sheetName val="원가계산서"/>
      <sheetName val="적용단위길이"/>
      <sheetName val="교대(A1)"/>
      <sheetName val="공통가설"/>
      <sheetName val="단면"/>
      <sheetName val="준검 내역서"/>
      <sheetName val="계림(함평)"/>
      <sheetName val="계림(장성)"/>
      <sheetName val="unitpric"/>
      <sheetName val="단가산출내역(노임부분수정)"/>
      <sheetName val="배수장토목공사비"/>
      <sheetName val="noyim"/>
      <sheetName val="구체"/>
      <sheetName val="좌측날개벽"/>
      <sheetName val="우측날개벽"/>
      <sheetName val="A1-DATA"/>
      <sheetName val="type-F"/>
      <sheetName val="신우"/>
      <sheetName val="2000,9월 일위"/>
      <sheetName val="공통단가"/>
      <sheetName val="재료비"/>
      <sheetName val="운반비"/>
      <sheetName val="단가표"/>
      <sheetName val="보차도경계석"/>
      <sheetName val="대로근거"/>
      <sheetName val="지수"/>
      <sheetName val="1.설계조건"/>
      <sheetName val="bm(CIcable)"/>
      <sheetName val="5.소재"/>
      <sheetName val="노무단가"/>
      <sheetName val="노무비"/>
      <sheetName val="깨기"/>
      <sheetName val="변경원가서갑"/>
      <sheetName val="2.단면가정"/>
      <sheetName val="3"/>
      <sheetName val="소방일위 "/>
      <sheetName val="단가설계"/>
      <sheetName val="구역화물"/>
      <sheetName val="2@ BOX"/>
      <sheetName val="국민연금표"/>
      <sheetName val="평가데이터"/>
      <sheetName val="산근"/>
      <sheetName val="장비단가(010427)"/>
      <sheetName val="9811"/>
      <sheetName val="세금자료"/>
      <sheetName val="도급"/>
      <sheetName val="내역서1999.8최종"/>
      <sheetName val="S"/>
      <sheetName val="BEND LOSS"/>
      <sheetName val="공사비집계표(서해안고속도로)"/>
      <sheetName val="3.하중산정4.지지력"/>
      <sheetName val="70%"/>
      <sheetName val="해외"/>
      <sheetName val="2000년1차"/>
      <sheetName val="배수내역"/>
      <sheetName val="b_balju"/>
      <sheetName val="가로등 조도계산"/>
      <sheetName val="총괄"/>
      <sheetName val="파일의이용"/>
      <sheetName val="3련 BOX"/>
      <sheetName val="용수량(생활용수)"/>
      <sheetName val="경비집계"/>
      <sheetName val="General Data"/>
      <sheetName val="구간공종"/>
      <sheetName val="9GNG운반"/>
      <sheetName val="실행(표지,갑,을)"/>
      <sheetName val="일위대가 "/>
      <sheetName val="실행"/>
      <sheetName val="실행(ALT1)"/>
      <sheetName val="갑지"/>
      <sheetName val="6호기"/>
      <sheetName val="1-1평균터파기고(1)"/>
      <sheetName val="조달청적격심사"/>
      <sheetName val="수목표준대가"/>
      <sheetName val="COVER"/>
      <sheetName val="관경별내역서"/>
      <sheetName val="수량집계"/>
      <sheetName val="원형1호맨홀토공수량"/>
      <sheetName val="수량"/>
      <sheetName val="기초자료"/>
      <sheetName val="공종단가"/>
      <sheetName val="포장수량집계"/>
      <sheetName val="MOTOR"/>
      <sheetName val="사진내용 입력"/>
      <sheetName val="25.보증금(임차보증금외)"/>
      <sheetName val="검측서"/>
      <sheetName val="별표 "/>
      <sheetName val="목포방향"/>
      <sheetName val="순공사비"/>
      <sheetName val="입력데이터"/>
      <sheetName val="우수공"/>
      <sheetName val="매설지선굴착"/>
      <sheetName val="구의33고"/>
      <sheetName val="전기"/>
      <sheetName val="기계상세"/>
      <sheetName val="단가결정"/>
      <sheetName val="맨홀수량집계"/>
      <sheetName val="노견단위수량"/>
      <sheetName val="산출내역서"/>
      <sheetName val="인천성심병원"/>
      <sheetName val="CON'C"/>
      <sheetName val="토공집계"/>
      <sheetName val="[고양관재.XLSŝ보차도경계석집계표(종)"/>
      <sheetName val="적현로"/>
      <sheetName val="INTRO."/>
      <sheetName val="일위대가(계측기설치)"/>
      <sheetName val="제품"/>
      <sheetName val="토공정보"/>
      <sheetName val="TYPE-1"/>
      <sheetName val="단위수량(출력X)"/>
      <sheetName val="토적표(2차기성)"/>
      <sheetName val="Cost bd-&quot;A&quot;"/>
      <sheetName val="설계"/>
      <sheetName val="일위대가(건축)"/>
      <sheetName val="전기일위대가"/>
      <sheetName val="★도급내역(2공구)"/>
      <sheetName val="인건-측정"/>
      <sheetName val="품셈TABLE"/>
      <sheetName val="Y-WORK"/>
      <sheetName val="물가대비표"/>
      <sheetName val="견적"/>
      <sheetName val="6PILE  (돌출)"/>
      <sheetName val="경비단가"/>
      <sheetName val="실행내역"/>
      <sheetName val="공사비증감"/>
      <sheetName val="중로근거"/>
      <sheetName val="단가조사서"/>
      <sheetName val="매입세율"/>
      <sheetName val="인건비"/>
      <sheetName val="단면A-A(TR)"/>
      <sheetName val="POOM_MOTO"/>
      <sheetName val="Macro(차단기)"/>
      <sheetName val="원가계산 (2)"/>
      <sheetName val="노임단가(2009.상)"/>
      <sheetName val="10.1 중기기초단가"/>
      <sheetName val="LP-S"/>
      <sheetName val="공사비 증감 내역서"/>
      <sheetName val="7월11일"/>
      <sheetName val="지수적용공사비내역서"/>
      <sheetName val="2.고용보험료산출근거"/>
      <sheetName val="전선 및 전선관"/>
      <sheetName val="Sheet17"/>
      <sheetName val="기초단가"/>
      <sheetName val="D"/>
      <sheetName val="단가및재료비"/>
      <sheetName val="신당동산출근거"/>
      <sheetName val="공사비"/>
      <sheetName val="DATA1"/>
      <sheetName val="상부공"/>
      <sheetName val="3.공통공사대비"/>
      <sheetName val="관경결정"/>
      <sheetName val="5.모델링"/>
      <sheetName val="암거공"/>
      <sheetName val="깨기 총괄"/>
      <sheetName val="총괄집계_"/>
      <sheetName val="날개벽철근집계_"/>
      <sheetName val="PVC접합개소_산출서"/>
      <sheetName val="1_토공집계"/>
      <sheetName val="2_관대집계표"/>
      <sheetName val="3_구조물공"/>
      <sheetName val="7_폐기물집계"/>
      <sheetName val="노무"/>
      <sheetName val="BOX"/>
      <sheetName val="입찰안"/>
      <sheetName val="토공유용계획"/>
      <sheetName val="유입관로집계"/>
      <sheetName val="유입관로토적"/>
      <sheetName val="처리장집계"/>
      <sheetName val="처리장토적"/>
      <sheetName val="진입도로토적"/>
      <sheetName val="SPEC"/>
      <sheetName val="참조-(2)"/>
      <sheetName val="Macro2"/>
      <sheetName val="Macro1"/>
      <sheetName val="조명율표"/>
      <sheetName val="인부노임"/>
      <sheetName val="기계경비"/>
      <sheetName val="L_RPTB02_01"/>
      <sheetName val="ilch"/>
      <sheetName val="자재단가_사급"/>
      <sheetName val="중기적산목록"/>
      <sheetName val="예산서"/>
      <sheetName val="서∼군(2)"/>
      <sheetName val="역T형"/>
      <sheetName val="진천방향"/>
      <sheetName val="변수"/>
      <sheetName val="수로단위수량"/>
      <sheetName val="4지구단위"/>
      <sheetName val="단위중량"/>
      <sheetName val="1_토총2"/>
      <sheetName val="2_관로집2"/>
      <sheetName val="3_구조물집계2"/>
      <sheetName val="4_포장공2"/>
      <sheetName val="5_부대공2"/>
      <sheetName val="6_주요자재대2"/>
      <sheetName val="7_폐기물2"/>
      <sheetName val="1_토총1"/>
      <sheetName val="2_관로집1"/>
      <sheetName val="3_구조물집계1"/>
      <sheetName val="4_포장공1"/>
      <sheetName val="5_부대공1"/>
      <sheetName val="6_주요자재대1"/>
      <sheetName val="7_폐기물1"/>
      <sheetName val="토목공사일반"/>
      <sheetName val="겉표지"/>
      <sheetName val="토공산근"/>
      <sheetName val="구조물공집계"/>
      <sheetName val="문학간접"/>
      <sheetName val="간접"/>
      <sheetName val="소방"/>
      <sheetName val="전기내역1"/>
      <sheetName val="관구보호몰탈"/>
      <sheetName val="물가자료"/>
      <sheetName val="일반수량"/>
      <sheetName val="총계"/>
      <sheetName val="내역서갑지"/>
      <sheetName val="내역서을지"/>
      <sheetName val="40단가산출서"/>
      <sheetName val="40집계"/>
      <sheetName val="영동(D)"/>
      <sheetName val="중기사용료"/>
      <sheetName val="외천교"/>
      <sheetName val="조건"/>
      <sheetName val="토적표"/>
      <sheetName val="배수공수집"/>
      <sheetName val="VII-2현장경비"/>
      <sheetName val="입력자료"/>
      <sheetName val="도로경계블럭연장조서"/>
      <sheetName val="원가계산서구조조정"/>
      <sheetName val="도로포장면적산출(1)"/>
      <sheetName val="H-PILE수량집계"/>
      <sheetName val="토목공사"/>
      <sheetName val="손익분석"/>
      <sheetName val="견적서을지"/>
      <sheetName val="접합 및 부설 "/>
      <sheetName val="역T형교대(말뚝기초)"/>
      <sheetName val="내역서적용수량"/>
      <sheetName val="정부노임"/>
      <sheetName val="현장관리비집계표"/>
      <sheetName val="대치판정"/>
      <sheetName val="S0"/>
      <sheetName val="교대"/>
      <sheetName val="기초자료입력"/>
      <sheetName val="1호맨홀수량산출"/>
      <sheetName val="조명일위"/>
      <sheetName val="피벗테이블데이터분석"/>
      <sheetName val="개비온집계"/>
      <sheetName val="개비온 단위"/>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refreshError="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refreshError="1"/>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refreshError="1"/>
      <sheetData sheetId="253"/>
      <sheetData sheetId="254" refreshError="1"/>
      <sheetData sheetId="255" refreshError="1"/>
      <sheetData sheetId="256"/>
      <sheetData sheetId="257" refreshError="1"/>
      <sheetData sheetId="258" refreshError="1"/>
      <sheetData sheetId="259"/>
      <sheetData sheetId="260"/>
      <sheetData sheetId="261"/>
      <sheetData sheetId="262"/>
      <sheetData sheetId="263"/>
      <sheetData sheetId="264"/>
      <sheetData sheetId="265"/>
      <sheetData sheetId="266" refreshError="1"/>
      <sheetData sheetId="267" refreshError="1"/>
      <sheetData sheetId="268"/>
      <sheetData sheetId="269" refreshError="1"/>
      <sheetData sheetId="270" refreshError="1"/>
      <sheetData sheetId="271"/>
      <sheetData sheetId="272"/>
      <sheetData sheetId="273" refreshError="1"/>
      <sheetData sheetId="274" refreshError="1"/>
      <sheetData sheetId="275" refreshError="1"/>
      <sheetData sheetId="276"/>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sheetData sheetId="308" refreshError="1"/>
      <sheetData sheetId="309" refreshError="1"/>
      <sheetData sheetId="310" refreshError="1"/>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sheetData sheetId="359"/>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sheetData sheetId="466"/>
      <sheetData sheetId="467" refreshError="1"/>
      <sheetData sheetId="468" refreshError="1"/>
      <sheetData sheetId="469"/>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설계조건"/>
      <sheetName val="단면제원"/>
      <sheetName val="단위중량"/>
      <sheetName val="기초강성"/>
      <sheetName val="응답수정계수"/>
      <sheetName val="MODELING"/>
      <sheetName val="해석설과"/>
      <sheetName val="수정설계지진력"/>
      <sheetName val="사용받침검토"/>
      <sheetName val="DATE"/>
    </sheetNames>
    <sheetDataSet>
      <sheetData sheetId="0" refreshError="1"/>
      <sheetData sheetId="1" refreshError="1"/>
      <sheetData sheetId="2" refreshError="1"/>
      <sheetData sheetId="3"/>
      <sheetData sheetId="4" refreshError="1"/>
      <sheetData sheetId="5" refreshError="1"/>
      <sheetData sheetId="6" refreshError="1"/>
      <sheetData sheetId="7"/>
      <sheetData sheetId="8"/>
      <sheetData sheetId="9" refreshError="1"/>
      <sheetData sheetId="10"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RCE1"/>
      <sheetName val="단위수량"/>
      <sheetName val="가시설단위수량"/>
      <sheetName val="단위중량"/>
      <sheetName val="DATE"/>
      <sheetName val="설계명세"/>
      <sheetName val="data"/>
      <sheetName val="갑지"/>
    </sheetNames>
    <sheetDataSet>
      <sheetData sheetId="0" refreshError="1"/>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공집계"/>
      <sheetName val="관로집계"/>
      <sheetName val="대로근거"/>
      <sheetName val="대로토공"/>
      <sheetName val="중로근거"/>
      <sheetName val="중로토공"/>
      <sheetName val="소로근거"/>
      <sheetName val="소로토공"/>
      <sheetName val="비포장근거"/>
      <sheetName val="비포장토공"/>
      <sheetName val="연결관수량"/>
      <sheetName val="우수받이수량"/>
      <sheetName val="집수정수량"/>
      <sheetName val="집수정단위"/>
      <sheetName val="U형측구수량"/>
      <sheetName val="U형측구단위"/>
      <sheetName val="산마루측구수량"/>
      <sheetName val="산마루측구단위"/>
      <sheetName val="도수로수량"/>
      <sheetName val="도수로단위"/>
      <sheetName val="횡단배수구수량"/>
      <sheetName val="횡단배수구단위"/>
      <sheetName val="SORCE1"/>
      <sheetName val="출력X"/>
      <sheetName val="집계표"/>
      <sheetName val="단위중량"/>
      <sheetName val="기초일위"/>
      <sheetName val="시설일위"/>
      <sheetName val="조명일위"/>
    </sheetNames>
    <sheetDataSet>
      <sheetData sheetId="0" refreshError="1"/>
      <sheetData sheetId="1" refreshError="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사(PE)"/>
      <sheetName val="토사(PE-역사이펀)"/>
      <sheetName val="토사(PE-관보호공 0.3)"/>
      <sheetName val="토사(PE-관보호공 1.0)"/>
      <sheetName val="토사(PE-토류벽)"/>
      <sheetName val="토사(PE,CON B=)"/>
      <sheetName val="토사(흄관)"/>
      <sheetName val="토사(흄관-토류벽)"/>
      <sheetName val="토사(BOX-토류벽)"/>
      <sheetName val="토사(흄관,CON B=)"/>
      <sheetName val="토사(PE-관보호공)"/>
      <sheetName val="대로근거"/>
      <sheetName val="SORCE1"/>
      <sheetName val="DAT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예산총괄표"/>
      <sheetName val="실행예산총괄표-시설물"/>
      <sheetName val="실행예산총괄표-식재"/>
      <sheetName val="실행내역 "/>
      <sheetName val="수목실행총괄"/>
      <sheetName val="수목실행세부"/>
      <sheetName val="시설물총괄"/>
      <sheetName val="시설물세부"/>
      <sheetName val="Sheet1"/>
      <sheetName val="Sheet2"/>
      <sheetName val="Sheet3"/>
      <sheetName val="부분별수량산출(조합기초)"/>
      <sheetName val="보도공제면적"/>
      <sheetName val="수목데이타 "/>
      <sheetName val="실행내역"/>
      <sheetName val="기초일위"/>
      <sheetName val="시설일위"/>
      <sheetName val="조명일위"/>
      <sheetName val="공주-교대(A1)"/>
      <sheetName val="회관내역"/>
      <sheetName val="회관내역 (2)"/>
      <sheetName val="공동내역"/>
      <sheetName val="공동내역 (2)"/>
      <sheetName val="쉼터내역"/>
      <sheetName val="쉼터내역 (2)"/>
      <sheetName val="몰탈재료산출"/>
      <sheetName val="대가표(품셈)"/>
      <sheetName val="잡비계산"/>
      <sheetName val="품셈"/>
      <sheetName val="총괄내역서"/>
      <sheetName val="법면"/>
      <sheetName val="부대공"/>
      <sheetName val="구조물공"/>
      <sheetName val="중기일위대가"/>
      <sheetName val="포장공"/>
      <sheetName val="토공"/>
      <sheetName val="배수공1"/>
      <sheetName val="지급자재"/>
      <sheetName val="일위대가표"/>
      <sheetName val="ABUT수량-A1"/>
      <sheetName val="토사(PE)"/>
      <sheetName val="내역"/>
      <sheetName val="식재일위"/>
      <sheetName val="일위대가"/>
      <sheetName val="중기조종사 단위단가"/>
      <sheetName val="집계표"/>
      <sheetName val="토목"/>
      <sheetName val="관급"/>
      <sheetName val="연습"/>
      <sheetName val="9811"/>
      <sheetName val="노임단가"/>
      <sheetName val="DATE"/>
      <sheetName val="조명시설"/>
      <sheetName val="9509"/>
      <sheetName val="경산"/>
      <sheetName val="INPUT"/>
      <sheetName val="대로근거"/>
      <sheetName val="기초목"/>
      <sheetName val="기계경비"/>
      <sheetName val="일위목록"/>
      <sheetName val="소일위대가코드표"/>
      <sheetName val="TOTAL3"/>
      <sheetName val="소방"/>
      <sheetName val="현장관리비"/>
      <sheetName val="단가산출1"/>
      <sheetName val="단가산출2"/>
      <sheetName val="중기사용료산출근거"/>
      <sheetName val="일위(토,포,부)"/>
      <sheetName val="단가산출"/>
      <sheetName val="기본1"/>
      <sheetName val="수정일위대가"/>
    </sheetNames>
    <sheetDataSet>
      <sheetData sheetId="0"/>
      <sheetData sheetId="1"/>
      <sheetData sheetId="2"/>
      <sheetData sheetId="3" refreshError="1"/>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주요자재집계"/>
      <sheetName val="재료산출"/>
      <sheetName val="수량집계표"/>
      <sheetName val="수량산출"/>
      <sheetName val="확폭수량산출"/>
      <sheetName val="접속도로수량"/>
      <sheetName val="설치현황"/>
      <sheetName val="단위수량"/>
      <sheetName val="노임단가"/>
      <sheetName val="노견단위수량"/>
      <sheetName val="ABUT수량-A1"/>
      <sheetName val="실행내역 "/>
      <sheetName val="토사(PE)"/>
      <sheetName val="ⴭⴭⴭⴭⴭ"/>
      <sheetName val="토공 total"/>
      <sheetName val="DATA"/>
      <sheetName val="데이타"/>
      <sheetName val="코드표"/>
      <sheetName val="조명시설"/>
      <sheetName val="AC포장수량"/>
      <sheetName val="4.2유효폭의 계산"/>
      <sheetName val="내역서적용수량"/>
      <sheetName val="Sheet6"/>
      <sheetName val="노무비단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터파기및재료"/>
      <sheetName val="단위수량"/>
      <sheetName val="실행내역 "/>
      <sheetName val="코드표"/>
    </sheetNames>
    <sheetDataSet>
      <sheetData sheetId="0"/>
      <sheetData sheetId="1" refreshError="1"/>
      <sheetData sheetId="2" refreshError="1"/>
      <sheetData sheetId="3"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사(PE)"/>
      <sheetName val="토사(PE-역사이펀)"/>
      <sheetName val="토사(PE-관보호공 0.3)"/>
      <sheetName val="토사(PE-관보호공 1.0)"/>
      <sheetName val="토사(PE-토류벽)"/>
      <sheetName val="토사(PE,CON B=)"/>
      <sheetName val="토사(흄관)"/>
      <sheetName val="토사(흄관-토류벽)"/>
      <sheetName val="토사(BOX-토류벽)"/>
      <sheetName val="토사(흄관,CON B=)"/>
      <sheetName val="토사(PE-관보호공)"/>
      <sheetName val="터파기및재료"/>
      <sheetName val="단위수량"/>
      <sheetName val="ⴭⴭⴭⴭⴭ"/>
      <sheetName val="실행내역 "/>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기변실(A3-LINE)"/>
      <sheetName val="이토변실(A3-LINE)"/>
      <sheetName val="공기변실토공(D)"/>
      <sheetName val="이토변실토공(D)"/>
      <sheetName val="공기변실토공(F)"/>
      <sheetName val="이토변실토공(F)"/>
      <sheetName val="공기변실토공(G)"/>
      <sheetName val="이토변실토공(G)"/>
      <sheetName val="토사(PE)"/>
      <sheetName val="단위수량"/>
      <sheetName val="가시설수량"/>
      <sheetName val="INPUT"/>
      <sheetName val="횡배수관집현황(2공구)"/>
      <sheetName val="자재단가"/>
      <sheetName val="노임단가 "/>
      <sheetName val="터파기및재료"/>
      <sheetName val="DATA"/>
      <sheetName val="데이타"/>
      <sheetName val="TYPE1"/>
      <sheetName val="단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조명시설"/>
      <sheetName val="#REF"/>
      <sheetName val="3BL공동구 수량"/>
      <sheetName val="말뚝지지력산정"/>
      <sheetName val="점자단위"/>
      <sheetName val="점자수량"/>
      <sheetName val="차도특3호맨홀(보강)공제"/>
      <sheetName val="L소A(추)(입력)"/>
      <sheetName val="L중2(추)(입력)"/>
      <sheetName val="L대3및중1(추)(입력)"/>
      <sheetName val="Book1"/>
      <sheetName val="산출근거"/>
      <sheetName val="DATE"/>
      <sheetName val="ABUT수량-A1"/>
      <sheetName val="구조물철거타공정이월"/>
      <sheetName val="관경결정"/>
      <sheetName val="공구"/>
      <sheetName val="관로토공"/>
      <sheetName val="수량산출"/>
      <sheetName val="단위수량"/>
      <sheetName val="수목표준대가"/>
      <sheetName val="금액내역서"/>
      <sheetName val="주형"/>
      <sheetName val="도장수량(하1)"/>
      <sheetName val="교각계산"/>
      <sheetName val="FOOTING단면력"/>
      <sheetName val="우각부보강"/>
      <sheetName val="제수변(2.5x2.0)단위수량"/>
      <sheetName val="이토변실(A3-LINE)"/>
      <sheetName val="토사(PE)"/>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집"/>
      <sheetName val="내집"/>
      <sheetName val="공내"/>
      <sheetName val="내역"/>
      <sheetName val="일대표"/>
      <sheetName val="대가list"/>
      <sheetName val="일대가"/>
      <sheetName val="단가산출"/>
      <sheetName val="단list"/>
      <sheetName val="단산"/>
      <sheetName val="장일대표"/>
      <sheetName val="장비list"/>
      <sheetName val="장비대가"/>
      <sheetName val="단조표"/>
      <sheetName val="단가"/>
      <sheetName val="수산서"/>
      <sheetName val="울릉토적"/>
      <sheetName val="산출서"/>
      <sheetName val="물집"/>
      <sheetName val="옹벽재"/>
      <sheetName val="옹벽높"/>
      <sheetName val="Sheet2"/>
      <sheetName val="이토변실(A3-LINE)"/>
      <sheetName val="토사(P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3">
          <cell r="A3" t="str">
            <v>경유ℓ</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공집계"/>
      <sheetName val="관로집계"/>
      <sheetName val="대로근거"/>
      <sheetName val="대로토공"/>
      <sheetName val="중로근거"/>
      <sheetName val="중로토공"/>
      <sheetName val="소로근거"/>
      <sheetName val="소로토공"/>
      <sheetName val="비포장근거"/>
      <sheetName val="비포장토공"/>
      <sheetName val="연결관수량"/>
      <sheetName val="우수받이수량"/>
      <sheetName val="집수정수량"/>
      <sheetName val="집수정단위"/>
      <sheetName val="U형측구수량"/>
      <sheetName val="U형측구단위"/>
      <sheetName val="산마루측구수량"/>
      <sheetName val="산마루측구단위"/>
      <sheetName val="도수로수량"/>
      <sheetName val="도수로단위"/>
      <sheetName val="횡단배수구수량"/>
      <sheetName val="횡단배수구단위"/>
      <sheetName val="식재일위대가"/>
      <sheetName val="단가"/>
    </sheetNames>
    <sheetDataSet>
      <sheetData sheetId="0" refreshError="1"/>
      <sheetData sheetId="1" refreshError="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기계 공사 집계표"/>
      <sheetName val="기자재비"/>
      <sheetName val="기자재설치비"/>
      <sheetName val="배관자재비"/>
      <sheetName val="배관설치비"/>
      <sheetName val="기자재설치비산출서"/>
      <sheetName val="기자재견적비교표"/>
      <sheetName val="배관단가 비교표"/>
      <sheetName val="일위대가(1호표-14호표).XLS"/>
      <sheetName val="일위대가(15호표-33호표).XLS"/>
      <sheetName val="노임단가"/>
      <sheetName val="대로근거"/>
      <sheetName val="단가"/>
      <sheetName val="DATE"/>
      <sheetName val="표지"/>
      <sheetName val="1.토총"/>
      <sheetName val="토적"/>
      <sheetName val="가정오수"/>
      <sheetName val="2.관로집"/>
      <sheetName val="관부설"/>
      <sheetName val="가정연결"/>
      <sheetName val="3.구조물집계"/>
      <sheetName val="맨홀높이"/>
      <sheetName val="맨홀2"/>
      <sheetName val="4.포장공"/>
      <sheetName val="관로"/>
      <sheetName val="가정연결관"/>
      <sheetName val="5.부대공"/>
      <sheetName val="(1)가시설공"/>
      <sheetName val="(2)경고"/>
      <sheetName val="(3)기타"/>
      <sheetName val="6.주요자재대"/>
      <sheetName val="7.폐기물"/>
      <sheetName val="토실"/>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ow r="116">
          <cell r="D116">
            <v>58041</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공구원가계산"/>
      <sheetName val="2공구산출내역"/>
      <sheetName val="데이타"/>
      <sheetName val="2______"/>
      <sheetName val="중기사용료산출근거"/>
      <sheetName val="단가 및 재료비"/>
      <sheetName val="일위대가"/>
      <sheetName val="직노"/>
      <sheetName val="제직재"/>
      <sheetName val="설직재-1"/>
      <sheetName val="을"/>
      <sheetName val="104동"/>
      <sheetName val="식재일위대가"/>
      <sheetName val="기초일위대가"/>
      <sheetName val="단가대비표"/>
      <sheetName val="10월"/>
      <sheetName val="기자재비"/>
      <sheetName val="2차1차"/>
      <sheetName val="내역"/>
      <sheetName val="단가표"/>
      <sheetName val="예산내역"/>
      <sheetName val="총괄수지표"/>
      <sheetName val="대목"/>
      <sheetName val="일위대가표"/>
      <sheetName val="골조시행"/>
      <sheetName val="내역서2안"/>
      <sheetName val="1차설계변경내역"/>
      <sheetName val="자료"/>
      <sheetName val="노임단가"/>
      <sheetName val="b_balju"/>
      <sheetName val="공통가설"/>
      <sheetName val="견적서"/>
      <sheetName val="일위대가목차"/>
      <sheetName val="내역서"/>
      <sheetName val="덤프트럭계수"/>
      <sheetName val="Mc1"/>
      <sheetName val="70%"/>
      <sheetName val="b_balju-단가단가단가"/>
      <sheetName val="적격점수&lt;300억미만&gt;"/>
      <sheetName val="Macro1"/>
      <sheetName val="견적시담(송포2공구)"/>
      <sheetName val="표지"/>
      <sheetName val="공문"/>
      <sheetName val="대비"/>
      <sheetName val="1"/>
      <sheetName val="2"/>
      <sheetName val="기성"/>
      <sheetName val="변경"/>
      <sheetName val="사진설명"/>
      <sheetName val="범례 (2)"/>
      <sheetName val="목차"/>
      <sheetName val="Sheet2"/>
      <sheetName val="사진대지"/>
      <sheetName val="설비2차"/>
      <sheetName val="일위대가목록"/>
      <sheetName val="심사물량"/>
      <sheetName val="도로정위치부표"/>
      <sheetName val="심사계산"/>
      <sheetName val="DB구축"/>
      <sheetName val="도로조사부표"/>
      <sheetName val="재정비내역"/>
      <sheetName val="입력변수"/>
      <sheetName val="지적고시내역"/>
      <sheetName val="토공사"/>
      <sheetName val="담장산출"/>
      <sheetName val="수목표준대가"/>
      <sheetName val="식재인부"/>
      <sheetName val="건축내역"/>
      <sheetName val="일위대가(건축)"/>
      <sheetName val="FB25JN"/>
      <sheetName val="기성내역"/>
      <sheetName val="백암비스타내역"/>
      <sheetName val="QandAJunior"/>
      <sheetName val="sheet1"/>
      <sheetName val="Data&amp;Result"/>
      <sheetName val="개요"/>
      <sheetName val="터파기및재료"/>
      <sheetName val="실행철강하도"/>
      <sheetName val="COVER"/>
      <sheetName val="Y-WORK"/>
      <sheetName val="내역5"/>
      <sheetName val="단가"/>
      <sheetName val="일위목록"/>
      <sheetName val="DT"/>
      <sheetName val="롤러"/>
      <sheetName val="BH"/>
      <sheetName val="조경유지관리"/>
      <sheetName val="조경식재굴취"/>
      <sheetName val="식재단가"/>
      <sheetName val="인력터파기품"/>
      <sheetName val="2005년임금"/>
      <sheetName val="컨테이너"/>
      <sheetName val="펌프차타설"/>
      <sheetName val="공통가설공사"/>
      <sheetName val="일위_파일"/>
      <sheetName val="건축공사실행"/>
      <sheetName val="노원열병합  건축공사기성내역서"/>
      <sheetName val="data2"/>
      <sheetName val="회사정보"/>
      <sheetName val="b_balju_cho"/>
      <sheetName val="Sheet5"/>
      <sheetName val="EACT10"/>
      <sheetName val="자재단가"/>
      <sheetName val="원가계산서"/>
      <sheetName val="월간관리비"/>
      <sheetName val="산출근거"/>
      <sheetName val="재료단가"/>
      <sheetName val="임금단가"/>
      <sheetName val="장비목록표"/>
      <sheetName val="장비운전경비"/>
      <sheetName val="장비손료"/>
      <sheetName val="장비"/>
      <sheetName val="산근1"/>
      <sheetName val="노무"/>
      <sheetName val="자재"/>
      <sheetName val="일용노임단가"/>
      <sheetName val="★도급내역"/>
      <sheetName val="노임"/>
      <sheetName val="집계표"/>
      <sheetName val="단가비교표"/>
      <sheetName val="단가일람"/>
      <sheetName val="단위량당중기"/>
      <sheetName val="국별인원"/>
      <sheetName val="일 위 대 가 표"/>
      <sheetName val="unit 4"/>
      <sheetName val="환율"/>
      <sheetName val="기초단가"/>
      <sheetName val="공종목록표"/>
      <sheetName val="물가대비표"/>
      <sheetName val="요율"/>
      <sheetName val="BID"/>
      <sheetName val="단가산출"/>
      <sheetName val="#REF"/>
      <sheetName val="경비"/>
      <sheetName val="Sheet10"/>
      <sheetName val="위치조서"/>
      <sheetName val="CON'C"/>
      <sheetName val="단가표 (2)"/>
      <sheetName val="4.일위대가목차"/>
      <sheetName val="일위대가(가설)"/>
      <sheetName val="공사비대비표B(토공)"/>
      <sheetName val="건축"/>
      <sheetName val="회사기초자료"/>
      <sheetName val="단가조사서"/>
      <sheetName val="기본단가"/>
      <sheetName val="인건비단가"/>
      <sheetName val="수량산출"/>
      <sheetName val="골막이(야매)"/>
      <sheetName val="투찰추정"/>
      <sheetName val="광양 3기 유입수"/>
      <sheetName val="요약&amp;결과"/>
      <sheetName val="선금급신청서"/>
      <sheetName val="관리자"/>
      <sheetName val="대가10%"/>
      <sheetName val="제출내역"/>
      <sheetName val="등록업체(031124)"/>
      <sheetName val="BSD _2_"/>
      <sheetName val="대한주택보증(수보)"/>
      <sheetName val="대한주택보증(입보)"/>
      <sheetName val="설계"/>
      <sheetName val="1,2공구원가계산서"/>
      <sheetName val="1공구산출내역서"/>
      <sheetName val="입력"/>
      <sheetName val="수지예산"/>
      <sheetName val="중기조종사 단위단가"/>
      <sheetName val="Total"/>
      <sheetName val="결재판"/>
      <sheetName val="DANGA"/>
      <sheetName val="Macro2"/>
      <sheetName val="코드목록(시스템담당용)"/>
      <sheetName val="DATA1"/>
      <sheetName val="기계경비(시간당)"/>
      <sheetName val="전체"/>
      <sheetName val=" 갑지"/>
      <sheetName val="단가(1)"/>
      <sheetName val="실행(1)"/>
      <sheetName val="몰탈재료산출"/>
      <sheetName val="출력은 금물"/>
      <sheetName val="중기사용료"/>
      <sheetName val="도급"/>
      <sheetName val="단가조사"/>
      <sheetName val="9811"/>
      <sheetName val="보할공정"/>
      <sheetName val="코드표"/>
      <sheetName val="인건비"/>
      <sheetName val="일위대가 "/>
      <sheetName val="안양동교 1안"/>
      <sheetName val="대,유,램"/>
      <sheetName val="증감대비"/>
      <sheetName val="대가"/>
      <sheetName val="변수값"/>
      <sheetName val="중기상차"/>
      <sheetName val="AS복구"/>
      <sheetName val="중기터파기"/>
      <sheetName val="에너지요금"/>
      <sheetName val="할증 "/>
      <sheetName val="일위대가(출입)"/>
      <sheetName val="연결임시"/>
      <sheetName val="공통단가"/>
      <sheetName val="운반비"/>
      <sheetName val="2000양배"/>
      <sheetName val="기초입력 DATA"/>
      <sheetName val="전기품산출"/>
      <sheetName val="수목데이타 "/>
      <sheetName val="교사기준면적(초등)"/>
      <sheetName val="식재가격"/>
      <sheetName val="식재총괄"/>
      <sheetName val="작업금지"/>
      <sheetName val="소비자가"/>
      <sheetName val="시설물기초"/>
      <sheetName val="기초내역"/>
      <sheetName val="금액"/>
      <sheetName val="을지"/>
      <sheetName val="단청공사"/>
      <sheetName val="EJ"/>
      <sheetName val="관로내역원"/>
      <sheetName val="품셈TABLE"/>
      <sheetName val="금액내역서"/>
      <sheetName val="장비사양"/>
      <sheetName val="FAX"/>
      <sheetName val="시설물일위"/>
      <sheetName val="가설공사"/>
      <sheetName val="4차원가계산서"/>
      <sheetName val="단가결정"/>
      <sheetName val="내역아"/>
      <sheetName val="울타리"/>
      <sheetName val="I一般比"/>
      <sheetName val="N賃率-職"/>
      <sheetName val="J直材4"/>
      <sheetName val="기계경비일람"/>
      <sheetName val="1안"/>
      <sheetName val="A-4"/>
      <sheetName val="단산목록"/>
      <sheetName val="별제권_정리담보권"/>
      <sheetName val="sheet1 (2)"/>
      <sheetName val="공사개요"/>
      <sheetName val="노임단가표"/>
      <sheetName val="물가시세표"/>
      <sheetName val="단가비교"/>
      <sheetName val="재료"/>
      <sheetName val="조건표"/>
      <sheetName val="조명시설"/>
      <sheetName val="경비_원본"/>
      <sheetName val="집계표_식재"/>
      <sheetName val="장비종합부표"/>
      <sheetName val="부표"/>
      <sheetName val="공정집계_국별"/>
      <sheetName val="버스운행안내"/>
      <sheetName val="예방접종계획"/>
      <sheetName val="근태계획서"/>
      <sheetName val="총공사비집계표"/>
      <sheetName val="ABUT수량-A1"/>
      <sheetName val="여과지동"/>
      <sheetName val="웅진교-S2"/>
      <sheetName val="내 역 서(총괄)"/>
      <sheetName val="DATA"/>
      <sheetName val="조명율표"/>
      <sheetName val="저수조"/>
      <sheetName val="BS"/>
      <sheetName val="실행내역"/>
      <sheetName val="범례_(2)"/>
      <sheetName val="노원열병합__건축공사기성내역서"/>
      <sheetName val="단가_및_재료비"/>
      <sheetName val="일_위_대_가_표"/>
      <sheetName val="unit_4"/>
      <sheetName val="_갑지"/>
      <sheetName val="출력은_금물"/>
      <sheetName val="안양동교_1안"/>
      <sheetName val="단가표_(2)"/>
      <sheetName val="할증_"/>
      <sheetName val="광양_3기_유입수"/>
      <sheetName val="수목데이타_"/>
      <sheetName val="중기조종사_단위단가"/>
      <sheetName val="공장동 지하1층"/>
      <sheetName val="용역동 및 154KV"/>
      <sheetName val="공장동 3층"/>
      <sheetName val="공장동 1층"/>
      <sheetName val="강병규"/>
      <sheetName val="급여대장"/>
      <sheetName val="직원 인적급여 카드"/>
      <sheetName val="AV시스템"/>
      <sheetName val="내부마감"/>
      <sheetName val="현장경비"/>
      <sheetName val="기본입력"/>
      <sheetName val="고내분기~한림"/>
      <sheetName val="광령~경마장"/>
      <sheetName val="세기~광령"/>
      <sheetName val="설계예산서"/>
      <sheetName val="예산내역서"/>
      <sheetName val="96노임기준"/>
      <sheetName val="하부철근수량"/>
      <sheetName val="전력"/>
      <sheetName val="실행"/>
      <sheetName val="(전남)시범지구 운영실적 및 결과분석(8월까지)"/>
      <sheetName val="01"/>
      <sheetName val="광주전남"/>
      <sheetName val="경산"/>
      <sheetName val="제2호단위수량"/>
      <sheetName val="원하대비"/>
      <sheetName val="원도급"/>
      <sheetName val="하도급"/>
      <sheetName val="대비2"/>
      <sheetName val="건축공사"/>
      <sheetName val="2.냉난방설비공사"/>
      <sheetName val="7.자동제어공사"/>
      <sheetName val="DATE"/>
      <sheetName val="화재 탐지 설비"/>
      <sheetName val="우석문틀"/>
      <sheetName val="냉천부속동"/>
      <sheetName val="000000"/>
      <sheetName val="준검 내역서"/>
      <sheetName val="견적"/>
      <sheetName val="자단"/>
      <sheetName val="철콘공사"/>
      <sheetName val="주소록"/>
      <sheetName val=" 견적서"/>
      <sheetName val="도급FORM"/>
      <sheetName val="3련 BOX"/>
      <sheetName val="예산명세서"/>
      <sheetName val="설계명세서"/>
      <sheetName val="자료입력"/>
      <sheetName val="당사실시1"/>
      <sheetName val="Sheet4"/>
      <sheetName val="상각비"/>
      <sheetName val="조명일위"/>
      <sheetName val="재노경"/>
      <sheetName val="도급내역5+800"/>
      <sheetName val="도급내역"/>
      <sheetName val="const."/>
      <sheetName val="2000년1차"/>
      <sheetName val="4.공사별"/>
      <sheetName val="갑지"/>
      <sheetName val="보도공제면적"/>
      <sheetName val="신규일위"/>
      <sheetName val="수목데이타"/>
      <sheetName val="포장복구집계"/>
      <sheetName val="내역서(전기)"/>
      <sheetName val="시멘트"/>
      <sheetName val="토사(PE)"/>
      <sheetName val="원가계산서(남측)"/>
      <sheetName val="내역-2"/>
      <sheetName val="토량1-1"/>
      <sheetName val="견적단가"/>
      <sheetName val="투찰내역"/>
      <sheetName val="총괄내역서"/>
      <sheetName val="기본단가표"/>
      <sheetName val="북방3터널"/>
      <sheetName val="계약내역(2)"/>
      <sheetName val="재료집계표빽업"/>
      <sheetName val="암거수리계산서"/>
      <sheetName val="◀암거수리계산조서"/>
      <sheetName val="◀암거위치"/>
      <sheetName val="최종단면▶"/>
      <sheetName val="◀평균높이▶"/>
      <sheetName val="입찰안"/>
      <sheetName val="물가시세"/>
      <sheetName val="기준액"/>
      <sheetName val="단가기준"/>
      <sheetName val="기계경비"/>
      <sheetName val="계산서(곡선부)"/>
      <sheetName val="포장재료집계표"/>
      <sheetName val="6-1. 관개량조서"/>
      <sheetName val="자동제어"/>
      <sheetName val="통장출금액"/>
      <sheetName val="청주(철골발주의뢰서)"/>
      <sheetName val="일위대가표(DEEP)"/>
      <sheetName val="구의33고"/>
      <sheetName val="중기집계"/>
      <sheetName val="10월 (2)"/>
      <sheetName val="종합-임현"/>
      <sheetName val="비전경영계획"/>
      <sheetName val="잡비"/>
      <sheetName val="공구"/>
      <sheetName val="비탈면보호공수량산출"/>
      <sheetName val="전차선로 물량표"/>
      <sheetName val="한강운반비"/>
      <sheetName val="공통(20-91)"/>
      <sheetName val="단가산출-기,교"/>
      <sheetName val="일위목록-기"/>
      <sheetName val="자재목록"/>
      <sheetName val="단가목록"/>
      <sheetName val="중기목록"/>
      <sheetName val="노임이"/>
      <sheetName val="장비경비"/>
      <sheetName val="빗물받이(910-510-410)"/>
      <sheetName val="원가data"/>
      <sheetName val="BNR Design"/>
      <sheetName val="용역비내역-진짜"/>
      <sheetName val="CABLE SIZE-1"/>
      <sheetName val="단가조사-예비품"/>
      <sheetName val="단가산출(총괄)"/>
      <sheetName val="일위총괄"/>
      <sheetName val="설명서 "/>
      <sheetName val="토목"/>
      <sheetName val="철거산출근거"/>
      <sheetName val="달대"/>
      <sheetName val="기본1"/>
      <sheetName val="수정일위대가"/>
      <sheetName val="설계내역서"/>
      <sheetName val="이토변실(A3-LINE)"/>
      <sheetName val="6)화재 탐지 설비"/>
      <sheetName val="관급"/>
      <sheetName val="가정조건"/>
      <sheetName val="공통"/>
      <sheetName val="재료비"/>
      <sheetName val="DATA 입력란"/>
      <sheetName val="L_RPTB~1"/>
      <sheetName val="시작4"/>
      <sheetName val="단가산출서"/>
      <sheetName val="굴화내역"/>
      <sheetName val="남대문빌딩"/>
      <sheetName val="반포2차"/>
      <sheetName val="일위대가(1)"/>
      <sheetName val="단가_1_"/>
      <sheetName val="설비내역서"/>
      <sheetName val="건축내역서"/>
      <sheetName val="전기내역서"/>
      <sheetName val="수량산출서"/>
      <sheetName val="10"/>
      <sheetName val="11"/>
      <sheetName val="12"/>
      <sheetName val="13"/>
      <sheetName val="14"/>
      <sheetName val="15"/>
      <sheetName val="16"/>
      <sheetName val="3"/>
      <sheetName val="4"/>
      <sheetName val="5"/>
      <sheetName val="6"/>
      <sheetName val="7"/>
      <sheetName val="8"/>
      <sheetName val="9"/>
      <sheetName val="유원장"/>
      <sheetName val="놀이광장"/>
      <sheetName val="다목적광장"/>
      <sheetName val="단가산출2"/>
      <sheetName val="조건"/>
      <sheetName val="사업성"/>
      <sheetName val="기초입력_DATA"/>
      <sheetName val="종배수관면벽신"/>
      <sheetName val="피벗테이블데이터분석"/>
      <sheetName val="덤프운반거리산출(토)"/>
      <sheetName val="덤프운반거리산출(풍)"/>
      <sheetName val="덤프운반거리산출(연)"/>
      <sheetName val="단"/>
      <sheetName val="조경일람"/>
      <sheetName val="부대공"/>
      <sheetName val="배수공"/>
      <sheetName val="토공"/>
      <sheetName val="포장공"/>
      <sheetName val="일위대가 목록표"/>
      <sheetName val="중기단가"/>
      <sheetName val="단가및재료비"/>
      <sheetName val="의왕내역"/>
      <sheetName val="노무비"/>
      <sheetName val="원가"/>
      <sheetName val="실행내역 "/>
      <sheetName val="금융비용"/>
      <sheetName val="2000,9월 일위"/>
      <sheetName val="현장관리비"/>
      <sheetName val="단위수량"/>
      <sheetName val="계약서"/>
      <sheetName val="간접비 총괄표"/>
      <sheetName val="2.1  노무비 평균단가산출"/>
      <sheetName val="기초일위"/>
      <sheetName val="시설일위"/>
      <sheetName val="보고"/>
      <sheetName val="표준항목"/>
      <sheetName val="교각1"/>
      <sheetName val="식재일위"/>
      <sheetName val="말뚝지지력산정"/>
      <sheetName val="pier(각형)"/>
      <sheetName val="(A)내역서"/>
      <sheetName val="단중표"/>
      <sheetName val="파일의이용"/>
      <sheetName val="VOR"/>
      <sheetName val="신고조서"/>
      <sheetName val="단 box"/>
      <sheetName val="수량집계"/>
      <sheetName val="기초자료"/>
      <sheetName val="1.우편집중내역서"/>
      <sheetName val="장비가동"/>
      <sheetName val="을 1"/>
      <sheetName val="을 2"/>
      <sheetName val="변경내역"/>
      <sheetName val="-치수표(곡선부)"/>
      <sheetName val="가동비율"/>
      <sheetName val="일위대가(4층원격)"/>
      <sheetName val="1공구원가계산서"/>
      <sheetName val="중기손료"/>
      <sheetName val="배수내역"/>
      <sheetName val="DAN"/>
      <sheetName val="백호우계수"/>
      <sheetName val="16-1"/>
      <sheetName val="9-1차이내역"/>
      <sheetName val="단  가  대  비  표"/>
      <sheetName val="일  위  대  가  목  록"/>
      <sheetName val="부표총괄"/>
      <sheetName val="납부서"/>
      <sheetName val="JUCKEYK"/>
      <sheetName val="기준FACTOR"/>
      <sheetName val="설계산출기초"/>
      <sheetName val="도급예산내역서봉투"/>
      <sheetName val="공사원가계산서"/>
      <sheetName val="설계산출표지"/>
      <sheetName val="도급예산내역서총괄표"/>
      <sheetName val="을부담운반비"/>
      <sheetName val="운반비산출"/>
      <sheetName val="원가서"/>
      <sheetName val="기능공인적사항"/>
      <sheetName val="3.하중산정4.지지력"/>
      <sheetName val="대가단최종"/>
      <sheetName val="전선 및 전선관"/>
      <sheetName val="날개벽수량표"/>
      <sheetName val="1. 설계조건 2.단면가정 3. 하중계산"/>
      <sheetName val="공내역"/>
      <sheetName val="ⴭⴭⴭⴭⴭ"/>
      <sheetName val="경율산정.XLS"/>
      <sheetName val="실행예산"/>
      <sheetName val="06 일위대가목록"/>
      <sheetName val="노견단위수량"/>
      <sheetName val="공조기"/>
      <sheetName val="총 괄 표"/>
      <sheetName val="식재"/>
      <sheetName val="시설물"/>
      <sheetName val="식재출력용"/>
      <sheetName val="유지관리"/>
      <sheetName val="지급자재"/>
      <sheetName val="수량집계표(舊)"/>
      <sheetName val="세부내역서(소방)"/>
      <sheetName val="조견표"/>
      <sheetName val="간공설계서"/>
      <sheetName val="일위대가집계"/>
      <sheetName val="적산산출"/>
      <sheetName val="자재비산출"/>
      <sheetName val="운용비산출"/>
      <sheetName val="부대공Ⅱ"/>
      <sheetName val="분당임차변경"/>
      <sheetName val="형틀공사"/>
      <sheetName val="건축공사 집계표"/>
      <sheetName val="골조"/>
      <sheetName val="교통대책내역"/>
      <sheetName val="일용노임단가2001상"/>
      <sheetName val="참조자료"/>
      <sheetName val="A갑지"/>
      <sheetName val="내역표지"/>
      <sheetName val="유림골조"/>
      <sheetName val="조도계산서 (도서)"/>
      <sheetName val="2.대외공문"/>
      <sheetName val="노무비 근거"/>
      <sheetName val="확약서"/>
      <sheetName val="BQ(실행)"/>
      <sheetName val="6호기"/>
      <sheetName val="목록"/>
      <sheetName val="국민연금표"/>
      <sheetName val="램머"/>
      <sheetName val="작업일보"/>
      <sheetName val="2003상반기노임기준"/>
      <sheetName val="산출기초"/>
      <sheetName val="공사비산출서"/>
      <sheetName val="투입비"/>
      <sheetName val="견적 (2)"/>
      <sheetName val="실행간접비"/>
      <sheetName val="1차 내역서"/>
      <sheetName val="손익계산서"/>
      <sheetName val="발주처담당자"/>
      <sheetName val="공정표"/>
      <sheetName val="도급원가"/>
      <sheetName val="내역_FILE"/>
      <sheetName val="갑지(추정)"/>
      <sheetName val="변압기 및 발전기 용량"/>
      <sheetName val="Baby일위대가"/>
      <sheetName val="청천내"/>
      <sheetName val="접속슬라브"/>
      <sheetName val="정산명세서"/>
      <sheetName val="옥외등신설"/>
      <sheetName val="저케CV22신설"/>
      <sheetName val="저케CV38신설"/>
      <sheetName val="저케CV8신설"/>
      <sheetName val="접지3종"/>
      <sheetName val="괴목육교"/>
      <sheetName val="사업수지"/>
      <sheetName val="중기작업량"/>
      <sheetName val="토목공사"/>
      <sheetName val="개인명세서"/>
      <sheetName val="토적단위"/>
      <sheetName val="단가견적조사표"/>
      <sheetName val="계정code"/>
      <sheetName val="정의"/>
      <sheetName val="우수공,맨홀,집수정"/>
      <sheetName val="개요입력"/>
      <sheetName val="수량기준"/>
      <sheetName val="관접합및부설"/>
      <sheetName val="인부노임"/>
      <sheetName val="구간재료"/>
      <sheetName val="설계표지"/>
      <sheetName val="예산편성"/>
      <sheetName val="자판실행"/>
      <sheetName val="횡배수관"/>
      <sheetName val="실행대비"/>
      <sheetName val="구간별현황"/>
      <sheetName val="배수량"/>
      <sheetName val="WORK"/>
      <sheetName val="기본계획"/>
      <sheetName val="소방"/>
      <sheetName val="사각1,특1호"/>
      <sheetName val="동문건설"/>
      <sheetName val="예총"/>
      <sheetName val="광주운남을"/>
      <sheetName val="TRE TABLE"/>
      <sheetName val="수입"/>
      <sheetName val="3단계"/>
      <sheetName val="대구경북"/>
      <sheetName val="월별손익현황"/>
      <sheetName val="서울서부"/>
      <sheetName val="부산경남"/>
      <sheetName val="서울동부"/>
      <sheetName val="인천경기"/>
      <sheetName val="중부본부"/>
      <sheetName val="호남본부"/>
      <sheetName val="일 위 목 록 표"/>
      <sheetName val="유역면적"/>
      <sheetName val="이식운반"/>
      <sheetName val="옥외외등집계표"/>
      <sheetName val="실행기초"/>
      <sheetName val="APT내역"/>
      <sheetName val="부대시설"/>
      <sheetName val="토건"/>
      <sheetName val="간접비"/>
      <sheetName val="sub"/>
      <sheetName val="근로자"/>
      <sheetName val="총괄표"/>
      <sheetName val="인공산출"/>
      <sheetName val="세금자료"/>
      <sheetName val="기타 정보통신공사"/>
      <sheetName val="CODE"/>
      <sheetName val="철근콘크리트 (5)"/>
      <sheetName val="안전장치"/>
      <sheetName val="일반공사"/>
      <sheetName val="기초대가"/>
      <sheetName val="시설대가"/>
      <sheetName val="수목대가"/>
      <sheetName val="인공대가"/>
      <sheetName val="적용단위길이"/>
      <sheetName val="특수기호강도거푸집"/>
      <sheetName val="종배수관(신)"/>
      <sheetName val="포스코실행"/>
      <sheetName val="장비집계"/>
      <sheetName val="실행내역서 "/>
      <sheetName val="교각별철근수량집계표"/>
      <sheetName val="실행예산서"/>
      <sheetName val="S&amp;R"/>
      <sheetName val="인원계획-미화"/>
      <sheetName val="Quality"/>
      <sheetName val="People"/>
      <sheetName val="Risk"/>
      <sheetName val="Training"/>
      <sheetName val="General"/>
      <sheetName val="Instructions"/>
      <sheetName val="규준틀"/>
      <sheetName val="패널"/>
      <sheetName val="001"/>
      <sheetName val="단재적표"/>
      <sheetName val="22단가"/>
      <sheetName val="22인공"/>
      <sheetName val="단가대비표 (3)"/>
      <sheetName val="설계명세서 (장비)"/>
      <sheetName val="공내역서"/>
      <sheetName val="단위단가"/>
      <sheetName val="자재테이블"/>
      <sheetName val="진주방향"/>
      <sheetName val="Ekog10"/>
      <sheetName val="1단계총괄내역서"/>
      <sheetName val="간접1"/>
      <sheetName val="도곡동APT"/>
      <sheetName val="신대방교수"/>
      <sheetName val="5직접"/>
      <sheetName val="장비단가"/>
      <sheetName val="4.2.1 마루높이 검토"/>
      <sheetName val="품셈표"/>
      <sheetName val="제경비"/>
      <sheetName val="MCC제원"/>
      <sheetName val="제경비율"/>
      <sheetName val="내역1"/>
      <sheetName val="범례_(2)1"/>
      <sheetName val="단가_및_재료비1"/>
      <sheetName val="단가 "/>
      <sheetName val="개화1교"/>
      <sheetName val="TYPE-1"/>
      <sheetName val="수목단가"/>
      <sheetName val="시설수량표"/>
      <sheetName val="식재수량표"/>
      <sheetName val="1.설계기준 "/>
      <sheetName val="기계"/>
      <sheetName val="정화조"/>
      <sheetName val="조경"/>
      <sheetName val="교량하부공"/>
      <sheetName val="미드수량"/>
      <sheetName val="노원열병합__건축공사기성내역서1"/>
      <sheetName val="일_위_대_가_표1"/>
      <sheetName val="출력은_금물1"/>
      <sheetName val="unit_41"/>
      <sheetName val="_갑지1"/>
      <sheetName val="단가표_(2)1"/>
      <sheetName val="광양_3기_유입수1"/>
      <sheetName val="BSD__2_"/>
      <sheetName val="안양동교_1안1"/>
      <sheetName val="할증_1"/>
      <sheetName val="중기조종사_단위단가1"/>
      <sheetName val="수목데이타_1"/>
      <sheetName val="직원_인적급여_카드"/>
      <sheetName val="sheet1_(2)"/>
      <sheetName val="4_일위대가목차"/>
      <sheetName val="일위대가_"/>
      <sheetName val="2_냉난방설비공사"/>
      <sheetName val="7_자동제어공사"/>
      <sheetName val="화재_탐지_설비"/>
      <sheetName val="4_공사별"/>
      <sheetName val="(전남)시범지구_운영실적_및_결과분석(8월까지)"/>
      <sheetName val="준검_내역서"/>
      <sheetName val="3련_BOX"/>
      <sheetName val="공장동_지하1층"/>
      <sheetName val="용역동_및_154KV"/>
      <sheetName val="공장동_3층"/>
      <sheetName val="공장동_1층"/>
      <sheetName val="직접비"/>
      <sheetName val="일반부표"/>
      <sheetName val="본사인상전"/>
      <sheetName val="G.R300경비"/>
      <sheetName val="설계예산서(흙막이)"/>
      <sheetName val="wall"/>
      <sheetName val="규격"/>
      <sheetName val="원내역"/>
      <sheetName val="6공구(당초)"/>
      <sheetName val="전기일위목록"/>
      <sheetName val="바닥판"/>
      <sheetName val="입력DATA"/>
      <sheetName val="이름교환"/>
      <sheetName val="자  재"/>
      <sheetName val="건축외주"/>
      <sheetName val="대덕토공총"/>
      <sheetName val="구리토평1전기"/>
      <sheetName val="실행(ALT1)"/>
      <sheetName val="값"/>
      <sheetName val="일위산출"/>
      <sheetName val="설비"/>
      <sheetName val="예가표"/>
      <sheetName val="archi(본사)"/>
      <sheetName val="약품공급2"/>
      <sheetName val="비용"/>
      <sheetName val="공사비산출내역"/>
      <sheetName val="COST"/>
      <sheetName val="주beam"/>
      <sheetName val="노임 단가"/>
      <sheetName val="4.직접인건비"/>
      <sheetName val="직접인건비"/>
      <sheetName val="front"/>
      <sheetName val="기초목"/>
      <sheetName val="공종단가"/>
      <sheetName val="도급기성"/>
      <sheetName val="※참고자료※"/>
      <sheetName val="대치판정"/>
      <sheetName val="산출내역서집계표"/>
      <sheetName val="단가 (2)"/>
      <sheetName val="코드"/>
      <sheetName val="구입단가"/>
      <sheetName val="맨홀_공사비"/>
      <sheetName val="원가계산"/>
      <sheetName val="부대내역"/>
      <sheetName val="단관데이터"/>
      <sheetName val="이형관데이터"/>
      <sheetName val="SG"/>
      <sheetName val="7월11일"/>
      <sheetName val="기초공"/>
      <sheetName val="기둥(원형)"/>
      <sheetName val="단위중량"/>
      <sheetName val="소일위대가코드표"/>
      <sheetName val="원가계산서(변경)"/>
      <sheetName val="우수받이"/>
      <sheetName val="기본일위"/>
      <sheetName val="실행내역서"/>
      <sheetName val="BOJUNGGM"/>
      <sheetName val="주공 갑지"/>
      <sheetName val="배수장토목공사비"/>
      <sheetName val="NEW DB"/>
      <sheetName val="단가일람 (2)"/>
      <sheetName val="98태백"/>
      <sheetName val="11-2.아파트내역"/>
      <sheetName val="아파트"/>
      <sheetName val="유림총괄"/>
      <sheetName val="기"/>
      <sheetName val="전선(총)"/>
      <sheetName val="노단"/>
      <sheetName val="?????"/>
      <sheetName val="PAINT"/>
      <sheetName val="比較表"/>
      <sheetName val="편집1"/>
      <sheetName val="경남"/>
      <sheetName val="경북"/>
      <sheetName val="중부"/>
      <sheetName val="전기"/>
      <sheetName val="기초데이타"/>
      <sheetName val="상호참고자료"/>
      <sheetName val="발주처자료입력"/>
      <sheetName val="회사기본자료"/>
      <sheetName val="하자보증자료"/>
      <sheetName val="기성내역서표지"/>
      <sheetName val="변경내역서간지"/>
      <sheetName val="덤프"/>
      <sheetName val="석재다짐"/>
      <sheetName val="소운반"/>
      <sheetName val="아스콘"/>
      <sheetName val="자재일위(경)"/>
      <sheetName val="적용기준"/>
      <sheetName val="물건개요"/>
      <sheetName val="빌딩경영보고서"/>
      <sheetName val="리스료"/>
      <sheetName val="산출기준자료"/>
      <sheetName val="단위목록"/>
      <sheetName val="문학간접"/>
      <sheetName val="간접"/>
      <sheetName val="대로근거"/>
      <sheetName val="직재"/>
      <sheetName val="48단가"/>
      <sheetName val="견적990322"/>
      <sheetName val="안전난간대원가"/>
      <sheetName val="가시설수량"/>
      <sheetName val="96작생능"/>
      <sheetName val="물가자료"/>
      <sheetName val="횡배수관집현황(2공구)"/>
      <sheetName val="1공구내역서(1)"/>
      <sheetName val="단가산출목록표"/>
      <sheetName val="터널조도"/>
      <sheetName val="시운전연료비"/>
      <sheetName val="Sheet3"/>
      <sheetName val="직접경비"/>
      <sheetName val="기초자료입력"/>
      <sheetName val="연결관암거"/>
      <sheetName val="판"/>
      <sheetName val="적현로"/>
      <sheetName val="1월"/>
      <sheetName val="단면별연장"/>
      <sheetName val="배수관연장조서"/>
      <sheetName val="기계설비"/>
      <sheetName val="총괄"/>
      <sheetName val="노무단가"/>
      <sheetName val="대표명단"/>
      <sheetName val="일위대가내역"/>
      <sheetName val="파이프류"/>
      <sheetName val="전등설비"/>
      <sheetName val="Proposal"/>
      <sheetName val="퍼스트"/>
      <sheetName val="출자한도"/>
      <sheetName val="부하계산서"/>
      <sheetName val="토적표"/>
      <sheetName val="설계내역2"/>
      <sheetName val="설계예시"/>
      <sheetName val="세골재  T2 변경 현황"/>
      <sheetName val="기초"/>
      <sheetName val="참조 (2)"/>
      <sheetName val="관급자재"/>
      <sheetName val="건축일위"/>
      <sheetName val="그라우팅일위"/>
      <sheetName val="전산소모"/>
      <sheetName val="폐토수익화 "/>
      <sheetName val="주요항목별"/>
      <sheetName val="출력X"/>
      <sheetName val="기계경비목록"/>
      <sheetName val="단가일람표"/>
      <sheetName val="정부노임단가"/>
      <sheetName val="이름정의"/>
      <sheetName val="슬래브"/>
      <sheetName val="집계"/>
      <sheetName val="일반건축물통신회선수"/>
      <sheetName val="일위대가-1"/>
      <sheetName val="서식"/>
      <sheetName val="재료표"/>
      <sheetName val="물량내역"/>
      <sheetName val="건설기계사용기준"/>
      <sheetName val="하조서"/>
      <sheetName val="#2_Paint"/>
      <sheetName val="수정"/>
      <sheetName val="직접경비호표"/>
      <sheetName val="직접인건비호표(항목60%)"/>
      <sheetName val="근거(기밀댐퍼)"/>
      <sheetName val="예산조서"/>
      <sheetName val="기계경비목록1"/>
      <sheetName val="도봉2지구"/>
      <sheetName val="매매"/>
      <sheetName val="토공사(흙막이)"/>
      <sheetName val="안양1공구_건축"/>
      <sheetName val="투찰금액"/>
      <sheetName val="36단가"/>
      <sheetName val="갑지1"/>
      <sheetName val="공정계획"/>
      <sheetName val="상하차비용(기계상차)"/>
      <sheetName val="수간보호"/>
      <sheetName val="인건비 "/>
      <sheetName val="참고자료"/>
      <sheetName val="ITEM"/>
      <sheetName val="2008년상반노임"/>
      <sheetName val="소화실적"/>
      <sheetName val="4.직접인ֺ_x0000_"/>
      <sheetName val="원곡IC교 내진성능보강공사 실시설계 용역.xlsx"/>
      <sheetName val="7단가"/>
      <sheetName val="단가산출1"/>
      <sheetName val="6. 직접경비"/>
      <sheetName val="적정심사"/>
      <sheetName val="건축2"/>
      <sheetName val="공사비증감"/>
      <sheetName val="횡배수관수량집계"/>
      <sheetName val="일위"/>
      <sheetName val="시화점실행"/>
      <sheetName val="Customer Databas"/>
      <sheetName val="동홍동인부인적사항"/>
      <sheetName val="장비비"/>
      <sheetName val="PAD TR보호대기초"/>
      <sheetName val="가로등기초"/>
      <sheetName val="HANDHOLE(2)"/>
      <sheetName val="내역분기"/>
      <sheetName val="단면가정"/>
      <sheetName val="설계변경총괄표(계산식)"/>
      <sheetName val="동수"/>
      <sheetName val="2F 회의실견적(5_14 일대)"/>
      <sheetName val="원가계산서 "/>
      <sheetName val="대여현황"/>
      <sheetName val="단위량"/>
      <sheetName val="재료집계표2"/>
      <sheetName val="토적집계표"/>
      <sheetName val="설계개요"/>
      <sheetName val="세대별집계표(BY 고려전산)_미출력"/>
      <sheetName val="검토표(총괄)"/>
      <sheetName val="추가할증(삭제금지)"/>
      <sheetName val="일쐈齣/"/>
      <sheetName val="일ᩐ瀀"/>
      <sheetName val="일ᩐ頀"/>
      <sheetName val="원가장"/>
      <sheetName val="아파트 내역"/>
      <sheetName val="토목주소"/>
      <sheetName val="프랜트면허"/>
      <sheetName val="난방설비"/>
      <sheetName val="갑지70%"/>
      <sheetName val="계정"/>
      <sheetName val="내역서 (2)"/>
      <sheetName val="양남(실시)"/>
      <sheetName val="건천(실시)"/>
      <sheetName val="외동(실시)"/>
      <sheetName val="안강(실시)"/>
      <sheetName val="안강(우선실시)"/>
      <sheetName val="도堉᎓"/>
      <sheetName val="가격조사서"/>
      <sheetName val="내역2"/>
      <sheetName val="비교표"/>
      <sheetName val="점수계산1-2"/>
      <sheetName val="NYS"/>
      <sheetName val="설계명세서-2"/>
      <sheetName val="덕전리"/>
      <sheetName val="북부"/>
      <sheetName val="지주토목내역서"/>
      <sheetName val="열린교실"/>
      <sheetName val="도기류"/>
      <sheetName val="6차2회변경내역서"/>
      <sheetName val="저"/>
      <sheetName val="발주수량표"/>
      <sheetName val="원형1호맨홀토공수량"/>
      <sheetName val="부재리스트"/>
      <sheetName val="수곡내역"/>
      <sheetName val="중기경유지급대장"/>
      <sheetName val="중기잡유공제"/>
      <sheetName val="중기잡유지급대장"/>
      <sheetName val="중기임차료"/>
      <sheetName val="중기경유공제"/>
      <sheetName val="안전시설"/>
      <sheetName val="평가데이터"/>
      <sheetName val="기본설계기준"/>
      <sheetName val="품셈총괄표"/>
      <sheetName val="중기명"/>
      <sheetName val="CTEMCOST"/>
      <sheetName val="BOX"/>
      <sheetName val="단가대비"/>
      <sheetName val="11년상반기"/>
      <sheetName val="EQ-R1"/>
      <sheetName val="용산1(해보)"/>
      <sheetName val="유류대관리"/>
      <sheetName val="보험료산출"/>
      <sheetName val="산출내역(4월)"/>
      <sheetName val="산출내역(5월) (2)"/>
      <sheetName val="시중노임단가"/>
      <sheetName val="범례_(2)2"/>
      <sheetName val="단가_및_재료비2"/>
      <sheetName val="노원열병합__건축공사기성내역서2"/>
      <sheetName val="출력은_금물2"/>
      <sheetName val="안양동교_1안2"/>
      <sheetName val="unit_42"/>
      <sheetName val="일_위_대_가_표2"/>
      <sheetName val="단가표_(2)2"/>
      <sheetName val="할증_2"/>
      <sheetName val="수목데이타_2"/>
      <sheetName val="기초입력_DATA1"/>
      <sheetName val="직원_인적급여_카드1"/>
      <sheetName val="4_일위대가목차1"/>
      <sheetName val="_갑지2"/>
      <sheetName val="3련_BOX1"/>
      <sheetName val="중기조종사_단위단가2"/>
      <sheetName val="BSD__2_1"/>
      <sheetName val="광양_3기_유입수2"/>
      <sheetName val="(전남)시범지구_운영실적_및_결과분석(8월까지)1"/>
      <sheetName val="일위대가_1"/>
      <sheetName val="2_냉난방설비공사1"/>
      <sheetName val="7_자동제어공사1"/>
      <sheetName val="화재_탐지_설비1"/>
      <sheetName val="내_역_서(총괄)"/>
      <sheetName val="4_공사별1"/>
      <sheetName val="6-1__관개량조서"/>
      <sheetName val="CABLE_SIZE-1"/>
      <sheetName val="준검_내역서1"/>
      <sheetName val="const_"/>
      <sheetName val="공장동_지하1층1"/>
      <sheetName val="용역동_및_154KV1"/>
      <sheetName val="공장동_3층1"/>
      <sheetName val="공장동_1층1"/>
      <sheetName val="일위대가_목록표"/>
      <sheetName val="설명서_"/>
      <sheetName val="10월_(2)"/>
      <sheetName val="_견적서"/>
      <sheetName val="DATA_입력란"/>
      <sheetName val="1__설계조건_2_단면가정_3__하중계산"/>
      <sheetName val="간접비_총괄표"/>
      <sheetName val="2_1__노무비_평균단가산출"/>
      <sheetName val="전선_및_전선관"/>
      <sheetName val="3_하중산정4_지지력"/>
      <sheetName val="1_우편집중내역서"/>
      <sheetName val="건축공사_집계표"/>
      <sheetName val="총_괄_표"/>
      <sheetName val="기타_정보통신공사"/>
      <sheetName val="노무비_근거"/>
      <sheetName val="단가대비표_(3)"/>
      <sheetName val="단__가__대__비__표"/>
      <sheetName val="일__위__대__가__목__록"/>
      <sheetName val="2000,9월_일위"/>
      <sheetName val="06_일위대가목록"/>
      <sheetName val="실행내역_"/>
      <sheetName val="2_대외공문"/>
      <sheetName val="설계명세서_(장비)"/>
      <sheetName val="을_1"/>
      <sheetName val="을_2"/>
      <sheetName val="전차선로_물량표"/>
      <sheetName val="변압기_및_발전기_용량"/>
      <sheetName val="조도계산서_(도서)"/>
      <sheetName val="견적_(2)"/>
      <sheetName val="1차_내역서"/>
      <sheetName val="단_box"/>
      <sheetName val="4_직접인건비"/>
      <sheetName val="일_위_목_록_표"/>
      <sheetName val="TRE_TABLE"/>
      <sheetName val="맨홀수량산출"/>
      <sheetName val="도급금액"/>
      <sheetName val="내역서(삼호)"/>
      <sheetName val="단가최종"/>
      <sheetName val="인쇄안해도됨"/>
      <sheetName val="토공정보"/>
      <sheetName val="기흥하도용"/>
      <sheetName val="구조물철거타공정이월"/>
      <sheetName val="ALL"/>
      <sheetName val="LIDE"/>
      <sheetName val="본체"/>
      <sheetName val="외주(기준)"/>
      <sheetName val="재.노.경(기준)"/>
      <sheetName val="선정요령"/>
      <sheetName val="재정비직인"/>
      <sheetName val="용역비산출"/>
      <sheetName val="[2차1차.XLS]일쐈齣/"/>
      <sheetName val="공동"/>
      <sheetName val="원가계산(2)"/>
      <sheetName val="테이블"/>
      <sheetName val="단가조정"/>
      <sheetName val="자재일람"/>
      <sheetName val="예산서"/>
      <sheetName val="별표 "/>
      <sheetName val="중기 목록표"/>
      <sheetName val="노무비단가"/>
      <sheetName val="설계서(본관)"/>
      <sheetName val="대가표(품셈)"/>
      <sheetName val="검산금액"/>
      <sheetName val="선수보증금"/>
      <sheetName val="연체일수"/>
      <sheetName val="기초해지"/>
      <sheetName val="잔가합계"/>
      <sheetName val="Sheet6"/>
      <sheetName val="중도해지진행업체"/>
      <sheetName val="기초해지2"/>
      <sheetName val="내역서1999.8최종"/>
      <sheetName val="기술자자료입력"/>
      <sheetName val="단면치수"/>
      <sheetName val="품셈 "/>
      <sheetName val="고시단가"/>
      <sheetName val="플랜트 설치"/>
      <sheetName val="당초"/>
      <sheetName val="경영"/>
      <sheetName val="98년"/>
      <sheetName val="실적"/>
      <sheetName val="일위총괄표"/>
      <sheetName val="경비산출서"/>
      <sheetName val="연습"/>
      <sheetName val="단가집계목록"/>
      <sheetName val="설계내역"/>
      <sheetName val="음성방향"/>
      <sheetName val="1-1"/>
      <sheetName val="표준차도부연장집계-ASP"/>
      <sheetName val="보도포장연장조서-표준차도부"/>
      <sheetName val="표준차도부연장조서-ASP"/>
      <sheetName val="남양주부대"/>
      <sheetName val="간지"/>
      <sheetName val="신림자금"/>
      <sheetName val="견적서갑지연속"/>
      <sheetName val="결재갑지"/>
      <sheetName val="0226"/>
      <sheetName val="2000노임기준"/>
      <sheetName val="암거치수표"/>
      <sheetName val="unitpric"/>
      <sheetName val="말뚝물량"/>
      <sheetName val="소총괄표1"/>
      <sheetName val="부대tu"/>
      <sheetName val="basic"/>
      <sheetName val="데리네이타현황"/>
      <sheetName val="지수"/>
      <sheetName val="cable-data"/>
      <sheetName val="MOTOR"/>
      <sheetName val="2월분"/>
      <sheetName val="2.고용보험료산출근거"/>
      <sheetName val="분수공별 면적"/>
      <sheetName val="관로조직표"/>
      <sheetName val="점검총괄"/>
      <sheetName val="증감내역서"/>
      <sheetName val="토공(우물통,기타) "/>
      <sheetName val="재집"/>
      <sheetName val="APT"/>
      <sheetName val="골재집계"/>
      <sheetName val="-레미콘집계"/>
      <sheetName val="-몰탈콘크리트"/>
      <sheetName val="날개수량1.5"/>
      <sheetName val="자갈,시멘트,모래산출"/>
      <sheetName val="-철근집계"/>
      <sheetName val="포장재료(1)"/>
      <sheetName val="-흄관집계"/>
      <sheetName val="s"/>
      <sheetName val="간선계산"/>
      <sheetName val="4.1단가표"/>
      <sheetName val="4.2노임단가표"/>
      <sheetName val="잡철물"/>
      <sheetName val="공사"/>
      <sheetName val="대가목록"/>
      <sheetName val="기계경비산출기준"/>
      <sheetName val="건설기계가격"/>
      <sheetName val="Sheet22"/>
      <sheetName val="배수장공사비명세서"/>
      <sheetName val="SORCE1"/>
      <sheetName val="소야공정계획표"/>
      <sheetName val="3.고급화검토"/>
      <sheetName val="2.2.10.샤시등"/>
      <sheetName val="입면고급화단가표"/>
      <sheetName val="내2"/>
      <sheetName val="7내역"/>
      <sheetName val="현장별"/>
      <sheetName val="직공비"/>
      <sheetName val="내역서01"/>
      <sheetName val="SULKEA"/>
      <sheetName val="중기솔뇨"/>
      <sheetName val="마산방향"/>
      <sheetName val="마산방향철근집계"/>
      <sheetName val="남양내역"/>
      <sheetName val="돈암사업"/>
      <sheetName val="48일위"/>
      <sheetName val="48수량"/>
      <sheetName val="22일위"/>
      <sheetName val="차액보증"/>
      <sheetName val="실행對比"/>
      <sheetName val="재료비노무비"/>
      <sheetName val="단가(자재)"/>
      <sheetName val="단가(노임)"/>
      <sheetName val="기초목록"/>
      <sheetName val="동해title"/>
      <sheetName val="확_x0000__x0000_"/>
      <sheetName val="견"/>
      <sheetName val="단가1"/>
      <sheetName val="품셈"/>
      <sheetName val="토지가격산출"/>
      <sheetName val="말고개터널조명전압강하"/>
      <sheetName val="4.2유효폭의 계산"/>
      <sheetName val="9509"/>
      <sheetName val="자재비"/>
      <sheetName val="E총"/>
      <sheetName val="입찰"/>
      <sheetName val="현경"/>
      <sheetName val="장비별표(오거보링)(Ø400)(12M)"/>
      <sheetName val="공주-교대(A1)"/>
      <sheetName val="신호등일위대가"/>
      <sheetName val="설계조건"/>
      <sheetName val="단위"/>
      <sheetName val="ARCH개략"/>
      <sheetName val="EQUIP 개략내역서"/>
      <sheetName val="UG&amp;PAV (개략내역서)"/>
      <sheetName val="창운"/>
      <sheetName val="EQUIP"/>
      <sheetName val="동서실행예산"/>
      <sheetName val="DNT견적"/>
      <sheetName val="기안"/>
      <sheetName val="익월작업계힉"/>
      <sheetName val="유효성체크"/>
      <sheetName val="표준견적서"/>
      <sheetName val="VST재료산출"/>
      <sheetName val="명세서"/>
      <sheetName val="중집계"/>
      <sheetName val="전문품의"/>
      <sheetName val="전기집계표"/>
      <sheetName val="산출서"/>
      <sheetName val="2008년상반기"/>
      <sheetName val="참고"/>
      <sheetName val="자재단가비교표"/>
      <sheetName val="하수급견적대비"/>
      <sheetName val="공종별집계표(창고-52평)"/>
      <sheetName val="1.설계조건"/>
      <sheetName val="RM목표&amp;실적"/>
      <sheetName val="2002하반기노임기준"/>
      <sheetName val="환율change"/>
      <sheetName val="5.수정데이터통합"/>
      <sheetName val="빌딩코드"/>
      <sheetName val="총괄집계표"/>
      <sheetName val="단위량당중기사용료"/>
      <sheetName val="노임단가 및 기계경비"/>
      <sheetName val="투입내역"/>
      <sheetName val="자금신청서"/>
      <sheetName val="2)관접합"/>
      <sheetName val="선정대비표(총괄,조정)"/>
      <sheetName val="수로단위수량"/>
      <sheetName val="수납몸통"/>
      <sheetName val="경율산정_XLS"/>
      <sheetName val="자__재"/>
      <sheetName val="4_2_1_마루높이_검토"/>
      <sheetName val="98NS-N"/>
      <sheetName val="45,46"/>
      <sheetName val="전열산출서"/>
      <sheetName val="CATV"/>
      <sheetName val="비목코드"/>
      <sheetName val="여부구분"/>
      <sheetName val="FOOD COURT 천정 뿜칠 배기 철거후 재시공"/>
      <sheetName val="제출내역 (2)"/>
      <sheetName val="여흥"/>
      <sheetName val="TYPE1"/>
      <sheetName val="배서어음명세서"/>
      <sheetName val="노임9월"/>
      <sheetName val="익산"/>
      <sheetName val="실행기고및 투입현황(총괄)"/>
      <sheetName val="비교1"/>
      <sheetName val="완제수불8"/>
      <sheetName val="BSD (2)"/>
      <sheetName val="전기혼잡제경비(45)"/>
      <sheetName val="출력용"/>
      <sheetName val="Sheet2 (2)"/>
      <sheetName val="산근목록"/>
      <sheetName val="호표목록"/>
      <sheetName val="범례_(2)3"/>
      <sheetName val="출력은_금물3"/>
      <sheetName val="단가_및_재료비3"/>
      <sheetName val="unit_43"/>
      <sheetName val="노원열병합__건축공사기성내역서3"/>
      <sheetName val="안양동교_1안3"/>
      <sheetName val="단가표_(2)3"/>
      <sheetName val="일_위_대_가_표3"/>
      <sheetName val="할증_3"/>
      <sheetName val="기초입력_DATA3"/>
      <sheetName val="수목데이타_3"/>
      <sheetName val="중기조종사_단위단가3"/>
      <sheetName val="BSD__2_2"/>
      <sheetName val="직원_인적급여_카드2"/>
      <sheetName val="_갑지3"/>
      <sheetName val="Sheet1_(2)2"/>
      <sheetName val="광양_3기_유입수3"/>
      <sheetName val="4_일위대가목차2"/>
      <sheetName val="일위대가_2"/>
      <sheetName val="2_냉난방설비공사2"/>
      <sheetName val="7_자동제어공사2"/>
      <sheetName val="화재_탐지_설비2"/>
      <sheetName val="4_공사별2"/>
      <sheetName val="3련_BOX2"/>
      <sheetName val="DATA_입력란2"/>
      <sheetName val="1__설계조건_2_단면가정_3__하중계산2"/>
      <sheetName val="일위대가_목록표2"/>
      <sheetName val="내_역_서(총괄)2"/>
      <sheetName val="총_괄_표2"/>
      <sheetName val="(전남)시범지구_운영실적_및_결과분석(8월까지)2"/>
      <sheetName val="준검_내역서2"/>
      <sheetName val="공장동_지하1층2"/>
      <sheetName val="용역동_및_154KV2"/>
      <sheetName val="공장동_3층2"/>
      <sheetName val="공장동_1층2"/>
      <sheetName val="const_2"/>
      <sheetName val="6-1__관개량조서2"/>
      <sheetName val="CABLE_SIZE-12"/>
      <sheetName val="10월_(2)2"/>
      <sheetName val="설명서_2"/>
      <sheetName val="_견적서2"/>
      <sheetName val="단_box2"/>
      <sheetName val="간접비_총괄표2"/>
      <sheetName val="2_1__노무비_평균단가산출2"/>
      <sheetName val="1_우편집중내역서2"/>
      <sheetName val="3_하중산정4_지지력2"/>
      <sheetName val="변압기_및_발전기_용량2"/>
      <sheetName val="전차선로_물량표2"/>
      <sheetName val="5.개인보호구지급"/>
      <sheetName val="세부내역서_xdf88_˜㠦â"/>
      <sheetName val="세부내역서_xdf88_˟㠦å"/>
      <sheetName val="견적업체"/>
      <sheetName val="현금흐름"/>
      <sheetName val="목표세부명세"/>
      <sheetName val="관련자료입력"/>
      <sheetName val="AL공사(원)"/>
      <sheetName val="하중계산"/>
      <sheetName val="노무자명부"/>
      <sheetName val="원가계산서_변경_"/>
      <sheetName val="공사비"/>
      <sheetName val="공문(신)"/>
      <sheetName val="기성내역서(토목)"/>
      <sheetName val="토목내역 (2)"/>
      <sheetName val="용소리교"/>
      <sheetName val="간선"/>
      <sheetName val="옥룡잡비"/>
      <sheetName val="공사_산출"/>
      <sheetName val="예산조서(전송)"/>
      <sheetName val="제작실적"/>
      <sheetName val="견적1"/>
      <sheetName val="일위대_x0000__x0000_Ԁ"/>
      <sheetName val="SHEET PILE 집계표"/>
      <sheetName val="[2차1차.XLS][2차1차.XLS]일쐈齣/"/>
      <sheetName val="문화가격표"/>
      <sheetName val="배관배선 단가조사"/>
      <sheetName val="내역_F저潖㄀"/>
      <sheetName val="당사분아님"/>
      <sheetName val="예산"/>
      <sheetName val="용연"/>
      <sheetName val="울산"/>
      <sheetName val="진천"/>
      <sheetName val="구미"/>
      <sheetName val="대구"/>
      <sheetName val="언양"/>
      <sheetName val="토목검측서"/>
      <sheetName val="공기주입기 설치공사"/>
      <sheetName val="안동예산서"/>
      <sheetName val="2003상반기노舓⾢_x0005_"/>
      <sheetName val="월현황(내자)"/>
      <sheetName val="6PILE  (돌출)"/>
      <sheetName val="MCC_x0005__x0000_"/>
      <sheetName val="기초입력_DATA2"/>
      <sheetName val="Sheet1_(2)1"/>
      <sheetName val="단면제원"/>
      <sheetName val="날개벽"/>
      <sheetName val="단위가격"/>
      <sheetName val="COPING"/>
      <sheetName val="회계코드"/>
      <sheetName val="공사코드"/>
      <sheetName val="관리부"/>
      <sheetName val="정산"/>
      <sheetName val="청구분"/>
      <sheetName val="총무부"/>
      <sheetName val="환산"/>
      <sheetName val="전기BOX내역서"/>
      <sheetName val="C3"/>
      <sheetName val="단위별 일위대가표"/>
      <sheetName val="철콘-부대"/>
      <sheetName val="admin"/>
      <sheetName val="첨"/>
      <sheetName val="법면단"/>
      <sheetName val="첨부1-1"/>
      <sheetName val="산출근거목록"/>
      <sheetName val="일대목록"/>
      <sheetName val="지구단위계획"/>
      <sheetName val="3지구단위"/>
      <sheetName val="발주설계서(당초)"/>
      <sheetName val="개별직종노임단가(2005.1)"/>
      <sheetName val="철골공사"/>
      <sheetName val="접속도로1"/>
      <sheetName val="9GNG운반"/>
      <sheetName val="2월"/>
      <sheetName val="3월"/>
      <sheetName val="자재운반단가일람표"/>
      <sheetName val="2000년 공정표"/>
      <sheetName val="맨홀조서"/>
      <sheetName val="단위세대물량"/>
      <sheetName val="기성내역1"/>
      <sheetName val="00000"/>
      <sheetName val="내역서(토목)"/>
      <sheetName val="수량산출서-2"/>
      <sheetName val="C1.공사개요"/>
      <sheetName val="작성"/>
      <sheetName val="별제권_정리담보권1"/>
      <sheetName val="제품"/>
      <sheetName val="구분자"/>
      <sheetName val="빙100장비사양"/>
      <sheetName val="T13(P68~72,78)"/>
      <sheetName val="1차_xd8c5_︀濕"/>
      <sheetName val="연결원본-절대지우지말것"/>
      <sheetName val="13LPMCC"/>
      <sheetName val="유역면_x0000_"/>
      <sheetName val="주철골"/>
      <sheetName val="96보완계획7.12"/>
      <sheetName val="내역薘"/>
      <sheetName val="내역헾"/>
      <sheetName val="MATERIAL"/>
      <sheetName val="메인거더-크로스빔200연결부"/>
      <sheetName val="유방야장기초"/>
      <sheetName val="대안"/>
      <sheetName val="원안"/>
      <sheetName val="세기~_x0000__x0000_"/>
      <sheetName val="PAY2002"/>
      <sheetName val="Item Code"/>
      <sheetName val="해외"/>
      <sheetName val="상반기손익차2총괄"/>
      <sheetName val="1-11조직표"/>
      <sheetName val="input"/>
      <sheetName val="경상직원"/>
      <sheetName val="생산월보"/>
      <sheetName val="구간별관경"/>
      <sheetName val="덧씌우기구간수량산출1"/>
      <sheetName val="변압기 및 殰时೐_x001b__x0000_"/>
      <sheetName val="토공산근"/>
      <sheetName val="기본사항"/>
      <sheetName val="울산자동제어"/>
      <sheetName val="DB"/>
      <sheetName val="분전함신설"/>
      <sheetName val="접지1종"/>
      <sheetName val="마산월령동골조물량변경"/>
      <sheetName val="공비대비"/>
      <sheetName val="을-ATYPE"/>
      <sheetName val="건축원가"/>
      <sheetName val="내역서(기계)"/>
      <sheetName val="49단가"/>
      <sheetName val="상부공"/>
      <sheetName val="목록표"/>
      <sheetName val="견적공통"/>
      <sheetName val="IN"/>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sheetData sheetId="389" refreshError="1"/>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산출"/>
      <sheetName val="내역서"/>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관급자재"/>
      <sheetName val="2공구산출내역"/>
      <sheetName val="가로등내역서"/>
      <sheetName val="용산1(해보)"/>
      <sheetName val="노임단가"/>
    </sheetNames>
    <definedNames>
      <definedName name="DUCT_GONG" sheetId="20"/>
    </defined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자재산출"/>
      <sheetName val="수량 집계"/>
      <sheetName val="자재집계"/>
      <sheetName val="Sheet5"/>
      <sheetName val="Sheet6"/>
      <sheetName val="Sheet7"/>
      <sheetName val="Sheet8"/>
      <sheetName val="Sheet9"/>
      <sheetName val="Sheet10"/>
      <sheetName val="Sheet11"/>
      <sheetName val="Sheet12"/>
      <sheetName val="Sheet13"/>
      <sheetName val="Sheet14"/>
      <sheetName val="Sheet15"/>
      <sheetName val="Sheet16"/>
      <sheetName val="단위수량산출"/>
      <sheetName val="수로단위수량"/>
      <sheetName val="2공구산출내역"/>
      <sheetName val="내역서"/>
      <sheetName val="부대내역"/>
      <sheetName val="단가조사"/>
      <sheetName val="INPUT"/>
      <sheetName val="용산1(해보)"/>
      <sheetName val="기자재비"/>
      <sheetName val="DATE"/>
      <sheetName val="경산"/>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자재산출"/>
      <sheetName val="수량 집계"/>
      <sheetName val="자재집계"/>
      <sheetName val="Sheet5"/>
      <sheetName val="Sheet6"/>
      <sheetName val="Sheet7"/>
      <sheetName val="Sheet8"/>
      <sheetName val="Sheet9"/>
      <sheetName val="Sheet10"/>
      <sheetName val="Sheet11"/>
      <sheetName val="Sheet12"/>
      <sheetName val="Sheet13"/>
      <sheetName val="Sheet14"/>
      <sheetName val="Sheet15"/>
      <sheetName val="Sheet16"/>
      <sheetName val="단위수량산출"/>
      <sheetName val="INPUT"/>
      <sheetName val="단가조사"/>
      <sheetName val="2공구산출내역"/>
      <sheetName val="내역서"/>
      <sheetName val="DATE"/>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단위중량"/>
      <sheetName val="단면제원 "/>
      <sheetName val="합성단면제원"/>
      <sheetName val="탄성받침제원"/>
      <sheetName val="기초강성"/>
      <sheetName val="응답수정계수"/>
      <sheetName val="MODELING"/>
      <sheetName val="해석설과"/>
      <sheetName val="수정설계지진력"/>
      <sheetName val="사용받침검토"/>
      <sheetName val="수량산출"/>
      <sheetName val="구조물공1"/>
      <sheetName val="배수및구조물공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우수받이,연결관집계"/>
      <sheetName val="우수받이노선별집계"/>
      <sheetName val="원본(2)"/>
      <sheetName val="받이연결(관)조서"/>
      <sheetName val="연결관원형"/>
      <sheetName val="연결관암거"/>
      <sheetName val="접속흄관이음몰탈단위수량(2차)"/>
      <sheetName val="우수받이단위수량(2차)"/>
      <sheetName val="집수정연결관집계"/>
      <sheetName val="집수정연결관조서"/>
      <sheetName val="플륨연장조서"/>
      <sheetName val="콘크리트벤치플륨2"/>
      <sheetName val="유공관연장"/>
      <sheetName val="단위중량"/>
      <sheetName val="터파기및재료"/>
      <sheetName val="기둥(원형)"/>
      <sheetName val="기초공"/>
      <sheetName val="맨홀수량"/>
      <sheetName val="A LINE"/>
      <sheetName val="수량산출"/>
      <sheetName val="철거산출근거"/>
      <sheetName val="논현우수받이(1단계)"/>
      <sheetName val="Y-WORK"/>
      <sheetName val="ABUT수량-A1"/>
      <sheetName val="N賃率-職"/>
      <sheetName val="가로등위치"/>
      <sheetName val="부대공"/>
      <sheetName val="토공"/>
      <sheetName val="포장공"/>
      <sheetName val="용산1(해보)"/>
      <sheetName val="이토변실(A3-LINE)"/>
      <sheetName val="데리네이타현황"/>
      <sheetName val="교각1"/>
      <sheetName val="토사(PE)"/>
      <sheetName val="4.주bea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명"/>
      <sheetName val="일명95"/>
      <sheetName val="일비"/>
      <sheetName val="일비95"/>
      <sheetName val="경명"/>
      <sheetName val="경명95"/>
      <sheetName val="경배"/>
      <sheetName val="경배95"/>
      <sheetName val="임율"/>
      <sheetName val="임율95"/>
      <sheetName val="간노비"/>
      <sheetName val="간노비95"/>
      <sheetName val="직노"/>
      <sheetName val="공정율"/>
      <sheetName val="pldt"/>
      <sheetName val="건집"/>
      <sheetName val="건축"/>
      <sheetName val="기설집"/>
      <sheetName val="설집"/>
      <sheetName val="XXXXXX"/>
      <sheetName val="VXXX"/>
      <sheetName val="진짜내역"/>
      <sheetName val="총괄"/>
      <sheetName val="집계"/>
      <sheetName val="내역"/>
      <sheetName val="공량집"/>
      <sheetName val="단가"/>
      <sheetName val="배부율"/>
      <sheetName val="완성1"/>
      <sheetName val="완성2"/>
      <sheetName val="산재비율"/>
      <sheetName val="안전비율"/>
      <sheetName val="일반비율"/>
      <sheetName val="노임"/>
      <sheetName val="공량"/>
      <sheetName val="VXXXXX"/>
      <sheetName val="적용대가"/>
      <sheetName val="지수내역"/>
      <sheetName val="노(97.1,97.9,98.1)"/>
      <sheetName val="노임단가"/>
      <sheetName val="철거산출근거"/>
      <sheetName val="간접비"/>
      <sheetName val="Baby일위대가"/>
      <sheetName val="일위대가목록"/>
      <sheetName val="내역서2안"/>
      <sheetName val="Sheet1"/>
      <sheetName val="일위_파일"/>
      <sheetName val="견적서"/>
      <sheetName val="일위대가"/>
      <sheetName val="저"/>
      <sheetName val="표지"/>
      <sheetName val="단가조사"/>
      <sheetName val="내역서(삼호)"/>
      <sheetName val="출력은 금물"/>
      <sheetName val="일위대가(건축)"/>
      <sheetName val="2공구산출내역"/>
      <sheetName val="소비자가"/>
      <sheetName val="물가자료"/>
      <sheetName val="#REF"/>
      <sheetName val="국별인원"/>
      <sheetName val=" 냉각수펌프"/>
      <sheetName val="경산"/>
      <sheetName val="단가 "/>
      <sheetName val="COVER"/>
      <sheetName val="직재"/>
      <sheetName val="수량산출"/>
      <sheetName val="EJ"/>
      <sheetName val="식재일위대가"/>
      <sheetName val="일위대가(출입)"/>
      <sheetName val="대,유,램"/>
      <sheetName val="J直材4"/>
      <sheetName val="일위대가(4층원격)"/>
      <sheetName val="KKK"/>
      <sheetName val="단위중량"/>
      <sheetName val="데리네이타현황"/>
      <sheetName val="금액내역서"/>
      <sheetName val="적용건축"/>
      <sheetName val="연결관암거"/>
      <sheetName val="Sheet3"/>
      <sheetName val="도급내역서"/>
      <sheetName val="부분별수량산출(조합기초)"/>
      <sheetName val="기자재비"/>
      <sheetName val="부대내역"/>
      <sheetName val="차액보증"/>
      <sheetName val="Sheet5"/>
      <sheetName val="노(97_1,97_9,98_1)"/>
      <sheetName val="출력은_금물"/>
      <sheetName val="_냉각수펌프"/>
      <sheetName val="단가_"/>
      <sheetName val="내역서"/>
      <sheetName val="기계설비표선정수장"/>
      <sheetName val="터파기및재료"/>
      <sheetName val="tggwan(mac)"/>
      <sheetName val="정부노임단가"/>
      <sheetName val="BOQ(전체)"/>
      <sheetName val="9GNG운반"/>
      <sheetName val="기초일위대가"/>
      <sheetName val="단가대비표"/>
      <sheetName val="산출기초"/>
      <sheetName val="기계내역"/>
      <sheetName val="건축부하"/>
      <sheetName val="약전닥트"/>
      <sheetName val="일지-H"/>
      <sheetName val="김포IO"/>
      <sheetName val="LD"/>
      <sheetName val="FA설치명세"/>
      <sheetName val="처리단락"/>
      <sheetName val="조건표"/>
      <sheetName val="시설물기초"/>
      <sheetName val="3BL공동구 수량"/>
      <sheetName val="현장관리비 산출내역"/>
      <sheetName val="Sheet2"/>
      <sheetName val="도급내역"/>
      <sheetName val="sst,stl창호"/>
      <sheetName val="산출내역서"/>
      <sheetName val="토목내역서 (도급단가)"/>
      <sheetName val="기계경비(시간당)"/>
      <sheetName val="램머"/>
      <sheetName val="설계예시"/>
      <sheetName val="중기사용료"/>
      <sheetName val="손익분석"/>
      <sheetName val="Sheet1 (2)"/>
      <sheetName val="소방"/>
      <sheetName val="COL"/>
      <sheetName val="2F 회의실견적(5_14 일대)"/>
      <sheetName val="N賃率-職"/>
      <sheetName val="Macro1"/>
      <sheetName val="단가조사서"/>
      <sheetName val="Sheet38"/>
      <sheetName val="부속동"/>
      <sheetName val="일위목록"/>
      <sheetName val="1안"/>
      <sheetName val="설직재-1"/>
      <sheetName val="일반전기C"/>
      <sheetName val="부대공"/>
      <sheetName val="포장공"/>
      <sheetName val="토공"/>
      <sheetName val="ilch"/>
      <sheetName val="을"/>
      <sheetName val="DATA"/>
      <sheetName val="데이타"/>
      <sheetName val="골조시행"/>
      <sheetName val="샘플표지"/>
      <sheetName val="대보~세기"/>
      <sheetName val="AHU집계"/>
      <sheetName val="대운반(철재)"/>
      <sheetName val="쌍송교"/>
      <sheetName val="수지예산"/>
      <sheetName val="수공기"/>
      <sheetName val="공통(20-91)"/>
      <sheetName val="기둥(원형)"/>
      <sheetName val="기초공"/>
      <sheetName val="사업부배부A"/>
      <sheetName val="일위대가표"/>
      <sheetName val="연결관단위"/>
      <sheetName val="적용단위길이"/>
      <sheetName val="피벗테이블데이터분석"/>
      <sheetName val="특수기호강도거푸집"/>
      <sheetName val="종배수관면벽신"/>
      <sheetName val="종배수관(신)"/>
      <sheetName val="자료입력"/>
      <sheetName val="품셈"/>
      <sheetName val="단가산출"/>
      <sheetName val="내역(100%)"/>
      <sheetName val="전담운영PM"/>
      <sheetName val="Base"/>
      <sheetName val="예산총괄표"/>
      <sheetName val="인건비"/>
      <sheetName val="주소"/>
      <sheetName val="공조기휀"/>
      <sheetName val="공량(1월22일)"/>
      <sheetName val="원내역"/>
      <sheetName val="Y-WORK"/>
      <sheetName val="전기일위대가"/>
      <sheetName val="길어깨(현황)"/>
      <sheetName val="MOTOR"/>
      <sheetName val="아파트건축"/>
      <sheetName val="설계서을"/>
      <sheetName val="원가계산"/>
      <sheetName val="수정내역"/>
      <sheetName val="실행내역"/>
      <sheetName val="전시원"/>
      <sheetName val="전시내"/>
      <sheetName val="표"/>
      <sheetName val="목"/>
      <sheetName val="설 (3)"/>
      <sheetName val="설 (2)"/>
      <sheetName val="설"/>
      <sheetName val="일"/>
      <sheetName val="일집표"/>
      <sheetName val="일위표"/>
      <sheetName val="수표"/>
      <sheetName val="총집"/>
      <sheetName val="원가"/>
      <sheetName val="집계표"/>
      <sheetName val="제작총집계표"/>
      <sheetName val="총경기장별내역서(10-11)"/>
      <sheetName val="경기장별내역서(12-107)"/>
      <sheetName val="단가산출서"/>
      <sheetName val="재료단가"/>
      <sheetName val="현장"/>
      <sheetName val="예산M11A"/>
      <sheetName val="건축내역"/>
      <sheetName val="101동"/>
      <sheetName val="2000년1차"/>
      <sheetName val="2000전체분"/>
      <sheetName val="출자한도"/>
      <sheetName val="교통대책내역"/>
      <sheetName val="일대-1"/>
      <sheetName val="공사개요(서광주)"/>
      <sheetName val="백암비스타내역"/>
      <sheetName val="MAIN_TABLE"/>
      <sheetName val="기본일위"/>
      <sheetName val="I一般比"/>
      <sheetName val="기초자료"/>
      <sheetName val="용산1(해보)"/>
      <sheetName val="공사미수"/>
      <sheetName val="외주비"/>
      <sheetName val="일반공사"/>
      <sheetName val="인사자료총집계"/>
      <sheetName val="가로등내역서"/>
      <sheetName val="70%"/>
      <sheetName val="재료"/>
      <sheetName val="기본단가표"/>
      <sheetName val="식재인부"/>
      <sheetName val="Inst."/>
      <sheetName val="실행철강하도"/>
      <sheetName val="단"/>
      <sheetName val="1구간BOQ"/>
      <sheetName val="1차 내역서"/>
      <sheetName val="파일의이용"/>
      <sheetName val="TANK견적대지"/>
      <sheetName val="중기손료"/>
      <sheetName val="기초단가"/>
      <sheetName val="골재산출"/>
      <sheetName val="5공철탑검토표"/>
      <sheetName val="4공철탑검토"/>
      <sheetName val="조명율표"/>
      <sheetName val="CTEMCOST"/>
      <sheetName val="공사비총괄표"/>
      <sheetName val="식재수량표"/>
      <sheetName val="일위(PANEL)"/>
      <sheetName val="폐토수익화 "/>
      <sheetName val="ELECTRIC"/>
      <sheetName val="공내역"/>
      <sheetName val="건축원가"/>
      <sheetName val="목록"/>
      <sheetName val="WEIGHT LIST"/>
      <sheetName val="공주-교대(A1)"/>
      <sheetName val="을지"/>
      <sheetName val="danga"/>
      <sheetName val="총괄표"/>
      <sheetName val="단1"/>
      <sheetName val="(4-2)열관류값-2"/>
      <sheetName val="열린교실"/>
      <sheetName val="정산서 "/>
      <sheetName val="공사예산하조서(O.K)"/>
      <sheetName val="설계내역서"/>
      <sheetName val="도시가스현황"/>
      <sheetName val="ABUT수량-A1"/>
      <sheetName val="일위"/>
      <sheetName val="산출-설비"/>
      <sheetName val="흥양2교토공집계표"/>
      <sheetName val="C3"/>
      <sheetName val="납부서"/>
      <sheetName val="대목"/>
      <sheetName val="일위대가내역"/>
      <sheetName val="ESCO개보수공사"/>
      <sheetName val="대공종"/>
      <sheetName val="말뚝지지력산정"/>
      <sheetName val="Mc1"/>
      <sheetName val="표지1"/>
      <sheetName val="WORK"/>
      <sheetName val="산출근거(단청공사)"/>
      <sheetName val="갑지(추정)"/>
      <sheetName val="사업수지"/>
      <sheetName val="POL6차-PIPING"/>
      <sheetName val="물량"/>
      <sheetName val="산#2-1 (2)"/>
      <sheetName val="산#3-1"/>
      <sheetName val="재집"/>
      <sheetName val="영창26"/>
      <sheetName val="요율"/>
      <sheetName val="본공사"/>
      <sheetName val="적용토목"/>
      <sheetName val="갑지"/>
      <sheetName val="기초내역서"/>
      <sheetName val="대가목록표"/>
      <sheetName val="내역서중"/>
      <sheetName val="대로근거"/>
      <sheetName val="관로토공"/>
      <sheetName val="우수관"/>
      <sheetName val="토사(PE)"/>
      <sheetName val="실행"/>
      <sheetName val="설계서"/>
      <sheetName val="산근"/>
      <sheetName val="AIR SHOWER(3인용)"/>
      <sheetName val="연부97-1"/>
      <sheetName val="자갈,시멘트,모래산출"/>
      <sheetName val="자료"/>
      <sheetName val="차수공개요"/>
      <sheetName val="본체"/>
      <sheetName val="철탑공사"/>
      <sheetName val="예산"/>
      <sheetName val="Customer Databas"/>
      <sheetName val="위생설비"/>
      <sheetName val="스포회원매출"/>
      <sheetName val="원가 (2)"/>
      <sheetName val="#2_일위대가목록"/>
      <sheetName val="패널"/>
      <sheetName val="DAN"/>
      <sheetName val="백호우계수"/>
      <sheetName val="일위대가목차"/>
      <sheetName val="미드수량"/>
      <sheetName val="일위목록-기"/>
      <sheetName val="BOX전기내역"/>
      <sheetName val="원가계산서"/>
      <sheetName val="공종별내역서"/>
      <sheetName val="1공구내역"/>
      <sheetName val="별표"/>
      <sheetName val="건축공사실행"/>
      <sheetName val="공량산출서"/>
      <sheetName val="중기일위대가"/>
      <sheetName val="공사비"/>
      <sheetName val="원가계산 (2)"/>
      <sheetName val="노무비"/>
      <sheetName val="배수공"/>
      <sheetName val="★도급내역"/>
      <sheetName val="리스(CIF)산출"/>
      <sheetName val="설계조건"/>
      <sheetName val="DATA 입력란"/>
      <sheetName val="내부예산(5101~3)"/>
      <sheetName val="토목공사"/>
      <sheetName val="내역1공구"/>
      <sheetName val="Pier 3"/>
      <sheetName val="도로정위치부표"/>
      <sheetName val="도로조사부표"/>
      <sheetName val="설계기준"/>
      <sheetName val="내역1"/>
      <sheetName val="덤프트럭계수"/>
      <sheetName val="1공구산출내역서"/>
      <sheetName val="우각부보강"/>
      <sheetName val="골막이(야매)"/>
      <sheetName val="단중표"/>
      <sheetName val="아파트"/>
      <sheetName val="공통비(전체)"/>
      <sheetName val="예산변경사항"/>
      <sheetName val="총체보활공정표"/>
      <sheetName val="ITEM"/>
      <sheetName val="단가 및 재료비"/>
      <sheetName val="중기사용료산출근거"/>
      <sheetName val="CP-E2 (품셈표)"/>
      <sheetName val="소운반"/>
      <sheetName val="집수정단면도 (2)"/>
      <sheetName val="부하계산서"/>
      <sheetName val="INPUT"/>
      <sheetName val="터널대가"/>
      <sheetName val="BID"/>
      <sheetName val="단가산출(T)"/>
      <sheetName val="자재단가"/>
      <sheetName val="48전력선로일위"/>
      <sheetName val="산출근거"/>
      <sheetName val="교각별철근수량집계표"/>
      <sheetName val="당초"/>
      <sheetName val="NYS"/>
      <sheetName val="지질조사"/>
      <sheetName val="코드표"/>
      <sheetName val="토공(우물통,기타) "/>
      <sheetName val="공사직종별노임"/>
      <sheetName val="LF자재단가"/>
      <sheetName val="견적"/>
      <sheetName val="특외대"/>
      <sheetName val="공통가설"/>
      <sheetName val="RE9604"/>
      <sheetName val="재료비노무비"/>
      <sheetName val="중기"/>
      <sheetName val="교수설계"/>
      <sheetName val="토공 total"/>
      <sheetName val="식생블럭단위수량"/>
      <sheetName val="도급기성"/>
      <sheetName val="설비단가표"/>
      <sheetName val=" HIT-&gt;HMC 견적(3900)"/>
      <sheetName val="96정변2"/>
      <sheetName val="asd"/>
      <sheetName val="6PILE  (돌출)"/>
      <sheetName val="지하"/>
      <sheetName val="Sheet6"/>
      <sheetName val="LEGEND"/>
      <sheetName val="오수공수량집계표"/>
      <sheetName val="기술부대조건"/>
      <sheetName val="노무,재료"/>
      <sheetName val="물량입력"/>
      <sheetName val="노임,재료비"/>
      <sheetName val="사다리"/>
      <sheetName val="CIVIL4"/>
      <sheetName val="내역(원안-대안)"/>
      <sheetName val="조명시설"/>
      <sheetName val="도급견적가"/>
      <sheetName val="율촌법률사무소2내역"/>
      <sheetName val="102역사"/>
      <sheetName val="입찰안"/>
      <sheetName val="일위(철거)"/>
      <sheetName val="guard(mac)"/>
      <sheetName val="예가표"/>
      <sheetName val="공통가설공사"/>
      <sheetName val="6호기"/>
      <sheetName val="당진1,2호기전선관설치및접지4차공사내역서-을지"/>
      <sheetName val="금액집계"/>
      <sheetName val="노무비 근거"/>
      <sheetName val="조경일람"/>
      <sheetName val="전기일위목록"/>
      <sheetName val="기계공사비집계(원안)"/>
      <sheetName val="도급예산내역서봉투"/>
      <sheetName val="공사원가계산서"/>
      <sheetName val="설계산출표지"/>
      <sheetName val="도급예산내역서총괄표"/>
      <sheetName val="을부담운반비"/>
      <sheetName val="설계산출기초"/>
      <sheetName val="운반비산출"/>
      <sheetName val="계수시트"/>
      <sheetName val="설_(3)"/>
      <sheetName val="설_(2)"/>
      <sheetName val="3BL공동구_수량"/>
      <sheetName val="001"/>
      <sheetName val="단위내역서"/>
      <sheetName val="본체철근표"/>
      <sheetName val="단가비교표_공통1"/>
      <sheetName val="AIR_SHOWER(3인용)"/>
      <sheetName val="Customer_Databas"/>
      <sheetName val="토공(우물통,기타)_"/>
      <sheetName val="원가_(2)"/>
      <sheetName val="_HIT-&gt;HMC_견적(3900)"/>
      <sheetName val="내역서(중수)"/>
      <sheetName val="수주추정"/>
      <sheetName val="내역서1"/>
      <sheetName val="200"/>
      <sheetName val="부대공Ⅱ"/>
      <sheetName val="1.설계조건"/>
      <sheetName val="일위대가1"/>
      <sheetName val="계약서"/>
      <sheetName val="DATE"/>
      <sheetName val="배수내역"/>
      <sheetName val="기흥하도용"/>
      <sheetName val="공사개요"/>
      <sheetName val="간접1"/>
      <sheetName val="장비가동"/>
      <sheetName val="민감도"/>
      <sheetName val="단가표"/>
      <sheetName val="제작비추산총괄표"/>
      <sheetName val="갑"/>
      <sheetName val="대치판정"/>
      <sheetName val="원가서"/>
      <sheetName val="카메라"/>
      <sheetName val="유림콘도"/>
      <sheetName val="첨부1"/>
      <sheetName val="ELEC"/>
      <sheetName val="N賃率_職"/>
      <sheetName val="역공종"/>
      <sheetName val="CAT_5"/>
      <sheetName val="시멘트"/>
      <sheetName val="E총15"/>
      <sheetName val="약품공급2"/>
      <sheetName val="공사착공계"/>
      <sheetName val="주beam"/>
      <sheetName val="터널조도"/>
      <sheetName val="단위단가"/>
      <sheetName val="총수량집계표"/>
      <sheetName val="sub"/>
      <sheetName val="청주(철골발주의뢰서)"/>
      <sheetName val="반포2차"/>
      <sheetName val="하도급원가계산총괄표(식재)"/>
      <sheetName val="부하자료"/>
      <sheetName val="찍기"/>
      <sheetName val="특별땅고르기"/>
      <sheetName val="내역서(기성청구)"/>
      <sheetName val="내역관리1"/>
      <sheetName val="효성CB 1P기초"/>
      <sheetName val="경영상태"/>
      <sheetName val="국내"/>
      <sheetName val="내역서 제출"/>
      <sheetName val="물량표"/>
      <sheetName val="2000년 공정표"/>
      <sheetName val="토공집계표"/>
      <sheetName val="세골재  T2 변경 현황"/>
      <sheetName val="상가분양"/>
      <sheetName val="직접공사비"/>
      <sheetName val="JUCKEYK"/>
      <sheetName val="토공_total"/>
      <sheetName val="6PILE__(돌출)"/>
      <sheetName val="노 무 비"/>
      <sheetName val="간접(90)"/>
      <sheetName val="현장경비"/>
      <sheetName val="보증수수료산출"/>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3본사"/>
      <sheetName val="기타 정보통신공사"/>
      <sheetName val="내역서 "/>
      <sheetName val="화재 탐지 설비"/>
      <sheetName val="포승중환경개선공사(변경)"/>
      <sheetName val="내역(설계)"/>
      <sheetName val="갑지1"/>
      <sheetName val="전선 및 전선관"/>
      <sheetName val="제-노임"/>
      <sheetName val="제직재"/>
      <sheetName val="연습"/>
      <sheetName val="산출0"/>
      <sheetName val="내역전기"/>
      <sheetName val="부대"/>
      <sheetName val="일위CODE"/>
      <sheetName val="gyun"/>
      <sheetName val="수량집계"/>
      <sheetName val="잡비계산"/>
      <sheetName val="기본설계기준"/>
      <sheetName val="노무비 "/>
      <sheetName val="PSCbeam설계"/>
      <sheetName val="발열량"/>
      <sheetName val="60명당사(총괄)"/>
      <sheetName val="인건-측정"/>
      <sheetName val="hvac내역서(제어동)"/>
      <sheetName val="9509"/>
      <sheetName val="품셈TABLE"/>
      <sheetName val="1"/>
      <sheetName val="합천내역"/>
      <sheetName val="내역5"/>
      <sheetName val="성곽내역서"/>
      <sheetName val="일위대가(계측기설치)"/>
      <sheetName val="내역표지"/>
      <sheetName val="COST"/>
      <sheetName val="현장관리비"/>
      <sheetName val="원본"/>
      <sheetName val="Sheet7(ㅅ)"/>
      <sheetName val="백룡교차로"/>
      <sheetName val="산정교차로"/>
      <sheetName val="신영교차로"/>
      <sheetName val="3.2제조설비"/>
      <sheetName val="f산출"/>
      <sheetName val="하이테콤직원"/>
      <sheetName val="금융비용"/>
      <sheetName val="콘크리트"/>
      <sheetName val="총괄집계표"/>
      <sheetName val="일위_FILE"/>
      <sheetName val="사급자재(1단계)"/>
      <sheetName val="식재가격"/>
      <sheetName val="식재총괄"/>
      <sheetName val="SG"/>
      <sheetName val="요약&amp;결과"/>
      <sheetName val="금융"/>
      <sheetName val="일위목록데이타"/>
      <sheetName val="전기"/>
      <sheetName val="전기단가조사서"/>
      <sheetName val="화전내"/>
      <sheetName val="TEMP"/>
      <sheetName val="JA"/>
      <sheetName val="자재조사표"/>
      <sheetName val="급수"/>
      <sheetName val="견적서1"/>
      <sheetName val="06 일위대가목록"/>
      <sheetName val="투입내역"/>
      <sheetName val="자금신청서"/>
      <sheetName val="교각토공"/>
      <sheetName val="건축기성"/>
      <sheetName val="공사비집계"/>
      <sheetName val="옥외 전력간선공사"/>
      <sheetName val="심사계산"/>
      <sheetName val="심사물량"/>
      <sheetName val="Tool"/>
      <sheetName val="구간산출"/>
      <sheetName val="원가계산서 "/>
      <sheetName val="전기공사일위대가"/>
      <sheetName val="설치자재"/>
      <sheetName val="변경내역"/>
      <sheetName val="교각1"/>
      <sheetName val="파형강관및곡선부보강및날개벽"/>
      <sheetName val="코드"/>
      <sheetName val="단위수량산출"/>
      <sheetName val="5흙막이"/>
      <sheetName val="담장산출"/>
      <sheetName val="1. 설계조건 2.단면가정 3. 하중계산"/>
      <sheetName val="XL4Poppy"/>
      <sheetName val="단가및재료비"/>
      <sheetName val="A LINE"/>
      <sheetName val="견적업체"/>
      <sheetName val="교사기준면적(초등)"/>
      <sheetName val="일위대가 "/>
      <sheetName val="공사입찰정보입력"/>
      <sheetName val="유기공정"/>
      <sheetName val="b_balju"/>
      <sheetName val="내역서적용수량"/>
      <sheetName val="가도공"/>
      <sheetName val="직공비"/>
      <sheetName val="A 견적"/>
      <sheetName val="청곡지선입력"/>
      <sheetName val="봉방동근생"/>
      <sheetName val="수목표준대가"/>
      <sheetName val="구조물공1"/>
      <sheetName val="배수및구조물공1"/>
      <sheetName val="공사비증감"/>
      <sheetName val="기초일위"/>
      <sheetName val="별표 "/>
      <sheetName val="입력변수"/>
      <sheetName val="단가대비표 (3)"/>
      <sheetName val="01상노임"/>
      <sheetName val="#3_일위대가목록"/>
      <sheetName val="지점장"/>
      <sheetName val="노무비단가"/>
      <sheetName val="98지급계획"/>
      <sheetName val="FAX"/>
      <sheetName val="자재표"/>
      <sheetName val="날개벽수량표"/>
      <sheetName val="간접비계산"/>
      <sheetName val="J-EQ"/>
      <sheetName val="전기내역"/>
      <sheetName val="신우"/>
      <sheetName val="유림총괄"/>
      <sheetName val="예산서"/>
      <sheetName val="구천"/>
      <sheetName val="전계가"/>
      <sheetName val="작업일보"/>
      <sheetName val="산출금액내역"/>
      <sheetName val="내역서01"/>
      <sheetName val="수배전반"/>
      <sheetName val="용역비내역-진짜"/>
      <sheetName val="01"/>
      <sheetName val="부대집계"/>
      <sheetName val="관급단가"/>
      <sheetName val="기초입력 DATA"/>
      <sheetName val="공사비산출서"/>
      <sheetName val="한강운반비"/>
      <sheetName val="현장관리비참조"/>
      <sheetName val="청도공장"/>
      <sheetName val="세부내역서(전기)"/>
      <sheetName val="수량산출(생반)"/>
      <sheetName val="접지수량"/>
      <sheetName val="제경비율"/>
      <sheetName val="기본가정"/>
      <sheetName val="통합집계표"/>
      <sheetName val="단가일람"/>
      <sheetName val="갑지.을지"/>
      <sheetName val="일위대가(1)"/>
      <sheetName val="작성"/>
      <sheetName val="개요"/>
      <sheetName val="노임단가(08.01)"/>
      <sheetName val="그림"/>
      <sheetName val="그림2"/>
      <sheetName val="일위(시설)"/>
      <sheetName val="BSD (2)"/>
      <sheetName val="구성1"/>
      <sheetName val="구성2"/>
      <sheetName val="구성3"/>
      <sheetName val="구성4"/>
      <sheetName val="화의-현금흐름"/>
      <sheetName val="공문"/>
      <sheetName val="설계"/>
      <sheetName val="총괄내역"/>
      <sheetName val="3F"/>
      <sheetName val="수리결과"/>
      <sheetName val="이토변실(A3-LINE)"/>
      <sheetName val="실행내역 "/>
      <sheetName val="지주토목내역서"/>
      <sheetName val="원가계산서(남측)"/>
      <sheetName val="비교표"/>
      <sheetName val="상하차비용(기계상차)"/>
      <sheetName val="수간보호"/>
      <sheetName val="운반비"/>
      <sheetName val="배관단가조사서"/>
      <sheetName val="기타자료"/>
      <sheetName val="소각장스케줄"/>
      <sheetName val="공통단가"/>
      <sheetName val="기준FACTOR"/>
      <sheetName val="산출목록표"/>
      <sheetName val="工관리비율"/>
      <sheetName val="工완성공사율"/>
      <sheetName val="한전일위"/>
      <sheetName val="노(97_1,97_9,98_1)1"/>
      <sheetName val="출력은_금물1"/>
      <sheetName val="_냉각수펌프1"/>
      <sheetName val="단가_1"/>
      <sheetName val="현장관리비_산출내역"/>
      <sheetName val="토목내역서_(도급단가)"/>
      <sheetName val="Sheet1_(2)"/>
      <sheetName val="2F_회의실견적(5_14_일대)"/>
      <sheetName val="DATA_입력란"/>
      <sheetName val="1__설계조건_2_단면가정_3__하중계산"/>
      <sheetName val="1차_내역서"/>
      <sheetName val="공사예산하조서(O_K)"/>
      <sheetName val="원가계산_(2)"/>
      <sheetName val="Inst_"/>
      <sheetName val="익산"/>
      <sheetName val="배관BM(일반)"/>
      <sheetName val="일위대가(가설)"/>
      <sheetName val="날개벽"/>
      <sheetName val="간접재료비산출표-27-30"/>
      <sheetName val="가시설단위수량"/>
      <sheetName val="단위수량"/>
      <sheetName val="SORCE1"/>
      <sheetName val="소총괄표1"/>
      <sheetName val="C-직노1"/>
      <sheetName val="토적표(광혁측량)"/>
      <sheetName val="퍼스트"/>
      <sheetName val="입력정보"/>
      <sheetName val="일용노임단가"/>
      <sheetName val="현장관리비데이타"/>
      <sheetName val="덕전리"/>
      <sheetName val="계측기"/>
      <sheetName val="비교1"/>
      <sheetName val="조도계산(가로등NEW)"/>
      <sheetName val="조명율데이타"/>
      <sheetName val="8.PILE  (돌출)"/>
      <sheetName val="인원계획-미화"/>
      <sheetName val="산출"/>
      <sheetName val="빌딩 안내"/>
      <sheetName val="D-3503"/>
      <sheetName val="매입-계약"/>
      <sheetName val="5사남"/>
      <sheetName val="인테리어내역"/>
      <sheetName val="단가(1)"/>
      <sheetName val="일(4)"/>
      <sheetName val="냉천부속동"/>
      <sheetName val="TABLE"/>
      <sheetName val="RAHMEN"/>
      <sheetName val="AV시스템"/>
      <sheetName val="20관리비율"/>
      <sheetName val="민속촌메뉴"/>
      <sheetName val="2F 회의실견적_5_14 일대_"/>
      <sheetName val="97"/>
      <sheetName val="일위대가목록 "/>
      <sheetName val="(1)본선수량집계"/>
      <sheetName val="정렬"/>
      <sheetName val="하조서"/>
      <sheetName val="일위(설)"/>
      <sheetName val="S1,3"/>
      <sheetName val="기계경비일람"/>
      <sheetName val="상선"/>
      <sheetName val="진주방향"/>
      <sheetName val="마산방향"/>
      <sheetName val="마산방향철근집계"/>
      <sheetName val="2000.05"/>
      <sheetName val="물가시세"/>
      <sheetName val="국도접속 차도부수량"/>
      <sheetName val="정거장 설계조건"/>
      <sheetName val="단재적표"/>
      <sheetName val="구의33고"/>
      <sheetName val="인적사항"/>
      <sheetName val="투찰가"/>
      <sheetName val="도급내역서(재노경)"/>
      <sheetName val="참고"/>
      <sheetName val="암거단위"/>
      <sheetName val="원가총괄"/>
      <sheetName val="조명율"/>
      <sheetName val="유림골조"/>
      <sheetName val="집수정토공"/>
      <sheetName val="설계명세서"/>
      <sheetName val="I.설계조건"/>
      <sheetName val="남양시작동자105노65기1.3화1.2"/>
      <sheetName val="구리토평1전기"/>
      <sheetName val="C.전기공사"/>
      <sheetName val="A조"/>
      <sheetName val="일위총괄표"/>
      <sheetName val="입력"/>
      <sheetName val="6공구(당초)"/>
      <sheetName val="제출내역 (2)"/>
      <sheetName val="상반기손익차2총괄"/>
      <sheetName val="9811"/>
      <sheetName val="물집"/>
      <sheetName val="문학간접"/>
      <sheetName val="도급자재"/>
      <sheetName val="1000 DB구축 부표"/>
      <sheetName val="CT "/>
      <sheetName val="발신정보"/>
      <sheetName val="기초대가"/>
      <sheetName val="조도계산서 (도서)"/>
      <sheetName val="명세서"/>
      <sheetName val="맨홀수량산출"/>
      <sheetName val="변경내역(전체)"/>
      <sheetName val="참조자료"/>
      <sheetName val="내역 (2)"/>
      <sheetName val="b_balju-단가단가단가"/>
      <sheetName val="H-pile(298x299)"/>
      <sheetName val="H-pile(250x250)"/>
      <sheetName val="소업1교"/>
      <sheetName val="일집"/>
      <sheetName val="원형1호맨홀토공수량"/>
      <sheetName val="수입"/>
      <sheetName val="분석"/>
      <sheetName val="12.일위대가"/>
      <sheetName val="단가적용"/>
      <sheetName val="원가계산(전체))"/>
      <sheetName val="시험물량산출"/>
      <sheetName val="모델링"/>
      <sheetName val="견적내역서"/>
      <sheetName val="계산표지"/>
      <sheetName val="철근중량"/>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sheetData sheetId="13"/>
      <sheetData sheetId="14" refreshError="1"/>
      <sheetData sheetId="15"/>
      <sheetData sheetId="16"/>
      <sheetData sheetId="17"/>
      <sheetData sheetId="18"/>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sheetData sheetId="739" refreshError="1"/>
      <sheetData sheetId="740" refreshError="1"/>
      <sheetData sheetId="741" refreshError="1"/>
      <sheetData sheetId="742" refreshError="1"/>
      <sheetData sheetId="743" refreshError="1"/>
      <sheetData sheetId="744"/>
      <sheetData sheetId="745" refreshError="1"/>
      <sheetData sheetId="746" refreshError="1"/>
      <sheetData sheetId="747" refreshError="1"/>
      <sheetData sheetId="748"/>
      <sheetData sheetId="749"/>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sheetData sheetId="785"/>
      <sheetData sheetId="786"/>
      <sheetData sheetId="787"/>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터파기및재료"/>
      <sheetName val="직노"/>
      <sheetName val="Baby일위대가"/>
      <sheetName val="일위대가"/>
      <sheetName val="연결관암거"/>
      <sheetName val="내역서(삼호)"/>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자재산출"/>
      <sheetName val="수량 집계"/>
      <sheetName val="주요자재 "/>
      <sheetName val="표층포설및다짐"/>
      <sheetName val="자재 집계표"/>
      <sheetName val="직노"/>
      <sheetName val="골재집계"/>
      <sheetName val="터파기및재료"/>
      <sheetName val="가압장 수량산출"/>
      <sheetName val="일위대가"/>
      <sheetName val="2공구산출내역"/>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단위수량"/>
      <sheetName val="자재 집계표"/>
      <sheetName val="주요자재집계표"/>
      <sheetName val="수량집계표"/>
      <sheetName val="수량산출"/>
      <sheetName val="맨홀수량집계"/>
      <sheetName val="3BL공동구 수량"/>
      <sheetName val="맨홀공"/>
      <sheetName val="표층포설및다짐"/>
      <sheetName val="날개벽"/>
      <sheetName val="역T형옹벽(3.0)"/>
      <sheetName val="Y-WORK"/>
      <sheetName val="SLAB"/>
      <sheetName val="가로수분설치현황"/>
      <sheetName val="BLOCK(1)"/>
      <sheetName val="정부노임단가"/>
      <sheetName val="변화치수"/>
      <sheetName val="2F 회의실견적(5_14 일대)"/>
      <sheetName val="연결관암거"/>
      <sheetName val="SORCE1"/>
      <sheetName val="가시설단위수량"/>
      <sheetName val="N賃率-職"/>
      <sheetName val="DATE"/>
      <sheetName val="A LINE"/>
      <sheetName val="원형맨홀수량"/>
      <sheetName val="터파기및재료"/>
      <sheetName val="합계금액"/>
      <sheetName val="Macro3"/>
      <sheetName val="TYPE-A"/>
      <sheetName val="TABLE"/>
      <sheetName val="Sheet1"/>
      <sheetName val="부대내역"/>
      <sheetName val="직노"/>
      <sheetName val="C.배수관공"/>
      <sheetName val="SE-611"/>
      <sheetName val="기둥(원형)"/>
      <sheetName val="기초공"/>
      <sheetName val="말뚝지지력산정"/>
      <sheetName val="ABUT수량-A1"/>
      <sheetName val="골재집계"/>
    </sheetNames>
    <sheetDataSet>
      <sheetData sheetId="0"/>
      <sheetData sheetId="1" refreshError="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자재산출"/>
      <sheetName val="수량 집계"/>
      <sheetName val="주요자재 "/>
      <sheetName val="단위수량"/>
      <sheetName val="표층포설및다짐"/>
      <sheetName val="골재집계"/>
      <sheetName val="직노"/>
    </sheetNames>
    <sheetDataSet>
      <sheetData sheetId="0" refreshError="1">
        <row r="121">
          <cell r="R121">
            <v>1</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간지"/>
      <sheetName val="1토공집"/>
      <sheetName val="간지1"/>
      <sheetName val="2집계1"/>
      <sheetName val="간지2-관로"/>
      <sheetName val="3관로(집)"/>
      <sheetName val="4관연장(집)"/>
      <sheetName val="4관로연장"/>
      <sheetName val="5관로토피고"/>
      <sheetName val="6맨홀H"/>
      <sheetName val="7공제"/>
      <sheetName val="7수밀"/>
      <sheetName val="8터파기(집)"/>
      <sheetName val="9터파기"/>
      <sheetName val="10터파기1"/>
      <sheetName val="간지3"/>
      <sheetName val="11맨홀(집)"/>
      <sheetName val="12맨홀1"/>
      <sheetName val="맨홀그림"/>
      <sheetName val="13맨홀"/>
      <sheetName val="14공제"/>
      <sheetName val="15공제1"/>
      <sheetName val="16유출입"/>
      <sheetName val="간지4(인버트)"/>
      <sheetName val="17수팽창(집)"/>
      <sheetName val="18수팽창"/>
      <sheetName val="19인버트(집)"/>
      <sheetName val="20인버트"/>
      <sheetName val="간지5(연결관)"/>
      <sheetName val="21연결관(집)"/>
      <sheetName val="23연결관"/>
      <sheetName val="22연결관"/>
      <sheetName val="간지6(관보호)"/>
      <sheetName val="24관보호(집)"/>
      <sheetName val="25관보호"/>
      <sheetName val="26관보호1"/>
      <sheetName val="간지6(관보호) (2)"/>
      <sheetName val="27침사조수량집계표"/>
      <sheetName val="28침사조산출근거"/>
      <sheetName val="29침사조배관자재"/>
      <sheetName val="수량산출"/>
      <sheetName val="단위수량"/>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맨홀수량산출"/>
      <sheetName val="집계표"/>
      <sheetName val="가감수량"/>
      <sheetName val="단위수량"/>
      <sheetName val="14공제"/>
      <sheetName val="6맨홀H"/>
      <sheetName val="수량산출"/>
      <sheetName val="DATE"/>
      <sheetName val="직노"/>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공집계"/>
      <sheetName val="관로집계"/>
      <sheetName val="대로근거"/>
      <sheetName val="대로토공"/>
      <sheetName val="중로근거"/>
      <sheetName val="중로토공"/>
      <sheetName val="소로근거"/>
      <sheetName val="소로토공"/>
      <sheetName val="비포장근거"/>
      <sheetName val="비포장토공"/>
      <sheetName val="연결관수량"/>
      <sheetName val="우수받이수량"/>
      <sheetName val="집수정수량"/>
      <sheetName val="집수정단위"/>
      <sheetName val="U형측구수량"/>
      <sheetName val="U형측구단위"/>
      <sheetName val="산마루측구수량"/>
      <sheetName val="산마루측구단위"/>
      <sheetName val="도수로수량"/>
      <sheetName val="도수로단위"/>
      <sheetName val="횡단배수구수량"/>
      <sheetName val="횡단배수구단위"/>
      <sheetName val="조명시설"/>
      <sheetName val="단위수량"/>
      <sheetName val="부대내역"/>
      <sheetName val="토공(1공구)"/>
      <sheetName val="원형1호맨홀토공수량"/>
      <sheetName val="14공제"/>
      <sheetName val="6맨홀H"/>
      <sheetName val="단위단가"/>
      <sheetName val="터파기및재료"/>
      <sheetName val="노임단가"/>
      <sheetName val="말뚝지지력산정"/>
      <sheetName val="#REF"/>
    </sheetNames>
    <sheetDataSet>
      <sheetData sheetId="0" refreshError="1"/>
      <sheetData sheetId="1" refreshError="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F-타공종"/>
      <sheetName val="총괄집계"/>
      <sheetName val="slab집계"/>
      <sheetName val="슬래브(0)"/>
      <sheetName val="슬래브"/>
      <sheetName val="슬래브(1)"/>
      <sheetName val="mb1슬래브송도"/>
      <sheetName val="mb1슬래브송도2"/>
      <sheetName val="ABUT집계"/>
      <sheetName val="교대(A1-A2)"/>
      <sheetName val="대로근거"/>
      <sheetName val="부대내역"/>
      <sheetName val="단위수량"/>
      <sheetName val="RBSLAB"/>
      <sheetName val="14공제"/>
      <sheetName val="6맨홀H"/>
      <sheetName val="개발총괄"/>
      <sheetName val="일위목록"/>
      <sheetName val="신호등일위대가"/>
      <sheetName val="Sheet1"/>
      <sheetName val="8.1.에너지"/>
      <sheetName val="일위대가(가설)"/>
      <sheetName val="일반공사"/>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모래90"/>
      <sheetName val="Sheet2"/>
      <sheetName val="단위수량"/>
      <sheetName val="교대(A1-A2)"/>
      <sheetName val="대로근거"/>
      <sheetName val="적용단위길이"/>
      <sheetName val="맨홀수량산출"/>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위단가"/>
      <sheetName val="이식대상수목현황"/>
      <sheetName val="이식피벗테이블"/>
      <sheetName val="이식장비상차비"/>
      <sheetName val="이식장비하차비"/>
      <sheetName val="자연석장비상차비"/>
      <sheetName val="자연석운반비"/>
      <sheetName val="굴삭기(사질토보통)"/>
      <sheetName val="굴삭기(점성토보통)"/>
      <sheetName val="중기단가산출근거"/>
      <sheetName val="토사운반비"/>
      <sheetName val="운반거리"/>
      <sheetName val="자연석장비하차비"/>
      <sheetName val="자연석장비놓기"/>
      <sheetName val="자연석장비쌓기"/>
      <sheetName val="자연석장비하차및놓기"/>
      <sheetName val="자연석장비하차및쌓기"/>
      <sheetName val="장비사용식재비"/>
      <sheetName val="불도우저터파기"/>
      <sheetName val="불도우저포설 및 정지"/>
      <sheetName val="불도우저운반"/>
      <sheetName val="다짐기계"/>
      <sheetName val="그레이더(평방당)설계적용"/>
      <sheetName val="살수차"/>
      <sheetName val="그레이더(평방당)"/>
      <sheetName val="그레이더(입방당)"/>
      <sheetName val="트랙터"/>
      <sheetName val="장비사용설계적용식재비"/>
      <sheetName val="이식수목인력상하차비"/>
      <sheetName val="이식수목상차지인력운반비"/>
      <sheetName val="이식수목하차지인력운반비"/>
      <sheetName val="이식목차량운반비"/>
      <sheetName val="자연석운반차량"/>
      <sheetName val="이식목운반차량"/>
      <sheetName val="수목중량산출"/>
      <sheetName val="야생수목뿌리분보호재료비"/>
      <sheetName val="야생수목굴취단가표"/>
      <sheetName val="이식수목"/>
      <sheetName val="000000"/>
      <sheetName val="000001"/>
      <sheetName val="000002"/>
      <sheetName val="000003"/>
      <sheetName val="산출내역서"/>
      <sheetName val="원가계산서(1)"/>
      <sheetName val="원가계산서(2)"/>
      <sheetName val="일위대가 목록표"/>
      <sheetName val="일위대가표"/>
      <sheetName val="단가산출서"/>
      <sheetName val="기계경비목록표"/>
      <sheetName val="기계경비(2)"/>
      <sheetName val="뿌리보호재료및비료산출"/>
      <sheetName val="중2 "/>
      <sheetName val="수목중량"/>
      <sheetName val="기계상차"/>
      <sheetName val="기계하차 "/>
      <sheetName val="인력상하차"/>
      <sheetName val="운반(정식)"/>
      <sheetName val="단가대비표"/>
      <sheetName val="정수장 수목수량"/>
      <sheetName val="수목수량"/>
      <sheetName val="지주수량집계"/>
      <sheetName val="시비량"/>
      <sheetName val="비료수량집계"/>
      <sheetName val="포장수량"/>
      <sheetName val="시설물수량"/>
      <sheetName val="씨앗(지족)"/>
      <sheetName val="SEED"/>
      <sheetName val="씨앗(정수장)"/>
      <sheetName val="잔디면적"/>
      <sheetName val="토공"/>
      <sheetName val="노임"/>
      <sheetName val="장비공사"/>
      <sheetName val="직노"/>
      <sheetName val="9"/>
      <sheetName val="2공구산출내역"/>
      <sheetName val="단위수량"/>
      <sheetName val="guard(mac)"/>
      <sheetName val="교대(A1)"/>
      <sheetName val="본체"/>
      <sheetName val="unit 4"/>
      <sheetName val="피벗테이블데이터분석"/>
      <sheetName val="평균높이산출근거"/>
      <sheetName val="횡배수관위치조서"/>
      <sheetName val="내역"/>
      <sheetName val="기본단가표"/>
      <sheetName val="도근좌표"/>
      <sheetName val="시설물기초"/>
      <sheetName val="일반공사"/>
      <sheetName val="맨홀수량산출"/>
      <sheetName val="단가"/>
      <sheetName val="내역(2000년)"/>
      <sheetName val="1호철근량"/>
      <sheetName val="용역단가"/>
      <sheetName val="일위대가(가설)"/>
      <sheetName val="단가조사표"/>
      <sheetName val="일위대가"/>
      <sheetName val="Sheet2"/>
      <sheetName val="수량산출"/>
      <sheetName val="#REF"/>
      <sheetName val="PAC"/>
      <sheetName val="고분"/>
      <sheetName val="건축토목내역"/>
      <sheetName val="증감대비"/>
      <sheetName val="교대(A1-A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자재산출"/>
      <sheetName val="수량 집계"/>
      <sheetName val="자재집계"/>
      <sheetName val="Sheet5"/>
      <sheetName val="Sheet6"/>
      <sheetName val="Sheet7"/>
      <sheetName val="Sheet8"/>
      <sheetName val="Sheet9"/>
      <sheetName val="Sheet10"/>
      <sheetName val="Sheet11"/>
      <sheetName val="Sheet12"/>
      <sheetName val="Sheet13"/>
      <sheetName val="Sheet14"/>
      <sheetName val="Sheet15"/>
      <sheetName val="Sheet16"/>
      <sheetName val="단위단가"/>
      <sheetName val="단위수량"/>
      <sheetName val="노임"/>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기변실D80-D700"/>
      <sheetName val="이토변실"/>
      <sheetName val="공기변실D800-D900"/>
      <sheetName val="제수변실D800-D900"/>
      <sheetName val="분기변실"/>
      <sheetName val="터파기및재료"/>
      <sheetName val="단면설계"/>
      <sheetName val="안정검토"/>
      <sheetName val="수량산출"/>
      <sheetName val="DATE"/>
      <sheetName val="단위단가"/>
      <sheetName val="#REF"/>
      <sheetName val="N賃率-職"/>
      <sheetName val="대가목록"/>
      <sheetName val="단위수량"/>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산정"/>
      <sheetName val="구형거"/>
      <sheetName val="포장구간"/>
      <sheetName val="2.5.3관거공사 단가산출근거 1)자연터파기구간"/>
      <sheetName val="(1) 관종별 접합 및 부설 "/>
      <sheetName val="(2) (가) 단위수량산출(모래(PE관))"/>
      <sheetName val="(2) (나) 단위수량산출(직접(주철관))"/>
      <sheetName val="(3)모래(PE관)콘크리트포장구간공사비"/>
      <sheetName val="(4)모래(PE관)ASP포장구간공사비"/>
      <sheetName val="(5)모래(PE관)비포장구간공사비"/>
      <sheetName val="(6)직접(주철관)콘크리트포장구간공사비"/>
      <sheetName val="(7)직접(주철관)ASP포장구간공사비"/>
      <sheetName val="(8)직접(주철관)비포장구간공사비"/>
      <sheetName val="(9) 맨홀공사비"/>
      <sheetName val="(10) 단가산출결과"/>
      <sheetName val="관두께"/>
      <sheetName val="이토변실"/>
      <sheetName val="수량산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sheetData sheetId="16" refreshError="1"/>
      <sheetData sheetId="17"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1안 기계공사원가계산서"/>
      <sheetName val="기계공사집계표"/>
      <sheetName val="배관자재비"/>
      <sheetName val="배관설치비"/>
      <sheetName val="기기설치비"/>
      <sheetName val="기기자재비"/>
      <sheetName val="일위대가목록"/>
      <sheetName val="일위대가표"/>
      <sheetName val="단가비교표"/>
      <sheetName val="견적대비표"/>
      <sheetName val="노임단가"/>
      <sheetName val="기기리스트"/>
      <sheetName val="수량산출서"/>
      <sheetName val="노무비단가"/>
      <sheetName val="(10) 단가산출결과"/>
      <sheetName val="시설물일위"/>
      <sheetName val="이토변실"/>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refreshError="1"/>
      <sheetData sheetId="15" refreshError="1"/>
      <sheetData sheetId="16" refreshError="1"/>
      <sheetData sheetId="17"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상부공(상류)"/>
      <sheetName val="슬래브(PF)(상류)"/>
      <sheetName val="슬래브(RC)(상류)"/>
      <sheetName val="상부공(하류)"/>
      <sheetName val="슬래브(PF)(하류)"/>
      <sheetName val="슬래브(RC)(하류)"/>
      <sheetName val="배수공수량"/>
      <sheetName val="배수공"/>
      <sheetName val="배수공 (2)"/>
      <sheetName val="노임단가"/>
      <sheetName val="(10) 단가산출결과"/>
      <sheetName val="노무비단가"/>
      <sheetName val="시점교대"/>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리계산(5년)1유역"/>
      <sheetName val="수리계산(5년)2유역"/>
      <sheetName val="수리계산(5년)3유역"/>
      <sheetName val="수리계산(10년)4유역"/>
      <sheetName val="수리계산(10년)5유역"/>
      <sheetName val="표지(목차)"/>
      <sheetName val="표지(자재집계표)"/>
      <sheetName val="표지(토공)"/>
      <sheetName val="표지(배수공)"/>
      <sheetName val="표지(포장공)"/>
      <sheetName val="표지(부대공)"/>
      <sheetName val="공사원가계산서"/>
      <sheetName val="공사원가계산서(전기)"/>
      <sheetName val="총괄재료집계표"/>
      <sheetName val="골재량산출"/>
      <sheetName val="토공집계표"/>
      <sheetName val="토적계산"/>
      <sheetName val="P,E이중관Φ400"/>
      <sheetName val="P,E이중관Φ800"/>
      <sheetName val="P.E이중관보호공800(터파기)"/>
      <sheetName val="우수집수정터파기(A-TYPE)"/>
      <sheetName val="우수집수정터파기(B-TYPE)"/>
      <sheetName val="콘크리트포장깨기"/>
      <sheetName val="배수공수량집계표"/>
      <sheetName val="배수공재료집계표"/>
      <sheetName val="배수몰탈수량"/>
      <sheetName val="L형측구(화강암)A&quot;"/>
      <sheetName val="L형측구(화강암)B&quot;"/>
      <sheetName val="P.E이중관보호공800"/>
      <sheetName val="우수집수정(A-TYPE)"/>
      <sheetName val="우수집수정(B-TYPE)"/>
      <sheetName val="횡배수관날개벽"/>
      <sheetName val="날개벽수량표"/>
      <sheetName val="노임단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2유효폭의 계산"/>
      <sheetName val="기초일위"/>
      <sheetName val="슬래브(PF)(하류)"/>
      <sheetName val="노임단가"/>
      <sheetName val="날개벽수량표"/>
    </sheetNames>
    <sheetDataSet>
      <sheetData sheetId="0">
        <row r="26">
          <cell r="B26">
            <v>40</v>
          </cell>
        </row>
      </sheetData>
      <sheetData sheetId="1" refreshError="1"/>
      <sheetData sheetId="2" refreshError="1"/>
      <sheetData sheetId="3" refreshError="1"/>
      <sheetData sheetId="4"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자재집계"/>
      <sheetName val="총수량"/>
      <sheetName val="총철근"/>
      <sheetName val="몰탈"/>
      <sheetName val="토공집계"/>
      <sheetName val="토적집계"/>
      <sheetName val="토적표"/>
      <sheetName val="포장수량집계"/>
      <sheetName val="포장철근집계"/>
      <sheetName val="아스콘T=62.5"/>
      <sheetName val="고압블럭T=20"/>
      <sheetName val="보차도경계블럭"/>
      <sheetName val="보도경계블럭"/>
      <sheetName val="L형측구"/>
      <sheetName val="감속턱"/>
      <sheetName val="차선(중앙선)"/>
      <sheetName val="차선(직각주차)"/>
      <sheetName val="우수수량집계"/>
      <sheetName val="우수철근집계"/>
      <sheetName val="우수흄관깊이"/>
      <sheetName val="우수맨홀깊이"/>
      <sheetName val="우수맨홀(D900)"/>
      <sheetName val="우수맨홀(D1200)"/>
      <sheetName val="흄관(D450)"/>
      <sheetName val="흄관(D600)"/>
      <sheetName val="집수정"/>
      <sheetName val="홈통받이"/>
      <sheetName val="빗물받이(910-510-410)"/>
      <sheetName val="빗물받이(600-510-410)"/>
      <sheetName val="U형측구"/>
      <sheetName val="홈통받이연락관(D.C PIPE-150)"/>
      <sheetName val="빗물받이연락관(D.C PIPE-250)"/>
      <sheetName val="맹암거(SDP150)"/>
      <sheetName val="맹암거(SDP100)"/>
      <sheetName val="우수PIT"/>
      <sheetName val="오수수량집계"/>
      <sheetName val="오수철근집계"/>
      <sheetName val="오수공흄관평균깊이"/>
      <sheetName val="오수공맨홀평균깊이"/>
      <sheetName val="오수맨홀(D900)"/>
      <sheetName val="오수-흄관(D300)"/>
      <sheetName val="오수받이(910-510-410)"/>
      <sheetName val="오수받이연락관(D.CPIPE-150)"/>
      <sheetName val="상수수량집계"/>
      <sheetName val="상수철근집계"/>
      <sheetName val="제수변실(1.40-1.80)"/>
      <sheetName val="주철관(D40)"/>
      <sheetName val="주철관(D150)"/>
      <sheetName val="공동구수량집계"/>
      <sheetName val="공동구철근집계"/>
      <sheetName val="공동구단위시트"/>
      <sheetName val="4.2유효폭의 계산"/>
      <sheetName val="우수"/>
      <sheetName val="내역서"/>
      <sheetName val="수량산출"/>
      <sheetName val="대구진천삼성APT"/>
      <sheetName val="기초일위"/>
      <sheetName val="코드"/>
      <sheetName val="터파기및재료"/>
      <sheetName val="원형1호맨홀토공수량"/>
      <sheetName val="guard(mac)"/>
      <sheetName val="#REF"/>
      <sheetName val="공비대비"/>
      <sheetName val="본공사"/>
      <sheetName val="빗물받이_910_510_410_"/>
      <sheetName val="Sheet1 (2)"/>
      <sheetName val="원가계산 (2)"/>
      <sheetName val="자재단가"/>
      <sheetName val="입찰"/>
      <sheetName val="현경"/>
      <sheetName val="원가계산서"/>
      <sheetName val="JUCKEYK"/>
      <sheetName val="BID"/>
      <sheetName val="S0"/>
      <sheetName val="토목"/>
      <sheetName val="설계"/>
      <sheetName val="식재인부"/>
      <sheetName val="마산월령동골조물량변경"/>
      <sheetName val="노임"/>
      <sheetName val="형틀공사"/>
      <sheetName val="토공"/>
      <sheetName val="일반부표"/>
      <sheetName val="DATE"/>
      <sheetName val="터널조도"/>
      <sheetName val="목차임시"/>
      <sheetName val="견적대비"/>
      <sheetName val="감시제어"/>
      <sheetName val="부대내역"/>
      <sheetName val="내역"/>
      <sheetName val="투찰"/>
      <sheetName val="환산"/>
      <sheetName val="전신환매도율"/>
      <sheetName val="실행철강하도"/>
      <sheetName val="JUCK"/>
      <sheetName val="노무비"/>
      <sheetName val="갑지(추정)"/>
      <sheetName val="금액"/>
      <sheetName val="Sheet1"/>
      <sheetName val="Sheet2"/>
      <sheetName val="토목공사"/>
      <sheetName val="★도급내역"/>
      <sheetName val="단위수량"/>
      <sheetName val="국내조달(통합-1)"/>
      <sheetName val="부대"/>
      <sheetName val="일위CODE"/>
      <sheetName val="시중노임"/>
      <sheetName val="TYPE-A"/>
      <sheetName val="관리,공감"/>
      <sheetName val="ELEV SPEC(Ia,Ir)"/>
      <sheetName val="데리네이타현황"/>
      <sheetName val="효명0010"/>
      <sheetName val="단가조사"/>
      <sheetName val="CT"/>
      <sheetName val="중기 부표"/>
      <sheetName val="공내역"/>
      <sheetName val="단가"/>
      <sheetName val="자재운반단가일람표"/>
      <sheetName val="배수공 내역서 적용수량"/>
      <sheetName val="Sheet6"/>
      <sheetName val="(1)본선수량집계"/>
      <sheetName val="노임단가"/>
      <sheetName val="유효폭의 계산"/>
      <sheetName val="정보"/>
      <sheetName val="백호우계수"/>
      <sheetName val="MYUN(MAC)"/>
      <sheetName val="단위단가"/>
      <sheetName val="과천MAIN"/>
      <sheetName val="인원자료"/>
      <sheetName val="Baby일위대가"/>
      <sheetName val="시중노임단가"/>
      <sheetName val="내역(중앙)"/>
      <sheetName val="내역(창신)"/>
      <sheetName val="갑지"/>
      <sheetName val="2경간"/>
      <sheetName val="제경비율"/>
      <sheetName val="시점교대"/>
      <sheetName val="토공(우물통,기타) "/>
      <sheetName val="자재집게표 "/>
      <sheetName val="이름정의"/>
      <sheetName val="부관수량집계"/>
      <sheetName val="전산output"/>
      <sheetName val="말뚝지지력산정"/>
      <sheetName val="Sheet4"/>
      <sheetName val="N賃率-職"/>
      <sheetName val="원가계산"/>
      <sheetName val="복구경비"/>
      <sheetName val="부하계산"/>
      <sheetName val="gyun"/>
      <sheetName val="단가비교표"/>
      <sheetName val="아스콘T=62_5"/>
      <sheetName val="홈통받이연락관(D_C_PIPE-150)"/>
      <sheetName val="빗물받이연락관(D_C_PIPE-250)"/>
      <sheetName val="오수받이연락관(D_CPIPE-150)"/>
      <sheetName val="제수변실(1_40-1_80)"/>
      <sheetName val="집수정(600-700)"/>
      <sheetName val="교대(A1)"/>
      <sheetName val="자재집계표"/>
      <sheetName val="교각1"/>
      <sheetName val="DATA"/>
      <sheetName val="가공비"/>
      <sheetName val="이토변실"/>
      <sheetName val="단면설계"/>
      <sheetName val="안정검토"/>
      <sheetName val="토사(PE)"/>
      <sheetName val="자재(원원+원대)"/>
      <sheetName val="철근량 검토"/>
      <sheetName val="공통가설"/>
      <sheetName val="도로포장면적산출(1)"/>
      <sheetName val="수리결과"/>
      <sheetName val="2.대외공문"/>
      <sheetName val="인건비"/>
      <sheetName val="자재비"/>
      <sheetName val="일위대가"/>
      <sheetName val="STORAGE"/>
      <sheetName val="70%"/>
      <sheetName val="TOWER 10TON"/>
      <sheetName val="설계명세서"/>
      <sheetName val="SH.R설치"/>
      <sheetName val="슬래브(PF)(하류)"/>
      <sheetName val="3.바닥판설계"/>
      <sheetName val="실행내역"/>
      <sheetName val="공사개요"/>
      <sheetName val="1,2,3,4,5단위수량"/>
      <sheetName val="합계금액"/>
      <sheetName val="수안보-MBR1"/>
      <sheetName val="3련 BOX"/>
      <sheetName val="현장관리비 산출내역"/>
      <sheetName val="하수급견적대비"/>
      <sheetName val="조명시설"/>
      <sheetName val="흙쌓기도수로설치현황"/>
      <sheetName val="기본단가표"/>
      <sheetName val="기계경비(시간당)"/>
      <sheetName val="설계조건"/>
      <sheetName val="명세서"/>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재료비단가(800)"/>
      <sheetName val="경희대"/>
      <sheetName val="총물량"/>
      <sheetName val="Total"/>
      <sheetName val="단"/>
      <sheetName val="공통비(전체)"/>
      <sheetName val="일위대가 "/>
      <sheetName val="내역표지"/>
      <sheetName val="MOTOR"/>
      <sheetName val="조정금액결과표 (차수별)"/>
      <sheetName val="부대원내역"/>
      <sheetName val="부대하내역"/>
      <sheetName val="정부노임(2000.상)"/>
      <sheetName val="품셈"/>
      <sheetName val="우배수"/>
      <sheetName val="수량산출 (8)"/>
      <sheetName val="을지"/>
      <sheetName val="4_2유효폭의_계산"/>
      <sheetName val="C.배수관공"/>
      <sheetName val="노무비단가"/>
      <sheetName val="총수량집계표"/>
      <sheetName val="내역을"/>
      <sheetName val="부대공수량"/>
      <sheetName val="직접재료비"/>
      <sheetName val="도근좌표"/>
      <sheetName val="I一般比"/>
      <sheetName val="직노"/>
      <sheetName val="집계표"/>
      <sheetName val="준검 내역서"/>
      <sheetName val="적상기초자료"/>
      <sheetName val="수입"/>
      <sheetName val="월별손익"/>
      <sheetName val="비용적자료"/>
      <sheetName val="경로당내역건축"/>
      <sheetName val="ABUT수량-A1"/>
      <sheetName val="강관파일내역"/>
      <sheetName val="포장공"/>
      <sheetName val="부대공"/>
      <sheetName val="단가산출2"/>
      <sheetName val="중기사용료산출근거"/>
      <sheetName val="단가산출1"/>
      <sheetName val="부하계산서"/>
      <sheetName val="설비"/>
      <sheetName val="Project Brief"/>
      <sheetName val="03하반기내역서"/>
      <sheetName val="04상반기"/>
      <sheetName val="L_RPTB10_01"/>
      <sheetName val="북제주원가"/>
      <sheetName val="(하관내역)"/>
      <sheetName val="COVER"/>
      <sheetName val="1,2공구원가계산서"/>
      <sheetName val="2공구산출내역"/>
      <sheetName val="1공구산출내역서"/>
      <sheetName val="을-ATYPE"/>
      <sheetName val="DATA 입력부"/>
      <sheetName val="2~3.해석단면및모델링"/>
      <sheetName val="POOM_MOTO"/>
      <sheetName val="POOM_MOTO2"/>
      <sheetName val="플랜트 설치"/>
      <sheetName val="내역서적용수량 (지방도893)"/>
      <sheetName val="데이타"/>
      <sheetName val="6PILE  (돌출)"/>
      <sheetName val="옹벽기초자료"/>
      <sheetName val="현황산출서"/>
      <sheetName val="기초자료"/>
      <sheetName val="기계경비일람"/>
      <sheetName val="말뚝물량"/>
      <sheetName val="직접인건비"/>
      <sheetName val="순공사비"/>
      <sheetName val="차량별점검"/>
      <sheetName val="97노임단가"/>
      <sheetName val="입력란"/>
      <sheetName val="교대(A1-A2)"/>
      <sheetName val="중기사용료"/>
      <sheetName val="문학간접"/>
      <sheetName val="간접"/>
      <sheetName val="45,46"/>
      <sheetName val="Source"/>
      <sheetName val="판매시설"/>
      <sheetName val="(4-2)열관류값-2"/>
      <sheetName val="총괄표"/>
      <sheetName val="개산공사비"/>
      <sheetName val="xxxxxx"/>
      <sheetName val="가설공사비"/>
      <sheetName val="단가 및 재료비"/>
      <sheetName val="농로토공집계"/>
      <sheetName val="농로수량집계"/>
      <sheetName val="화해(함평)"/>
      <sheetName val="화해(장성)"/>
      <sheetName val="우각부보강"/>
      <sheetName val="종배수관"/>
      <sheetName val="물가대비표"/>
      <sheetName val="대로근거"/>
      <sheetName val="물가시세"/>
      <sheetName val="다곡2교"/>
      <sheetName val="목차"/>
      <sheetName val="2000년1차"/>
      <sheetName val="쌍송교"/>
      <sheetName val="기계경비"/>
      <sheetName val="룡전상부"/>
      <sheetName val="날개벽수량표"/>
      <sheetName val="약전설비"/>
      <sheetName val="000000"/>
      <sheetName val="샌딩 에폭시 도장"/>
      <sheetName val="일반문틀 설치"/>
      <sheetName val="유림골조"/>
      <sheetName val="택지성격총괄"/>
      <sheetName val="95하U$가격"/>
      <sheetName val="DATA테이블1 (2)"/>
      <sheetName val="급여data"/>
      <sheetName val="시공계획"/>
      <sheetName val="일위대가표지"/>
      <sheetName val="역T형"/>
      <sheetName val="PILE"/>
      <sheetName val="1-1"/>
      <sheetName val="1-2"/>
      <sheetName val="1-3"/>
      <sheetName val="1-4"/>
      <sheetName val="대비표(토공1안)"/>
      <sheetName val="간접비"/>
      <sheetName val="특기사항"/>
      <sheetName val="노임단가 (2)"/>
      <sheetName val="t형"/>
      <sheetName val="3차설계"/>
      <sheetName val="장비가동"/>
      <sheetName val="정화조동내역"/>
      <sheetName val="woo(mac)"/>
      <sheetName val="맨홀수량"/>
      <sheetName val="매매"/>
      <sheetName val="노무"/>
      <sheetName val="투찰가"/>
      <sheetName val="계림(함평)"/>
      <sheetName val="계림(장성)"/>
      <sheetName val="7+160암거변경"/>
      <sheetName val="품셈TABLE"/>
      <sheetName val="일위대가(가설)"/>
      <sheetName val="Sheet1_(2)"/>
      <sheetName val="원가계산_(2)"/>
      <sheetName val="가도공"/>
      <sheetName val="일위대가표"/>
      <sheetName val="슬래브수량"/>
      <sheetName val="일반공사"/>
      <sheetName val="SULKEA"/>
      <sheetName val="기기리스트"/>
      <sheetName val="용역단가"/>
      <sheetName val="덕전리"/>
      <sheetName val="수원공사비"/>
      <sheetName val="자재대"/>
      <sheetName val="H PILE수량"/>
      <sheetName val="H-PILE수량집계"/>
      <sheetName val="총괄내역서"/>
      <sheetName val="4차원가계산서"/>
      <sheetName val="설계예산서"/>
      <sheetName val="산출내역서"/>
      <sheetName val="횡배수관부설집계"/>
      <sheetName val="9GNG운반"/>
      <sheetName val="연결관암거"/>
      <sheetName val="이토변실(A3-LINE)"/>
      <sheetName val="unit 4"/>
      <sheetName val="TIE-IN"/>
      <sheetName val="계약내역"/>
      <sheetName val="3BL공동구 수량"/>
      <sheetName val="2층(부대공사)"/>
      <sheetName val="1.설계조건"/>
      <sheetName val="96노임기준"/>
      <sheetName val="옹벽"/>
      <sheetName val="통합"/>
      <sheetName val="일위대가표(DEEP)"/>
      <sheetName val="표지"/>
      <sheetName val="일위대가서식"/>
      <sheetName val="차도부연장현황"/>
      <sheetName val="측구공수량집계"/>
      <sheetName val="Macro1"/>
      <sheetName val="기둥(원형)"/>
      <sheetName val="기초공"/>
      <sheetName val="맨홀_공사비"/>
      <sheetName val="단가산출서"/>
      <sheetName val="유첨3.적용기준"/>
      <sheetName val="단가표 (2)"/>
      <sheetName val="물가변동대가세부내역서"/>
      <sheetName val="대가표(품셈)"/>
      <sheetName val="2"/>
      <sheetName val="수로BOX"/>
      <sheetName val="동별물량집계표"/>
      <sheetName val="대전-교대(A1-A2)"/>
      <sheetName val="부대원내역(설비)"/>
      <sheetName val="03(상)적용노임"/>
      <sheetName val="공문"/>
      <sheetName val="수지"/>
      <sheetName val="우수공"/>
      <sheetName val="관경별내역서"/>
      <sheetName val="신규사업"/>
      <sheetName val="(03)조기사업"/>
      <sheetName val="개별직종노임단가(2005.1)"/>
      <sheetName val="묘발입력"/>
      <sheetName val="횡배수관집현황(2공구)"/>
      <sheetName val="버팀목"/>
      <sheetName val="SW개발내역"/>
      <sheetName val="아파트_9"/>
      <sheetName val="3.공통공사대비"/>
      <sheetName val="점검총괄"/>
      <sheetName val="횡배수관집현황_2공구_"/>
      <sheetName val="분전함신설"/>
      <sheetName val="접지1종"/>
      <sheetName val="연못방수쉬트"/>
      <sheetName val="토목검측서"/>
      <sheetName val="평야부단가"/>
      <sheetName val="수정시산표"/>
      <sheetName val="관부설"/>
      <sheetName val="횡단굴착및 분기점폐쇄"/>
      <sheetName val="정부노임단가"/>
      <sheetName val="직접경비"/>
      <sheetName val="식생블럭단위수량"/>
      <sheetName val="중기일위대가"/>
      <sheetName val="보도포장연장조서-표준차도부"/>
      <sheetName val="시설물일위"/>
      <sheetName val="토목2"/>
      <sheetName val="램머"/>
      <sheetName val="구천"/>
      <sheetName val="청천내"/>
      <sheetName val="수목데이타"/>
      <sheetName val="설계명세"/>
      <sheetName val="새공통"/>
      <sheetName val="TYPE_A"/>
      <sheetName val="작성기준"/>
      <sheetName val="ANX3A11"/>
      <sheetName val="콘_재료분리(1)"/>
      <sheetName val="토공수량"/>
      <sheetName val="옥룡잡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ow r="4">
          <cell r="P4">
            <v>49</v>
          </cell>
        </row>
      </sheetData>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터파기및재료"/>
      <sheetName val="빗물받이(910-510-410)"/>
      <sheetName val="토공(우물통,기타) "/>
      <sheetName val="내역"/>
      <sheetName val="3-2PS"/>
      <sheetName val="단위중량"/>
      <sheetName val="타공종포장공제집계표"/>
      <sheetName val="내역서"/>
      <sheetName val="Sheet1"/>
      <sheetName val="상수구조화편집부표"/>
      <sheetName val="맨홀수량산출"/>
      <sheetName val="4.2유효폭의 계산"/>
      <sheetName val="하중계산"/>
      <sheetName val="DATE"/>
      <sheetName val="콘_재료분리(1)"/>
      <sheetName val="2.가정단면"/>
      <sheetName val="식재인부"/>
      <sheetName val="배수공"/>
      <sheetName val="산출내역서집계표"/>
      <sheetName val="슬래브(PF)(하류)"/>
      <sheetName val="Sheet1 (2)"/>
      <sheetName val="갑지"/>
      <sheetName val="밸브설치"/>
      <sheetName val="토사(PE)"/>
      <sheetName val="1.설계조건"/>
      <sheetName val="포장공수량집계표"/>
      <sheetName val="(1)본선수량집계"/>
      <sheetName val="테이블"/>
      <sheetName val="시점교대"/>
      <sheetName val="3련 BOX"/>
      <sheetName val="재료비"/>
      <sheetName val="설계예산서(2_소천우회토목)"/>
      <sheetName val="실행"/>
      <sheetName val="gyun"/>
      <sheetName val="우수공"/>
      <sheetName val="노임단가"/>
      <sheetName val="주요자재단가"/>
      <sheetName val="DATA입력"/>
      <sheetName val="원형1호맨홀토공수량"/>
      <sheetName val="일위"/>
      <sheetName val="4차원가계산서"/>
      <sheetName val="VXXXXX"/>
      <sheetName val="단위단가"/>
      <sheetName val="단가"/>
      <sheetName val="수량산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설계조건"/>
      <sheetName val="단면제원"/>
      <sheetName val="단위중량"/>
      <sheetName val="기초강성"/>
      <sheetName val="응답수정계수"/>
      <sheetName val="MODELING"/>
      <sheetName val="해석설과"/>
      <sheetName val="수정설계지진력"/>
      <sheetName val="사용받침검토"/>
      <sheetName val="3련 BOX"/>
      <sheetName val="빗물받이(910-510-410)"/>
    </sheetNames>
    <sheetDataSet>
      <sheetData sheetId="0" refreshError="1"/>
      <sheetData sheetId="1" refreshError="1"/>
      <sheetData sheetId="2" refreshError="1"/>
      <sheetData sheetId="3"/>
      <sheetData sheetId="4" refreshError="1"/>
      <sheetData sheetId="5" refreshError="1"/>
      <sheetData sheetId="6" refreshError="1"/>
      <sheetData sheetId="7"/>
      <sheetData sheetId="8"/>
      <sheetData sheetId="9" refreshError="1"/>
      <sheetData sheetId="10" refreshError="1"/>
      <sheetData sheetId="11" refreshError="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순서지"/>
      <sheetName val="설명서"/>
      <sheetName val="예정공정표"/>
      <sheetName val="총비"/>
      <sheetName val="내력서"/>
      <sheetName val="물집"/>
      <sheetName val="일위대가집계표1"/>
      <sheetName val="일위 1"/>
      <sheetName val="공사집계"/>
      <sheetName val="정화조단위"/>
      <sheetName val="노임단가"/>
      <sheetName val="환율"/>
      <sheetName val="중집"/>
      <sheetName val="중산"/>
      <sheetName val="단집"/>
      <sheetName val="1"/>
      <sheetName val="2"/>
      <sheetName val="3"/>
      <sheetName val="4"/>
      <sheetName val="5"/>
      <sheetName val="6"/>
      <sheetName val="7"/>
      <sheetName val="8"/>
      <sheetName val="9"/>
      <sheetName val="10"/>
      <sheetName val="갑지1 "/>
      <sheetName val="일위(시설)"/>
      <sheetName val="터파기및재료"/>
      <sheetName val="빗물받이(910-510-410)"/>
      <sheetName val="상하차비용(기계상차)"/>
      <sheetName val="수간보호"/>
      <sheetName val="운반비"/>
      <sheetName val="단위중량"/>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E"/>
      <sheetName val="간지"/>
      <sheetName val="인건-측정"/>
      <sheetName val="단가목록"/>
      <sheetName val="사업개요"/>
      <sheetName val="Sheet1"/>
      <sheetName val="집계"/>
      <sheetName val="내역"/>
      <sheetName val="기자재수량"/>
      <sheetName val="노임"/>
      <sheetName val="바닥판"/>
      <sheetName val="TYPE1"/>
      <sheetName val="철근량"/>
      <sheetName val="내역서"/>
      <sheetName val="재료비"/>
      <sheetName val="단가"/>
      <sheetName val="노임단가"/>
      <sheetName val="단위단가"/>
      <sheetName val="이토변실"/>
      <sheetName val="관재료"/>
      <sheetName val="터파기및재료"/>
      <sheetName val="변수값"/>
      <sheetName val="중기상차"/>
      <sheetName val="AS복구"/>
      <sheetName val="중기터파기"/>
      <sheetName val="4차원가계산서"/>
      <sheetName val="상하차비용(기계상차)"/>
      <sheetName val="수간보호"/>
      <sheetName val="운반비"/>
      <sheetName val="수량산출"/>
      <sheetName val="단위수량"/>
      <sheetName val="단가산출서"/>
      <sheetName val="CIVIL4"/>
      <sheetName val="코드표"/>
      <sheetName val="산출내역서집계표"/>
      <sheetName val="#REF"/>
      <sheetName val="6PILE  (돌출)"/>
      <sheetName val="일위대가(1)"/>
      <sheetName val="사다리"/>
      <sheetName val="9GNG운반"/>
      <sheetName val="원형1호맨홀토공수량"/>
      <sheetName val="한강운반비"/>
      <sheetName val="BID"/>
      <sheetName val="토사(PE)"/>
      <sheetName val="근로자자료입력"/>
      <sheetName val="참고자료"/>
      <sheetName val="수자재단위당"/>
      <sheetName val="목록"/>
      <sheetName val="설계예산"/>
      <sheetName val="분전함신설"/>
      <sheetName val="접지1종"/>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모듈"/>
      <sheetName val="일위대가집계표"/>
      <sheetName val="일위대가표"/>
      <sheetName val="DATA"/>
      <sheetName val="일위대가표지"/>
      <sheetName val="시행분집계"/>
      <sheetName val="일위대가시행분"/>
      <sheetName val="단가산출표지"/>
      <sheetName val="단가산출집계"/>
      <sheetName val="구조물총"/>
      <sheetName val="BOX총"/>
      <sheetName val="BOX재료"/>
      <sheetName val="박스단위(1.5×1.0)본선"/>
      <sheetName val="날개단위(1.5×1.5)마을"/>
      <sheetName val="날개수량(1.5×1.5)2마을"/>
      <sheetName val="난간,지수단위"/>
      <sheetName val="난간,지수수량"/>
      <sheetName val="박스연장조서 "/>
      <sheetName val="우오수공집계"/>
      <sheetName val="우수받이집계"/>
      <sheetName val="우수받이단위"/>
      <sheetName val="우수받이위치조서"/>
      <sheetName val="오수관집계"/>
      <sheetName val="오수관연장조서"/>
      <sheetName val="Sheet1"/>
      <sheetName val="DATE"/>
      <sheetName val="노임단가"/>
      <sheetName val="조명시설"/>
      <sheetName val="맨홀수량"/>
      <sheetName val="단가산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반수량총괄집계"/>
      <sheetName val="BT"/>
      <sheetName val="일위대가표"/>
      <sheetName val="단가(노임)"/>
      <sheetName val="기초목록"/>
      <sheetName val="DATE"/>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2)"/>
      <sheetName val="Sheet1"/>
      <sheetName val="Sheet2"/>
      <sheetName val="Sheet3"/>
      <sheetName val="Sheet1 (3)"/>
      <sheetName val="Sheet2 (3)"/>
      <sheetName val="Sheet3 (3)"/>
      <sheetName val="일반수량총괄집계"/>
      <sheetName val="#REF"/>
      <sheetName val="6PILE  (돌출)"/>
      <sheetName val="DOHWA03"/>
      <sheetName val="간지"/>
      <sheetName val="당촌교교총괄수량"/>
      <sheetName val="타공종이기"/>
      <sheetName val="토공총집계"/>
      <sheetName val="총집계"/>
      <sheetName val="본체총집계 "/>
      <sheetName val="콘크리트수량총집계표 "/>
      <sheetName val="총철근집계표"/>
      <sheetName val="본체총철근집계표 "/>
      <sheetName val="평택토공집계"/>
      <sheetName val="당촌교(평택토공)"/>
      <sheetName val="본체평택집계"/>
      <sheetName val="부대공평택집계 "/>
      <sheetName val="본체철근집계표(평택방향)"/>
      <sheetName val="부대공철근집계표(평택방향) "/>
      <sheetName val="평택삽도"/>
      <sheetName val="평택산근"/>
      <sheetName val="당촌교(U-TYPE)"/>
      <sheetName val="당촌교(평택방향 시점측)"/>
      <sheetName val="당촌교(평택방향 종점측)"/>
      <sheetName val="음성토공집계"/>
      <sheetName val="당촌교(음성토공)"/>
      <sheetName val="음성집계"/>
      <sheetName val="철근집계표(음성방향) "/>
      <sheetName val="음성삽도"/>
      <sheetName val="음성산근"/>
      <sheetName val="당촌교(음성방향 시점측)"/>
      <sheetName val="당촌교(음성방향 종점측)"/>
      <sheetName val="당촌교(6.0M)평택시점"/>
      <sheetName val="당촌교(5.281M)평택종점"/>
      <sheetName val="당촌교(6.0M)음성종점"/>
      <sheetName val="당촌교(5.57M)음성시점"/>
      <sheetName val="가시설 집계표"/>
      <sheetName val="가시설"/>
      <sheetName val="마산방향"/>
      <sheetName val="진주방향"/>
      <sheetName val="일위대가표"/>
      <sheetName val="Sheet1 _2_"/>
    </sheetNames>
    <definedNames>
      <definedName name="수식입력매크로"/>
      <definedName name="일위규격매크로"/>
      <definedName name="일위코드입력매크로"/>
      <definedName name="일위화면복귀매크로"/>
    </defined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수량 집계"/>
      <sheetName val="자재산출"/>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Sheet1 (2)"/>
      <sheetName val="#REF"/>
      <sheetName val="DATE"/>
      <sheetName val="Sheet1"/>
      <sheetName val="6PILE  (돌출)"/>
      <sheetName val="일반수량총괄집계"/>
      <sheetName val="진주방향"/>
      <sheetName val="마산방향"/>
      <sheetName val="PHASE1-1수량산출"/>
      <sheetName val="4차원가계산서"/>
      <sheetName val="이토변실"/>
      <sheetName val="단위단가"/>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수량 집계"/>
      <sheetName val="자재산출"/>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입력란"/>
      <sheetName val="97노임단가"/>
      <sheetName val="코드표"/>
      <sheetName val="Sheet1 (2)"/>
      <sheetName val="단가조사"/>
      <sheetName val="DATE"/>
      <sheetName val="이토변실"/>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일위대가"/>
      <sheetName val="조명시설"/>
      <sheetName val="실행철강하도"/>
      <sheetName val="수량산출"/>
      <sheetName val="마산방향"/>
      <sheetName val="진주방향"/>
      <sheetName val="#REF"/>
      <sheetName val="방음벽기초(H=4m)"/>
      <sheetName val="내역서"/>
      <sheetName val="일위대가(가설)"/>
      <sheetName val="단위단가"/>
      <sheetName val=" 토목 처리장도급내역서 "/>
      <sheetName val="터파기및재료"/>
      <sheetName val="수목보호틀연장조서"/>
      <sheetName val="총괄내역서"/>
      <sheetName val="화설내"/>
      <sheetName val="코드표"/>
      <sheetName val="단위수량"/>
      <sheetName val="기계경비(시간당)"/>
      <sheetName val="램머"/>
      <sheetName val="Sheet1"/>
      <sheetName val="내역"/>
      <sheetName val="N賃率-職"/>
      <sheetName val="도로포장면적산출(1)"/>
      <sheetName val="데이타"/>
      <sheetName val="식재인부"/>
      <sheetName val="일반수량총괄집계"/>
      <sheetName val="현황산출서"/>
      <sheetName val="6PILE  (돌출)"/>
      <sheetName val="DATE"/>
      <sheetName val="Sheet1 (2)"/>
      <sheetName val="일위대가9803"/>
      <sheetName val="원형맨홀수량"/>
      <sheetName val="구분표"/>
      <sheetName val="제원입력"/>
      <sheetName val="대로근거"/>
      <sheetName val="중로근거"/>
      <sheetName val="수로BOX"/>
      <sheetName val="집계표"/>
      <sheetName val="98수문일위"/>
      <sheetName val="사유서제출현황-2"/>
      <sheetName val="단가조사"/>
      <sheetName val="데리네이타현황"/>
      <sheetName val="맨홀수량"/>
      <sheetName val="8.PILE  (돌출)"/>
      <sheetName val="날개벽수량표"/>
      <sheetName val="2호맨홀공제수량"/>
      <sheetName val="경산"/>
      <sheetName val="토사(PE)"/>
      <sheetName val="입력란"/>
      <sheetName val="97노임단가"/>
      <sheetName val="단"/>
      <sheetName val="말뚝지지력산정"/>
      <sheetName val="총집계표"/>
      <sheetName val="산출금액내역"/>
      <sheetName val="기초코드"/>
      <sheetName val="노임이"/>
      <sheetName val="콘크리트포장철거"/>
      <sheetName val="현장관리비"/>
      <sheetName val="차액보증"/>
      <sheetName val="증감내역서"/>
      <sheetName val="자금청구"/>
      <sheetName val="투찰내역서"/>
      <sheetName val="sand토적"/>
      <sheetName val="TOTAL1"/>
      <sheetName val="공종검토(1순위4공종)"/>
      <sheetName val="설계내역"/>
      <sheetName val="공종검토(4순위8공종) "/>
      <sheetName val="공종검토(7순위3공종)"/>
      <sheetName val="공종검토(8순위9공종)"/>
      <sheetName val="공종검토(27순위24공종)"/>
      <sheetName val="bid"/>
      <sheetName val="오동"/>
      <sheetName val="대조"/>
      <sheetName val="나한"/>
      <sheetName val="수입"/>
      <sheetName val="덕전리"/>
      <sheetName val="직노"/>
      <sheetName val="이음개소"/>
      <sheetName val="s"/>
      <sheetName val="배수공"/>
      <sheetName val="단가"/>
      <sheetName val="설계예시"/>
      <sheetName val="FB25JN"/>
      <sheetName val="단가결정"/>
      <sheetName val="설계조건"/>
      <sheetName val="9GNG운반"/>
      <sheetName val="type-F"/>
      <sheetName val="철근량"/>
      <sheetName val="COPING"/>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종간지---"/>
      <sheetName val="---목차간지---"/>
      <sheetName val="내역서적용수량"/>
      <sheetName val="---우수토공간지---"/>
      <sheetName val="우수토공집계"/>
      <sheetName val="---우수재료집계간지---"/>
      <sheetName val="우수재료집계"/>
      <sheetName val="---우수관로간지---"/>
      <sheetName val="우수관로토공집계"/>
      <sheetName val="우수관로재료집계"/>
      <sheetName val="내부,수밀시험"/>
      <sheetName val="우수관기초단위수량"/>
      <sheetName val="관로토공산출(D450)"/>
      <sheetName val="관로토공산출(D600-토사)"/>
      <sheetName val="관로토공산출(D700-토사)"/>
      <sheetName val="관로토공산출(D900-토사)"/>
      <sheetName val="관경별연장집계"/>
      <sheetName val="관경별평균토피 "/>
      <sheetName val="우수관평균토피"/>
      <sheetName val="집수정연결관(D300)-토(차도)"/>
      <sheetName val="우수받이연결관(D250)-토(차도)"/>
      <sheetName val="연결관기초단위수량"/>
      <sheetName val="연결관산출조서"/>
      <sheetName val="---우수맨홀간지---"/>
      <sheetName val="우수맨홀토공집계"/>
      <sheetName val="우수맨홀집계"/>
      <sheetName val="1호맨홀토공단위수량(아스콘)"/>
      <sheetName val="1호맨홀토공단위수량(인터록킹)"/>
      <sheetName val="1호맨홀단위수량"/>
      <sheetName val="2호맨홀토공단위수량(아스콘)"/>
      <sheetName val="2호맨홀단위수량"/>
      <sheetName val="특2호맨홀토공단위수량(아스콘)"/>
      <sheetName val="특2호맨홀(차도)"/>
      <sheetName val="맨홀평균높이산출"/>
      <sheetName val="맨홀수량산출 "/>
      <sheetName val="---집수정---"/>
      <sheetName val="집수정토공집계 "/>
      <sheetName val="집수정재료집계표"/>
      <sheetName val="집수정토공단위B-TYPE "/>
      <sheetName val="집수정단위수량B-TYPE"/>
      <sheetName val="집수정수량집계"/>
      <sheetName val="집수정평균높이"/>
      <sheetName val="---측구공간지---"/>
      <sheetName val="측구공토공집계"/>
      <sheetName val="측구공재료집계"/>
      <sheetName val="U형측구(0.6X0.6)"/>
      <sheetName val="측구공연장조서"/>
      <sheetName val="---우수받이---"/>
      <sheetName val="우수받이수량집계"/>
      <sheetName val="우수받이토공단위(토사)"/>
      <sheetName val="우수받이단위수량"/>
      <sheetName val="우수받이수량조서"/>
      <sheetName val="조명시설"/>
      <sheetName val="N賃率-職"/>
      <sheetName val="수량산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일위대가"/>
      <sheetName val="조명시설"/>
      <sheetName val="ABUT수량-A1"/>
      <sheetName val="터파기및재료"/>
      <sheetName val="(A)내역서"/>
      <sheetName val="특2호맨홀(차도)"/>
      <sheetName val="옹벽수량집계"/>
      <sheetName val="수량산출"/>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배수공"/>
      <sheetName val="배수관공"/>
      <sheetName val="도수로공"/>
      <sheetName val="암거공"/>
      <sheetName val="암거날개벽 "/>
      <sheetName val="측구공"/>
      <sheetName val="기타"/>
      <sheetName val="조명시설"/>
      <sheetName val="특2호맨홀(차도)"/>
      <sheetName val="(A)내역서"/>
      <sheetName val="원가서"/>
    </sheetNames>
    <definedNames>
      <definedName name="매크로11" sheetId="8"/>
    </definedNames>
    <sheetDataSet>
      <sheetData sheetId="0"/>
      <sheetData sheetId="1"/>
      <sheetData sheetId="2" refreshError="1"/>
      <sheetData sheetId="3"/>
      <sheetData sheetId="4" refreshError="1"/>
      <sheetData sheetId="5"/>
      <sheetData sheetId="6" refreshError="1"/>
      <sheetData sheetId="7" refreshError="1"/>
      <sheetData sheetId="8" refreshError="1"/>
      <sheetData sheetId="9" refreshError="1"/>
      <sheetData sheetId="10" refreshError="1"/>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배수공"/>
      <sheetName val="배수관공"/>
      <sheetName val="암거공"/>
      <sheetName val="암거날개벽 "/>
      <sheetName val="접속슬래브"/>
      <sheetName val="측구공"/>
      <sheetName val="기타"/>
      <sheetName val="도수로공"/>
      <sheetName val="원가서"/>
      <sheetName val="조명시설"/>
      <sheetName val="특2호맨홀(차도)"/>
      <sheetName val="DATE"/>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터파기및재료"/>
      <sheetName val="배수관공"/>
      <sheetName val="산출근거"/>
      <sheetName val="조명시설"/>
      <sheetName val="내역서"/>
    </sheetNames>
    <sheetDataSet>
      <sheetData sheetId="0"/>
      <sheetData sheetId="1" refreshError="1"/>
      <sheetData sheetId="2" refreshError="1"/>
      <sheetData sheetId="3" refreshError="1"/>
      <sheetData sheetId="4"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터파기및재료"/>
      <sheetName val="DATE"/>
      <sheetName val="공사비집계"/>
      <sheetName val="날개벽(시점좌측)"/>
      <sheetName val="3련 BOX"/>
      <sheetName val="우수공"/>
      <sheetName val="배수관공"/>
      <sheetName val="산출근거"/>
      <sheetName val="원가서"/>
      <sheetName val="수량산출"/>
      <sheetName val="가도공"/>
      <sheetName val="플랜트 설치"/>
      <sheetName val="금융비용"/>
      <sheetName val="실행철강하도"/>
      <sheetName val="산출내역서집계표"/>
      <sheetName val="3-2PS"/>
      <sheetName val="치수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비증감"/>
      <sheetName val="가도공"/>
      <sheetName val="터파기및재료"/>
      <sheetName val="COPING"/>
      <sheetName val="spec1"/>
      <sheetName val="철근 공사비 대비표"/>
      <sheetName val="차액보증"/>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총괄내역서"/>
      <sheetName val="원가계산서"/>
      <sheetName val="내역서"/>
      <sheetName val="공사비증감"/>
      <sheetName val="터파기및재료"/>
      <sheetName val="중기조종사 단위단가"/>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개요"/>
      <sheetName val="개요상세"/>
      <sheetName val="표지"/>
      <sheetName val="산출내역1"/>
      <sheetName val="원가(갑지)"/>
      <sheetName val="원가계산요약"/>
      <sheetName val="원가계산서"/>
      <sheetName val="일위대가표(수목최종)"/>
      <sheetName val="수목수량집계표"/>
      <sheetName val="잔디면적"/>
      <sheetName val="시설물수량집계표"/>
      <sheetName val="품질관리,직영비"/>
      <sheetName val="일위대가표(시설상위)"/>
      <sheetName val="일위대가표(시설하위)"/>
      <sheetName val="기본단가표"/>
      <sheetName val="일위대가표(분수)"/>
      <sheetName val="단가산출"/>
      <sheetName val="중기산출(최종)"/>
      <sheetName val="일위대가표(유지관리)"/>
      <sheetName val="가로수수량집계표(1차조경)"/>
      <sheetName val="가로수객토집계표(1차조경)"/>
      <sheetName val="가로수객토집계표(구미전체)"/>
      <sheetName val="가로수수량집계표(구미전체)"/>
      <sheetName val="마운딩수량계산서"/>
      <sheetName val="2호공원 계획고토량"/>
      <sheetName val="토공유용계획"/>
      <sheetName val="일위추가(볼라드)"/>
      <sheetName val="개요(낙찰율)"/>
      <sheetName val="개요상세(낙찰율)"/>
      <sheetName val="개요(총공사비낙찰율)"/>
      <sheetName val="자재단가"/>
      <sheetName val="총괄내역서"/>
      <sheetName val="조명시설"/>
      <sheetName val="수량산출"/>
      <sheetName val="공사비증감"/>
      <sheetName val="ABUT수량-A1"/>
      <sheetName val="D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E"/>
      <sheetName val="기본단가표"/>
      <sheetName val="터파기및재료"/>
      <sheetName val="중기조종사 단위단가"/>
      <sheetName val="단위수량"/>
      <sheetName val="총괄내역서"/>
      <sheetName val="(10) 단가산출결과"/>
      <sheetName val="공사비증감"/>
      <sheetName val="수목데이타"/>
      <sheetName val="조명시설"/>
      <sheetName val="ABUT수량-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유량조사조서"/>
      <sheetName val="DATE"/>
      <sheetName val="기본단가표"/>
      <sheetName val="총괄내역서"/>
      <sheetName val="실행철강하도"/>
      <sheetName val="조명시설"/>
      <sheetName val="ABUT수량-A1"/>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E"/>
      <sheetName val="기본단가표"/>
    </sheetNames>
    <sheetDataSet>
      <sheetData sheetId="0" refreshError="1"/>
      <sheetData sheetId="1" refreshError="1"/>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변경설계설명서"/>
      <sheetName val="변경설계설명서 (2)"/>
      <sheetName val="이전2단계산출내역서"/>
      <sheetName val="총괄"/>
      <sheetName val="개요"/>
      <sheetName val="개략공사비"/>
      <sheetName val="총괄수량집계"/>
      <sheetName val="개요상세"/>
      <sheetName val="표지"/>
      <sheetName val="공정예정표"/>
      <sheetName val="총괄집계표"/>
      <sheetName val="산출내역서2"/>
      <sheetName val="산출내역서"/>
      <sheetName val="원가(갑)"/>
      <sheetName val="원가1"/>
      <sheetName val="원가2"/>
      <sheetName val="수목목록"/>
      <sheetName val="식재하위"/>
      <sheetName val="일위(이식식재)"/>
      <sheetName val="기초,포장,철거,관리목록"/>
      <sheetName val="시설,관리하위"/>
      <sheetName val="일위(포장,우배수)"/>
      <sheetName val="광섬유"/>
      <sheetName val="단가조사"/>
      <sheetName val="시설"/>
      <sheetName val="일위(시설)"/>
      <sheetName val="단산목록(L)"/>
      <sheetName val="단가산출(L)"/>
      <sheetName val="이식수상하차"/>
      <sheetName val="이식수운반"/>
      <sheetName val="단산목록(C)"/>
      <sheetName val="단가산출(C)"/>
      <sheetName val="중기목록"/>
      <sheetName val="중기사용"/>
      <sheetName val="DATE"/>
      <sheetName val="코드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토공"/>
      <sheetName val="자재"/>
      <sheetName val="수량"/>
      <sheetName val="수량1"/>
      <sheetName val="산근"/>
      <sheetName val="일위"/>
      <sheetName val="산출내역서"/>
      <sheetName val="중기일위대가"/>
      <sheetName val="노임단가"/>
      <sheetName val="일위(시설)"/>
      <sheetName val="금액내역서"/>
      <sheetName val="DATE"/>
      <sheetName val="코드표"/>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변경설계설명서"/>
      <sheetName val="변경설계설명서 (2)"/>
      <sheetName val="이전2단계산출내역서"/>
      <sheetName val="총괄"/>
      <sheetName val="개요"/>
      <sheetName val="개략공사비"/>
      <sheetName val="총괄수량집계"/>
      <sheetName val="개요상세"/>
      <sheetName val="표지"/>
      <sheetName val="공정예정표"/>
      <sheetName val="총괄집계표"/>
      <sheetName val="산출내역서2"/>
      <sheetName val="산출내역서"/>
      <sheetName val="원가(갑)"/>
      <sheetName val="원가1"/>
      <sheetName val="원가2"/>
      <sheetName val="수목목록"/>
      <sheetName val="식재하위"/>
      <sheetName val="일위(이식식재)"/>
      <sheetName val="기초,포장,철거,관리목록"/>
      <sheetName val="시설,관리하위"/>
      <sheetName val="일위(포장,우배수)"/>
      <sheetName val="광섬유"/>
      <sheetName val="단가조사"/>
      <sheetName val="시설"/>
      <sheetName val="일위(시설)"/>
      <sheetName val="단산목록(L)"/>
      <sheetName val="단가산출(L)"/>
      <sheetName val="이식수상하차"/>
      <sheetName val="이식수운반"/>
      <sheetName val="단산목록(C)"/>
      <sheetName val="단가산출(C)"/>
      <sheetName val="중기목록"/>
      <sheetName val="중기사용"/>
      <sheetName val="일위"/>
      <sheetName val="원형1호맨홀토공수량"/>
      <sheetName val="1공구산출내역서"/>
      <sheetName val="D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HMEN"/>
      <sheetName val="#REF"/>
      <sheetName val="일위(시설)"/>
      <sheetName val="건축내역"/>
      <sheetName val="터파기및재료"/>
      <sheetName val="일위"/>
      <sheetName val="자재단가비교표"/>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장비부표총괄표"/>
      <sheetName val="일반부표총괄"/>
      <sheetName val="별 표"/>
      <sheetName val="별표총괄"/>
      <sheetName val="품셈TABLE"/>
      <sheetName val="품 셈"/>
      <sheetName val="부표"/>
      <sheetName val="Sheet2"/>
      <sheetName val="부표 TABLE"/>
      <sheetName val="Sheet3"/>
      <sheetName val="Sheet4"/>
      <sheetName val="Sheet5"/>
      <sheetName val="Sheet6"/>
      <sheetName val="대포2교접속"/>
      <sheetName val="천방교접속"/>
      <sheetName val="교각1"/>
      <sheetName val="L_RPTA05_목록"/>
      <sheetName val="앉음벽 (2)"/>
      <sheetName val="#REF"/>
      <sheetName val="일위(시설)"/>
      <sheetName val="자재단가비교표"/>
      <sheetName val="일위"/>
    </sheetNames>
    <sheetDataSet>
      <sheetData sheetId="0"/>
      <sheetData sheetId="1"/>
      <sheetData sheetId="2"/>
      <sheetData sheetId="3"/>
      <sheetData sheetId="4">
        <row r="2">
          <cell r="C2" t="str">
            <v>철골공</v>
          </cell>
        </row>
      </sheetData>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E"/>
      <sheetName val="품셈TABLE"/>
      <sheetName val="약품공급2"/>
      <sheetName val="대포2교접속"/>
      <sheetName val="천방교접속"/>
      <sheetName val="장비집계"/>
      <sheetName val="3구조물공간지"/>
      <sheetName val="1집계표간지"/>
      <sheetName val="구조물공집계표"/>
      <sheetName val="토공집계표"/>
      <sheetName val="2여과지"/>
      <sheetName val="여과지집계표"/>
      <sheetName val="여과지"/>
      <sheetName val="여과지토적표"/>
      <sheetName val="3배수지"/>
      <sheetName val="배수지집계표"/>
      <sheetName val="배수지"/>
      <sheetName val="배수지토적표"/>
      <sheetName val="4염소투입실"/>
      <sheetName val="염소투입실집계표"/>
      <sheetName val="염소투입실공사"/>
      <sheetName val="간지"/>
      <sheetName val="자재총괄"/>
      <sheetName val="시멘트레미콘구입량"/>
      <sheetName val="골재구입량"/>
      <sheetName val="지장물보호(수집)"/>
      <sheetName val="지장물산근"/>
      <sheetName val="지장물보호공단위수량"/>
      <sheetName val="1.토공집계"/>
      <sheetName val="2.관대집계표"/>
      <sheetName val="접합"/>
      <sheetName val="3.구조물공"/>
      <sheetName val="4.포장공"/>
      <sheetName val="5.부대공"/>
      <sheetName val="6.주요자재대"/>
      <sheetName val="7.폐기물집계"/>
      <sheetName val="표지"/>
      <sheetName val="1.토총"/>
      <sheetName val="토적"/>
      <sheetName val="가정오수"/>
      <sheetName val="2.관로집"/>
      <sheetName val="관부설"/>
      <sheetName val="가정연결"/>
      <sheetName val="3.구조물집계"/>
      <sheetName val="맨홀높이"/>
      <sheetName val="맨홀2"/>
      <sheetName val="관로"/>
      <sheetName val="가정연결관"/>
      <sheetName val="(1)가시설공"/>
      <sheetName val="(2)경고"/>
      <sheetName val="(3)기타"/>
      <sheetName val="7.폐기물"/>
      <sheetName val="토실"/>
      <sheetName val="총괄집계표"/>
      <sheetName val="재료집계표"/>
      <sheetName val="몰탈집계표"/>
      <sheetName val="포장집계표"/>
      <sheetName val="본선부집계"/>
      <sheetName val="TYPE별조서"/>
      <sheetName val="본선부산출"/>
      <sheetName val="진입부보도집계"/>
      <sheetName val="진입보도산출"/>
      <sheetName val="접속도로집계"/>
      <sheetName val="진입로집계"/>
      <sheetName val="진입로"/>
      <sheetName val="점자블럭집계"/>
      <sheetName val="점자블럭산출"/>
      <sheetName val="공제량집계"/>
      <sheetName val="공제량"/>
      <sheetName val="경계석총집계"/>
      <sheetName val="보차도수량집계"/>
      <sheetName val="보차도경계조서"/>
      <sheetName val="보차도산출"/>
      <sheetName val="도로경계석집계"/>
      <sheetName val="도로경계조서"/>
      <sheetName val="도로경계산출"/>
      <sheetName val="자재집계표"/>
      <sheetName val="주요자재집계표"/>
      <sheetName val="토공"/>
      <sheetName val="총괄토공집계"/>
      <sheetName val="시점부토공"/>
      <sheetName val="종점부토공"/>
      <sheetName val="교각토공"/>
      <sheetName val="총괄집계 "/>
      <sheetName val="총괄철근집계(1)"/>
      <sheetName val="총괄철근집계(2)"/>
      <sheetName val="구조물공"/>
      <sheetName val="본체집계"/>
      <sheetName val="본체철근집계"/>
      <sheetName val="날개벽철근집계 "/>
      <sheetName val="본체그림"/>
      <sheetName val="본체수량"/>
      <sheetName val="접속슬래브집계"/>
      <sheetName val="접속(시점)"/>
      <sheetName val="접속(종점)"/>
      <sheetName val="Sheet1"/>
      <sheetName val="VXXX"/>
      <sheetName val="Recovered_Sheet1"/>
      <sheetName val="관로공집계"/>
      <sheetName val="수밀검사조서"/>
      <sheetName val="본관조서(PVC)"/>
      <sheetName val="PVC접합개소 산출서"/>
      <sheetName val="PVC이중벽관D300집계"/>
      <sheetName val="PVC이중벽관D300집계-OPEN"/>
      <sheetName val="PVCDC300단위집계-OPEN"/>
      <sheetName val="PVCDC300단위수량-OPEN"/>
      <sheetName val="PVC이중벽관D300집계-가설흙막이"/>
      <sheetName val="PVCDC300단위집계-가설흙막이"/>
      <sheetName val="PVCDC300단위수량-가설흙막이"/>
      <sheetName val="전체맨홀집계"/>
      <sheetName val="원형1호맨홀집계표"/>
      <sheetName val="오수맨홀조서"/>
      <sheetName val="원형1맨홀(무근)집계표"/>
      <sheetName val="원형1호맨홀(철근)집계표"/>
      <sheetName val="오수원형1호맨홀단위집계"/>
      <sheetName val="오수원형맨홀1호"/>
      <sheetName val="원형1호맨홀(철근)단위수량집계"/>
      <sheetName val="원형1호맨홀(철근)단위수량"/>
      <sheetName val="안전시설(수집)"/>
      <sheetName val="안전시설"/>
      <sheetName val="관경고용테이프수집"/>
      <sheetName val="관경고용산근"/>
      <sheetName val="터파기및재료"/>
      <sheetName val="차액보증"/>
      <sheetName val="VXXXXX"/>
      <sheetName val="방음벽수량"/>
      <sheetName val="방음벽기초수량"/>
      <sheetName val="방음벽설치현황"/>
      <sheetName val="단위수량"/>
      <sheetName val="가설방음판넬"/>
      <sheetName val="가설방진망"/>
      <sheetName val="세륜세차시설"/>
      <sheetName val="가도수량집계"/>
      <sheetName val="가도토공"/>
      <sheetName val="가도포장수량집계표"/>
      <sheetName val="가포장조서"/>
      <sheetName val="가도단위수량"/>
      <sheetName val="가배수관"/>
      <sheetName val="골재덮개시설"/>
      <sheetName val="준공표지판집계"/>
      <sheetName val="경계표주집계(X)"/>
      <sheetName val="경계수량(X)"/>
      <sheetName val="경계표주단위수량(X)"/>
      <sheetName val="기존도로유지관리비"/>
      <sheetName val="식재공"/>
      <sheetName val="산림복구비"/>
      <sheetName val="가설건물"/>
      <sheetName val="가옥철거조서"/>
      <sheetName val="자재집계산출"/>
      <sheetName val="세부내역"/>
      <sheetName val="일위대가"/>
      <sheetName val="조견표"/>
      <sheetName val="기계경비(일반)"/>
      <sheetName val="산출근거(마산, 만천, 가례)"/>
      <sheetName val="산출근거(남강)"/>
      <sheetName val="산출근거(가설도로 조성)"/>
      <sheetName val="산출근거(가설도로 성토다짐)"/>
      <sheetName val="산출근거(가설도로 살수)"/>
      <sheetName val="산출근거(가설도로 유지보수)"/>
      <sheetName val="자재단가(완)"/>
      <sheetName val="노임단가(완)"/>
      <sheetName val="일위대가_목록"/>
      <sheetName val="일위대가(노임수정(완), 자재 및 물린단산수정필요)"/>
      <sheetName val="2007기계경비산출표(완)"/>
      <sheetName val="단가산출_목록"/>
      <sheetName val="단가산출서"/>
      <sheetName val="시험비 단가"/>
      <sheetName val="내역서"/>
      <sheetName val="일반화물자동차운임"/>
      <sheetName val="식재"/>
      <sheetName val="시설물"/>
      <sheetName val="식재출력용"/>
      <sheetName val="유지관리"/>
      <sheetName val="단가"/>
      <sheetName val="변수값"/>
      <sheetName val="중기상차"/>
      <sheetName val="AS복구"/>
      <sheetName val="중기터파기"/>
      <sheetName val="진주방향"/>
      <sheetName val="지장물보호공"/>
      <sheetName val="사다리-C"/>
      <sheetName val="상수가스보호"/>
      <sheetName val="통신보호"/>
      <sheetName val="전주지지대"/>
      <sheetName val="L형측구(화강석)"/>
      <sheetName val="L형측구(콘크리트)"/>
      <sheetName val="관보호공단위수량표"/>
      <sheetName val="오수받이뚜껑단위수량"/>
      <sheetName val="석축"/>
      <sheetName val="중부"/>
      <sheetName val="북부"/>
      <sheetName val="남부"/>
      <sheetName val="5.배수관로"/>
      <sheetName val="주요자재"/>
      <sheetName val="폐기물처리"/>
      <sheetName val="데이타"/>
      <sheetName val="토공유용계획"/>
      <sheetName val="유입관로집계"/>
      <sheetName val="유입관로토적"/>
      <sheetName val="처리장집계"/>
      <sheetName val="처리장토적"/>
      <sheetName val="진입도로토적"/>
      <sheetName val="신당동집계표"/>
      <sheetName val="신당동산출근거"/>
      <sheetName val="summary"/>
      <sheetName val="chart"/>
      <sheetName val="chart update"/>
      <sheetName val="남평1"/>
      <sheetName val="남평2"/>
      <sheetName val="남평3"/>
      <sheetName val="회동1"/>
      <sheetName val="회동2"/>
      <sheetName val="회동3"/>
      <sheetName val="회동4"/>
      <sheetName val="공사설명서"/>
      <sheetName val="이월도표"/>
      <sheetName val="추적+궁합"/>
      <sheetName val="로또정석"/>
      <sheetName val="최근21회정석"/>
      <sheetName val="당첨금"/>
      <sheetName val="로또그림"/>
      <sheetName val="로또용어"/>
      <sheetName val="로또abc"/>
      <sheetName val="로또10계명"/>
      <sheetName val="Sheet7"/>
      <sheetName val="Sheet6"/>
      <sheetName val="Sheet5"/>
      <sheetName val="Sheet4"/>
      <sheetName val="Sheet3 (2)"/>
      <sheetName val="bearing"/>
      <sheetName val="연동내역"/>
      <sheetName val="고양관재"/>
      <sheetName val="조명시설"/>
      <sheetName val="SPEC"/>
      <sheetName val="수압시험수집"/>
      <sheetName val="수압시험산근"/>
      <sheetName val="산근"/>
      <sheetName val="조경일람"/>
      <sheetName val="참조-(2)"/>
      <sheetName val="교각1"/>
      <sheetName val="#REF"/>
      <sheetName val="입찰안"/>
      <sheetName val="위치조서"/>
      <sheetName val="인부노임"/>
      <sheetName val="조명율표"/>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refreshError="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sheetData sheetId="232" refreshError="1"/>
      <sheetData sheetId="233" refreshError="1"/>
      <sheetData sheetId="234"/>
      <sheetData sheetId="235"/>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력DATA"/>
      <sheetName val="교량간지(1)"/>
      <sheetName val="설계책임자의견"/>
      <sheetName val="교량간지 (2)"/>
      <sheetName val="흐름도"/>
      <sheetName val="INPUT설계의견"/>
      <sheetName val="OUTPUT결과설계의견"/>
      <sheetName val="교량간지 (3)"/>
      <sheetName val="바닥판"/>
      <sheetName val="JOIN(2span)"/>
      <sheetName val="JOIN(3span)"/>
      <sheetName val="철근량산정및사용성검토"/>
      <sheetName val="최적철근량산정"/>
      <sheetName val="신축량산정J2"/>
      <sheetName val="신축량산정J3"/>
      <sheetName val="신축량산정"/>
      <sheetName val="반력산정1"/>
      <sheetName val="반력산정2"/>
      <sheetName val="반력산정3"/>
      <sheetName val="8.횡빔의 설계"/>
      <sheetName val="교량간지 (4)"/>
      <sheetName val="주빔의 설계"/>
      <sheetName val="교량간지 (5)"/>
      <sheetName val="SAP2Sapn"/>
      <sheetName val="DATE"/>
      <sheetName val="품셈TABLE"/>
      <sheetName val="천방교접속"/>
      <sheetName val="대포2교접속"/>
      <sheetName val="입찰안"/>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플륨관집계"/>
      <sheetName val="산출근거"/>
      <sheetName val="U형플륨관"/>
      <sheetName val="U형플륨관토공"/>
      <sheetName val="단위토공"/>
      <sheetName val="철근량"/>
      <sheetName val="터파기및재료"/>
      <sheetName val="DATE"/>
      <sheetName val="#REF"/>
      <sheetName val="일위대가표"/>
      <sheetName val="조명시설"/>
      <sheetName val="바닥판"/>
      <sheetName val="입력DATA"/>
      <sheetName val="상시"/>
      <sheetName val="총수량집계표"/>
      <sheetName val="주beam"/>
      <sheetName val="재료"/>
      <sheetName val="내역"/>
      <sheetName val="식생블럭단위수량"/>
      <sheetName val="공통가설공사"/>
      <sheetName val="96정변2"/>
      <sheetName val="일위대가목차"/>
      <sheetName val="토공(우물통,기타) "/>
      <sheetName val="원가계산서구조조정"/>
      <sheetName val="오동"/>
      <sheetName val="대조"/>
      <sheetName val="나한"/>
      <sheetName val="품셈TABLE"/>
      <sheetName val="당초"/>
      <sheetName val="노임단가"/>
      <sheetName val="집계표"/>
      <sheetName val="총괄표"/>
      <sheetName val="우수공"/>
      <sheetName val="도수로수량산출"/>
      <sheetName val="sheet1"/>
      <sheetName val="일위대가1"/>
      <sheetName val="데리네이타현황"/>
      <sheetName val="연결관암거"/>
      <sheetName val="토목검측서"/>
      <sheetName val="조명율표"/>
      <sheetName val="공정코드"/>
      <sheetName val="DATA"/>
      <sheetName val="교각1"/>
      <sheetName val="산근"/>
      <sheetName val="여과지동"/>
      <sheetName val="기초자료"/>
      <sheetName val="접속도로1"/>
      <sheetName val="사다리"/>
      <sheetName val="단면가정"/>
      <sheetName val="노임"/>
      <sheetName val="공사비총괄표"/>
      <sheetName val="입력변수"/>
      <sheetName val="토사(PE)"/>
      <sheetName val="교량하부공"/>
      <sheetName val="참고사항"/>
      <sheetName val="입찰안"/>
      <sheetName val="2000년1차"/>
      <sheetName val="INPUT"/>
      <sheetName val="산마루측구연장산출"/>
      <sheetName val="인수공규격"/>
      <sheetName val="산출내역서집계표"/>
      <sheetName val="일위"/>
      <sheetName val="일위대가"/>
      <sheetName val="준검 내역서"/>
      <sheetName val="원형1호맨홀토공수량"/>
      <sheetName val="원가"/>
      <sheetName val="암거 제원표-1단계"/>
      <sheetName val="대포2교접속"/>
      <sheetName val="잔수량(작성)"/>
      <sheetName val="2호맨홀공제수량"/>
      <sheetName val="말뚝지지력산정"/>
      <sheetName val="산출근거(수정)"/>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내역서적용수량"/>
      <sheetName val="아스콘포장집계"/>
      <sheetName val="포장집계표"/>
      <sheetName val="본선단위"/>
      <sheetName val="토적표"/>
      <sheetName val="추가포장"/>
      <sheetName val="L형측구및경계석집계"/>
      <sheetName val="일반자재집계표"/>
      <sheetName val="L형측구경계석조서"/>
      <sheetName val="보차도경계석"/>
      <sheetName val="턱낮춤"/>
      <sheetName val="L형측구"/>
      <sheetName val="도로경계석"/>
      <sheetName val="보도포장집계"/>
      <sheetName val="보도블럭"/>
      <sheetName val="장애자블럭집계표"/>
      <sheetName val="장애자블럭A-TYPE"/>
      <sheetName val="장애자블럭B-TYPE"/>
      <sheetName val="산출근거"/>
      <sheetName val="철근량"/>
      <sheetName val="터파기및재료"/>
      <sheetName val="바닥판"/>
      <sheetName val="입력DATA"/>
      <sheetName val="품셈TABLE"/>
      <sheetName val="D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공 total"/>
      <sheetName val="교대집계"/>
      <sheetName val="시점부"/>
      <sheetName val="시점부토공"/>
      <sheetName val="종점부"/>
      <sheetName val="종점부토공"/>
      <sheetName val="교각집계"/>
      <sheetName val="교각수량"/>
      <sheetName val="가도및축도집계"/>
      <sheetName val="가도및 축도"/>
      <sheetName val="표지"/>
      <sheetName val="산출근거"/>
      <sheetName val="철근량"/>
      <sheetName val="조명시설"/>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
      <sheetName val="수정내역"/>
      <sheetName val="일위대가표"/>
      <sheetName val="일위대가"/>
      <sheetName val="실행내역"/>
      <sheetName val="일명"/>
      <sheetName val="일명95"/>
      <sheetName val="일비"/>
      <sheetName val="일비95"/>
      <sheetName val="경명"/>
      <sheetName val="경명95"/>
      <sheetName val="경배"/>
      <sheetName val="경배95"/>
      <sheetName val="임율"/>
      <sheetName val="임율95"/>
      <sheetName val="간노비"/>
      <sheetName val="간노비95"/>
      <sheetName val="직노"/>
      <sheetName val="XXXXXX"/>
      <sheetName val="VXXX"/>
      <sheetName val="진짜내역"/>
      <sheetName val="전시원"/>
      <sheetName val="전시내"/>
      <sheetName val="Sheet1"/>
      <sheetName val="Sheet2"/>
      <sheetName val="Sheet3"/>
      <sheetName val="표"/>
      <sheetName val="목"/>
      <sheetName val="설 (3)"/>
      <sheetName val="설 (2)"/>
      <sheetName val="설"/>
      <sheetName val="일"/>
      <sheetName val="일집표"/>
      <sheetName val="일위표"/>
      <sheetName val="수표"/>
      <sheetName val="총집"/>
      <sheetName val="원가"/>
      <sheetName val="집계표"/>
      <sheetName val="제작총집계표"/>
      <sheetName val="총경기장별내역서(10-11)"/>
      <sheetName val="경기장별내역서(12-107)"/>
      <sheetName val="내역서"/>
      <sheetName val="단가산출서"/>
      <sheetName val="중기사용료"/>
      <sheetName val="재료단가"/>
      <sheetName val="노임단가"/>
      <sheetName val="현장"/>
      <sheetName val="기초자료"/>
      <sheetName val="CTEMCOST"/>
      <sheetName val="내역"/>
      <sheetName val="#REF"/>
      <sheetName val="예산M11A"/>
      <sheetName val="공사비총괄표"/>
      <sheetName val="MAIN_TABLE"/>
      <sheetName val="백암비스타내역"/>
      <sheetName val="3BL공동구 수량"/>
      <sheetName val="건축내역"/>
      <sheetName val="101동"/>
      <sheetName val="2000년1차"/>
      <sheetName val="2000전체분"/>
      <sheetName val="기본일위"/>
      <sheetName val="J直材4"/>
      <sheetName val="I一般比"/>
      <sheetName val="교통대책내역"/>
      <sheetName val="KKK"/>
      <sheetName val="출자한도"/>
      <sheetName val="일대-1"/>
      <sheetName val="공사개요(서광주)"/>
      <sheetName val="자료"/>
      <sheetName val="골재산출"/>
      <sheetName val="조명율표"/>
      <sheetName val="재료"/>
      <sheetName val="5공철탑검토표"/>
      <sheetName val="4공철탑검토"/>
      <sheetName val="대공종"/>
      <sheetName val="총괄표"/>
      <sheetName val="차수공개요"/>
      <sheetName val="단가조사"/>
      <sheetName val="경산"/>
      <sheetName val="식재인부"/>
      <sheetName val="기본단가표"/>
      <sheetName val="N賃率-職"/>
      <sheetName val="본공사"/>
      <sheetName val="설직재-1"/>
      <sheetName val="본체"/>
      <sheetName val="적용토목"/>
      <sheetName val="산근"/>
      <sheetName val="금액내역서"/>
      <sheetName val="철탑공사"/>
      <sheetName val="실행"/>
      <sheetName val="산출내역서"/>
      <sheetName val="수량산출"/>
      <sheetName val="6PILE  (돌출)"/>
      <sheetName val="설계서"/>
      <sheetName val="asd"/>
      <sheetName val="영창26"/>
      <sheetName val="기초내역서"/>
      <sheetName val="대가목록표"/>
      <sheetName val="요율"/>
      <sheetName val="갑지"/>
      <sheetName val="갑지(추정)"/>
      <sheetName val="단가산출"/>
      <sheetName val="지하"/>
      <sheetName val="산출근거"/>
      <sheetName val="목록"/>
      <sheetName val="Customer Databas"/>
      <sheetName val="교각별철근수량집계표"/>
      <sheetName val="노임"/>
      <sheetName val="토공 total"/>
      <sheetName val="조명시설"/>
      <sheetName val="일위대가목차"/>
      <sheetName val="식생블럭단위수량"/>
      <sheetName val="노임,재료비"/>
      <sheetName val="LF자재단가"/>
      <sheetName val="데리네이타현황"/>
      <sheetName val="단중표"/>
      <sheetName val="위생설비"/>
      <sheetName val="코드표"/>
      <sheetName val="당초"/>
      <sheetName val="스포회원매출"/>
      <sheetName val="NYS"/>
      <sheetName val="지질조사"/>
      <sheetName val="토공(우물통,기타) "/>
      <sheetName val="RE9604"/>
      <sheetName val="데이타"/>
      <sheetName val="DATA"/>
      <sheetName val="재료비노무비"/>
      <sheetName val="물가자료"/>
      <sheetName val="자재단가"/>
      <sheetName val="AIR SHOWER(3인용)"/>
      <sheetName val="예산"/>
      <sheetName val="교수설계"/>
      <sheetName val="입찰안"/>
      <sheetName val="내역서2안"/>
      <sheetName val="공정율"/>
      <sheetName val="pldt"/>
      <sheetName val="건집"/>
      <sheetName val="건축"/>
      <sheetName val="기설집"/>
      <sheetName val="설집"/>
      <sheetName val="식재수량표"/>
      <sheetName val="총괄"/>
      <sheetName val="집계"/>
      <sheetName val="공량집"/>
      <sheetName val="단가"/>
      <sheetName val="배부율"/>
      <sheetName val="완성1"/>
      <sheetName val="완성2"/>
      <sheetName val="산재비율"/>
      <sheetName val="안전비율"/>
      <sheetName val="일반비율"/>
      <sheetName val="공량"/>
      <sheetName val="VXXXXX"/>
      <sheetName val="적용대가"/>
      <sheetName val="지수내역"/>
      <sheetName val="노(97.1,97.9,98.1)"/>
      <sheetName val="Sheet6"/>
      <sheetName val="도급기성"/>
      <sheetName val="설비단가표"/>
      <sheetName val="연부97-1"/>
      <sheetName val="조건표"/>
      <sheetName val="자갈,시멘트,모래산출"/>
      <sheetName val="오수공수량집계표"/>
      <sheetName val="기술부대조건"/>
      <sheetName val="LEGEND"/>
      <sheetName val="Sheet5"/>
      <sheetName val="원가 (2)"/>
      <sheetName val="공통가설공사"/>
      <sheetName val="6호기"/>
      <sheetName val="공사직종별노임"/>
      <sheetName val="당진1,2호기전선관설치및접지4차공사내역서-을지"/>
      <sheetName val="내역서(기성청구)"/>
      <sheetName val="청주(철골발주의뢰서)"/>
      <sheetName val="CIVIL4"/>
      <sheetName val="내역(원안-대안)"/>
      <sheetName val="중기"/>
      <sheetName val="48전력선로일위"/>
      <sheetName val="단가표"/>
      <sheetName val="DATE"/>
      <sheetName val="기계경비(시간당)"/>
      <sheetName val="특외대"/>
      <sheetName val="96정변2"/>
      <sheetName val="조경일람"/>
      <sheetName val="사다리"/>
      <sheetName val="계약서"/>
      <sheetName val=" HIT-&gt;HMC 견적(3900)"/>
      <sheetName val="노무,재료"/>
      <sheetName val="시설물기초"/>
      <sheetName val=" 냉각수펌프"/>
      <sheetName val="AHU집계"/>
      <sheetName val="1.설계조건"/>
      <sheetName val="ELEC"/>
      <sheetName val="9GNG운반"/>
      <sheetName val="전기일위목록"/>
      <sheetName val="102역사"/>
      <sheetName val="금액집계"/>
      <sheetName val="율촌법률사무소2내역"/>
      <sheetName val="견적"/>
      <sheetName val="철거산출근거"/>
      <sheetName val="아파트건축"/>
      <sheetName val="노무비"/>
      <sheetName val="일위대가1"/>
      <sheetName val="일위(철거)"/>
      <sheetName val="표지"/>
      <sheetName val="200"/>
      <sheetName val="토공"/>
      <sheetName val="터파기및재료"/>
      <sheetName val="수주추정"/>
      <sheetName val="공조기휀"/>
      <sheetName val="내역서(중수)"/>
      <sheetName val="CAT_5"/>
      <sheetName val="단가비교표_공통1"/>
      <sheetName val="시멘트"/>
      <sheetName val="N賃率_職"/>
      <sheetName val="제-노임"/>
      <sheetName val="제직재"/>
      <sheetName val="산출-설비"/>
      <sheetName val="단위단가"/>
      <sheetName val="일반전기C"/>
      <sheetName val="도급견적가"/>
      <sheetName val="간접1"/>
      <sheetName val="장비가동"/>
      <sheetName val="001"/>
      <sheetName val="단위내역서"/>
      <sheetName val="본체철근표"/>
      <sheetName val="원가계산서"/>
      <sheetName val="수량산출(생반)"/>
      <sheetName val="guard(mac)"/>
      <sheetName val="설_(3)"/>
      <sheetName val="설_(2)"/>
      <sheetName val="3BL공동구_수량"/>
      <sheetName val="첨부1"/>
      <sheetName val="부대공Ⅱ"/>
      <sheetName val="제작비추산총괄표"/>
      <sheetName val="갑"/>
      <sheetName val="건축기계설비표선정수장"/>
      <sheetName val="sub"/>
      <sheetName val="반포2차"/>
      <sheetName val="하도급원가계산총괄표(식재)"/>
      <sheetName val="공사착공계"/>
      <sheetName val="대치판정"/>
      <sheetName val="원가서"/>
      <sheetName val="공통가설"/>
      <sheetName val="유기공정"/>
      <sheetName val="수량산출서"/>
      <sheetName val="AIR_SHOWER(3인용)"/>
      <sheetName val="Customer_Databas"/>
      <sheetName val="토공(우물통,기타)_"/>
      <sheetName val="원가_(2)"/>
      <sheetName val="_HIT-&gt;HMC_견적(3900)"/>
      <sheetName val="총수량집계표"/>
      <sheetName val="연결관암거"/>
      <sheetName val="소비자가"/>
      <sheetName val="저"/>
      <sheetName val="일위대가목록"/>
      <sheetName val="일위_파일"/>
      <sheetName val="견적서"/>
      <sheetName val="Baby일위대가"/>
      <sheetName val="일위(PANEL)"/>
      <sheetName val="효성CB 1P기초"/>
      <sheetName val="계수시트"/>
      <sheetName val="램머"/>
      <sheetName val="경영상태"/>
      <sheetName val="수량총괄"/>
      <sheetName val="건설기계사용료목록"/>
      <sheetName val="단가조사서"/>
      <sheetName val="노무비 근거"/>
      <sheetName val="주beam"/>
      <sheetName val="적용단위길이"/>
      <sheetName val="피벗테이블데이터분석"/>
      <sheetName val="터널조도"/>
      <sheetName val="을지"/>
      <sheetName val="단"/>
      <sheetName val="카메라"/>
      <sheetName val="공사추진현황"/>
      <sheetName val="INPUT"/>
      <sheetName val="유림콘도"/>
      <sheetName val="내역서 "/>
      <sheetName val="별표 "/>
      <sheetName val="PIPING"/>
      <sheetName val="상가분양"/>
      <sheetName val="3본사"/>
      <sheetName val="공사개요"/>
      <sheetName val="전선 및 전선관"/>
      <sheetName val="Sheet7(ㅅ)"/>
      <sheetName val="노무비단가"/>
      <sheetName val="노 무 비"/>
      <sheetName val="물량입력"/>
      <sheetName val="민감도"/>
      <sheetName val="역공종"/>
      <sheetName val="토공_total"/>
      <sheetName val="물량표"/>
      <sheetName val="지급자재"/>
      <sheetName val="전기"/>
      <sheetName val="앉음벽 (2)"/>
      <sheetName val="내역(설계)"/>
      <sheetName val="조명일위"/>
      <sheetName val="E총15"/>
      <sheetName val="약품공급2"/>
      <sheetName val="7.환경"/>
      <sheetName val="암거단위"/>
      <sheetName val="노임(1차)"/>
      <sheetName val="국도접속 차도부수량"/>
      <sheetName val="직접시공계획서"/>
      <sheetName val="내역관리1"/>
      <sheetName val="국내"/>
      <sheetName val="내역서 제출"/>
      <sheetName val="부하자료"/>
      <sheetName val="기계공사비집계(원안)"/>
      <sheetName val="2000년 공정표"/>
      <sheetName val="토공집계표"/>
      <sheetName val="부대내역"/>
      <sheetName val="세골재  T2 변경 현황"/>
      <sheetName val="직접공사비"/>
      <sheetName val="JUCKEYK"/>
      <sheetName val="찍기"/>
      <sheetName val="특별땅고르기"/>
      <sheetName val="세부내역서(전기)"/>
      <sheetName val="백호우계수"/>
      <sheetName val="적용건축"/>
      <sheetName val="3.2제조설비"/>
      <sheetName val="2000.05"/>
      <sheetName val="98지급계획"/>
      <sheetName val="실행대비"/>
      <sheetName val="기타 정보통신공사"/>
      <sheetName val="갑지1"/>
      <sheetName val="배수내역"/>
      <sheetName val="기흥하도용"/>
      <sheetName val="1공구산출내역서"/>
      <sheetName val="노(97_1,97_9,98_1)"/>
      <sheetName val="6PILE__(돌출)"/>
      <sheetName val="내역표지"/>
      <sheetName val="을"/>
      <sheetName val="접지수량"/>
      <sheetName val="날개벽수량표"/>
      <sheetName val="제경비율"/>
      <sheetName val="기본가정"/>
      <sheetName val="총괄내역"/>
      <sheetName val="전기내역"/>
      <sheetName val="단재적표"/>
      <sheetName val="모래기초"/>
      <sheetName val="공사입찰정보입력"/>
      <sheetName val="별표"/>
      <sheetName val="일위(시설)"/>
      <sheetName val="인적사항"/>
      <sheetName val="예가표"/>
      <sheetName val="통합집계표"/>
      <sheetName val="설계조건"/>
      <sheetName val="단가일람"/>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봉방동근생"/>
      <sheetName val="갑지.을지"/>
      <sheetName val="실행철강하도"/>
      <sheetName val="BID"/>
      <sheetName val="일위대가(1)"/>
      <sheetName val="그림"/>
      <sheetName val="그림2"/>
      <sheetName val="차액보증"/>
      <sheetName val="도급예산내역서봉투"/>
      <sheetName val="공사원가계산서"/>
      <sheetName val="설계산출표지"/>
      <sheetName val="도급예산내역서총괄표"/>
      <sheetName val="을부담운반비"/>
      <sheetName val="설계산출기초"/>
      <sheetName val="운반비산출"/>
      <sheetName val="내역서1"/>
      <sheetName val="일위"/>
      <sheetName val="일위목록"/>
      <sheetName val="산출0"/>
      <sheetName val="금융비용"/>
      <sheetName val="콘크리트"/>
      <sheetName val="총괄집계표"/>
      <sheetName val="오동"/>
      <sheetName val="대조"/>
      <sheetName val="나한"/>
      <sheetName val="처리단락"/>
      <sheetName val="건축부하"/>
      <sheetName val="약전닥트"/>
      <sheetName val="일지-H"/>
      <sheetName val="김포IO"/>
      <sheetName val="LD"/>
      <sheetName val="FA설치명세"/>
      <sheetName val="철근중량"/>
      <sheetName val="백룡교차로"/>
      <sheetName val="산정교차로"/>
      <sheetName val="신영교차로"/>
      <sheetName val="Inst."/>
      <sheetName val="01상노임"/>
      <sheetName val="2공구산출내역"/>
      <sheetName val="입력변수"/>
      <sheetName val="건축원가"/>
      <sheetName val="#3_일위대가목록"/>
      <sheetName val="단가대비표 (3)"/>
      <sheetName val="ITEM"/>
      <sheetName val="청곡지선입력"/>
      <sheetName val="손익분석"/>
      <sheetName val="COST"/>
      <sheetName val="20관리비율"/>
      <sheetName val="기초일위"/>
      <sheetName val="지점장"/>
      <sheetName val="원본"/>
      <sheetName val="원가총괄"/>
      <sheetName val="직재"/>
      <sheetName val="재집"/>
      <sheetName val="Sheet1 (2)"/>
      <sheetName val="조명율"/>
      <sheetName val="현장관리비"/>
      <sheetName val="개요"/>
      <sheetName val="노임단가(08.01)"/>
      <sheetName val="유림골조"/>
      <sheetName val="신우"/>
      <sheetName val="표  지"/>
      <sheetName val="(1)본선수량집계"/>
      <sheetName val="Macro1"/>
      <sheetName val="1000 DB구축 부표"/>
      <sheetName val="CT "/>
      <sheetName val="발신정보"/>
      <sheetName val="기초대가"/>
      <sheetName val="조도계산서 (도서)"/>
      <sheetName val="명세서"/>
      <sheetName val="구리토평1전기"/>
      <sheetName val="C.전기공사"/>
      <sheetName val="J-EQ"/>
      <sheetName val="하이테콤직원"/>
      <sheetName val="맨홀수량산출"/>
      <sheetName val="품셈"/>
      <sheetName val="변경내역(전체)"/>
      <sheetName val="참조자료"/>
      <sheetName val="자재표"/>
      <sheetName val="분전반"/>
      <sheetName val="내역서적용수량"/>
      <sheetName val="가도공"/>
      <sheetName val="부대"/>
      <sheetName val="일위CODE"/>
      <sheetName val="gyun"/>
      <sheetName val="간접비계산"/>
      <sheetName val="유림총괄"/>
      <sheetName val="현장관리비참조"/>
      <sheetName val="작성"/>
      <sheetName val="출력은 금물"/>
      <sheetName val="일위대가(건축)"/>
      <sheetName val="간접비"/>
      <sheetName val="청도공장"/>
      <sheetName val="전기2005"/>
      <sheetName val="통신2005"/>
      <sheetName val="자료입력"/>
      <sheetName val="철콘"/>
      <sheetName val="연습"/>
      <sheetName val="내역서중"/>
      <sheetName val="교각계산"/>
      <sheetName val="직접노무"/>
      <sheetName val="직접재료"/>
      <sheetName val="기초목록"/>
      <sheetName val="단가(자재)"/>
      <sheetName val="사전공사"/>
      <sheetName val="철근량"/>
      <sheetName val="단가대비표"/>
      <sheetName val="일 위 목 록 표"/>
      <sheetName val="입력"/>
      <sheetName val="&lt;--"/>
      <sheetName val="단가 및 재료비"/>
      <sheetName val="골조"/>
      <sheetName val="품셈TABLE"/>
      <sheetName val="총공사내역서"/>
      <sheetName val="99년하반기"/>
      <sheetName val="교각1"/>
      <sheetName val="정거장 설계조건"/>
      <sheetName val="구성1"/>
      <sheetName val="구성2"/>
      <sheetName val="구성3"/>
      <sheetName val="구성4"/>
      <sheetName val="구의33고"/>
      <sheetName val="문학간접"/>
      <sheetName val="보증수수료산출"/>
      <sheetName val="화재 탐지 설비"/>
      <sheetName val="포승중환경개선공사(변경)"/>
      <sheetName val="ABUT수량-A1"/>
      <sheetName val="단가 "/>
      <sheetName val="COVER"/>
      <sheetName val="ESCO개보수공사"/>
      <sheetName val="견적업체"/>
      <sheetName val="MOTOR"/>
      <sheetName val="교사기준면적(초등)"/>
      <sheetName val="Y-WORK"/>
      <sheetName val="일위대가 "/>
      <sheetName val="Uint보온"/>
      <sheetName val="ELECTRIC"/>
      <sheetName val="상수도토공집계표"/>
      <sheetName val="전체"/>
      <sheetName val="직공비"/>
      <sheetName val="A 견적"/>
      <sheetName val="b_balju"/>
      <sheetName val="계측기"/>
      <sheetName val="DB"/>
      <sheetName val="하중계산"/>
      <sheetName val="안정성검토"/>
      <sheetName val="설계기준"/>
      <sheetName val="중기일위대가"/>
      <sheetName val="와동수량"/>
      <sheetName val="DATA테이블1 (2)"/>
      <sheetName val="공연,전시"/>
      <sheetName val="설_(3)1"/>
      <sheetName val="설_(2)1"/>
      <sheetName val="3BL공동구_수량1"/>
      <sheetName val="1_설계조건"/>
      <sheetName val="_냉각수펌프"/>
      <sheetName val="2000년_공정표"/>
      <sheetName val="노무비_근거"/>
      <sheetName val="전선_및_전선관"/>
      <sheetName val="효성CB_1P기초"/>
      <sheetName val="내역서_제출"/>
      <sheetName val="s.v"/>
      <sheetName val="특별교실"/>
      <sheetName val="1차 내역서"/>
      <sheetName val="값"/>
      <sheetName val="시중노임"/>
      <sheetName val="석축산출서"/>
      <sheetName val="unitpric"/>
      <sheetName val="공문"/>
      <sheetName val="말뚝지지력산정"/>
      <sheetName val="빌딩 안내"/>
      <sheetName val="항목등록"/>
      <sheetName val="포장복구집계"/>
      <sheetName val="위치조서"/>
      <sheetName val="16-1"/>
      <sheetName val="일위총괄표"/>
      <sheetName val="기초분물량표"/>
      <sheetName val="1Month+Sheet2!"/>
      <sheetName val="1안"/>
      <sheetName val="Sheet4"/>
      <sheetName val="인공산출"/>
      <sheetName val="기초자료입력"/>
      <sheetName val="내역전기"/>
      <sheetName val="집수정토공"/>
      <sheetName val="설계명세서"/>
      <sheetName val="남양시작동자105노65기1.3화1.2"/>
      <sheetName val="설계"/>
      <sheetName val="참고"/>
      <sheetName val="입상내역"/>
      <sheetName val="각종양식"/>
      <sheetName val="BSD (2)"/>
      <sheetName val="화의-현금흐름"/>
      <sheetName val="2.노임및손료"/>
      <sheetName val="세부내역"/>
      <sheetName val="도급자재"/>
      <sheetName val="견적(100%)"/>
      <sheetName val="옥외계측"/>
      <sheetName val="Total"/>
      <sheetName val="BF12-R0"/>
      <sheetName val="가설공사"/>
      <sheetName val="투찰가"/>
      <sheetName val="도급내역서(재노경)"/>
      <sheetName val="패널"/>
      <sheetName val="간접(90)"/>
      <sheetName val="품셈총괄"/>
      <sheetName val="표층포설및다짐"/>
      <sheetName val="수목표준대가"/>
      <sheetName val="예산총괄"/>
      <sheetName val="CODE"/>
      <sheetName val="인공"/>
      <sheetName val="0Title"/>
      <sheetName val="추가예산"/>
      <sheetName val="工관리비율"/>
      <sheetName val="工완성공사율"/>
      <sheetName val="국내조달(통합-1)"/>
      <sheetName val="도담구내 개소별 명세"/>
      <sheetName val="영외수지"/>
      <sheetName val="일위-1"/>
      <sheetName val="도로일위대가표"/>
      <sheetName val="진흥지역조서(구역밖)"/>
      <sheetName val="지하시설물작성"/>
      <sheetName val="담장산출"/>
      <sheetName val="물가시세"/>
      <sheetName val="부하"/>
      <sheetName val="주요기준"/>
      <sheetName val="자재단가비교표"/>
      <sheetName val="노무단가산정"/>
      <sheetName val="직원현황"/>
      <sheetName val="토피 5m"/>
      <sheetName val="상행-교대(A1-A2)"/>
      <sheetName val="기성내역"/>
      <sheetName val="실행(1)"/>
      <sheetName val="가락화장을지"/>
      <sheetName val="기초입력"/>
      <sheetName val="단가비교"/>
      <sheetName val="집"/>
      <sheetName val="간선계산"/>
      <sheetName val="계화배수"/>
      <sheetName val="철근집계"/>
      <sheetName val="COPING"/>
      <sheetName val="현장경비"/>
      <sheetName val="예비용"/>
      <sheetName val="도로횡단-D300"/>
      <sheetName val="통합"/>
      <sheetName val="노임200103"/>
      <sheetName val="실행-집행"/>
      <sheetName val="ES조서출력하기"/>
      <sheetName val="현장조사"/>
      <sheetName val="일위대가(목록)"/>
      <sheetName val="산근(목록)"/>
      <sheetName val="재료비"/>
      <sheetName val="이형관중량"/>
      <sheetName val="단위중량"/>
      <sheetName val="실행기초"/>
      <sheetName val="유입맨홀산출"/>
      <sheetName val="공정코드"/>
      <sheetName val="바닥판"/>
      <sheetName val="입력DATA"/>
      <sheetName val="전체제잡비"/>
      <sheetName val="공기압축기실"/>
      <sheetName val="정부노임단가"/>
      <sheetName val="내역서(삼호)"/>
      <sheetName val="1구간BOQ"/>
      <sheetName val="일위대가(출입)"/>
      <sheetName val="EJ"/>
      <sheetName val="대,유,램"/>
      <sheetName val="국별인원"/>
      <sheetName val="식재일위대가"/>
      <sheetName val="일위대가(4층원격)"/>
      <sheetName val="도급내역"/>
      <sheetName val="공량(1월22일)"/>
      <sheetName val="도급내역서"/>
      <sheetName val="부분별수량산출(조합기초)"/>
      <sheetName val="기자재비"/>
      <sheetName val="출력은_금물"/>
      <sheetName val="단가_"/>
      <sheetName val="일반공사"/>
      <sheetName val="외주비"/>
      <sheetName val="sst,stl창호"/>
      <sheetName val="구천"/>
      <sheetName val="토사(PE)"/>
      <sheetName val="원가계산서(변경)"/>
      <sheetName val="집수A"/>
      <sheetName val="양식_자재단가조사표"/>
      <sheetName val="본서하반기"/>
      <sheetName val="하반기(지구대)"/>
      <sheetName val="세부내역서"/>
      <sheetName val="단위수량"/>
      <sheetName val="기계경비시간당손료목록"/>
      <sheetName val="기본항목 입력"/>
      <sheetName val="조사집계표(1)_솎아베기"/>
      <sheetName val="조사집계표(2)_솎아베기"/>
      <sheetName val="필지별내역서"/>
      <sheetName val="조사집계표(3)_솎아베기"/>
      <sheetName val="창호"/>
      <sheetName val="기초"/>
      <sheetName val="가설제외"/>
      <sheetName val="기타공사"/>
      <sheetName val="단조-노임"/>
      <sheetName val="#2_일위대가목록"/>
      <sheetName val="투입내역"/>
      <sheetName val="원"/>
      <sheetName val="폐토수익화 "/>
      <sheetName val="원료"/>
      <sheetName val="주요항목별"/>
      <sheetName val="주차구획선수량"/>
      <sheetName val="재료할증"/>
      <sheetName val="단위수량산출"/>
      <sheetName val="낙찰표"/>
      <sheetName val="개별직종노임단가(2003.9)"/>
      <sheetName val="실행내역 (2)"/>
      <sheetName val="수원공사비"/>
      <sheetName val="자재대"/>
      <sheetName val="흙쌓기도수로설치현황"/>
      <sheetName val="전기설계변경"/>
      <sheetName val="중기사용료산출근거"/>
      <sheetName val="샌딩 에폭시 도장"/>
      <sheetName val="일반문틀 설치"/>
      <sheetName val="스텐문틀설치"/>
      <sheetName val="어룡"/>
      <sheetName val="부자재 적용비율"/>
      <sheetName val="퍼스트"/>
      <sheetName val="5.동별횡주관경"/>
      <sheetName val="AHU-01"/>
      <sheetName val="SUS(150)"/>
      <sheetName val="직접경비호표"/>
      <sheetName val="흥양2교토공집계표"/>
      <sheetName val="청곡지거입력"/>
      <sheetName val="연결원본-절대지우지말것"/>
      <sheetName val="상세도(80)"/>
      <sheetName val="1,2공구원가계산서"/>
      <sheetName val="1.토공집계표"/>
      <sheetName val="접속단위"/>
      <sheetName val="사유서제출현황-2"/>
      <sheetName val="SHEET PILE단가"/>
      <sheetName val="총괄표 "/>
      <sheetName val="자재일람"/>
      <sheetName val="시운전연료비"/>
      <sheetName val="물집"/>
      <sheetName val="wall"/>
      <sheetName val="ATM기초철가"/>
      <sheetName val="공내역"/>
      <sheetName val="DATA 입력부"/>
      <sheetName val="배수통관(좌)"/>
      <sheetName val="계화배수(3대)"/>
      <sheetName val="수량간지"/>
      <sheetName val="토목"/>
      <sheetName val="투찰내역"/>
      <sheetName val="원가계산서구조조정"/>
      <sheetName val="B부대공"/>
      <sheetName val="XL4Poppy"/>
      <sheetName val="직원관리자료"/>
      <sheetName val="이름"/>
      <sheetName val="BOX단위철근"/>
      <sheetName val="철집"/>
      <sheetName val="예정공정표"/>
      <sheetName val="기안1"/>
      <sheetName val="ilch"/>
      <sheetName val="개별직종노임단가(2002.5)"/>
      <sheetName val="참조 (2)"/>
      <sheetName val="설계예산서"/>
      <sheetName val="폐기물"/>
      <sheetName val="관개"/>
      <sheetName val="교대(A1-A2)"/>
      <sheetName val="합의경상"/>
      <sheetName val="대목"/>
      <sheetName val="FAX"/>
      <sheetName val="암거 제원표-1단계"/>
      <sheetName val="하수처리장"/>
      <sheetName val="B2BERP"/>
      <sheetName val="1월"/>
      <sheetName val="준공정산"/>
      <sheetName val="건축공사"/>
      <sheetName val="신규 수주분(사용자 정의)"/>
      <sheetName val="동해title"/>
      <sheetName val="간접비 총괄표"/>
      <sheetName val="3.자재비(총괄)"/>
      <sheetName val="인부신상자료"/>
      <sheetName val="설계명세"/>
      <sheetName val="광주운남을"/>
      <sheetName val="사업부배부A"/>
      <sheetName val="소방"/>
      <sheetName val="기초일위대가"/>
      <sheetName val="산출기초"/>
      <sheetName val="기계내역"/>
      <sheetName val="COL"/>
      <sheetName val="2F 회의실견적(5_14 일대)"/>
      <sheetName val="부속동"/>
      <sheetName val="Sheet38"/>
      <sheetName val="부대공"/>
      <sheetName val="포장공"/>
      <sheetName val="쌍송교"/>
      <sheetName val="예산서"/>
      <sheetName val="전계가"/>
      <sheetName val="작업일보"/>
      <sheetName val="산출금액내역"/>
      <sheetName val="내역서01"/>
      <sheetName val="수배전반"/>
      <sheetName val="사급자재(1단계)"/>
      <sheetName val="용역비내역-진짜"/>
      <sheetName val="01"/>
      <sheetName val="부대집계"/>
      <sheetName val="관급단가"/>
      <sheetName val="기초입력 DATA"/>
      <sheetName val="공사비산출서"/>
      <sheetName val="WEIGHT LIST"/>
      <sheetName val="한강운반비"/>
      <sheetName val="단가 (2)"/>
      <sheetName val="파일의이용"/>
      <sheetName val="NO.1-NO12(설계예산서)"/>
      <sheetName val="인건비"/>
      <sheetName val="관로공정"/>
      <sheetName val="총내역서"/>
      <sheetName val="설계예시"/>
      <sheetName val="간지"/>
      <sheetName val="2.고용보험료산출근거"/>
      <sheetName val="ÀÏÀ§(PANEL)"/>
      <sheetName val="산출"/>
      <sheetName val="현장관리비 산출내역"/>
      <sheetName val="토목내역서 (도급단가)"/>
      <sheetName val="골조시행"/>
      <sheetName val="기둥(원형)"/>
      <sheetName val="기초공"/>
      <sheetName val="수공기"/>
      <sheetName val="특수기호강도거푸집"/>
      <sheetName val="종배수관면벽신"/>
      <sheetName val="종배수관(신)"/>
      <sheetName val="공통(20-91)"/>
      <sheetName val="대운반(철재)"/>
      <sheetName val="단가산출(T)"/>
      <sheetName val="조건표 (2)"/>
      <sheetName val="예산명세서"/>
      <sheetName val="B-data"/>
      <sheetName val="천방교접속"/>
      <sheetName val="대포2교접속"/>
      <sheetName val="기안문"/>
      <sheetName val="일용노임단가"/>
      <sheetName val="업무분장"/>
      <sheetName val="본사업"/>
      <sheetName val="조정율"/>
      <sheetName val="중질쓰레기"/>
      <sheetName val="압축공기소요량"/>
      <sheetName val="보일러물질수지"/>
      <sheetName val="Data&amp;Result"/>
      <sheetName val="중기조종사 단위단가"/>
      <sheetName val="집수정(600-700)"/>
      <sheetName val="토공A1"/>
      <sheetName val="BOX수량"/>
      <sheetName val="LIST"/>
      <sheetName val="자재테이블"/>
      <sheetName val="인원계획-미화"/>
      <sheetName val="시중노임단가"/>
      <sheetName val="CL분석결과"/>
      <sheetName val="17F MOCKUP B-1,B-2"/>
      <sheetName val="P-1"/>
      <sheetName val="전기내역서(총계)"/>
      <sheetName val="2,EXIST 전기실산출"/>
      <sheetName val="4.2유효폭의 계산"/>
      <sheetName val="인부노임"/>
      <sheetName val="간접"/>
      <sheetName val="산출내력"/>
      <sheetName val="직원자료입력"/>
      <sheetName val="시점교대"/>
      <sheetName val="48평형"/>
      <sheetName val="62평형"/>
      <sheetName val="미장&amp;수장공사"/>
      <sheetName val="청곡지선토공총"/>
      <sheetName val="토공총"/>
      <sheetName val="슬래브(유곡)"/>
      <sheetName val="Front"/>
      <sheetName val="노임변동률"/>
      <sheetName val="잡철물"/>
      <sheetName val="2.대외공문"/>
      <sheetName val="주안3차A-A"/>
      <sheetName val="간접경상비"/>
      <sheetName val="Cost bd-&quot;A&quot;"/>
      <sheetName val=" 토목 처리장도급내역서 "/>
      <sheetName val="Summary Sheets"/>
      <sheetName val="단가조사-1"/>
      <sheetName val="단가조사-2"/>
      <sheetName val="품목"/>
      <sheetName val="기계설비표선정수장"/>
      <sheetName val="샘플표지"/>
      <sheetName val="대보~세기"/>
      <sheetName val="수지예산"/>
      <sheetName val="4.고용보험"/>
      <sheetName val="휴가비,급량비"/>
      <sheetName val="ETC"/>
      <sheetName val="1-1"/>
      <sheetName val="남양구조시험동"/>
      <sheetName val="전기단가조사서"/>
      <sheetName val="신표지1"/>
      <sheetName val="P-산#1-1(WOWA1)"/>
      <sheetName val="95년12월말"/>
      <sheetName val="단중표-ST"/>
      <sheetName val="전담운영PM"/>
      <sheetName val="BOQ(전체)"/>
      <sheetName val="전통건설"/>
      <sheetName val="설계내역2"/>
      <sheetName val="유수전환공사"/>
      <sheetName val="대로근거"/>
      <sheetName val="관로토공"/>
      <sheetName val="우수관"/>
      <sheetName val="공종목록표"/>
      <sheetName val="프랜트면허"/>
      <sheetName val="설계내역서"/>
      <sheetName val="견적단가"/>
      <sheetName val="기본자료"/>
      <sheetName val="기초작업"/>
      <sheetName val="노무비 "/>
      <sheetName val="평가데이터"/>
      <sheetName val="Base"/>
      <sheetName val="부안변전"/>
      <sheetName val="가로등내역서"/>
      <sheetName val="전기외주내역"/>
      <sheetName val="기초목"/>
      <sheetName val="설치자재"/>
      <sheetName val="현장관리비데이타"/>
      <sheetName val="기술조건"/>
      <sheetName val="C3"/>
      <sheetName val="납부서"/>
      <sheetName val="일위대가내역"/>
      <sheetName val="대비"/>
      <sheetName val="기계공사"/>
      <sheetName val="철콘산출"/>
      <sheetName val="97년 추정"/>
      <sheetName val="포승중환경개선공사_변경_"/>
      <sheetName val="PROJECT BRIEF(EX.NEW)"/>
      <sheetName val="기성내역서표지"/>
      <sheetName val="소총괄표1"/>
      <sheetName val="실행간접비용"/>
      <sheetName val="A1"/>
      <sheetName val="기기리스트"/>
      <sheetName val="자재발주서"/>
      <sheetName val="호표"/>
      <sheetName val="99총공사내역서"/>
      <sheetName val="000000"/>
      <sheetName val="무시"/>
      <sheetName val="관리보고"/>
      <sheetName val="일위단가"/>
      <sheetName val=" 소방공사 산출근거"/>
      <sheetName val="지입자재집계표"/>
      <sheetName val="차수"/>
      <sheetName val="건설성적"/>
      <sheetName val="GRACE"/>
      <sheetName val="업체별기성내역"/>
      <sheetName val="환율change"/>
      <sheetName val="면적표"/>
      <sheetName val="제잡비"/>
      <sheetName val="적용률"/>
      <sheetName val="1구간FRP수량산출"/>
      <sheetName val="결재갑지"/>
      <sheetName val="준검 내역서"/>
      <sheetName val="단가산출2"/>
      <sheetName val="개거재료산출"/>
      <sheetName val="관로내역원"/>
      <sheetName val="수토공단위당"/>
      <sheetName val="인건-측정"/>
      <sheetName val="일위목록-기"/>
      <sheetName val="CABLE SIZE-1"/>
      <sheetName val="건축2"/>
      <sheetName val="플랜트 설치"/>
      <sheetName val="북방3터널"/>
      <sheetName val="선급비용"/>
      <sheetName val="상반기손익차2총괄"/>
      <sheetName val="공사미수"/>
      <sheetName val="인사자료총집계"/>
      <sheetName val="원가계산 (2)"/>
      <sheetName val="70%"/>
      <sheetName val="내역(100%)"/>
      <sheetName val="전기일위대가"/>
      <sheetName val="배수공"/>
      <sheetName val="건축기성"/>
      <sheetName val="원내역"/>
      <sheetName val="주소"/>
      <sheetName val="청곡간선입력"/>
      <sheetName val="투찰(하수)"/>
      <sheetName val="하조서"/>
      <sheetName val="산출근거1"/>
      <sheetName val="미드수량"/>
      <sheetName val="견적대비 견적서"/>
      <sheetName val="1"/>
      <sheetName val="갑  지"/>
      <sheetName val="우수공집계"/>
      <sheetName val="전동기"/>
      <sheetName val="원형1호맨홀토공수량"/>
      <sheetName val="일위대가(비굴착)"/>
      <sheetName val="진주방향"/>
      <sheetName val="접수부"/>
      <sheetName val="버스운행안내"/>
      <sheetName val="예방접종계획"/>
      <sheetName val="근태계획서"/>
      <sheetName val="MAT"/>
      <sheetName val="준공내역"/>
      <sheetName val="일위대가-1"/>
      <sheetName val="PAC"/>
      <sheetName val="단가대비"/>
      <sheetName val="변경내역"/>
      <sheetName val="남평내역"/>
      <sheetName val="재료집계표"/>
      <sheetName val="PARAMETER"/>
      <sheetName val="10월"/>
      <sheetName val="부경"/>
      <sheetName val="견적조건"/>
      <sheetName val="database"/>
      <sheetName val="S1,3"/>
      <sheetName val="수안보-MBR1"/>
      <sheetName val="P.M 별"/>
      <sheetName val="itm코드"/>
      <sheetName val="itm기준"/>
      <sheetName val="약품설비"/>
      <sheetName val="형틀공사"/>
      <sheetName val="일위(집)"/>
      <sheetName val="다이꾸"/>
      <sheetName val="일위대가목록 "/>
      <sheetName val="을-ATYPE"/>
      <sheetName val="TABLE"/>
      <sheetName val="RAHMEN"/>
      <sheetName val="WORK"/>
      <sheetName val="AV시스템"/>
      <sheetName val="민속촌메뉴"/>
      <sheetName val="2F 회의실견적_5_14 일대_"/>
      <sheetName val="97"/>
      <sheetName val="식재가격"/>
      <sheetName val="식재총괄"/>
      <sheetName val="조달단가"/>
      <sheetName val="일위대가(계측기설치)"/>
      <sheetName val="f산출"/>
      <sheetName val="자재단가리스트"/>
      <sheetName val="전신환매도율"/>
      <sheetName val="제출내역 (3)"/>
      <sheetName val="동원(3)"/>
      <sheetName val="강관주휀스"/>
      <sheetName val="통신원가"/>
      <sheetName val="기존단가 (2)"/>
      <sheetName val="봉양~조차장간고하개명(신설)"/>
      <sheetName val="산출기초(기계터파기)3열"/>
      <sheetName val="전송망집계"/>
      <sheetName val="철거수량(전송)"/>
      <sheetName val="5"/>
      <sheetName val="본사"/>
      <sheetName val="공장"/>
      <sheetName val="내역서_᎛⼗"/>
      <sheetName val="설-원가"/>
      <sheetName val="단중"/>
      <sheetName val="1호맨홀토공"/>
      <sheetName val="Sheet15"/>
      <sheetName val="전국현황"/>
      <sheetName val="광장"/>
      <sheetName val="조업일수"/>
      <sheetName val="B.O.M"/>
      <sheetName val="생산매출 (4)"/>
      <sheetName val="시산표"/>
      <sheetName val="연환"/>
      <sheetName val="수주이월"/>
      <sheetName val="STANDARD (상)-참고"/>
      <sheetName val="견적내역서"/>
      <sheetName val="노임이"/>
      <sheetName val="공동구수량"/>
      <sheetName val="차압계산"/>
      <sheetName val="수량산출목록표"/>
      <sheetName val="노임단가 (2)"/>
      <sheetName val="평3"/>
      <sheetName val="직접노무비"/>
      <sheetName val="도급"/>
      <sheetName val="설_(3)2"/>
      <sheetName val="설_(2)2"/>
      <sheetName val="3BL공동구_수량2"/>
      <sheetName val="Customer_Databas1"/>
      <sheetName val="토공(우물통,기타)_1"/>
      <sheetName val="_HIT-&gt;HMC_견적(3900)1"/>
      <sheetName val="AIR_SHOWER(3인용)1"/>
      <sheetName val="노(97_1,97_9,98_1)1"/>
      <sheetName val="6PILE__(돌출)1"/>
      <sheetName val="토공_total1"/>
      <sheetName val="원가_(2)1"/>
      <sheetName val="내역서_제출1"/>
      <sheetName val="2000년_공정표1"/>
      <sheetName val="1_설계조건1"/>
      <sheetName val="세골재__T2_변경_현황"/>
      <sheetName val="_냉각수펌프1"/>
      <sheetName val="갑지_을지"/>
      <sheetName val="기타_정보통신공사"/>
      <sheetName val="정거장_설계조건"/>
      <sheetName val="노무비_근거1"/>
      <sheetName val="효성CB_1P기초1"/>
      <sheetName val="내역서_"/>
      <sheetName val="전선_및_전선관1"/>
      <sheetName val="노_무_비"/>
      <sheetName val="2000_05"/>
      <sheetName val="Inst_"/>
      <sheetName val="별표_"/>
      <sheetName val="일위대가56-1_"/>
      <sheetName val="일위대가71-1_"/>
      <sheetName val="일위대가74-1_"/>
      <sheetName val="일위대가76-1_"/>
      <sheetName val="일위대가77-1_"/>
      <sheetName val="일위대가78-1_"/>
      <sheetName val="노임단가(08_01)"/>
      <sheetName val="3_2제조설비"/>
      <sheetName val="남양시작동자105노65기1_3화1_2"/>
      <sheetName val="출력은_금물1"/>
      <sheetName val="C_전기공사"/>
      <sheetName val="국도접속_차도부수량"/>
      <sheetName val="빌딩_안내"/>
      <sheetName val="화재_탐지_설비"/>
      <sheetName val="단가대비표_(3)"/>
      <sheetName val="BSD_(2)"/>
      <sheetName val="Sheet1_(2)"/>
      <sheetName val="단가_1"/>
      <sheetName val="A_견적"/>
      <sheetName val="s_v"/>
      <sheetName val="DATA테이블1_(2)"/>
      <sheetName val="1000_DB구축_부표"/>
      <sheetName val="CT_"/>
      <sheetName val="조도계산서_(도서)"/>
      <sheetName val="1차_내역서"/>
      <sheetName val="일위대가_"/>
      <sheetName val="표__지"/>
      <sheetName val="97년_추정"/>
      <sheetName val="SHEET_PILE단가"/>
      <sheetName val="도담구내_개소별_명세"/>
      <sheetName val="3_자재비(총괄)"/>
      <sheetName val="준검_내역서"/>
      <sheetName val="5_동별횡주관경"/>
      <sheetName val="1_토공집계표"/>
      <sheetName val="플랜트_설치"/>
      <sheetName val="Cost_bd-&quot;A&quot;"/>
      <sheetName val="Summary_Sheets"/>
      <sheetName val="2_대외공문"/>
      <sheetName val="앉음벽_(2)"/>
      <sheetName val="_토목_처리장도급내역서_"/>
      <sheetName val="4_고용보험"/>
      <sheetName val="2F_회의실견적(5_14_일대)"/>
      <sheetName val="신규_수주분(사용자_정의)"/>
      <sheetName val="현장관리비_산출내역"/>
      <sheetName val="원가계산_(2)"/>
      <sheetName val="토목내역서_(도급단가)"/>
      <sheetName val="팀업무"/>
      <sheetName val="남양내역"/>
      <sheetName val="경비2내역"/>
      <sheetName val="담보"/>
      <sheetName val="220 (2)"/>
      <sheetName val="점수계산1-2"/>
      <sheetName val="기준표"/>
      <sheetName val="매출채권"/>
      <sheetName val="B부대0"/>
      <sheetName val="말뚝지/_x0000__x0013_"/>
      <sheetName val="손익"/>
      <sheetName val="제노임"/>
      <sheetName val="정산내역서"/>
      <sheetName val="일위대가(4_x0005__x0000__x0000_"/>
      <sheetName val="일위대가(4층원격礊"/>
      <sheetName val="일위대가(4獏め_x0005__x0000_"/>
      <sheetName val="일위대가(4층원격唨"/>
      <sheetName val="일위대가(4蒨,蓬,"/>
      <sheetName val="AIR SHOWER_3인용_"/>
      <sheetName val="일위대가(4ꌱ⿪_x0005__x0000_"/>
      <sheetName val="일위대가(4층원격夸"/>
      <sheetName val="일위대가(4층원격咘"/>
      <sheetName val="[KKK.XLS][KKK.XLS]말뚝지/_x0000__x0013_"/>
      <sheetName val="WING3"/>
      <sheetName val="tggwan(mac)"/>
      <sheetName val="예산총괄표"/>
      <sheetName val="공주-교대(A1)"/>
      <sheetName val="Mc1"/>
      <sheetName val="사업수지"/>
      <sheetName val="표지1"/>
      <sheetName val="산출근거(단청공사)"/>
      <sheetName val="POL6차-PIPING"/>
      <sheetName val="물량"/>
      <sheetName val="산#2-1 (2)"/>
      <sheetName val="산#3-1"/>
      <sheetName val="공량산출서"/>
      <sheetName val="TANK견적대지"/>
      <sheetName val="관집계"/>
      <sheetName val="APT"/>
      <sheetName val="중간"/>
      <sheetName val="단면가정"/>
      <sheetName val="부재력정리"/>
      <sheetName val="경비"/>
      <sheetName val="기뇣đ"/>
      <sheetName val="분_x0000__x0000_"/>
      <sheetName val="분券%"/>
      <sheetName val="카렌스센터계량기설치공사"/>
      <sheetName val="하자접수대장"/>
      <sheetName val="코드"/>
      <sheetName val="노임자재단가"/>
      <sheetName val="직접인건비"/>
      <sheetName val="TYPE-A"/>
      <sheetName val="공사 Scope 표지"/>
      <sheetName val="공사 Scope"/>
      <sheetName val="원가표"/>
      <sheetName val="내역-1"/>
      <sheetName val="내역-2"/>
      <sheetName val="일위2"/>
      <sheetName val="일위3"/>
      <sheetName val="몸체(460×600)"/>
      <sheetName val="560×550"/>
      <sheetName val="590×630"/>
      <sheetName val="502(760×600)"/>
      <sheetName val="840×700"/>
      <sheetName val="기타"/>
      <sheetName val="대"/>
      <sheetName val="엔지니어링"/>
      <sheetName val="자재운반단가일람표"/>
      <sheetName val="제경비"/>
      <sheetName val="●수량(침구보관창고-21평)"/>
      <sheetName val="효동"/>
      <sheetName val="ND"/>
      <sheetName val="원본(갑지)"/>
      <sheetName val="참조"/>
      <sheetName val="토공집계(rp)"/>
      <sheetName val="설 계"/>
      <sheetName val="옹벽"/>
      <sheetName val="편입토지조서"/>
      <sheetName val="7급줄떼"/>
      <sheetName val="5.정산서"/>
      <sheetName val="일반수량총괄집계"/>
      <sheetName val="noyim"/>
      <sheetName val="지점별강우량"/>
      <sheetName val="별표집계"/>
      <sheetName val="공사잡비"/>
      <sheetName val="공사진행"/>
      <sheetName val="10동"/>
      <sheetName val="BH-1 (2)"/>
      <sheetName val="법면단"/>
      <sheetName val="MAT 철근"/>
      <sheetName val="공사내역"/>
      <sheetName val="인수공규격"/>
      <sheetName val="계산표지"/>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sheetData sheetId="154"/>
      <sheetData sheetId="155"/>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refreshError="1"/>
      <sheetData sheetId="263" refreshError="1"/>
      <sheetData sheetId="264" refreshError="1"/>
      <sheetData sheetId="265" refreshError="1"/>
      <sheetData sheetId="266"/>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자재1"/>
      <sheetName val="토공"/>
      <sheetName val="구조물공"/>
      <sheetName val="RWUNIT"/>
      <sheetName val="포장공"/>
      <sheetName val="직노"/>
      <sheetName val="토공 total"/>
      <sheetName val="표지"/>
      <sheetName val="산출근거"/>
      <sheetName val="철근량"/>
    </sheetNames>
    <sheetDataSet>
      <sheetData sheetId="0" refreshError="1"/>
      <sheetData sheetId="1" refreshError="1"/>
      <sheetData sheetId="2" refreshError="1"/>
      <sheetData sheetId="3"/>
      <sheetData sheetId="4" refreshError="1"/>
      <sheetData sheetId="5"/>
      <sheetData sheetId="6" refreshError="1"/>
      <sheetData sheetId="7" refreshError="1"/>
      <sheetData sheetId="8" refreshError="1"/>
      <sheetData sheetId="9" refreshError="1"/>
      <sheetData sheetId="10" refreshError="1"/>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철근량"/>
      <sheetName val="SLAB&quot;1&quot;"/>
      <sheetName val="SLAB&quot;2&quot;"/>
      <sheetName val="SLAB&quot;3,4,5,6,7,8,9,10&quot;"/>
      <sheetName val="식생블럭단위수량"/>
      <sheetName val="구조물공"/>
      <sheetName val="직노"/>
      <sheetName val="조명시설"/>
      <sheetName val="Sheet1"/>
      <sheetName val="VXXXXX"/>
      <sheetName val="2000노임기준"/>
      <sheetName val="식재일위대가"/>
      <sheetName val="200"/>
      <sheetName val="자재단가"/>
      <sheetName val="갑지"/>
      <sheetName val="손익분석"/>
      <sheetName val="KU-R"/>
      <sheetName val="수량산출"/>
      <sheetName val="단위수량"/>
      <sheetName val="가시설수량"/>
      <sheetName val="총괄표"/>
      <sheetName val="설계명세서"/>
      <sheetName val="노임단가"/>
      <sheetName val="토공 total"/>
      <sheetName val="차수공개요"/>
      <sheetName val="COPING"/>
      <sheetName val="산출근거"/>
      <sheetName val="부대단위수량"/>
      <sheetName val="INPUT"/>
      <sheetName val="측구단위수량"/>
      <sheetName val="내역서"/>
      <sheetName val="대창(함평)"/>
      <sheetName val="대창(장성)"/>
      <sheetName val="대창(함평)-창열"/>
      <sheetName val="바닥판"/>
      <sheetName val="입력DATA"/>
      <sheetName val="단가"/>
      <sheetName val="#REF"/>
      <sheetName val="데리네이타현황"/>
      <sheetName val="가압장구체수량산출서"/>
      <sheetName val="기둥(원형)"/>
      <sheetName val="맨홀수량산출(A-LINE)"/>
      <sheetName val="20관리비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맨홀수량산출"/>
      <sheetName val="집계표"/>
      <sheetName val="가감수량"/>
      <sheetName val="단위수량"/>
      <sheetName val="맨홀토공"/>
      <sheetName val="Sheet1"/>
      <sheetName val="SLAB&quot;1&quot;"/>
      <sheetName val="구조물공"/>
      <sheetName val="Macro3"/>
      <sheetName val="재정비직인"/>
      <sheetName val="재정비내역"/>
      <sheetName val="지적고시내역"/>
      <sheetName val="직노"/>
      <sheetName val="자재단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테이퍼"/>
      <sheetName val="LIST"/>
      <sheetName val="포장공"/>
      <sheetName val="ACUNIT"/>
      <sheetName val="AC포장수량"/>
      <sheetName val="CONUNIT"/>
      <sheetName val="인도블럭"/>
      <sheetName val="선택층공제"/>
      <sheetName val="아스"/>
      <sheetName val="콘크"/>
      <sheetName val="AC포장수량 (2)"/>
      <sheetName val="맨홀수량산출"/>
      <sheetName val="(C)원내역"/>
      <sheetName val="SLAB&quot;1&quot;"/>
      <sheetName val="구조물공"/>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1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토공"/>
      <sheetName val="물푸기"/>
      <sheetName val="구조물공수량집계"/>
      <sheetName val="용소리교"/>
      <sheetName val="파라페트"/>
      <sheetName val="역T형옹벽-드레인보드"/>
      <sheetName val="포장집계"/>
      <sheetName val="콘크리트포장"/>
      <sheetName val="ACUNIT"/>
      <sheetName val="맨홀수량산출"/>
      <sheetName val="SLAB&quot;1&quot;"/>
      <sheetName val="(C)원내역"/>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Set>
  </externalBook>
</externalLink>
</file>

<file path=xl/externalLinks/externalLink2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장비부표총괄표"/>
      <sheetName val="일반부표총괄"/>
      <sheetName val="별 표"/>
      <sheetName val="별표총괄"/>
      <sheetName val="품셈TABLE"/>
      <sheetName val="품 셈"/>
      <sheetName val="부표"/>
      <sheetName val="Sheet2"/>
      <sheetName val="부표 TABLE"/>
      <sheetName val="Sheet3"/>
      <sheetName val="Sheet4"/>
      <sheetName val="Sheet5"/>
      <sheetName val="Sheet6"/>
      <sheetName val="용소리교"/>
      <sheetName val="ACUNIT"/>
      <sheetName val="기본일위"/>
      <sheetName val="단가"/>
      <sheetName val="실행예산"/>
      <sheetName val="맨홀수량산출"/>
      <sheetName val="(C)원내역"/>
    </sheetNames>
    <sheetDataSet>
      <sheetData sheetId="0"/>
      <sheetData sheetId="1"/>
      <sheetData sheetId="2"/>
      <sheetData sheetId="3"/>
      <sheetData sheetId="4">
        <row r="2">
          <cell r="C2" t="str">
            <v>철골공</v>
          </cell>
        </row>
      </sheetData>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상부"/>
      <sheetName val="단면력"/>
      <sheetName val="사용성검토"/>
      <sheetName val="신축이음"/>
      <sheetName val="내진"/>
      <sheetName val="내진삽도"/>
      <sheetName val="교각계산"/>
      <sheetName val="SLAB수량"/>
      <sheetName val="ABUT수량-A1"/>
      <sheetName val="ABUT수량-A2"/>
      <sheetName val="PIER수량-1"/>
      <sheetName val="PIER수량-2"/>
      <sheetName val="토ABUT수량-1"/>
      <sheetName val="토ABUT수량-2"/>
      <sheetName val="토PIER수량-1"/>
      <sheetName val="토PIER수량-2"/>
      <sheetName val="보호블럭"/>
      <sheetName val="옹벽일"/>
      <sheetName val="옹벽토"/>
      <sheetName val="Sheet6"/>
      <sheetName val="수량총괄"/>
      <sheetName val="슬래브"/>
      <sheetName val="교대"/>
      <sheetName val="교각"/>
      <sheetName val="옹벽"/>
      <sheetName val="철근"/>
      <sheetName val="토공총괄"/>
      <sheetName val="토교대"/>
      <sheetName val="토교각"/>
      <sheetName val="토옹벽"/>
      <sheetName val="가시설"/>
      <sheetName val="Sheet7"/>
      <sheetName val="Sheet8"/>
      <sheetName val="Sheet9"/>
      <sheetName val="Sheet10"/>
      <sheetName val="Sheet11"/>
      <sheetName val="Sheet12"/>
      <sheetName val="Sheet13"/>
      <sheetName val="Sheet14"/>
      <sheetName val="Sheet15"/>
      <sheetName val="Sheet16"/>
      <sheetName val="품셈TABLE"/>
      <sheetName val="부분별수량산출(조합기초)"/>
      <sheetName val="용소리교"/>
      <sheetName val="98수문일위"/>
      <sheetName val="ACUNIT"/>
      <sheetName val="맨홀수량산출"/>
      <sheetName val="SLAB&quot;1&quo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98수문일위"/>
      <sheetName val="98자재단가"/>
      <sheetName val="98년도"/>
      <sheetName val="99년도1월 "/>
      <sheetName val="99년도4월 "/>
      <sheetName val="99년도7월"/>
      <sheetName val="99년도9월"/>
      <sheetName val="해평이토변"/>
      <sheetName val="녹동자동비22560"/>
      <sheetName val="녹동자동비22760"/>
      <sheetName val="광양도이자동비"/>
      <sheetName val="도암천자동비"/>
      <sheetName val="광양신아배수문"/>
      <sheetName val="창포지구"/>
      <sheetName val="도양자동비"/>
      <sheetName val="회문지구"/>
      <sheetName val="토기공"/>
      <sheetName val="옥룡제"/>
      <sheetName val="봉덕보"/>
      <sheetName val="봉덕보 1"/>
      <sheetName val="난간"/>
      <sheetName val="수량산출"/>
      <sheetName val="품셈TABLE"/>
      <sheetName val="VXXXXX"/>
      <sheetName val="I一般比"/>
      <sheetName val="용소리교"/>
      <sheetName val="적용토목"/>
      <sheetName val="1.취수장"/>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유동표"/>
      <sheetName val="ABUT수량-A1"/>
      <sheetName val="98수문일위"/>
      <sheetName val="품셈TABLE"/>
      <sheetName val="수량산출"/>
      <sheetName val="입찰안"/>
      <sheetName val="용소리교"/>
    </sheetNames>
    <sheetDataSet>
      <sheetData sheetId="0">
        <row r="23">
          <cell r="A23" t="str">
            <v>공     제     토</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상부"/>
      <sheetName val="단면력"/>
      <sheetName val="사용성검토"/>
      <sheetName val="신축이음"/>
      <sheetName val="내진"/>
      <sheetName val="내진삽도"/>
      <sheetName val="교각계산"/>
      <sheetName val="SLAB수량"/>
      <sheetName val="ABUT수량-A1"/>
      <sheetName val="ABUT수량-A2"/>
      <sheetName val="PIER수량-1"/>
      <sheetName val="PIER수량-2"/>
      <sheetName val="토ABUT수량-1"/>
      <sheetName val="토ABUT수량-2"/>
      <sheetName val="토PIER수량-1"/>
      <sheetName val="토PIER수량-2"/>
      <sheetName val="보호블럭"/>
      <sheetName val="옹벽일"/>
      <sheetName val="옹벽토"/>
      <sheetName val="Sheet6"/>
      <sheetName val="수량총괄"/>
      <sheetName val="슬래브"/>
      <sheetName val="교대"/>
      <sheetName val="교각"/>
      <sheetName val="옹벽"/>
      <sheetName val="철근"/>
      <sheetName val="토공총괄"/>
      <sheetName val="토교대"/>
      <sheetName val="토교각"/>
      <sheetName val="토옹벽"/>
      <sheetName val="가시설"/>
      <sheetName val="Sheet7"/>
      <sheetName val="Sheet8"/>
      <sheetName val="Sheet9"/>
      <sheetName val="Sheet10"/>
      <sheetName val="Sheet11"/>
      <sheetName val="Sheet12"/>
      <sheetName val="Sheet13"/>
      <sheetName val="Sheet14"/>
      <sheetName val="Sheet15"/>
      <sheetName val="Sheet16"/>
      <sheetName val="직노"/>
      <sheetName val="특2호맨홀(차도)"/>
      <sheetName val="수량산출"/>
      <sheetName val="품셈TABLE"/>
      <sheetName val="부분별수량산출(조합기초)"/>
      <sheetName val="코드표"/>
      <sheetName val="98수문일위"/>
      <sheetName val="DATE"/>
      <sheetName val="이토변실"/>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대치판정"/>
      <sheetName val="1"/>
      <sheetName val="2"/>
      <sheetName val="성원"/>
      <sheetName val="신성을지"/>
      <sheetName val="심우갑"/>
      <sheetName val="심우을"/>
      <sheetName val="일위대가표"/>
      <sheetName val="단가조사"/>
      <sheetName val="ABUT수량-A1"/>
      <sheetName val="집계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공(1)"/>
      <sheetName val="단면제원입력"/>
      <sheetName val="type-1(1)"/>
      <sheetName val="단면제원입력 (2)"/>
      <sheetName val="type-1 (2)"/>
      <sheetName val="옹벽수량집계"/>
      <sheetName val="Sheet3"/>
      <sheetName val="날개벽수량표"/>
      <sheetName val="덕전리"/>
      <sheetName val="집수A"/>
      <sheetName val="ABUT수량-A1"/>
      <sheetName val="대치판정"/>
      <sheetName val="Sheet1"/>
      <sheetName val="노임단가"/>
      <sheetName val="수량산출"/>
      <sheetName val="품셈TABLE"/>
      <sheetName val="조명시설"/>
      <sheetName val="직노"/>
      <sheetName val="약품공급2"/>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터파기및재료"/>
      <sheetName val="가압장(토목)"/>
      <sheetName val="내역서"/>
      <sheetName val="Sheet1"/>
      <sheetName val="신우"/>
      <sheetName val="석축설면"/>
      <sheetName val="법면단"/>
      <sheetName val="석축단"/>
      <sheetName val="법면수집"/>
      <sheetName val="기계경비"/>
      <sheetName val="맨홀수량산출(A-LINE)"/>
      <sheetName val="일반수량"/>
      <sheetName val=" 토목 처리장도급내역서 "/>
      <sheetName val="마산방향"/>
      <sheetName val="진주방향"/>
      <sheetName val="차선도색-연장,수량(1)"/>
      <sheetName val="내역"/>
      <sheetName val="노임단가"/>
      <sheetName val="3-2PS"/>
      <sheetName val="옹벽수량집계"/>
      <sheetName val="실행철강하도"/>
      <sheetName val="ABUT수량-A1"/>
      <sheetName val="맨홀"/>
      <sheetName val="2000년1차"/>
      <sheetName val="포장공"/>
      <sheetName val="조명시설"/>
      <sheetName val="#REF"/>
      <sheetName val="guard(mac)"/>
      <sheetName val="소야공정계획표"/>
      <sheetName val="금호"/>
      <sheetName val="주차구획선수량"/>
      <sheetName val="단가"/>
      <sheetName val="96보완계획7.12"/>
      <sheetName val="본선차로수량집계표"/>
      <sheetName val="N賃率-職"/>
      <sheetName val="날개벽수량표"/>
      <sheetName val="흄관기초"/>
      <sheetName val="원형1호맨홀토공수량"/>
      <sheetName val="수량산출"/>
      <sheetName val="2"/>
      <sheetName val="DATE"/>
      <sheetName val="보차도경계석"/>
      <sheetName val="Sheet3"/>
      <sheetName val="집계표"/>
      <sheetName val="Sheet2"/>
      <sheetName val="대로근거"/>
      <sheetName val="일위"/>
      <sheetName val="INPUT"/>
      <sheetName val="3련 BOX"/>
      <sheetName val="준검 내역서"/>
      <sheetName val="BID"/>
      <sheetName val="맨홀수량산출"/>
      <sheetName val="2호맨홀공제수량"/>
      <sheetName val="설비"/>
      <sheetName val="3.하중계산"/>
      <sheetName val="자재단가"/>
      <sheetName val="COPING"/>
      <sheetName val="제-노임"/>
      <sheetName val="토목공사"/>
      <sheetName val="대치판정"/>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상부"/>
      <sheetName val="단면력"/>
      <sheetName val="사용성검토"/>
      <sheetName val="신축이음"/>
      <sheetName val="내진"/>
      <sheetName val="내진삽도"/>
      <sheetName val="교각계산"/>
      <sheetName val="SLAB수량"/>
      <sheetName val="ABUT수량-A1"/>
      <sheetName val="ABUT수량-A2"/>
      <sheetName val="PIER수량-1"/>
      <sheetName val="PIER수량-2"/>
      <sheetName val="토ABUT수량-1"/>
      <sheetName val="토ABUT수량-2"/>
      <sheetName val="토PIER수량-1"/>
      <sheetName val="토PIER수량-2"/>
      <sheetName val="보호블럭"/>
      <sheetName val="옹벽일"/>
      <sheetName val="옹벽토"/>
      <sheetName val="Sheet6"/>
      <sheetName val="수량총괄"/>
      <sheetName val="슬래브"/>
      <sheetName val="교대"/>
      <sheetName val="교각"/>
      <sheetName val="옹벽"/>
      <sheetName val="철근"/>
      <sheetName val="토공총괄"/>
      <sheetName val="토교대"/>
      <sheetName val="토교각"/>
      <sheetName val="토옹벽"/>
      <sheetName val="가시설"/>
      <sheetName val="Sheet7"/>
      <sheetName val="Sheet8"/>
      <sheetName val="Sheet9"/>
      <sheetName val="Sheet10"/>
      <sheetName val="Sheet11"/>
      <sheetName val="Sheet12"/>
      <sheetName val="Sheet13"/>
      <sheetName val="Sheet14"/>
      <sheetName val="Sheet15"/>
      <sheetName val="Sheet16"/>
      <sheetName val="터파기및재료"/>
      <sheetName val="차선도색-연장,수량(1)"/>
      <sheetName val="옹벽수량집계"/>
      <sheetName val="조명시설"/>
      <sheetName val="가압장(토목)"/>
      <sheetName val="설비"/>
      <sheetName val="직노"/>
      <sheetName val="약품공급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
      <sheetName val="ABUT수량-A1"/>
      <sheetName val="터파기및재료"/>
    </sheetNames>
    <sheetDataSet>
      <sheetData sheetId="0">
        <row r="5">
          <cell r="J5">
            <v>0</v>
          </cell>
        </row>
      </sheetData>
      <sheetData sheetId="1" refreshError="1"/>
      <sheetData sheetId="2" refreshError="1"/>
    </sheetDataSet>
  </externalBook>
</externalLink>
</file>

<file path=xl/externalLinks/externalLink2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Recovered_Sheet1"/>
      <sheetName val="000000"/>
      <sheetName val="① 시설물공(목교-간지)"/>
      <sheetName val="① 시설물공(목교-집계)"/>
      <sheetName val="철거수량표"/>
      <sheetName val="중량계산"/>
      <sheetName val="계산식"/>
      <sheetName val="철거공"/>
      <sheetName val="여기까지 출력"/>
      <sheetName val="⑤ 시설물(관수-집계)"/>
      <sheetName val="관급자재조서(수정)"/>
      <sheetName val="ABUT수량-A1"/>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2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관급자재총괄집계표"/>
      <sheetName val="자재운반총괄집계표"/>
      <sheetName val="하차총괄집계표"/>
      <sheetName val="폐기물총괄집계표"/>
      <sheetName val="토공"/>
      <sheetName val="토공총괄집계표"/>
      <sheetName val="철거공"/>
      <sheetName val="철거공수량집계"/>
      <sheetName val="철거공소운반집계표"/>
      <sheetName val="철거공폐기물집계표"/>
      <sheetName val="철거공임목폐기물집계표"/>
      <sheetName val="철거공토공집계표"/>
      <sheetName val="철거공수량산출서"/>
      <sheetName val="폐기목중량환산표1"/>
      <sheetName val="폐기목중량환산표2"/>
      <sheetName val="수목 제원표1"/>
      <sheetName val="수목 제원표2"/>
      <sheetName val="식재공"/>
      <sheetName val="식재공수량집계"/>
      <sheetName val="식재공관급자재집계표"/>
      <sheetName val="시설공"/>
      <sheetName val="시설공수량집계"/>
      <sheetName val="시설공관급자재집계표 (1)"/>
      <sheetName val="시설공관급자재집계표(2)"/>
      <sheetName val="시설공소운반집계표"/>
      <sheetName val="시설공토공집계표"/>
      <sheetName val="시설수량산출서"/>
      <sheetName val="포장공"/>
      <sheetName val="포장공수량집계"/>
      <sheetName val="포장공관급자재집계표"/>
      <sheetName val="포장공소운반집계표"/>
      <sheetName val="포장공토공집계표"/>
      <sheetName val="포장공하차집계표"/>
      <sheetName val="포장공수량산출서"/>
      <sheetName val="설비공"/>
      <sheetName val="설비공수량집계"/>
      <sheetName val="설비공토공집계표"/>
      <sheetName val="수량산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22">
          <cell r="C22">
            <v>22</v>
          </cell>
          <cell r="D22">
            <v>23</v>
          </cell>
          <cell r="E22">
            <v>24</v>
          </cell>
          <cell r="F22">
            <v>25</v>
          </cell>
          <cell r="G22">
            <v>26</v>
          </cell>
          <cell r="H22">
            <v>27</v>
          </cell>
          <cell r="I22">
            <v>28</v>
          </cell>
          <cell r="J22">
            <v>29</v>
          </cell>
          <cell r="K22">
            <v>30</v>
          </cell>
          <cell r="L22">
            <v>31</v>
          </cell>
          <cell r="M22">
            <v>32</v>
          </cell>
          <cell r="N22">
            <v>33</v>
          </cell>
          <cell r="O22">
            <v>34</v>
          </cell>
          <cell r="P22">
            <v>35</v>
          </cell>
          <cell r="Q22">
            <v>36</v>
          </cell>
          <cell r="R22">
            <v>37</v>
          </cell>
        </row>
        <row r="24">
          <cell r="C24">
            <v>4.5</v>
          </cell>
          <cell r="D24">
            <v>4.5</v>
          </cell>
          <cell r="E24">
            <v>4.5</v>
          </cell>
          <cell r="F24">
            <v>5</v>
          </cell>
          <cell r="G24">
            <v>5</v>
          </cell>
          <cell r="H24">
            <v>5</v>
          </cell>
          <cell r="I24">
            <v>5</v>
          </cell>
          <cell r="J24">
            <v>5</v>
          </cell>
          <cell r="K24">
            <v>5</v>
          </cell>
          <cell r="L24">
            <v>5.5</v>
          </cell>
          <cell r="M24">
            <v>5.5</v>
          </cell>
          <cell r="N24">
            <v>5.5</v>
          </cell>
          <cell r="O24">
            <v>5.5</v>
          </cell>
          <cell r="P24">
            <v>5.5</v>
          </cell>
          <cell r="Q24">
            <v>6</v>
          </cell>
          <cell r="R24">
            <v>6</v>
          </cell>
        </row>
      </sheetData>
      <sheetData sheetId="16">
        <row r="22">
          <cell r="C22">
            <v>56</v>
          </cell>
          <cell r="D22">
            <v>57</v>
          </cell>
          <cell r="E22">
            <v>58</v>
          </cell>
          <cell r="F22">
            <v>59</v>
          </cell>
          <cell r="G22">
            <v>60</v>
          </cell>
          <cell r="H22">
            <v>61</v>
          </cell>
          <cell r="I22">
            <v>62</v>
          </cell>
          <cell r="J22">
            <v>63</v>
          </cell>
          <cell r="K22">
            <v>64</v>
          </cell>
          <cell r="L22">
            <v>65</v>
          </cell>
          <cell r="M22">
            <v>66</v>
          </cell>
          <cell r="N22">
            <v>67</v>
          </cell>
          <cell r="O22">
            <v>68</v>
          </cell>
          <cell r="P22">
            <v>69</v>
          </cell>
          <cell r="Q22">
            <v>70</v>
          </cell>
          <cell r="R22">
            <v>71</v>
          </cell>
        </row>
        <row r="24">
          <cell r="C24">
            <v>10</v>
          </cell>
          <cell r="D24">
            <v>10</v>
          </cell>
          <cell r="E24">
            <v>10</v>
          </cell>
          <cell r="F24">
            <v>10</v>
          </cell>
          <cell r="G24">
            <v>11</v>
          </cell>
          <cell r="H24">
            <v>11</v>
          </cell>
          <cell r="I24">
            <v>11</v>
          </cell>
          <cell r="J24">
            <v>11</v>
          </cell>
          <cell r="K24">
            <v>11</v>
          </cell>
          <cell r="L24">
            <v>12</v>
          </cell>
          <cell r="M24">
            <v>12</v>
          </cell>
          <cell r="N24">
            <v>12</v>
          </cell>
          <cell r="O24">
            <v>12</v>
          </cell>
          <cell r="P24">
            <v>12</v>
          </cell>
          <cell r="Q24">
            <v>13</v>
          </cell>
          <cell r="R24">
            <v>13</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7" tint="0.59999389629810485"/>
  </sheetPr>
  <dimension ref="A1:Q51"/>
  <sheetViews>
    <sheetView tabSelected="1" view="pageBreakPreview" zoomScaleNormal="100" zoomScaleSheetLayoutView="100" workbookViewId="0"/>
  </sheetViews>
  <sheetFormatPr defaultRowHeight="16.5"/>
  <cols>
    <col min="1" max="2" width="12.625" customWidth="1"/>
    <col min="3" max="3" width="5.625" customWidth="1"/>
    <col min="4" max="17" width="9.625" customWidth="1"/>
  </cols>
  <sheetData>
    <row r="1" spans="1:17" ht="30" customHeight="1" thickBot="1">
      <c r="A1" s="1" t="s">
        <v>237</v>
      </c>
    </row>
    <row r="2" spans="1:17" ht="20.100000000000001" customHeight="1">
      <c r="A2" s="501" t="s">
        <v>0</v>
      </c>
      <c r="B2" s="504" t="s">
        <v>1</v>
      </c>
      <c r="C2" s="504" t="s">
        <v>2</v>
      </c>
      <c r="D2" s="504" t="s">
        <v>3</v>
      </c>
      <c r="E2" s="507" t="str">
        <f>시설공관급자재집계표1!E2</f>
        <v>파고라</v>
      </c>
      <c r="F2" s="507"/>
      <c r="G2" s="514" t="str">
        <f>시설공관급자재집계표1!G2</f>
        <v>등의자</v>
      </c>
      <c r="H2" s="515"/>
      <c r="I2" s="507" t="str">
        <f>시설공관급자재집계표1!I2</f>
        <v>목재데크(m2)</v>
      </c>
      <c r="J2" s="507"/>
      <c r="K2" s="507" t="str">
        <f>시설공관급자재집계표1!K2</f>
        <v>디자인형휀스</v>
      </c>
      <c r="L2" s="507"/>
      <c r="M2" s="507"/>
      <c r="N2" s="507"/>
      <c r="O2" s="507" t="str">
        <f>시설공관급자재집계표1!O2</f>
        <v>볼라드</v>
      </c>
      <c r="P2" s="507"/>
      <c r="Q2" s="508" t="s">
        <v>4</v>
      </c>
    </row>
    <row r="3" spans="1:17" ht="20.100000000000001" customHeight="1">
      <c r="A3" s="502"/>
      <c r="B3" s="505"/>
      <c r="C3" s="505"/>
      <c r="D3" s="505"/>
      <c r="E3" s="505" t="str">
        <f>시설공관급자재집계표1!E3</f>
        <v>4000x3600xH2710</v>
      </c>
      <c r="F3" s="505"/>
      <c r="G3" s="516" t="str">
        <f>시설공관급자재집계표1!G3</f>
        <v>1600x580xH700</v>
      </c>
      <c r="H3" s="517"/>
      <c r="I3" s="516" t="str">
        <f>시설공관급자재집계표1!I3</f>
        <v>90xT21</v>
      </c>
      <c r="J3" s="517"/>
      <c r="K3" s="516" t="str">
        <f>시설공관급자재집계표1!K3</f>
        <v>W1500×H1200mm</v>
      </c>
      <c r="L3" s="517"/>
      <c r="M3" s="516"/>
      <c r="N3" s="517"/>
      <c r="O3" s="516" t="str">
        <f>시설공관급자재집계표1!O3</f>
        <v>D110x850</v>
      </c>
      <c r="P3" s="517"/>
      <c r="Q3" s="509"/>
    </row>
    <row r="4" spans="1:17" ht="20.100000000000001" customHeight="1" thickBot="1">
      <c r="A4" s="503"/>
      <c r="B4" s="506"/>
      <c r="C4" s="506"/>
      <c r="D4" s="506"/>
      <c r="E4" s="52" t="s">
        <v>70</v>
      </c>
      <c r="F4" s="52" t="s">
        <v>72</v>
      </c>
      <c r="G4" s="52" t="s">
        <v>70</v>
      </c>
      <c r="H4" s="52" t="s">
        <v>72</v>
      </c>
      <c r="I4" s="52" t="s">
        <v>70</v>
      </c>
      <c r="J4" s="52" t="s">
        <v>72</v>
      </c>
      <c r="K4" s="52" t="s">
        <v>70</v>
      </c>
      <c r="L4" s="52" t="s">
        <v>71</v>
      </c>
      <c r="M4" s="52" t="s">
        <v>70</v>
      </c>
      <c r="N4" s="52" t="s">
        <v>72</v>
      </c>
      <c r="O4" s="52" t="s">
        <v>16</v>
      </c>
      <c r="P4" s="52" t="s">
        <v>34</v>
      </c>
      <c r="Q4" s="510"/>
    </row>
    <row r="5" spans="1:17" ht="20.100000000000001" customHeight="1" thickTop="1">
      <c r="A5" s="3" t="s">
        <v>5</v>
      </c>
      <c r="B5" s="4"/>
      <c r="C5" s="10" t="s">
        <v>8</v>
      </c>
      <c r="D5" s="17">
        <v>1</v>
      </c>
      <c r="E5" s="17"/>
      <c r="F5" s="17"/>
      <c r="G5" s="17"/>
      <c r="H5" s="17">
        <f t="shared" ref="H5:H7" si="0">D5*G5</f>
        <v>0</v>
      </c>
      <c r="I5" s="17"/>
      <c r="J5" s="17">
        <f t="shared" ref="J5:J7" si="1">D5*I5</f>
        <v>0</v>
      </c>
      <c r="K5" s="17"/>
      <c r="L5" s="17">
        <f t="shared" ref="L5:L7" si="2">D5*K5</f>
        <v>0</v>
      </c>
      <c r="M5" s="17"/>
      <c r="N5" s="17">
        <f t="shared" ref="N5:N7" si="3">D5*M5</f>
        <v>0</v>
      </c>
      <c r="O5" s="17"/>
      <c r="P5" s="17">
        <f t="shared" ref="P5" si="4">D5*O5</f>
        <v>0</v>
      </c>
      <c r="Q5" s="34"/>
    </row>
    <row r="6" spans="1:17" ht="20.100000000000001" customHeight="1">
      <c r="A6" s="6" t="s">
        <v>6</v>
      </c>
      <c r="B6" s="7"/>
      <c r="C6" s="68" t="s">
        <v>8</v>
      </c>
      <c r="D6" s="18">
        <v>1</v>
      </c>
      <c r="E6" s="18">
        <f>시설공관급자재집계표1!E37</f>
        <v>3</v>
      </c>
      <c r="F6" s="18">
        <f>D6*E6</f>
        <v>3</v>
      </c>
      <c r="G6" s="18">
        <f>시설공관급자재집계표1!G37</f>
        <v>21</v>
      </c>
      <c r="H6" s="18">
        <f t="shared" si="0"/>
        <v>21</v>
      </c>
      <c r="I6" s="18">
        <f>시설공관급자재집계표1!I37</f>
        <v>139</v>
      </c>
      <c r="J6" s="18">
        <f t="shared" si="1"/>
        <v>139</v>
      </c>
      <c r="K6" s="18">
        <f>시설공관급자재집계표1!K37</f>
        <v>36</v>
      </c>
      <c r="L6" s="18">
        <f t="shared" si="2"/>
        <v>36</v>
      </c>
      <c r="M6" s="18">
        <f>시설공관급자재집계표1!M37</f>
        <v>0</v>
      </c>
      <c r="N6" s="18">
        <f t="shared" si="3"/>
        <v>0</v>
      </c>
      <c r="O6" s="18">
        <f>시설공관급자재집계표1!O37</f>
        <v>10</v>
      </c>
      <c r="P6" s="18">
        <f>D6*O6</f>
        <v>10</v>
      </c>
      <c r="Q6" s="35"/>
    </row>
    <row r="7" spans="1:17" ht="20.100000000000001" customHeight="1">
      <c r="A7" s="6" t="s">
        <v>7</v>
      </c>
      <c r="B7" s="7"/>
      <c r="C7" s="68" t="s">
        <v>8</v>
      </c>
      <c r="D7" s="18">
        <v>1</v>
      </c>
      <c r="E7" s="18"/>
      <c r="F7" s="18"/>
      <c r="G7" s="18"/>
      <c r="H7" s="18">
        <f t="shared" si="0"/>
        <v>0</v>
      </c>
      <c r="I7" s="18"/>
      <c r="J7" s="18">
        <f t="shared" si="1"/>
        <v>0</v>
      </c>
      <c r="K7" s="18"/>
      <c r="L7" s="18">
        <f t="shared" si="2"/>
        <v>0</v>
      </c>
      <c r="M7" s="18"/>
      <c r="N7" s="18">
        <f t="shared" si="3"/>
        <v>0</v>
      </c>
      <c r="O7" s="18">
        <f>포장공관급자재집계표!Q18</f>
        <v>0</v>
      </c>
      <c r="P7" s="18">
        <f t="shared" ref="P7" si="5">D7*O7</f>
        <v>0</v>
      </c>
      <c r="Q7" s="35"/>
    </row>
    <row r="8" spans="1:17" ht="20.100000000000001" customHeight="1" thickBot="1">
      <c r="A8" s="66" t="s">
        <v>74</v>
      </c>
      <c r="B8" s="63"/>
      <c r="C8" s="67"/>
      <c r="D8" s="54"/>
      <c r="E8" s="54"/>
      <c r="F8" s="54">
        <f>SUM(F5:F7)</f>
        <v>3</v>
      </c>
      <c r="G8" s="54"/>
      <c r="H8" s="54">
        <f>SUM(H5:H7)</f>
        <v>21</v>
      </c>
      <c r="I8" s="54"/>
      <c r="J8" s="54">
        <f>SUM(J5:J7)</f>
        <v>139</v>
      </c>
      <c r="K8" s="54"/>
      <c r="L8" s="54">
        <f>SUM(L5:L7)</f>
        <v>36</v>
      </c>
      <c r="M8" s="54"/>
      <c r="N8" s="54">
        <f>SUM(N5:N7)</f>
        <v>0</v>
      </c>
      <c r="O8" s="54"/>
      <c r="P8" s="54">
        <f>SUM(P5:P7)</f>
        <v>10</v>
      </c>
      <c r="Q8" s="42"/>
    </row>
    <row r="9" spans="1:17" ht="20.100000000000001" customHeight="1" thickBot="1">
      <c r="A9" s="69"/>
      <c r="B9" s="70"/>
      <c r="C9" s="69"/>
      <c r="D9" s="71"/>
      <c r="E9" s="71"/>
      <c r="F9" s="71"/>
      <c r="G9" s="71"/>
      <c r="H9" s="71"/>
      <c r="I9" s="71"/>
      <c r="J9" s="71"/>
      <c r="K9" s="71"/>
      <c r="L9" s="71"/>
      <c r="M9" s="71"/>
      <c r="N9" s="71"/>
      <c r="O9" s="71"/>
      <c r="P9" s="71"/>
      <c r="Q9" s="71"/>
    </row>
    <row r="10" spans="1:17" ht="20.100000000000001" customHeight="1">
      <c r="A10" s="501" t="s">
        <v>0</v>
      </c>
      <c r="B10" s="504" t="s">
        <v>1</v>
      </c>
      <c r="C10" s="504" t="s">
        <v>2</v>
      </c>
      <c r="D10" s="504" t="s">
        <v>3</v>
      </c>
      <c r="E10" s="507" t="str">
        <f>시설공관급자재집계표2!E2</f>
        <v>트윈트위스트</v>
      </c>
      <c r="F10" s="507"/>
      <c r="G10" s="507" t="str">
        <f>시설공관급자재집계표2!G2</f>
        <v>바디싣업</v>
      </c>
      <c r="H10" s="507"/>
      <c r="I10" s="507" t="str">
        <f>시설공관급자재집계표2!I2</f>
        <v>크로스컨트리</v>
      </c>
      <c r="J10" s="507"/>
      <c r="K10" s="507" t="str">
        <f>시설공관급자재집계표2!K2</f>
        <v>레그프레스</v>
      </c>
      <c r="L10" s="507"/>
      <c r="M10" s="507" t="str">
        <f>시설공관급자재집계표2!M2</f>
        <v>스트레칭롤러</v>
      </c>
      <c r="N10" s="507"/>
      <c r="O10" s="507" t="str">
        <f>시설공관급자재집계표2!O2</f>
        <v>워밍암</v>
      </c>
      <c r="P10" s="507"/>
      <c r="Q10" s="508" t="s">
        <v>4</v>
      </c>
    </row>
    <row r="11" spans="1:17" ht="20.100000000000001" customHeight="1">
      <c r="A11" s="502"/>
      <c r="B11" s="505"/>
      <c r="C11" s="505"/>
      <c r="D11" s="505"/>
      <c r="E11" s="511" t="str">
        <f>시설공관급자재집계표2!E3</f>
        <v>1845x590x1917</v>
      </c>
      <c r="F11" s="511"/>
      <c r="G11" s="512" t="str">
        <f>시설공관급자재집계표2!G3</f>
        <v>1433x1349x1917</v>
      </c>
      <c r="H11" s="513"/>
      <c r="I11" s="512" t="str">
        <f>시설공관급자재집계표2!I3</f>
        <v>2602x610x1917</v>
      </c>
      <c r="J11" s="513"/>
      <c r="K11" s="512" t="str">
        <f>시설공관급자재집계표2!K3</f>
        <v>2404x440x1917</v>
      </c>
      <c r="L11" s="513"/>
      <c r="M11" s="512" t="str">
        <f>시설공관급자재집계표2!M3</f>
        <v>1647x780x1917</v>
      </c>
      <c r="N11" s="513"/>
      <c r="O11" s="512" t="str">
        <f>시설공관급자재집계표2!O3</f>
        <v>1078x934x2007</v>
      </c>
      <c r="P11" s="513"/>
      <c r="Q11" s="509"/>
    </row>
    <row r="12" spans="1:17" ht="20.100000000000001" customHeight="1" thickBot="1">
      <c r="A12" s="503"/>
      <c r="B12" s="506"/>
      <c r="C12" s="506"/>
      <c r="D12" s="506"/>
      <c r="E12" s="52" t="s">
        <v>70</v>
      </c>
      <c r="F12" s="52" t="s">
        <v>71</v>
      </c>
      <c r="G12" s="52" t="s">
        <v>70</v>
      </c>
      <c r="H12" s="52" t="s">
        <v>72</v>
      </c>
      <c r="I12" s="52" t="s">
        <v>16</v>
      </c>
      <c r="J12" s="52" t="s">
        <v>34</v>
      </c>
      <c r="K12" s="52" t="s">
        <v>16</v>
      </c>
      <c r="L12" s="52" t="s">
        <v>34</v>
      </c>
      <c r="M12" s="52" t="s">
        <v>16</v>
      </c>
      <c r="N12" s="52" t="s">
        <v>34</v>
      </c>
      <c r="O12" s="52" t="s">
        <v>16</v>
      </c>
      <c r="P12" s="52" t="s">
        <v>34</v>
      </c>
      <c r="Q12" s="510"/>
    </row>
    <row r="13" spans="1:17" ht="20.100000000000001" customHeight="1" thickTop="1">
      <c r="A13" s="3" t="s">
        <v>5</v>
      </c>
      <c r="B13" s="4"/>
      <c r="C13" s="10" t="s">
        <v>8</v>
      </c>
      <c r="D13" s="17">
        <v>1</v>
      </c>
      <c r="E13" s="17"/>
      <c r="F13" s="17">
        <f t="shared" ref="F13:F15" si="6">D13*E13</f>
        <v>0</v>
      </c>
      <c r="G13" s="17"/>
      <c r="H13" s="17">
        <f t="shared" ref="H13:H15" si="7">D13*G13</f>
        <v>0</v>
      </c>
      <c r="I13" s="17"/>
      <c r="J13" s="17">
        <f t="shared" ref="J13:J15" si="8">D13*I13</f>
        <v>0</v>
      </c>
      <c r="K13" s="17"/>
      <c r="L13" s="17">
        <f t="shared" ref="L13:L15" si="9">D13*K13</f>
        <v>0</v>
      </c>
      <c r="M13" s="17"/>
      <c r="N13" s="17">
        <f t="shared" ref="N13:N15" si="10">D13*M13</f>
        <v>0</v>
      </c>
      <c r="O13" s="17"/>
      <c r="P13" s="17">
        <f t="shared" ref="P13" si="11">D13*O13</f>
        <v>0</v>
      </c>
      <c r="Q13" s="34"/>
    </row>
    <row r="14" spans="1:17" ht="20.100000000000001" customHeight="1">
      <c r="A14" s="6" t="s">
        <v>6</v>
      </c>
      <c r="B14" s="7"/>
      <c r="C14" s="68" t="s">
        <v>8</v>
      </c>
      <c r="D14" s="18">
        <v>1</v>
      </c>
      <c r="E14" s="18">
        <f>시설공관급자재집계표2!E37</f>
        <v>1</v>
      </c>
      <c r="F14" s="18">
        <f t="shared" si="6"/>
        <v>1</v>
      </c>
      <c r="G14" s="18">
        <f>시설공관급자재집계표2!G36</f>
        <v>1</v>
      </c>
      <c r="H14" s="18">
        <f t="shared" si="7"/>
        <v>1</v>
      </c>
      <c r="I14" s="18">
        <f>시설공관급자재집계표2!I36</f>
        <v>1</v>
      </c>
      <c r="J14" s="18">
        <f t="shared" si="8"/>
        <v>1</v>
      </c>
      <c r="K14" s="18">
        <f>시설공관급자재집계표2!K36</f>
        <v>1</v>
      </c>
      <c r="L14" s="18">
        <f t="shared" si="9"/>
        <v>1</v>
      </c>
      <c r="M14" s="18">
        <f>시설공관급자재집계표2!M36</f>
        <v>1</v>
      </c>
      <c r="N14" s="18">
        <f t="shared" si="10"/>
        <v>1</v>
      </c>
      <c r="O14" s="18">
        <f>시설공관급자재집계표2!O36</f>
        <v>1</v>
      </c>
      <c r="P14" s="18">
        <f>D14*O14</f>
        <v>1</v>
      </c>
      <c r="Q14" s="35"/>
    </row>
    <row r="15" spans="1:17" ht="20.100000000000001" customHeight="1">
      <c r="A15" s="6" t="s">
        <v>7</v>
      </c>
      <c r="B15" s="7"/>
      <c r="C15" s="68" t="s">
        <v>8</v>
      </c>
      <c r="D15" s="18">
        <v>1</v>
      </c>
      <c r="E15" s="18"/>
      <c r="F15" s="18">
        <f t="shared" si="6"/>
        <v>0</v>
      </c>
      <c r="G15" s="18"/>
      <c r="H15" s="18">
        <f t="shared" si="7"/>
        <v>0</v>
      </c>
      <c r="I15" s="18"/>
      <c r="J15" s="18">
        <f t="shared" si="8"/>
        <v>0</v>
      </c>
      <c r="K15" s="18"/>
      <c r="L15" s="18">
        <f t="shared" si="9"/>
        <v>0</v>
      </c>
      <c r="M15" s="18">
        <f>포장공관급자재집계표!O26</f>
        <v>0</v>
      </c>
      <c r="N15" s="18">
        <f t="shared" si="10"/>
        <v>0</v>
      </c>
      <c r="O15" s="18">
        <f>포장공관급자재집계표!Q26</f>
        <v>0</v>
      </c>
      <c r="P15" s="18">
        <f t="shared" ref="P15" si="12">D15*O15</f>
        <v>0</v>
      </c>
      <c r="Q15" s="35"/>
    </row>
    <row r="16" spans="1:17" ht="20.100000000000001" customHeight="1" thickBot="1">
      <c r="A16" s="66" t="s">
        <v>74</v>
      </c>
      <c r="B16" s="63"/>
      <c r="C16" s="67"/>
      <c r="D16" s="54"/>
      <c r="E16" s="54"/>
      <c r="F16" s="54">
        <f>SUM(F13:F15)</f>
        <v>1</v>
      </c>
      <c r="G16" s="54"/>
      <c r="H16" s="54">
        <f>SUM(H13:H15)</f>
        <v>1</v>
      </c>
      <c r="I16" s="54"/>
      <c r="J16" s="54">
        <f>SUM(J13:J15)</f>
        <v>1</v>
      </c>
      <c r="K16" s="54"/>
      <c r="L16" s="54">
        <f>SUM(L13:L15)</f>
        <v>1</v>
      </c>
      <c r="M16" s="54"/>
      <c r="N16" s="54">
        <f>SUM(N13:N15)</f>
        <v>1</v>
      </c>
      <c r="O16" s="54"/>
      <c r="P16" s="54">
        <f>SUM(P13:P15)</f>
        <v>1</v>
      </c>
      <c r="Q16" s="42"/>
    </row>
    <row r="17" spans="1:17" ht="20.100000000000001" customHeight="1" thickBot="1">
      <c r="A17" s="69"/>
      <c r="B17" s="70"/>
      <c r="C17" s="69"/>
      <c r="D17" s="71"/>
      <c r="E17" s="71"/>
      <c r="F17" s="71"/>
      <c r="G17" s="71"/>
      <c r="H17" s="71"/>
      <c r="I17" s="71"/>
      <c r="J17" s="71"/>
      <c r="K17" s="71"/>
      <c r="L17" s="71"/>
      <c r="M17" s="71"/>
      <c r="N17" s="71"/>
      <c r="O17" s="71"/>
      <c r="P17" s="71"/>
      <c r="Q17" s="71"/>
    </row>
    <row r="18" spans="1:17" ht="20.100000000000001" customHeight="1">
      <c r="A18" s="501" t="s">
        <v>0</v>
      </c>
      <c r="B18" s="504" t="s">
        <v>1</v>
      </c>
      <c r="C18" s="504" t="s">
        <v>2</v>
      </c>
      <c r="D18" s="504" t="s">
        <v>3</v>
      </c>
      <c r="E18" s="507" t="str">
        <f>시설공관급자재집계표3!E2</f>
        <v>종합안내판</v>
      </c>
      <c r="F18" s="507"/>
      <c r="G18" s="507" t="str">
        <f>시설공관급자재집계표3!G2</f>
        <v>공원이용안내판</v>
      </c>
      <c r="H18" s="507"/>
      <c r="I18" s="507" t="str">
        <f>시설공관급자재집계표3!I2</f>
        <v>공원시설안내판</v>
      </c>
      <c r="J18" s="507"/>
      <c r="K18" s="507" t="str">
        <f>시설공관급자재집계표3!K2</f>
        <v>방향안내판</v>
      </c>
      <c r="L18" s="507"/>
      <c r="M18" s="507" t="str">
        <f>시설공관급자재집계표3!M2</f>
        <v>촉지안내판</v>
      </c>
      <c r="N18" s="507"/>
      <c r="O18" s="507" t="str">
        <f>시설공관급자재집계표3!O2</f>
        <v>촉지도</v>
      </c>
      <c r="P18" s="507"/>
      <c r="Q18" s="508" t="s">
        <v>4</v>
      </c>
    </row>
    <row r="19" spans="1:17" ht="20.100000000000001" customHeight="1">
      <c r="A19" s="502"/>
      <c r="B19" s="505"/>
      <c r="C19" s="505"/>
      <c r="D19" s="505"/>
      <c r="E19" s="511" t="str">
        <f>시설공관급자재집계표3!E3</f>
        <v>2100x2100</v>
      </c>
      <c r="F19" s="511"/>
      <c r="G19" s="511" t="str">
        <f>시설공관급자재집계표3!G3</f>
        <v>300x1500</v>
      </c>
      <c r="H19" s="511"/>
      <c r="I19" s="511" t="str">
        <f>시설공관급자재집계표3!I3</f>
        <v>400x1800</v>
      </c>
      <c r="J19" s="511"/>
      <c r="K19" s="511" t="str">
        <f>시설공관급자재집계표3!K3</f>
        <v>600x150</v>
      </c>
      <c r="L19" s="511"/>
      <c r="M19" s="511" t="str">
        <f>시설공관급자재집계표3!M3</f>
        <v>600x1200</v>
      </c>
      <c r="N19" s="511"/>
      <c r="O19" s="511" t="str">
        <f>시설공관급자재집계표3!O3</f>
        <v>550x450</v>
      </c>
      <c r="P19" s="511"/>
      <c r="Q19" s="509"/>
    </row>
    <row r="20" spans="1:17" ht="20.100000000000001" customHeight="1" thickBot="1">
      <c r="A20" s="503"/>
      <c r="B20" s="506"/>
      <c r="C20" s="506"/>
      <c r="D20" s="506"/>
      <c r="E20" s="52" t="s">
        <v>16</v>
      </c>
      <c r="F20" s="52" t="s">
        <v>34</v>
      </c>
      <c r="G20" s="52" t="s">
        <v>16</v>
      </c>
      <c r="H20" s="52" t="s">
        <v>34</v>
      </c>
      <c r="I20" s="52" t="s">
        <v>16</v>
      </c>
      <c r="J20" s="52" t="s">
        <v>34</v>
      </c>
      <c r="K20" s="52" t="s">
        <v>16</v>
      </c>
      <c r="L20" s="52" t="s">
        <v>34</v>
      </c>
      <c r="M20" s="52" t="s">
        <v>16</v>
      </c>
      <c r="N20" s="52" t="s">
        <v>34</v>
      </c>
      <c r="O20" s="52" t="s">
        <v>16</v>
      </c>
      <c r="P20" s="52" t="s">
        <v>34</v>
      </c>
      <c r="Q20" s="510"/>
    </row>
    <row r="21" spans="1:17" ht="20.100000000000001" customHeight="1" thickTop="1">
      <c r="A21" s="3" t="s">
        <v>5</v>
      </c>
      <c r="B21" s="4"/>
      <c r="C21" s="10" t="s">
        <v>8</v>
      </c>
      <c r="D21" s="17">
        <v>1</v>
      </c>
      <c r="E21" s="17"/>
      <c r="F21" s="17">
        <f t="shared" ref="F21:F23" si="13">D21*E21</f>
        <v>0</v>
      </c>
      <c r="G21" s="17"/>
      <c r="H21" s="17">
        <f t="shared" ref="H21:H23" si="14">D21*G21</f>
        <v>0</v>
      </c>
      <c r="I21" s="17"/>
      <c r="J21" s="17">
        <f t="shared" ref="J21:J23" si="15">D21*I21</f>
        <v>0</v>
      </c>
      <c r="K21" s="17"/>
      <c r="L21" s="17">
        <f t="shared" ref="L21:L23" si="16">D21*K21</f>
        <v>0</v>
      </c>
      <c r="M21" s="17"/>
      <c r="N21" s="17">
        <f t="shared" ref="N21:N23" si="17">D21*M21</f>
        <v>0</v>
      </c>
      <c r="O21" s="17"/>
      <c r="P21" s="17">
        <f t="shared" ref="P21" si="18">D21*O21</f>
        <v>0</v>
      </c>
      <c r="Q21" s="34"/>
    </row>
    <row r="22" spans="1:17" ht="20.100000000000001" customHeight="1">
      <c r="A22" s="6" t="s">
        <v>6</v>
      </c>
      <c r="B22" s="7"/>
      <c r="C22" s="68" t="s">
        <v>8</v>
      </c>
      <c r="D22" s="18">
        <v>1</v>
      </c>
      <c r="E22" s="18">
        <f>시설공관급자재집계표3!E37</f>
        <v>1</v>
      </c>
      <c r="F22" s="18">
        <f t="shared" si="13"/>
        <v>1</v>
      </c>
      <c r="G22" s="18">
        <f>시설공관급자재집계표3!G37</f>
        <v>1</v>
      </c>
      <c r="H22" s="18">
        <f t="shared" si="14"/>
        <v>1</v>
      </c>
      <c r="I22" s="18">
        <f>시설공관급자재집계표3!I37</f>
        <v>5</v>
      </c>
      <c r="J22" s="18">
        <f t="shared" si="15"/>
        <v>5</v>
      </c>
      <c r="K22" s="18">
        <f>시설공관급자재집계표3!K37</f>
        <v>4</v>
      </c>
      <c r="L22" s="18">
        <f t="shared" si="16"/>
        <v>4</v>
      </c>
      <c r="M22" s="18">
        <f>시설공관급자재집계표3!M37</f>
        <v>1</v>
      </c>
      <c r="N22" s="18">
        <f t="shared" si="17"/>
        <v>1</v>
      </c>
      <c r="O22" s="18">
        <f>시설공관급자재집계표3!O37</f>
        <v>1</v>
      </c>
      <c r="P22" s="18">
        <f>D22*O22</f>
        <v>1</v>
      </c>
      <c r="Q22" s="35"/>
    </row>
    <row r="23" spans="1:17" ht="20.100000000000001" customHeight="1">
      <c r="A23" s="6" t="s">
        <v>7</v>
      </c>
      <c r="B23" s="7"/>
      <c r="C23" s="68" t="s">
        <v>8</v>
      </c>
      <c r="D23" s="18">
        <v>1</v>
      </c>
      <c r="E23" s="18"/>
      <c r="F23" s="18">
        <f t="shared" si="13"/>
        <v>0</v>
      </c>
      <c r="G23" s="18"/>
      <c r="H23" s="18">
        <f t="shared" si="14"/>
        <v>0</v>
      </c>
      <c r="I23" s="18"/>
      <c r="J23" s="18">
        <f t="shared" si="15"/>
        <v>0</v>
      </c>
      <c r="K23" s="18"/>
      <c r="L23" s="18">
        <f t="shared" si="16"/>
        <v>0</v>
      </c>
      <c r="M23" s="18">
        <f>포장공관급자재집계표!O34</f>
        <v>0</v>
      </c>
      <c r="N23" s="18">
        <f t="shared" si="17"/>
        <v>0</v>
      </c>
      <c r="O23" s="18">
        <f>포장공관급자재집계표!Q34</f>
        <v>0</v>
      </c>
      <c r="P23" s="18">
        <f t="shared" ref="P23" si="19">D23*O23</f>
        <v>0</v>
      </c>
      <c r="Q23" s="35"/>
    </row>
    <row r="24" spans="1:17" ht="20.100000000000001" customHeight="1" thickBot="1">
      <c r="A24" s="66" t="s">
        <v>14</v>
      </c>
      <c r="B24" s="63"/>
      <c r="C24" s="67"/>
      <c r="D24" s="54"/>
      <c r="E24" s="54"/>
      <c r="F24" s="54">
        <f>SUM(F21:F23)</f>
        <v>1</v>
      </c>
      <c r="G24" s="54"/>
      <c r="H24" s="54">
        <f>SUM(H21:H23)</f>
        <v>1</v>
      </c>
      <c r="I24" s="54"/>
      <c r="J24" s="54">
        <f>SUM(J21:J23)</f>
        <v>5</v>
      </c>
      <c r="K24" s="54"/>
      <c r="L24" s="54">
        <f>SUM(L21:L23)</f>
        <v>4</v>
      </c>
      <c r="M24" s="54"/>
      <c r="N24" s="54">
        <f>SUM(N21:N23)</f>
        <v>1</v>
      </c>
      <c r="O24" s="54"/>
      <c r="P24" s="54">
        <f>SUM(P21:P23)</f>
        <v>1</v>
      </c>
      <c r="Q24" s="42"/>
    </row>
    <row r="25" spans="1:17" ht="20.100000000000001" customHeight="1" thickBot="1">
      <c r="A25" s="69"/>
      <c r="B25" s="70"/>
      <c r="C25" s="69"/>
      <c r="D25" s="71"/>
      <c r="E25" s="71"/>
      <c r="F25" s="71"/>
      <c r="G25" s="71"/>
      <c r="H25" s="71"/>
      <c r="I25" s="71"/>
      <c r="J25" s="71"/>
      <c r="K25" s="71"/>
      <c r="L25" s="71"/>
      <c r="M25" s="71"/>
      <c r="N25" s="71"/>
      <c r="O25" s="71"/>
      <c r="P25" s="71"/>
      <c r="Q25" s="71"/>
    </row>
    <row r="26" spans="1:17" ht="20.100000000000001" customHeight="1">
      <c r="A26" s="501" t="s">
        <v>0</v>
      </c>
      <c r="B26" s="504" t="s">
        <v>1</v>
      </c>
      <c r="C26" s="504" t="s">
        <v>2</v>
      </c>
      <c r="D26" s="504" t="s">
        <v>3</v>
      </c>
      <c r="E26" s="507" t="s">
        <v>285</v>
      </c>
      <c r="F26" s="507"/>
      <c r="G26" s="507" t="s">
        <v>1413</v>
      </c>
      <c r="H26" s="507"/>
      <c r="I26" s="507" t="str">
        <f>시설공관급자재집계표4!E2</f>
        <v>조경블록(마감)</v>
      </c>
      <c r="J26" s="507"/>
      <c r="K26" s="507" t="str">
        <f>시설공관급자재집계표4!G2</f>
        <v>조경블록(본체)</v>
      </c>
      <c r="L26" s="507"/>
      <c r="M26" s="507" t="str">
        <f>시설공관급자재집계표4!I2</f>
        <v>보강토연결핀</v>
      </c>
      <c r="N26" s="507"/>
      <c r="O26" s="507"/>
      <c r="P26" s="507"/>
      <c r="Q26" s="508" t="s">
        <v>4</v>
      </c>
    </row>
    <row r="27" spans="1:17" ht="20.100000000000001" customHeight="1">
      <c r="A27" s="502"/>
      <c r="B27" s="505"/>
      <c r="C27" s="505"/>
      <c r="D27" s="505"/>
      <c r="E27" s="505" t="s">
        <v>56</v>
      </c>
      <c r="F27" s="505"/>
      <c r="G27" s="505" t="s">
        <v>604</v>
      </c>
      <c r="H27" s="505"/>
      <c r="I27" s="511" t="str">
        <f>시설공관급자재집계표4!E3</f>
        <v>T75</v>
      </c>
      <c r="J27" s="511"/>
      <c r="K27" s="511" t="str">
        <f>시설공관급자재집계표4!G3</f>
        <v>T150</v>
      </c>
      <c r="L27" s="511"/>
      <c r="M27" s="511" t="str">
        <f>시설공관급자재집계표4!I3</f>
        <v>12.3x133</v>
      </c>
      <c r="N27" s="511"/>
      <c r="O27" s="505"/>
      <c r="P27" s="505"/>
      <c r="Q27" s="509"/>
    </row>
    <row r="28" spans="1:17" ht="20.100000000000001" customHeight="1" thickBot="1">
      <c r="A28" s="503"/>
      <c r="B28" s="506"/>
      <c r="C28" s="506"/>
      <c r="D28" s="506"/>
      <c r="E28" s="52" t="s">
        <v>16</v>
      </c>
      <c r="F28" s="52" t="s">
        <v>34</v>
      </c>
      <c r="G28" s="52" t="s">
        <v>16</v>
      </c>
      <c r="H28" s="52" t="s">
        <v>34</v>
      </c>
      <c r="I28" s="52" t="s">
        <v>16</v>
      </c>
      <c r="J28" s="52" t="s">
        <v>34</v>
      </c>
      <c r="K28" s="52" t="s">
        <v>16</v>
      </c>
      <c r="L28" s="52" t="s">
        <v>34</v>
      </c>
      <c r="M28" s="52" t="s">
        <v>16</v>
      </c>
      <c r="N28" s="52" t="s">
        <v>34</v>
      </c>
      <c r="O28" s="52"/>
      <c r="P28" s="52"/>
      <c r="Q28" s="510"/>
    </row>
    <row r="29" spans="1:17" ht="20.100000000000001" customHeight="1" thickTop="1">
      <c r="A29" s="3" t="s">
        <v>5</v>
      </c>
      <c r="B29" s="4"/>
      <c r="C29" s="10" t="s">
        <v>8</v>
      </c>
      <c r="D29" s="17">
        <v>1</v>
      </c>
      <c r="E29" s="17"/>
      <c r="F29" s="17"/>
      <c r="G29" s="17"/>
      <c r="H29" s="17">
        <f t="shared" ref="H29:H31" si="20">D29*G29</f>
        <v>0</v>
      </c>
      <c r="I29" s="17"/>
      <c r="J29" s="17">
        <f t="shared" ref="J29:J31" si="21">D29*I29</f>
        <v>0</v>
      </c>
      <c r="K29" s="17"/>
      <c r="L29" s="17">
        <f t="shared" ref="L29:L31" si="22">D29*K29</f>
        <v>0</v>
      </c>
      <c r="M29" s="17"/>
      <c r="N29" s="17">
        <f t="shared" ref="N29" si="23">D29*M29</f>
        <v>0</v>
      </c>
      <c r="O29" s="17"/>
      <c r="P29" s="17"/>
      <c r="Q29" s="34"/>
    </row>
    <row r="30" spans="1:17" ht="20.100000000000001" customHeight="1">
      <c r="A30" s="6" t="s">
        <v>6</v>
      </c>
      <c r="B30" s="7"/>
      <c r="C30" s="68" t="s">
        <v>8</v>
      </c>
      <c r="D30" s="18">
        <v>1</v>
      </c>
      <c r="E30" s="18">
        <f>시설공관급자재집계표4!$K$37</f>
        <v>182</v>
      </c>
      <c r="F30" s="18">
        <f>D30*E30</f>
        <v>182</v>
      </c>
      <c r="G30" s="31">
        <f>시설공관급자재집계표4!$M$37</f>
        <v>4.0830000000000002</v>
      </c>
      <c r="H30" s="31">
        <f t="shared" si="20"/>
        <v>4.0830000000000002</v>
      </c>
      <c r="I30" s="18">
        <f>시설공관급자재집계표4!E37</f>
        <v>182</v>
      </c>
      <c r="J30" s="18">
        <f t="shared" si="21"/>
        <v>182</v>
      </c>
      <c r="K30" s="18">
        <f>시설공관급자재집계표4!G37</f>
        <v>212</v>
      </c>
      <c r="L30" s="18">
        <f t="shared" si="22"/>
        <v>212</v>
      </c>
      <c r="M30" s="75">
        <f>시설공관급자재집계표4!I37</f>
        <v>8362</v>
      </c>
      <c r="N30" s="75">
        <f>$D$30*M30</f>
        <v>8362</v>
      </c>
      <c r="O30" s="18"/>
      <c r="P30" s="43"/>
      <c r="Q30" s="35"/>
    </row>
    <row r="31" spans="1:17" ht="20.100000000000001" customHeight="1">
      <c r="A31" s="6" t="s">
        <v>7</v>
      </c>
      <c r="B31" s="7"/>
      <c r="C31" s="68" t="s">
        <v>8</v>
      </c>
      <c r="D31" s="18">
        <v>1</v>
      </c>
      <c r="E31" s="18">
        <f>포장공관급자재집계표!$M$18</f>
        <v>137</v>
      </c>
      <c r="F31" s="18">
        <f>D31*E31</f>
        <v>137</v>
      </c>
      <c r="G31" s="18"/>
      <c r="H31" s="18">
        <f t="shared" si="20"/>
        <v>0</v>
      </c>
      <c r="I31" s="18"/>
      <c r="J31" s="18">
        <f t="shared" si="21"/>
        <v>0</v>
      </c>
      <c r="K31" s="18"/>
      <c r="L31" s="18">
        <f t="shared" si="22"/>
        <v>0</v>
      </c>
      <c r="M31" s="18"/>
      <c r="N31" s="75">
        <f t="shared" ref="N31" si="24">F31*M31</f>
        <v>0</v>
      </c>
      <c r="O31" s="18"/>
      <c r="P31" s="43"/>
      <c r="Q31" s="35"/>
    </row>
    <row r="32" spans="1:17" ht="20.100000000000001" customHeight="1" thickBot="1">
      <c r="A32" s="66" t="s">
        <v>14</v>
      </c>
      <c r="B32" s="63"/>
      <c r="C32" s="67"/>
      <c r="D32" s="54"/>
      <c r="E32" s="54"/>
      <c r="F32" s="54">
        <f>SUM(F29:F31)</f>
        <v>319</v>
      </c>
      <c r="G32" s="54"/>
      <c r="H32" s="47">
        <f>SUM(H29:H31)</f>
        <v>4.0830000000000002</v>
      </c>
      <c r="I32" s="54"/>
      <c r="J32" s="47">
        <f>SUM(J29:J31)</f>
        <v>182</v>
      </c>
      <c r="K32" s="54"/>
      <c r="L32" s="47">
        <f>SUM(L29:L31)</f>
        <v>212</v>
      </c>
      <c r="M32" s="54"/>
      <c r="N32" s="492">
        <f>SUM(N29:N31)</f>
        <v>8362</v>
      </c>
      <c r="O32" s="54"/>
      <c r="P32" s="485"/>
      <c r="Q32" s="42"/>
    </row>
    <row r="33" spans="1:17" ht="20.100000000000001" customHeight="1">
      <c r="A33" s="69"/>
      <c r="B33" s="70"/>
      <c r="C33" s="69"/>
      <c r="D33" s="71"/>
      <c r="E33" s="71"/>
      <c r="F33" s="71"/>
      <c r="G33" s="71"/>
      <c r="H33" s="71"/>
      <c r="I33" s="71"/>
      <c r="J33" s="71"/>
      <c r="K33" s="71"/>
      <c r="L33" s="71"/>
      <c r="M33" s="71"/>
      <c r="N33" s="71"/>
      <c r="O33" s="71"/>
      <c r="P33" s="71"/>
      <c r="Q33" s="71"/>
    </row>
    <row r="34" spans="1:17" ht="30" customHeight="1" thickBot="1">
      <c r="A34" s="1" t="s">
        <v>238</v>
      </c>
    </row>
    <row r="35" spans="1:17" ht="20.100000000000001" customHeight="1">
      <c r="A35" s="501" t="s">
        <v>0</v>
      </c>
      <c r="B35" s="504" t="s">
        <v>1</v>
      </c>
      <c r="C35" s="504" t="s">
        <v>2</v>
      </c>
      <c r="D35" s="504" t="s">
        <v>3</v>
      </c>
      <c r="E35" s="507" t="str">
        <f>포장공관급자재집계표!E2</f>
        <v>인조화강석블럭(m2)</v>
      </c>
      <c r="F35" s="507"/>
      <c r="G35" s="507" t="str">
        <f>포장공관급자재집계표!G2</f>
        <v>인조잔디포장</v>
      </c>
      <c r="H35" s="507"/>
      <c r="I35" s="507" t="str">
        <f>포장공관급자재집계표!I2</f>
        <v>화강석경계석(직선,m)</v>
      </c>
      <c r="J35" s="507"/>
      <c r="K35" s="507" t="str">
        <f>포장공관급자재집계표!K2</f>
        <v>화강석경계석(곡선,m)</v>
      </c>
      <c r="L35" s="507"/>
      <c r="M35" s="507"/>
      <c r="N35" s="507"/>
      <c r="O35" s="507"/>
      <c r="P35" s="507"/>
      <c r="Q35" s="508" t="s">
        <v>4</v>
      </c>
    </row>
    <row r="36" spans="1:17" ht="20.100000000000001" customHeight="1">
      <c r="A36" s="502"/>
      <c r="B36" s="505"/>
      <c r="C36" s="505"/>
      <c r="D36" s="505"/>
      <c r="E36" s="511" t="str">
        <f>포장공관급자재집계표!E3</f>
        <v>200x200xT60</v>
      </c>
      <c r="F36" s="511"/>
      <c r="G36" s="511" t="str">
        <f>포장공관급자재집계표!G3</f>
        <v>T19</v>
      </c>
      <c r="H36" s="511"/>
      <c r="I36" s="511" t="str">
        <f>포장공관급자재집계표!I3</f>
        <v>150x150x1000</v>
      </c>
      <c r="J36" s="511"/>
      <c r="K36" s="511" t="str">
        <f>포장공관급자재집계표!K3</f>
        <v>150x150x1000</v>
      </c>
      <c r="L36" s="511"/>
      <c r="M36" s="511"/>
      <c r="N36" s="511"/>
      <c r="O36" s="511"/>
      <c r="P36" s="511"/>
      <c r="Q36" s="509"/>
    </row>
    <row r="37" spans="1:17" ht="20.100000000000001" customHeight="1" thickBot="1">
      <c r="A37" s="503"/>
      <c r="B37" s="506"/>
      <c r="C37" s="506"/>
      <c r="D37" s="506"/>
      <c r="E37" s="52" t="s">
        <v>16</v>
      </c>
      <c r="F37" s="52" t="s">
        <v>34</v>
      </c>
      <c r="G37" s="52" t="s">
        <v>16</v>
      </c>
      <c r="H37" s="52" t="s">
        <v>34</v>
      </c>
      <c r="I37" s="52" t="s">
        <v>16</v>
      </c>
      <c r="J37" s="52" t="s">
        <v>34</v>
      </c>
      <c r="K37" s="52" t="s">
        <v>16</v>
      </c>
      <c r="L37" s="52" t="s">
        <v>34</v>
      </c>
      <c r="M37" s="52"/>
      <c r="N37" s="52"/>
      <c r="O37" s="52"/>
      <c r="P37" s="52"/>
      <c r="Q37" s="510"/>
    </row>
    <row r="38" spans="1:17" ht="20.100000000000001" customHeight="1" thickTop="1">
      <c r="A38" s="3" t="s">
        <v>5</v>
      </c>
      <c r="B38" s="4"/>
      <c r="C38" s="10" t="s">
        <v>8</v>
      </c>
      <c r="D38" s="17">
        <v>1</v>
      </c>
      <c r="E38" s="17"/>
      <c r="F38" s="17">
        <f t="shared" ref="F38:F40" si="25">D38*E38</f>
        <v>0</v>
      </c>
      <c r="G38" s="17"/>
      <c r="H38" s="17">
        <f t="shared" ref="H38:H40" si="26">D38*G38</f>
        <v>0</v>
      </c>
      <c r="I38" s="17"/>
      <c r="J38" s="17">
        <f t="shared" ref="J38:J39" si="27">F38*I38</f>
        <v>0</v>
      </c>
      <c r="K38" s="17"/>
      <c r="L38" s="17">
        <f t="shared" ref="L38:L40" si="28">D38*K38</f>
        <v>0</v>
      </c>
      <c r="M38" s="17"/>
      <c r="N38" s="17"/>
      <c r="O38" s="17"/>
      <c r="P38" s="17"/>
      <c r="Q38" s="34"/>
    </row>
    <row r="39" spans="1:17" ht="20.100000000000001" customHeight="1">
      <c r="A39" s="6" t="s">
        <v>6</v>
      </c>
      <c r="B39" s="7"/>
      <c r="C39" s="68" t="s">
        <v>8</v>
      </c>
      <c r="D39" s="18">
        <v>1</v>
      </c>
      <c r="E39" s="18"/>
      <c r="F39" s="18">
        <f t="shared" si="25"/>
        <v>0</v>
      </c>
      <c r="G39" s="18"/>
      <c r="H39" s="18">
        <f t="shared" si="26"/>
        <v>0</v>
      </c>
      <c r="I39" s="18"/>
      <c r="J39" s="18">
        <f t="shared" si="27"/>
        <v>0</v>
      </c>
      <c r="K39" s="18"/>
      <c r="L39" s="18">
        <f t="shared" si="28"/>
        <v>0</v>
      </c>
      <c r="M39" s="18"/>
      <c r="N39" s="18"/>
      <c r="O39" s="18"/>
      <c r="P39" s="18"/>
      <c r="Q39" s="35"/>
    </row>
    <row r="40" spans="1:17" ht="20.100000000000001" customHeight="1">
      <c r="A40" s="6" t="s">
        <v>7</v>
      </c>
      <c r="B40" s="7"/>
      <c r="C40" s="68" t="s">
        <v>8</v>
      </c>
      <c r="D40" s="18">
        <v>1</v>
      </c>
      <c r="E40" s="18">
        <f>포장공관급자재집계표!E18</f>
        <v>3588</v>
      </c>
      <c r="F40" s="18">
        <f t="shared" si="25"/>
        <v>3588</v>
      </c>
      <c r="G40" s="18">
        <f>포장공관급자재집계표!G18</f>
        <v>648</v>
      </c>
      <c r="H40" s="18">
        <f t="shared" si="26"/>
        <v>648</v>
      </c>
      <c r="I40" s="18">
        <f>포장공관급자재집계표!I18</f>
        <v>1541</v>
      </c>
      <c r="J40" s="18">
        <f t="shared" ref="J40" si="29">D40*I40</f>
        <v>1541</v>
      </c>
      <c r="K40" s="18">
        <f>포장공관급자재집계표!K18</f>
        <v>303</v>
      </c>
      <c r="L40" s="18">
        <f t="shared" si="28"/>
        <v>303</v>
      </c>
      <c r="M40" s="18"/>
      <c r="N40" s="18"/>
      <c r="O40" s="18"/>
      <c r="P40" s="18"/>
      <c r="Q40" s="35"/>
    </row>
    <row r="41" spans="1:17" ht="20.100000000000001" customHeight="1" thickBot="1">
      <c r="A41" s="66" t="s">
        <v>14</v>
      </c>
      <c r="B41" s="63"/>
      <c r="C41" s="67"/>
      <c r="D41" s="54"/>
      <c r="E41" s="54"/>
      <c r="F41" s="54">
        <f>SUM(F38:F40)</f>
        <v>3588</v>
      </c>
      <c r="G41" s="54"/>
      <c r="H41" s="54">
        <f>SUM(H38:H40)</f>
        <v>648</v>
      </c>
      <c r="I41" s="54"/>
      <c r="J41" s="54">
        <f>SUM(J38:J40)</f>
        <v>1541</v>
      </c>
      <c r="K41" s="54"/>
      <c r="L41" s="54">
        <f>SUM(L38:L40)</f>
        <v>303</v>
      </c>
      <c r="M41" s="54"/>
      <c r="N41" s="54"/>
      <c r="O41" s="54"/>
      <c r="P41" s="54"/>
      <c r="Q41" s="42"/>
    </row>
    <row r="42" spans="1:17" ht="20.100000000000001" customHeight="1" thickBot="1">
      <c r="A42" s="69"/>
      <c r="B42" s="70"/>
      <c r="C42" s="69"/>
      <c r="D42" s="71"/>
      <c r="E42" s="71"/>
      <c r="F42" s="71"/>
      <c r="G42" s="71"/>
      <c r="H42" s="71"/>
      <c r="I42" s="71"/>
      <c r="J42" s="71"/>
      <c r="K42" s="71"/>
      <c r="L42" s="71"/>
      <c r="M42" s="71"/>
      <c r="N42" s="71"/>
      <c r="O42" s="71"/>
      <c r="P42" s="71"/>
      <c r="Q42" s="71"/>
    </row>
    <row r="43" spans="1:17" ht="20.100000000000001" customHeight="1">
      <c r="A43" s="501" t="s">
        <v>0</v>
      </c>
      <c r="B43" s="504" t="s">
        <v>1</v>
      </c>
      <c r="C43" s="504" t="s">
        <v>2</v>
      </c>
      <c r="D43" s="504" t="s">
        <v>3</v>
      </c>
      <c r="E43" s="507" t="str">
        <f>식재공관급자재집계표!E2</f>
        <v>유기질비료 (20kg/포)</v>
      </c>
      <c r="F43" s="507"/>
      <c r="G43" s="507"/>
      <c r="H43" s="507"/>
      <c r="I43" s="507"/>
      <c r="J43" s="507"/>
      <c r="K43" s="507"/>
      <c r="L43" s="507"/>
      <c r="M43" s="507"/>
      <c r="N43" s="507"/>
      <c r="O43" s="507"/>
      <c r="P43" s="507"/>
      <c r="Q43" s="508" t="s">
        <v>4</v>
      </c>
    </row>
    <row r="44" spans="1:17" ht="20.100000000000001" customHeight="1">
      <c r="A44" s="502"/>
      <c r="B44" s="505"/>
      <c r="C44" s="505"/>
      <c r="D44" s="505"/>
      <c r="E44" s="505" t="s">
        <v>1379</v>
      </c>
      <c r="F44" s="505"/>
      <c r="G44" s="505"/>
      <c r="H44" s="505"/>
      <c r="I44" s="505"/>
      <c r="J44" s="505"/>
      <c r="K44" s="505"/>
      <c r="L44" s="505"/>
      <c r="M44" s="505"/>
      <c r="N44" s="505"/>
      <c r="O44" s="505"/>
      <c r="P44" s="505"/>
      <c r="Q44" s="509"/>
    </row>
    <row r="45" spans="1:17" ht="20.100000000000001" customHeight="1" thickBot="1">
      <c r="A45" s="503"/>
      <c r="B45" s="506"/>
      <c r="C45" s="506"/>
      <c r="D45" s="506"/>
      <c r="E45" s="52" t="s">
        <v>16</v>
      </c>
      <c r="F45" s="52" t="s">
        <v>34</v>
      </c>
      <c r="G45" s="52"/>
      <c r="H45" s="52"/>
      <c r="I45" s="52"/>
      <c r="J45" s="52"/>
      <c r="K45" s="52"/>
      <c r="L45" s="52"/>
      <c r="M45" s="52"/>
      <c r="N45" s="52"/>
      <c r="O45" s="52"/>
      <c r="P45" s="52"/>
      <c r="Q45" s="510"/>
    </row>
    <row r="46" spans="1:17" ht="20.100000000000001" customHeight="1" thickTop="1">
      <c r="A46" s="3" t="s">
        <v>5</v>
      </c>
      <c r="B46" s="4"/>
      <c r="C46" s="10" t="s">
        <v>8</v>
      </c>
      <c r="D46" s="17">
        <v>1</v>
      </c>
      <c r="E46" s="17">
        <f>식재공관급자재집계표!E118</f>
        <v>1136</v>
      </c>
      <c r="F46" s="17">
        <f t="shared" ref="F46:F48" si="30">D46*E46</f>
        <v>1136</v>
      </c>
      <c r="G46" s="17"/>
      <c r="H46" s="17"/>
      <c r="I46" s="17"/>
      <c r="J46" s="17">
        <f t="shared" ref="J46:J48" si="31">D46*I46</f>
        <v>0</v>
      </c>
      <c r="K46" s="17"/>
      <c r="L46" s="17">
        <f t="shared" ref="L46:L48" si="32">D46*K46</f>
        <v>0</v>
      </c>
      <c r="M46" s="17"/>
      <c r="N46" s="17">
        <f t="shared" ref="N46:N48" si="33">D46*M46</f>
        <v>0</v>
      </c>
      <c r="O46" s="17"/>
      <c r="P46" s="17">
        <f t="shared" ref="P46" si="34">D46*O46</f>
        <v>0</v>
      </c>
      <c r="Q46" s="34"/>
    </row>
    <row r="47" spans="1:17" ht="20.100000000000001" customHeight="1">
      <c r="A47" s="6" t="s">
        <v>6</v>
      </c>
      <c r="B47" s="7"/>
      <c r="C47" s="68" t="s">
        <v>8</v>
      </c>
      <c r="D47" s="18">
        <v>1</v>
      </c>
      <c r="E47" s="18"/>
      <c r="F47" s="18">
        <f t="shared" si="30"/>
        <v>0</v>
      </c>
      <c r="G47" s="18"/>
      <c r="H47" s="18"/>
      <c r="I47" s="18"/>
      <c r="J47" s="18">
        <f t="shared" si="31"/>
        <v>0</v>
      </c>
      <c r="K47" s="18"/>
      <c r="L47" s="18">
        <f t="shared" si="32"/>
        <v>0</v>
      </c>
      <c r="M47" s="18"/>
      <c r="N47" s="18">
        <f t="shared" si="33"/>
        <v>0</v>
      </c>
      <c r="O47" s="18"/>
      <c r="P47" s="18">
        <f>D47*O47</f>
        <v>0</v>
      </c>
      <c r="Q47" s="35"/>
    </row>
    <row r="48" spans="1:17" ht="20.100000000000001" customHeight="1">
      <c r="A48" s="6" t="s">
        <v>7</v>
      </c>
      <c r="B48" s="7"/>
      <c r="C48" s="68" t="s">
        <v>8</v>
      </c>
      <c r="D48" s="18">
        <v>1</v>
      </c>
      <c r="E48" s="18"/>
      <c r="F48" s="18">
        <f t="shared" si="30"/>
        <v>0</v>
      </c>
      <c r="G48" s="18"/>
      <c r="H48" s="18"/>
      <c r="I48" s="18"/>
      <c r="J48" s="18">
        <f t="shared" si="31"/>
        <v>0</v>
      </c>
      <c r="K48" s="18"/>
      <c r="L48" s="18">
        <f t="shared" si="32"/>
        <v>0</v>
      </c>
      <c r="M48" s="18"/>
      <c r="N48" s="18">
        <f t="shared" si="33"/>
        <v>0</v>
      </c>
      <c r="O48" s="18"/>
      <c r="P48" s="18">
        <f t="shared" ref="P48" si="35">D48*O48</f>
        <v>0</v>
      </c>
      <c r="Q48" s="35"/>
    </row>
    <row r="49" spans="1:17" ht="20.100000000000001" customHeight="1" thickBot="1">
      <c r="A49" s="66" t="s">
        <v>14</v>
      </c>
      <c r="B49" s="63"/>
      <c r="C49" s="67"/>
      <c r="D49" s="54"/>
      <c r="E49" s="54"/>
      <c r="F49" s="54">
        <f>SUM(F46:F48)</f>
        <v>1136</v>
      </c>
      <c r="G49" s="54"/>
      <c r="H49" s="54"/>
      <c r="I49" s="54"/>
      <c r="J49" s="54">
        <f>SUM(J46:J48)</f>
        <v>0</v>
      </c>
      <c r="K49" s="54"/>
      <c r="L49" s="54">
        <f>SUM(L46:L48)</f>
        <v>0</v>
      </c>
      <c r="M49" s="54"/>
      <c r="N49" s="54">
        <f>SUM(N46:N48)</f>
        <v>0</v>
      </c>
      <c r="O49" s="54"/>
      <c r="P49" s="54">
        <f>SUM(P46:P48)</f>
        <v>0</v>
      </c>
      <c r="Q49" s="42"/>
    </row>
    <row r="50" spans="1:17" ht="20.100000000000001" customHeight="1">
      <c r="A50" s="69"/>
      <c r="B50" s="70"/>
      <c r="C50" s="69"/>
      <c r="D50" s="71"/>
      <c r="E50" s="71"/>
      <c r="F50" s="71"/>
      <c r="G50" s="71"/>
      <c r="H50" s="71"/>
      <c r="I50" s="71"/>
      <c r="J50" s="71"/>
      <c r="K50" s="71"/>
      <c r="L50" s="71"/>
      <c r="M50" s="71"/>
      <c r="N50" s="71"/>
      <c r="O50" s="71"/>
      <c r="P50" s="71"/>
      <c r="Q50" s="71"/>
    </row>
    <row r="51" spans="1:17" ht="20.100000000000001" customHeight="1">
      <c r="A51" s="69"/>
      <c r="B51" s="70"/>
      <c r="C51" s="69"/>
      <c r="D51" s="71"/>
      <c r="E51" s="71"/>
      <c r="F51" s="71"/>
      <c r="G51" s="71"/>
      <c r="H51" s="71"/>
      <c r="I51" s="71"/>
      <c r="J51" s="71"/>
      <c r="K51" s="71"/>
      <c r="L51" s="71"/>
      <c r="M51" s="71"/>
      <c r="N51" s="71"/>
      <c r="O51" s="71"/>
      <c r="P51" s="71"/>
      <c r="Q51" s="71"/>
    </row>
  </sheetData>
  <mergeCells count="102">
    <mergeCell ref="O43:P43"/>
    <mergeCell ref="Q43:Q45"/>
    <mergeCell ref="E44:F44"/>
    <mergeCell ref="G44:H44"/>
    <mergeCell ref="I44:J44"/>
    <mergeCell ref="K44:L44"/>
    <mergeCell ref="M44:N44"/>
    <mergeCell ref="O44:P44"/>
    <mergeCell ref="A43:A45"/>
    <mergeCell ref="B43:B45"/>
    <mergeCell ref="C43:C45"/>
    <mergeCell ref="D43:D45"/>
    <mergeCell ref="E43:F43"/>
    <mergeCell ref="G43:H43"/>
    <mergeCell ref="I43:J43"/>
    <mergeCell ref="K43:L43"/>
    <mergeCell ref="M43:N43"/>
    <mergeCell ref="Q2:Q4"/>
    <mergeCell ref="K2:L2"/>
    <mergeCell ref="M2:N2"/>
    <mergeCell ref="K3:L3"/>
    <mergeCell ref="M3:N3"/>
    <mergeCell ref="O2:P2"/>
    <mergeCell ref="O3:P3"/>
    <mergeCell ref="A2:A4"/>
    <mergeCell ref="B2:B4"/>
    <mergeCell ref="C2:C4"/>
    <mergeCell ref="D2:D4"/>
    <mergeCell ref="E2:F2"/>
    <mergeCell ref="E3:F3"/>
    <mergeCell ref="A10:A12"/>
    <mergeCell ref="B10:B12"/>
    <mergeCell ref="C10:C12"/>
    <mergeCell ref="D10:D12"/>
    <mergeCell ref="E10:F10"/>
    <mergeCell ref="G2:H2"/>
    <mergeCell ref="I2:J2"/>
    <mergeCell ref="I3:J3"/>
    <mergeCell ref="G3:H3"/>
    <mergeCell ref="Q10:Q12"/>
    <mergeCell ref="E11:F11"/>
    <mergeCell ref="G11:H11"/>
    <mergeCell ref="I11:J11"/>
    <mergeCell ref="K11:L11"/>
    <mergeCell ref="M11:N11"/>
    <mergeCell ref="G10:H10"/>
    <mergeCell ref="I10:J10"/>
    <mergeCell ref="K10:L10"/>
    <mergeCell ref="M10:N10"/>
    <mergeCell ref="O10:P10"/>
    <mergeCell ref="O11:P11"/>
    <mergeCell ref="A26:A28"/>
    <mergeCell ref="B26:B28"/>
    <mergeCell ref="C26:C28"/>
    <mergeCell ref="D26:D28"/>
    <mergeCell ref="E26:F26"/>
    <mergeCell ref="Q18:Q20"/>
    <mergeCell ref="E19:F19"/>
    <mergeCell ref="G19:H19"/>
    <mergeCell ref="I19:J19"/>
    <mergeCell ref="K19:L19"/>
    <mergeCell ref="M19:N19"/>
    <mergeCell ref="O19:P19"/>
    <mergeCell ref="G18:H18"/>
    <mergeCell ref="I18:J18"/>
    <mergeCell ref="K18:L18"/>
    <mergeCell ref="M18:N18"/>
    <mergeCell ref="O18:P18"/>
    <mergeCell ref="A18:A20"/>
    <mergeCell ref="B18:B20"/>
    <mergeCell ref="C18:C20"/>
    <mergeCell ref="D18:D20"/>
    <mergeCell ref="E18:F18"/>
    <mergeCell ref="Q26:Q28"/>
    <mergeCell ref="E27:F27"/>
    <mergeCell ref="G27:H27"/>
    <mergeCell ref="I27:J27"/>
    <mergeCell ref="K27:L27"/>
    <mergeCell ref="M27:N27"/>
    <mergeCell ref="O27:P27"/>
    <mergeCell ref="G26:H26"/>
    <mergeCell ref="I26:J26"/>
    <mergeCell ref="K26:L26"/>
    <mergeCell ref="M26:N26"/>
    <mergeCell ref="O26:P26"/>
    <mergeCell ref="A35:A37"/>
    <mergeCell ref="B35:B37"/>
    <mergeCell ref="C35:C37"/>
    <mergeCell ref="D35:D37"/>
    <mergeCell ref="E35:F35"/>
    <mergeCell ref="Q35:Q37"/>
    <mergeCell ref="E36:F36"/>
    <mergeCell ref="G36:H36"/>
    <mergeCell ref="I36:J36"/>
    <mergeCell ref="K36:L36"/>
    <mergeCell ref="M36:N36"/>
    <mergeCell ref="O36:P36"/>
    <mergeCell ref="G35:H35"/>
    <mergeCell ref="I35:J35"/>
    <mergeCell ref="K35:L35"/>
    <mergeCell ref="M35:N35"/>
    <mergeCell ref="O35:P35"/>
  </mergeCells>
  <phoneticPr fontId="1" type="noConversion"/>
  <printOptions horizontalCentered="1"/>
  <pageMargins left="0.59055118110236227" right="0.39370078740157483" top="0.59055118110236227" bottom="0.39370078740157483" header="0.39370078740157483" footer="0.39370078740157483"/>
  <pageSetup paperSize="9" scale="75" orientation="landscape" r:id="rId1"/>
  <rowBreaks count="1" manualBreakCount="1">
    <brk id="32" max="16"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theme="7" tint="0.59999389629810485"/>
  </sheetPr>
  <dimension ref="A1:Q28"/>
  <sheetViews>
    <sheetView view="pageBreakPreview" zoomScaleNormal="100" zoomScaleSheetLayoutView="100" workbookViewId="0">
      <selection activeCell="E11" sqref="E11"/>
    </sheetView>
  </sheetViews>
  <sheetFormatPr defaultRowHeight="16.5"/>
  <cols>
    <col min="1" max="1" width="18.25" customWidth="1"/>
    <col min="2" max="2" width="14.875" customWidth="1"/>
    <col min="3" max="3" width="5.25" customWidth="1"/>
    <col min="4" max="4" width="6.5" customWidth="1"/>
    <col min="5" max="16" width="8.25" customWidth="1"/>
    <col min="17" max="17" width="6.5" customWidth="1"/>
  </cols>
  <sheetData>
    <row r="1" spans="1:17" ht="30" customHeight="1" thickBot="1">
      <c r="A1" s="1" t="s">
        <v>9</v>
      </c>
    </row>
    <row r="2" spans="1:17" ht="20.100000000000001" customHeight="1">
      <c r="A2" s="501" t="s">
        <v>0</v>
      </c>
      <c r="B2" s="504" t="s">
        <v>1</v>
      </c>
      <c r="C2" s="504" t="s">
        <v>28</v>
      </c>
      <c r="D2" s="504" t="s">
        <v>87</v>
      </c>
      <c r="E2" s="507" t="str">
        <f>포장공하차집계표!$E$2</f>
        <v>인조화강석블럭포장</v>
      </c>
      <c r="F2" s="507"/>
      <c r="G2" s="507" t="str">
        <f>포장공하차집계표!$G$2</f>
        <v>화강석경계석(ton)</v>
      </c>
      <c r="H2" s="507"/>
      <c r="I2" s="507" t="s">
        <v>1423</v>
      </c>
      <c r="J2" s="507"/>
      <c r="K2" s="507" t="s">
        <v>1425</v>
      </c>
      <c r="L2" s="507"/>
      <c r="M2" s="507"/>
      <c r="N2" s="507"/>
      <c r="O2" s="507"/>
      <c r="P2" s="507"/>
      <c r="Q2" s="508" t="s">
        <v>4</v>
      </c>
    </row>
    <row r="3" spans="1:17" ht="20.100000000000001" customHeight="1">
      <c r="A3" s="502"/>
      <c r="B3" s="505"/>
      <c r="C3" s="505"/>
      <c r="D3" s="505"/>
      <c r="E3" s="511" t="str">
        <f>포장공하차집계표!$E$3</f>
        <v>200x200xT60</v>
      </c>
      <c r="F3" s="511"/>
      <c r="G3" s="511" t="str">
        <f>포장공하차집계표!$G$3</f>
        <v>150x150x1000</v>
      </c>
      <c r="H3" s="511"/>
      <c r="I3" s="505" t="s">
        <v>1424</v>
      </c>
      <c r="J3" s="505"/>
      <c r="K3" s="505" t="s">
        <v>1426</v>
      </c>
      <c r="L3" s="505"/>
      <c r="M3" s="511"/>
      <c r="N3" s="511"/>
      <c r="O3" s="511"/>
      <c r="P3" s="511"/>
      <c r="Q3" s="509"/>
    </row>
    <row r="4" spans="1:17" ht="20.100000000000001" customHeight="1" thickBot="1">
      <c r="A4" s="503"/>
      <c r="B4" s="506"/>
      <c r="C4" s="506"/>
      <c r="D4" s="506"/>
      <c r="E4" s="52" t="s">
        <v>16</v>
      </c>
      <c r="F4" s="52" t="s">
        <v>34</v>
      </c>
      <c r="G4" s="52" t="s">
        <v>16</v>
      </c>
      <c r="H4" s="52" t="s">
        <v>34</v>
      </c>
      <c r="I4" s="52" t="s">
        <v>16</v>
      </c>
      <c r="J4" s="52" t="s">
        <v>34</v>
      </c>
      <c r="K4" s="52" t="s">
        <v>16</v>
      </c>
      <c r="L4" s="52" t="s">
        <v>34</v>
      </c>
      <c r="M4" s="52"/>
      <c r="N4" s="52"/>
      <c r="O4" s="52"/>
      <c r="P4" s="52"/>
      <c r="Q4" s="510"/>
    </row>
    <row r="5" spans="1:17" ht="20.100000000000001" customHeight="1" thickTop="1">
      <c r="A5" s="60" t="s">
        <v>6</v>
      </c>
      <c r="B5" s="61"/>
      <c r="C5" s="62" t="s">
        <v>8</v>
      </c>
      <c r="D5" s="44">
        <v>1</v>
      </c>
      <c r="E5" s="44"/>
      <c r="F5" s="44">
        <f>$D5*E5</f>
        <v>0</v>
      </c>
      <c r="G5" s="44"/>
      <c r="H5" s="44">
        <f>$D5*G5</f>
        <v>0</v>
      </c>
      <c r="I5" s="44">
        <f>시설공하차집계표!E23</f>
        <v>10.659264</v>
      </c>
      <c r="J5" s="44">
        <f>$D5*I5</f>
        <v>10.659264</v>
      </c>
      <c r="K5" s="44">
        <f>시설공하차집계표!G23</f>
        <v>132.97409999999999</v>
      </c>
      <c r="L5" s="44">
        <f>$D5*K5</f>
        <v>132.97409999999999</v>
      </c>
      <c r="M5" s="44"/>
      <c r="N5" s="44">
        <f>$D5*M5</f>
        <v>0</v>
      </c>
      <c r="O5" s="44"/>
      <c r="P5" s="44">
        <f>$D5*O5</f>
        <v>0</v>
      </c>
      <c r="Q5" s="64"/>
    </row>
    <row r="6" spans="1:17" ht="20.100000000000001" customHeight="1">
      <c r="A6" s="6" t="s">
        <v>7</v>
      </c>
      <c r="B6" s="7"/>
      <c r="C6" s="68" t="s">
        <v>8</v>
      </c>
      <c r="D6" s="18">
        <v>1</v>
      </c>
      <c r="E6" s="18">
        <f>포장공하차집계표!E16</f>
        <v>621</v>
      </c>
      <c r="F6" s="18">
        <f>$D6*E6</f>
        <v>621</v>
      </c>
      <c r="G6" s="18">
        <f>포장공하차집계표!G16</f>
        <v>107</v>
      </c>
      <c r="H6" s="18">
        <f>$D6*G6</f>
        <v>107</v>
      </c>
      <c r="I6" s="18">
        <f>포장공하차집계표!I16</f>
        <v>0</v>
      </c>
      <c r="J6" s="18">
        <f>$D6*I6</f>
        <v>0</v>
      </c>
      <c r="K6" s="18"/>
      <c r="L6" s="18"/>
      <c r="M6" s="18"/>
      <c r="N6" s="18"/>
      <c r="O6" s="18"/>
      <c r="P6" s="18"/>
      <c r="Q6" s="8"/>
    </row>
    <row r="7" spans="1:17" ht="20.100000000000001" customHeight="1">
      <c r="A7" s="6"/>
      <c r="B7" s="7"/>
      <c r="C7" s="68"/>
      <c r="D7" s="18"/>
      <c r="E7" s="18"/>
      <c r="F7" s="18"/>
      <c r="G7" s="18"/>
      <c r="H7" s="18"/>
      <c r="I7" s="18"/>
      <c r="J7" s="18"/>
      <c r="K7" s="18"/>
      <c r="L7" s="18"/>
      <c r="M7" s="18"/>
      <c r="N7" s="18"/>
      <c r="O7" s="18"/>
      <c r="P7" s="18"/>
      <c r="Q7" s="8"/>
    </row>
    <row r="8" spans="1:17" ht="20.100000000000001" customHeight="1">
      <c r="A8" s="6"/>
      <c r="B8" s="7"/>
      <c r="C8" s="68"/>
      <c r="D8" s="18"/>
      <c r="E8" s="18"/>
      <c r="F8" s="18"/>
      <c r="G8" s="18"/>
      <c r="H8" s="18"/>
      <c r="I8" s="18"/>
      <c r="J8" s="18"/>
      <c r="K8" s="18"/>
      <c r="L8" s="18"/>
      <c r="M8" s="18"/>
      <c r="N8" s="18"/>
      <c r="O8" s="18"/>
      <c r="P8" s="18"/>
      <c r="Q8" s="8"/>
    </row>
    <row r="9" spans="1:17" ht="20.100000000000001" customHeight="1">
      <c r="A9" s="6"/>
      <c r="B9" s="7"/>
      <c r="C9" s="68"/>
      <c r="D9" s="18"/>
      <c r="E9" s="18"/>
      <c r="F9" s="18"/>
      <c r="G9" s="18"/>
      <c r="H9" s="18"/>
      <c r="I9" s="18"/>
      <c r="J9" s="18"/>
      <c r="K9" s="18"/>
      <c r="L9" s="18"/>
      <c r="M9" s="18"/>
      <c r="N9" s="18"/>
      <c r="O9" s="18"/>
      <c r="P9" s="18"/>
      <c r="Q9" s="8"/>
    </row>
    <row r="10" spans="1:17" ht="20.100000000000001" customHeight="1">
      <c r="A10" s="6"/>
      <c r="B10" s="7"/>
      <c r="C10" s="68"/>
      <c r="D10" s="18"/>
      <c r="E10" s="18"/>
      <c r="F10" s="18"/>
      <c r="G10" s="18"/>
      <c r="H10" s="18"/>
      <c r="I10" s="18"/>
      <c r="J10" s="18"/>
      <c r="K10" s="18"/>
      <c r="L10" s="18"/>
      <c r="M10" s="18"/>
      <c r="N10" s="18"/>
      <c r="O10" s="18"/>
      <c r="P10" s="18"/>
      <c r="Q10" s="8"/>
    </row>
    <row r="11" spans="1:17" ht="20.100000000000001" customHeight="1">
      <c r="A11" s="6"/>
      <c r="B11" s="7"/>
      <c r="C11" s="68"/>
      <c r="D11" s="18"/>
      <c r="E11" s="18"/>
      <c r="F11" s="18"/>
      <c r="G11" s="18"/>
      <c r="H11" s="18"/>
      <c r="I11" s="18"/>
      <c r="J11" s="18"/>
      <c r="K11" s="18"/>
      <c r="L11" s="18"/>
      <c r="M11" s="18"/>
      <c r="N11" s="18"/>
      <c r="O11" s="18"/>
      <c r="P11" s="18"/>
      <c r="Q11" s="8"/>
    </row>
    <row r="12" spans="1:17" ht="19.5" customHeight="1" thickBot="1">
      <c r="A12" s="518" t="s">
        <v>17</v>
      </c>
      <c r="B12" s="519"/>
      <c r="C12" s="519"/>
      <c r="D12" s="519"/>
      <c r="E12" s="520">
        <f>SUM(F5:F6)</f>
        <v>621</v>
      </c>
      <c r="F12" s="520"/>
      <c r="G12" s="520">
        <f>SUM(H5:H6)</f>
        <v>107</v>
      </c>
      <c r="H12" s="520"/>
      <c r="I12" s="520">
        <f>SUM(J5:J6)</f>
        <v>10.659264</v>
      </c>
      <c r="J12" s="520"/>
      <c r="K12" s="520">
        <f>SUM(L5:L6)</f>
        <v>132.97409999999999</v>
      </c>
      <c r="L12" s="520"/>
      <c r="M12" s="520">
        <f>SUM(N5:N6)</f>
        <v>0</v>
      </c>
      <c r="N12" s="520"/>
      <c r="O12" s="520">
        <f>SUM(P5:P6)</f>
        <v>0</v>
      </c>
      <c r="P12" s="520"/>
      <c r="Q12" s="16"/>
    </row>
    <row r="13" spans="1:17" ht="19.5" customHeight="1" thickBot="1">
      <c r="A13" s="518" t="s">
        <v>1447</v>
      </c>
      <c r="B13" s="519"/>
      <c r="C13" s="519"/>
      <c r="D13" s="519"/>
      <c r="E13" s="521">
        <f>E12+G12+I12+K12</f>
        <v>871.63336400000003</v>
      </c>
      <c r="F13" s="522"/>
      <c r="G13" s="522"/>
      <c r="H13" s="522"/>
      <c r="I13" s="522"/>
      <c r="J13" s="522"/>
      <c r="K13" s="522"/>
      <c r="L13" s="523"/>
      <c r="M13" s="520">
        <f>SUM(N6:N7)</f>
        <v>0</v>
      </c>
      <c r="N13" s="520"/>
      <c r="O13" s="520">
        <f>SUM(P6:P7)</f>
        <v>0</v>
      </c>
      <c r="P13" s="520"/>
      <c r="Q13" s="16"/>
    </row>
    <row r="14" spans="1:17" ht="20.100000000000001" customHeight="1"/>
    <row r="15" spans="1:17" ht="20.100000000000001" customHeight="1"/>
    <row r="16" spans="1:17" ht="20.100000000000001" customHeight="1"/>
    <row r="17" ht="20.100000000000001" customHeight="1"/>
    <row r="18" ht="20.100000000000001" customHeight="1"/>
    <row r="19" ht="20.100000000000001" customHeight="1"/>
    <row r="20" ht="20.100000000000001" customHeight="1"/>
    <row r="21" ht="20.100000000000001" customHeight="1"/>
    <row r="22" ht="20.100000000000001" customHeight="1"/>
    <row r="23" ht="20.100000000000001" customHeight="1"/>
    <row r="24" ht="20.100000000000001" customHeight="1"/>
    <row r="25" ht="20.100000000000001" customHeight="1"/>
    <row r="26" ht="20.100000000000001" customHeight="1"/>
    <row r="27" ht="20.100000000000001" customHeight="1"/>
    <row r="28" ht="20.100000000000001" customHeight="1"/>
  </sheetData>
  <mergeCells count="28">
    <mergeCell ref="M13:N13"/>
    <mergeCell ref="O13:P13"/>
    <mergeCell ref="E13:L13"/>
    <mergeCell ref="A13:D13"/>
    <mergeCell ref="I12:J12"/>
    <mergeCell ref="K12:L12"/>
    <mergeCell ref="E2:F2"/>
    <mergeCell ref="G2:H2"/>
    <mergeCell ref="E3:F3"/>
    <mergeCell ref="G3:H3"/>
    <mergeCell ref="E12:F12"/>
    <mergeCell ref="G12:H12"/>
    <mergeCell ref="Q2:Q4"/>
    <mergeCell ref="M3:N3"/>
    <mergeCell ref="A12:D12"/>
    <mergeCell ref="M12:N12"/>
    <mergeCell ref="A2:A4"/>
    <mergeCell ref="B2:B4"/>
    <mergeCell ref="C2:C4"/>
    <mergeCell ref="D2:D4"/>
    <mergeCell ref="M2:N2"/>
    <mergeCell ref="I2:J2"/>
    <mergeCell ref="K2:L2"/>
    <mergeCell ref="O2:P2"/>
    <mergeCell ref="O3:P3"/>
    <mergeCell ref="O12:P12"/>
    <mergeCell ref="I3:J3"/>
    <mergeCell ref="K3:L3"/>
  </mergeCells>
  <phoneticPr fontId="1" type="noConversion"/>
  <printOptions horizontalCentered="1"/>
  <pageMargins left="0.59055118110236227" right="0.39370078740157483" top="0.59055118110236227" bottom="0.39370078740157483" header="0.39370078740157483" footer="0.39370078740157483"/>
  <pageSetup paperSize="9" scale="8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59999389629810485"/>
  </sheetPr>
  <dimension ref="A1:M24"/>
  <sheetViews>
    <sheetView view="pageBreakPreview" zoomScaleNormal="100" zoomScaleSheetLayoutView="100" workbookViewId="0">
      <selection activeCell="C8" sqref="C8:D8"/>
    </sheetView>
  </sheetViews>
  <sheetFormatPr defaultColWidth="8.75" defaultRowHeight="16.5"/>
  <cols>
    <col min="1" max="1" width="11.125" customWidth="1"/>
    <col min="2" max="2" width="9.375" customWidth="1"/>
    <col min="3" max="3" width="8.25" style="2" customWidth="1"/>
    <col min="4" max="4" width="8.875" customWidth="1"/>
    <col min="5" max="12" width="12.75" customWidth="1"/>
    <col min="13" max="13" width="15.625" customWidth="1"/>
  </cols>
  <sheetData>
    <row r="1" spans="1:13" ht="30" customHeight="1" thickBot="1">
      <c r="A1" s="1" t="s">
        <v>162</v>
      </c>
    </row>
    <row r="2" spans="1:13" ht="20.100000000000001" customHeight="1">
      <c r="A2" s="501" t="s">
        <v>0</v>
      </c>
      <c r="B2" s="504" t="s">
        <v>1</v>
      </c>
      <c r="C2" s="504" t="s">
        <v>2</v>
      </c>
      <c r="D2" s="504" t="s">
        <v>3</v>
      </c>
      <c r="E2" s="528" t="s">
        <v>169</v>
      </c>
      <c r="F2" s="529"/>
      <c r="G2" s="524" t="s">
        <v>605</v>
      </c>
      <c r="H2" s="524"/>
      <c r="I2" s="524"/>
      <c r="J2" s="524"/>
      <c r="K2" s="524"/>
      <c r="L2" s="525"/>
      <c r="M2" s="508" t="s">
        <v>4</v>
      </c>
    </row>
    <row r="3" spans="1:13" ht="20.100000000000001" customHeight="1">
      <c r="A3" s="502"/>
      <c r="B3" s="505"/>
      <c r="C3" s="505"/>
      <c r="D3" s="505"/>
      <c r="E3" s="530"/>
      <c r="F3" s="531"/>
      <c r="G3" s="505" t="s">
        <v>230</v>
      </c>
      <c r="H3" s="505"/>
      <c r="I3" s="505" t="s">
        <v>236</v>
      </c>
      <c r="J3" s="505"/>
      <c r="K3" s="505" t="s">
        <v>133</v>
      </c>
      <c r="L3" s="505"/>
      <c r="M3" s="509"/>
    </row>
    <row r="4" spans="1:13" ht="20.100000000000001" customHeight="1" thickBot="1">
      <c r="A4" s="503"/>
      <c r="B4" s="506"/>
      <c r="C4" s="506"/>
      <c r="D4" s="506"/>
      <c r="E4" s="52" t="s">
        <v>163</v>
      </c>
      <c r="F4" s="52" t="s">
        <v>14</v>
      </c>
      <c r="G4" s="52" t="s">
        <v>163</v>
      </c>
      <c r="H4" s="52" t="s">
        <v>14</v>
      </c>
      <c r="I4" s="52" t="s">
        <v>163</v>
      </c>
      <c r="J4" s="52" t="s">
        <v>14</v>
      </c>
      <c r="K4" s="52" t="s">
        <v>163</v>
      </c>
      <c r="L4" s="52" t="s">
        <v>14</v>
      </c>
      <c r="M4" s="510"/>
    </row>
    <row r="5" spans="1:13" ht="20.100000000000001" customHeight="1" thickTop="1">
      <c r="A5" s="72" t="s">
        <v>5</v>
      </c>
      <c r="B5" s="7"/>
      <c r="C5" s="68" t="s">
        <v>8</v>
      </c>
      <c r="D5" s="18">
        <v>1</v>
      </c>
      <c r="E5" s="31" t="e">
        <f>식재공운반집계표!F34*0.001</f>
        <v>#REF!</v>
      </c>
      <c r="F5" s="31" t="e">
        <f>D5*E5</f>
        <v>#REF!</v>
      </c>
      <c r="G5" s="31" t="e">
        <f>식재공운반집계표!J34</f>
        <v>#REF!</v>
      </c>
      <c r="H5" s="31" t="e">
        <f>$D5*G5</f>
        <v>#REF!</v>
      </c>
      <c r="I5" s="31"/>
      <c r="J5" s="31">
        <f>$D5*I5</f>
        <v>0</v>
      </c>
      <c r="K5" s="31" t="e">
        <f>식재공운반집계표!L34</f>
        <v>#REF!</v>
      </c>
      <c r="L5" s="31" t="e">
        <f>$D5*K5</f>
        <v>#REF!</v>
      </c>
      <c r="M5" s="8"/>
    </row>
    <row r="6" spans="1:13" ht="20.100000000000001" customHeight="1">
      <c r="A6" s="72" t="s">
        <v>6</v>
      </c>
      <c r="B6" s="7"/>
      <c r="C6" s="68" t="s">
        <v>8</v>
      </c>
      <c r="D6" s="18">
        <v>1</v>
      </c>
      <c r="E6" s="31">
        <f>시설공운반집계표!F27*0.001</f>
        <v>51.658000000000001</v>
      </c>
      <c r="F6" s="31">
        <f t="shared" ref="F6:F7" si="0">D6*E6</f>
        <v>51.658000000000001</v>
      </c>
      <c r="G6" s="31"/>
      <c r="H6" s="31">
        <f t="shared" ref="H6:H7" si="1">$D6*G6</f>
        <v>0</v>
      </c>
      <c r="I6" s="31">
        <f>시설공운반집계표!H27</f>
        <v>0</v>
      </c>
      <c r="J6" s="31">
        <f t="shared" ref="J6" si="2">$D6*I6</f>
        <v>0</v>
      </c>
      <c r="K6" s="31">
        <f>시설공운반집계표!L27</f>
        <v>0</v>
      </c>
      <c r="L6" s="31">
        <f t="shared" ref="L6" si="3">$D6*K6</f>
        <v>0</v>
      </c>
      <c r="M6" s="8"/>
    </row>
    <row r="7" spans="1:13" ht="20.100000000000001" customHeight="1">
      <c r="A7" s="72" t="s">
        <v>7</v>
      </c>
      <c r="B7" s="7"/>
      <c r="C7" s="68" t="s">
        <v>8</v>
      </c>
      <c r="D7" s="18">
        <v>1</v>
      </c>
      <c r="E7" s="31" t="e">
        <f>포장공운반집계표!F19*0.001</f>
        <v>#REF!</v>
      </c>
      <c r="F7" s="31" t="e">
        <f t="shared" si="0"/>
        <v>#REF!</v>
      </c>
      <c r="G7" s="31"/>
      <c r="H7" s="31">
        <f t="shared" si="1"/>
        <v>0</v>
      </c>
      <c r="I7" s="31" t="e">
        <f>포장공운반집계표!J19</f>
        <v>#REF!</v>
      </c>
      <c r="J7" s="31" t="e">
        <f t="shared" ref="J7" si="4">$D7*I7</f>
        <v>#REF!</v>
      </c>
      <c r="K7" s="31"/>
      <c r="L7" s="31">
        <f t="shared" ref="L7" si="5">$D7*K7</f>
        <v>0</v>
      </c>
      <c r="M7" s="8"/>
    </row>
    <row r="8" spans="1:13" ht="20.100000000000001" customHeight="1">
      <c r="A8" s="72" t="s">
        <v>606</v>
      </c>
      <c r="B8" s="7"/>
      <c r="C8" s="68" t="s">
        <v>8</v>
      </c>
      <c r="D8" s="18">
        <v>1</v>
      </c>
      <c r="E8" s="31"/>
      <c r="F8" s="31"/>
      <c r="G8" s="31"/>
      <c r="H8" s="31"/>
      <c r="I8" s="31"/>
      <c r="J8" s="31"/>
      <c r="K8" s="31"/>
      <c r="L8" s="31"/>
      <c r="M8" s="8"/>
    </row>
    <row r="9" spans="1:13" ht="20.100000000000001" customHeight="1" thickBot="1">
      <c r="A9" s="532" t="s">
        <v>165</v>
      </c>
      <c r="B9" s="533"/>
      <c r="C9" s="533"/>
      <c r="D9" s="534"/>
      <c r="E9" s="526" t="e">
        <f>ROUNDUP(SUM(F5:F8),-1)</f>
        <v>#REF!</v>
      </c>
      <c r="F9" s="527"/>
      <c r="G9" s="526" t="e">
        <f>ROUNDUP(SUM(H5:H8),-1)</f>
        <v>#REF!</v>
      </c>
      <c r="H9" s="527"/>
      <c r="I9" s="526" t="e">
        <f>ROUNDUP(SUM(J5:J8),-1)</f>
        <v>#REF!</v>
      </c>
      <c r="J9" s="527"/>
      <c r="K9" s="526" t="e">
        <f>ROUNDUP(SUM(L5:L8),-1)</f>
        <v>#REF!</v>
      </c>
      <c r="L9" s="527"/>
      <c r="M9" s="16"/>
    </row>
    <row r="10" spans="1:13" ht="20.100000000000001" customHeight="1">
      <c r="E10" s="112"/>
      <c r="F10" s="112"/>
      <c r="G10" s="112"/>
      <c r="H10" s="112"/>
      <c r="I10" s="112"/>
      <c r="J10" s="112"/>
      <c r="K10" s="112"/>
      <c r="L10" s="112"/>
    </row>
    <row r="11" spans="1:13" ht="20.100000000000001" customHeight="1">
      <c r="F11" s="113"/>
      <c r="H11" s="113"/>
      <c r="J11" s="113"/>
    </row>
    <row r="12" spans="1:13" ht="20.100000000000001" customHeight="1"/>
    <row r="13" spans="1:13" ht="20.100000000000001" customHeight="1"/>
    <row r="14" spans="1:13" ht="20.100000000000001" customHeight="1"/>
    <row r="15" spans="1:13" ht="20.100000000000001" customHeight="1"/>
    <row r="16" spans="1:13" ht="20.100000000000001" customHeight="1"/>
    <row r="17" ht="20.100000000000001" customHeight="1"/>
    <row r="18" ht="20.100000000000001" customHeight="1"/>
    <row r="19" ht="20.100000000000001" customHeight="1"/>
    <row r="20" ht="20.100000000000001" customHeight="1"/>
    <row r="21" ht="20.100000000000001" customHeight="1"/>
    <row r="22" ht="20.100000000000001" customHeight="1"/>
    <row r="23" ht="20.100000000000001" customHeight="1"/>
    <row r="24" ht="20.100000000000001" customHeight="1"/>
  </sheetData>
  <mergeCells count="15">
    <mergeCell ref="A2:A4"/>
    <mergeCell ref="B2:B4"/>
    <mergeCell ref="C2:C4"/>
    <mergeCell ref="D2:D4"/>
    <mergeCell ref="A9:D9"/>
    <mergeCell ref="M2:M4"/>
    <mergeCell ref="G3:H3"/>
    <mergeCell ref="K3:L3"/>
    <mergeCell ref="G2:L2"/>
    <mergeCell ref="E9:F9"/>
    <mergeCell ref="E2:F3"/>
    <mergeCell ref="G9:H9"/>
    <mergeCell ref="K9:L9"/>
    <mergeCell ref="I3:J3"/>
    <mergeCell ref="I9:J9"/>
  </mergeCells>
  <phoneticPr fontId="1" type="noConversion"/>
  <printOptions horizontalCentered="1"/>
  <pageMargins left="0.59055118110236227" right="0.39370078740157483" top="0.59055118110236227" bottom="0.39370078740157483" header="0.39370078740157483" footer="0.39370078740157483"/>
  <pageSetup paperSize="9" scale="80" orientation="landscape"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7" tint="0.59999389629810485"/>
  </sheetPr>
  <dimension ref="A1:O28"/>
  <sheetViews>
    <sheetView view="pageBreakPreview" zoomScaleNormal="100" zoomScaleSheetLayoutView="100" workbookViewId="0">
      <pane ySplit="3" topLeftCell="A4" activePane="bottomLeft" state="frozen"/>
      <selection activeCell="H26" sqref="H26"/>
      <selection pane="bottomLeft" activeCell="E10" sqref="E10"/>
    </sheetView>
  </sheetViews>
  <sheetFormatPr defaultColWidth="8.75" defaultRowHeight="16.5"/>
  <cols>
    <col min="1" max="1" width="26.625" customWidth="1"/>
    <col min="2" max="2" width="20.25" customWidth="1"/>
    <col min="3" max="3" width="5.625" style="2" customWidth="1"/>
    <col min="4" max="4" width="10.625" customWidth="1"/>
    <col min="5" max="5" width="12.75" customWidth="1"/>
    <col min="6" max="6" width="10.625" customWidth="1"/>
    <col min="7" max="7" width="13" customWidth="1"/>
    <col min="8" max="8" width="10.625" customWidth="1"/>
    <col min="9" max="9" width="11.5" customWidth="1"/>
    <col min="10" max="10" width="10.625" customWidth="1"/>
    <col min="11" max="14" width="8.625" hidden="1" customWidth="1"/>
    <col min="15" max="15" width="20.25" customWidth="1"/>
  </cols>
  <sheetData>
    <row r="1" spans="1:15" ht="30" customHeight="1" thickBot="1">
      <c r="A1" s="1" t="s">
        <v>10</v>
      </c>
    </row>
    <row r="2" spans="1:15" ht="20.100000000000001" customHeight="1">
      <c r="A2" s="501" t="s">
        <v>60</v>
      </c>
      <c r="B2" s="504" t="s">
        <v>1</v>
      </c>
      <c r="C2" s="504" t="s">
        <v>2</v>
      </c>
      <c r="D2" s="504" t="s">
        <v>3</v>
      </c>
      <c r="E2" s="504" t="s">
        <v>18</v>
      </c>
      <c r="F2" s="504"/>
      <c r="G2" s="504" t="s">
        <v>19</v>
      </c>
      <c r="H2" s="504"/>
      <c r="I2" s="504" t="s">
        <v>20</v>
      </c>
      <c r="J2" s="504"/>
      <c r="K2" s="504" t="s">
        <v>21</v>
      </c>
      <c r="L2" s="504"/>
      <c r="M2" s="504" t="s">
        <v>22</v>
      </c>
      <c r="N2" s="504"/>
      <c r="O2" s="508" t="s">
        <v>4</v>
      </c>
    </row>
    <row r="3" spans="1:15" ht="20.100000000000001" customHeight="1" thickBot="1">
      <c r="A3" s="503"/>
      <c r="B3" s="506"/>
      <c r="C3" s="506"/>
      <c r="D3" s="506"/>
      <c r="E3" s="506" t="s">
        <v>23</v>
      </c>
      <c r="F3" s="506"/>
      <c r="G3" s="506" t="s">
        <v>23</v>
      </c>
      <c r="H3" s="506"/>
      <c r="I3" s="506" t="s">
        <v>23</v>
      </c>
      <c r="J3" s="506"/>
      <c r="K3" s="506"/>
      <c r="L3" s="506"/>
      <c r="M3" s="506"/>
      <c r="N3" s="506"/>
      <c r="O3" s="510"/>
    </row>
    <row r="4" spans="1:15" ht="20.100000000000001" hidden="1" customHeight="1" thickTop="1">
      <c r="A4" s="60" t="s">
        <v>92</v>
      </c>
      <c r="B4" s="61"/>
      <c r="C4" s="62" t="s">
        <v>8</v>
      </c>
      <c r="D4" s="44">
        <v>1</v>
      </c>
      <c r="E4" s="45"/>
      <c r="F4" s="45">
        <f>D4*E4</f>
        <v>0</v>
      </c>
      <c r="G4" s="45"/>
      <c r="H4" s="45">
        <f>D4*G4</f>
        <v>0</v>
      </c>
      <c r="I4" s="45"/>
      <c r="J4" s="45">
        <f>D4*I4</f>
        <v>0</v>
      </c>
      <c r="K4" s="45"/>
      <c r="L4" s="45"/>
      <c r="M4" s="45"/>
      <c r="N4" s="45"/>
      <c r="O4" s="116"/>
    </row>
    <row r="5" spans="1:15" ht="20.100000000000001" hidden="1" customHeight="1">
      <c r="A5" s="6" t="s">
        <v>5</v>
      </c>
      <c r="B5" s="7"/>
      <c r="C5" s="68" t="s">
        <v>8</v>
      </c>
      <c r="D5" s="18">
        <v>1</v>
      </c>
      <c r="E5" s="31"/>
      <c r="F5" s="31">
        <f>D5*E5</f>
        <v>0</v>
      </c>
      <c r="G5" s="31"/>
      <c r="H5" s="31">
        <f>D5*G5</f>
        <v>0</v>
      </c>
      <c r="I5" s="31"/>
      <c r="J5" s="31">
        <f>D5*I5</f>
        <v>0</v>
      </c>
      <c r="K5" s="31"/>
      <c r="L5" s="31"/>
      <c r="M5" s="31"/>
      <c r="N5" s="31"/>
      <c r="O5" s="46"/>
    </row>
    <row r="6" spans="1:15" ht="20.100000000000001" customHeight="1" thickTop="1">
      <c r="A6" s="6" t="s">
        <v>6</v>
      </c>
      <c r="B6" s="7"/>
      <c r="C6" s="68" t="s">
        <v>8</v>
      </c>
      <c r="D6" s="18">
        <v>1</v>
      </c>
      <c r="E6" s="31">
        <f>시설공토공집계표!E21</f>
        <v>340.61</v>
      </c>
      <c r="F6" s="31">
        <f t="shared" ref="F6:F7" si="0">D6*E6</f>
        <v>340.61</v>
      </c>
      <c r="G6" s="31">
        <f>시설공토공집계표!G21</f>
        <v>264.52</v>
      </c>
      <c r="H6" s="31">
        <f>D6*G6</f>
        <v>264.52</v>
      </c>
      <c r="I6" s="31">
        <f>시설공토공집계표!I21</f>
        <v>83.23</v>
      </c>
      <c r="J6" s="31">
        <f>D6*I6</f>
        <v>83.23</v>
      </c>
      <c r="K6" s="31"/>
      <c r="L6" s="31"/>
      <c r="M6" s="31"/>
      <c r="N6" s="31"/>
      <c r="O6" s="46"/>
    </row>
    <row r="7" spans="1:15" ht="20.100000000000001" customHeight="1">
      <c r="A7" s="6" t="s">
        <v>7</v>
      </c>
      <c r="B7" s="7"/>
      <c r="C7" s="68" t="s">
        <v>8</v>
      </c>
      <c r="D7" s="18">
        <v>1</v>
      </c>
      <c r="E7" s="31">
        <f>포장공토공집계표!E16</f>
        <v>2002.9</v>
      </c>
      <c r="F7" s="31">
        <f t="shared" si="0"/>
        <v>2002.9</v>
      </c>
      <c r="G7" s="31">
        <f>포장공토공집계표!I16</f>
        <v>1806</v>
      </c>
      <c r="H7" s="31">
        <f>D7*G7</f>
        <v>1806</v>
      </c>
      <c r="I7" s="31">
        <f>포장공토공집계표!M16</f>
        <v>196.9</v>
      </c>
      <c r="J7" s="31">
        <f>D7*I7</f>
        <v>196.9</v>
      </c>
      <c r="K7" s="31"/>
      <c r="L7" s="31"/>
      <c r="M7" s="31"/>
      <c r="N7" s="31"/>
      <c r="O7" s="46"/>
    </row>
    <row r="8" spans="1:15" ht="20.100000000000001" customHeight="1">
      <c r="A8" s="6"/>
      <c r="B8" s="7"/>
      <c r="C8" s="68"/>
      <c r="D8" s="18"/>
      <c r="E8" s="31"/>
      <c r="F8" s="31"/>
      <c r="G8" s="125"/>
      <c r="H8" s="125"/>
      <c r="I8" s="31"/>
      <c r="J8" s="31"/>
      <c r="K8" s="31"/>
      <c r="L8" s="31"/>
      <c r="M8" s="31"/>
      <c r="N8" s="31"/>
      <c r="O8" s="46"/>
    </row>
    <row r="9" spans="1:15" ht="20.100000000000001" customHeight="1">
      <c r="A9" s="6"/>
      <c r="B9" s="7"/>
      <c r="C9" s="68"/>
      <c r="D9" s="18"/>
      <c r="E9" s="31"/>
      <c r="F9" s="31"/>
      <c r="G9" s="31"/>
      <c r="H9" s="31"/>
      <c r="I9" s="31"/>
      <c r="J9" s="31"/>
      <c r="K9" s="55"/>
      <c r="L9" s="55"/>
      <c r="M9" s="55"/>
      <c r="N9" s="55"/>
      <c r="O9" s="56"/>
    </row>
    <row r="10" spans="1:15" ht="20.100000000000001" customHeight="1">
      <c r="A10" s="6"/>
      <c r="B10" s="7"/>
      <c r="C10" s="68"/>
      <c r="D10" s="18"/>
      <c r="E10" s="31"/>
      <c r="F10" s="31"/>
      <c r="G10" s="31"/>
      <c r="H10" s="31"/>
      <c r="I10" s="31"/>
      <c r="J10" s="31"/>
      <c r="K10" s="55"/>
      <c r="L10" s="55"/>
      <c r="M10" s="55"/>
      <c r="N10" s="55"/>
      <c r="O10" s="56"/>
    </row>
    <row r="11" spans="1:15" ht="20.100000000000001" customHeight="1">
      <c r="A11" s="6"/>
      <c r="B11" s="7"/>
      <c r="C11" s="68"/>
      <c r="D11" s="18"/>
      <c r="E11" s="31"/>
      <c r="F11" s="31"/>
      <c r="G11" s="31"/>
      <c r="H11" s="31"/>
      <c r="I11" s="31"/>
      <c r="J11" s="31"/>
      <c r="K11" s="55"/>
      <c r="L11" s="55"/>
      <c r="M11" s="55"/>
      <c r="N11" s="55"/>
      <c r="O11" s="56"/>
    </row>
    <row r="12" spans="1:15" ht="20.100000000000001" customHeight="1">
      <c r="A12" s="539" t="s">
        <v>14</v>
      </c>
      <c r="B12" s="540"/>
      <c r="C12" s="541"/>
      <c r="D12" s="117"/>
      <c r="E12" s="542">
        <f>SUM(F4:F11)</f>
        <v>2343.5100000000002</v>
      </c>
      <c r="F12" s="542"/>
      <c r="G12" s="542">
        <f>SUM(H4:H11)</f>
        <v>2070.52</v>
      </c>
      <c r="H12" s="542"/>
      <c r="I12" s="542">
        <f>SUM(J4:J11)</f>
        <v>280.13</v>
      </c>
      <c r="J12" s="542"/>
      <c r="K12" s="118"/>
      <c r="L12" s="118"/>
      <c r="M12" s="118"/>
      <c r="N12" s="118"/>
      <c r="O12" s="119"/>
    </row>
    <row r="13" spans="1:15" ht="20.100000000000001" customHeight="1" thickBot="1">
      <c r="A13" s="535" t="s">
        <v>75</v>
      </c>
      <c r="B13" s="536"/>
      <c r="C13" s="536"/>
      <c r="D13" s="57"/>
      <c r="E13" s="537">
        <f>G12</f>
        <v>2070.52</v>
      </c>
      <c r="F13" s="538"/>
      <c r="G13" s="538"/>
      <c r="H13" s="538"/>
      <c r="I13" s="538"/>
      <c r="J13" s="538"/>
      <c r="K13" s="58"/>
      <c r="L13" s="58"/>
      <c r="M13" s="58"/>
      <c r="N13" s="58"/>
      <c r="O13" s="59"/>
    </row>
    <row r="14" spans="1:15" ht="20.100000000000001" customHeight="1"/>
    <row r="15" spans="1:15" ht="20.100000000000001" customHeight="1"/>
    <row r="16" spans="1:15" ht="20.100000000000001" customHeight="1"/>
    <row r="17" ht="20.100000000000001" customHeight="1"/>
    <row r="18" ht="20.100000000000001" customHeight="1"/>
    <row r="19" ht="20.100000000000001" customHeight="1"/>
    <row r="20" ht="20.100000000000001" customHeight="1"/>
    <row r="21" ht="20.100000000000001" customHeight="1"/>
    <row r="22" ht="20.100000000000001" customHeight="1"/>
    <row r="23" ht="20.100000000000001" customHeight="1"/>
    <row r="24" ht="20.100000000000001" customHeight="1"/>
    <row r="25" ht="20.100000000000001" customHeight="1"/>
    <row r="26" ht="20.100000000000001" customHeight="1"/>
    <row r="27" ht="20.100000000000001" customHeight="1"/>
    <row r="28" ht="20.100000000000001" customHeight="1"/>
  </sheetData>
  <mergeCells count="19">
    <mergeCell ref="A13:C13"/>
    <mergeCell ref="E13:J13"/>
    <mergeCell ref="A12:C12"/>
    <mergeCell ref="E12:F12"/>
    <mergeCell ref="G12:H12"/>
    <mergeCell ref="I12:J12"/>
    <mergeCell ref="I2:J2"/>
    <mergeCell ref="K2:L3"/>
    <mergeCell ref="M2:N3"/>
    <mergeCell ref="O2:O3"/>
    <mergeCell ref="E3:F3"/>
    <mergeCell ref="G3:H3"/>
    <mergeCell ref="I3:J3"/>
    <mergeCell ref="G2:H2"/>
    <mergeCell ref="A2:A3"/>
    <mergeCell ref="B2:B3"/>
    <mergeCell ref="C2:C3"/>
    <mergeCell ref="D2:D3"/>
    <mergeCell ref="E2:F2"/>
  </mergeCells>
  <phoneticPr fontId="1" type="noConversion"/>
  <printOptions horizontalCentered="1"/>
  <pageMargins left="0.59055118110236227" right="0.39370078740157483" top="0.59055118110236227" bottom="0.39370078740157483" header="0.39370078740157483" footer="0.39370078740157483"/>
  <pageSetup paperSize="9" scale="8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6565"/>
  </sheetPr>
  <dimension ref="G1:I10"/>
  <sheetViews>
    <sheetView view="pageBreakPreview" zoomScaleNormal="100" zoomScaleSheetLayoutView="100" workbookViewId="0">
      <selection activeCell="I20" sqref="I20"/>
    </sheetView>
  </sheetViews>
  <sheetFormatPr defaultColWidth="8.75" defaultRowHeight="16.5"/>
  <cols>
    <col min="1" max="9" width="9.625" customWidth="1"/>
  </cols>
  <sheetData>
    <row r="1" spans="7:9" ht="20.100000000000001" customHeight="1"/>
    <row r="2" spans="7:9" ht="20.100000000000001" customHeight="1"/>
    <row r="3" spans="7:9" ht="20.100000000000001" customHeight="1"/>
    <row r="4" spans="7:9" ht="20.100000000000001" customHeight="1"/>
    <row r="5" spans="7:9" ht="20.100000000000001" customHeight="1"/>
    <row r="6" spans="7:9" ht="20.100000000000001" customHeight="1"/>
    <row r="7" spans="7:9" ht="20.100000000000001" customHeight="1"/>
    <row r="8" spans="7:9" ht="20.100000000000001" customHeight="1">
      <c r="G8" s="543" t="s">
        <v>164</v>
      </c>
      <c r="H8" s="543"/>
      <c r="I8" s="543"/>
    </row>
    <row r="9" spans="7:9" ht="20.100000000000001" customHeight="1">
      <c r="G9" s="543"/>
      <c r="H9" s="543"/>
      <c r="I9" s="543"/>
    </row>
    <row r="10" spans="7:9" ht="20.100000000000001" customHeight="1">
      <c r="G10" s="543"/>
      <c r="H10" s="543"/>
      <c r="I10" s="543"/>
    </row>
  </sheetData>
  <mergeCells count="1">
    <mergeCell ref="G8:I10"/>
  </mergeCells>
  <phoneticPr fontId="1" type="noConversion"/>
  <printOptions horizontalCentered="1"/>
  <pageMargins left="0.39370078740157483" right="0.39370078740157483" top="0.39370078740157483" bottom="0.39370078740157483" header="0" footer="0"/>
  <pageSetup paperSize="9" orientation="landscape"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7" tint="0.59999389629810485"/>
  </sheetPr>
  <dimension ref="A1:J40"/>
  <sheetViews>
    <sheetView view="pageBreakPreview" zoomScaleNormal="100" zoomScaleSheetLayoutView="100" workbookViewId="0">
      <pane ySplit="3" topLeftCell="A4" activePane="bottomLeft" state="frozen"/>
      <selection activeCell="I20" sqref="I20"/>
      <selection pane="bottomLeft" activeCell="I20" sqref="I20"/>
    </sheetView>
  </sheetViews>
  <sheetFormatPr defaultColWidth="8.75" defaultRowHeight="16.5"/>
  <cols>
    <col min="1" max="1" width="4.25" customWidth="1"/>
    <col min="2" max="2" width="2" bestFit="1" customWidth="1"/>
    <col min="3" max="3" width="9.75" style="2" customWidth="1"/>
    <col min="4" max="4" width="10.625" customWidth="1"/>
    <col min="5" max="9" width="12.75" customWidth="1"/>
    <col min="10" max="10" width="8.625" customWidth="1"/>
  </cols>
  <sheetData>
    <row r="1" spans="1:10" ht="30" customHeight="1" thickBot="1">
      <c r="A1" s="1" t="s">
        <v>173</v>
      </c>
    </row>
    <row r="2" spans="1:10" ht="20.100000000000001" customHeight="1">
      <c r="A2" s="555" t="s">
        <v>174</v>
      </c>
      <c r="B2" s="556"/>
      <c r="C2" s="529"/>
      <c r="D2" s="504" t="s">
        <v>175</v>
      </c>
      <c r="E2" s="504" t="s">
        <v>178</v>
      </c>
      <c r="F2" s="504"/>
      <c r="G2" s="504" t="s">
        <v>179</v>
      </c>
      <c r="H2" s="504"/>
      <c r="I2" s="122" t="s">
        <v>181</v>
      </c>
      <c r="J2" s="508" t="s">
        <v>4</v>
      </c>
    </row>
    <row r="3" spans="1:10" ht="20.100000000000001" customHeight="1" thickBot="1">
      <c r="A3" s="557"/>
      <c r="B3" s="558"/>
      <c r="C3" s="559"/>
      <c r="D3" s="506"/>
      <c r="E3" s="52" t="s">
        <v>180</v>
      </c>
      <c r="F3" s="52" t="s">
        <v>177</v>
      </c>
      <c r="G3" s="52" t="s">
        <v>180</v>
      </c>
      <c r="H3" s="52" t="s">
        <v>177</v>
      </c>
      <c r="I3" s="52" t="s">
        <v>177</v>
      </c>
      <c r="J3" s="510"/>
    </row>
    <row r="4" spans="1:10" ht="20.100000000000001" customHeight="1" thickTop="1">
      <c r="A4" s="120">
        <v>1</v>
      </c>
      <c r="B4" s="121" t="s">
        <v>176</v>
      </c>
      <c r="C4" s="123"/>
      <c r="D4" s="45"/>
      <c r="E4" s="45"/>
      <c r="F4" s="45"/>
      <c r="G4" s="45"/>
      <c r="H4" s="45"/>
      <c r="I4" s="129"/>
      <c r="J4" s="116"/>
    </row>
    <row r="5" spans="1:10" ht="20.100000000000001" customHeight="1">
      <c r="A5" s="114">
        <v>2</v>
      </c>
      <c r="B5" s="115" t="s">
        <v>176</v>
      </c>
      <c r="C5" s="124"/>
      <c r="D5" s="31"/>
      <c r="E5" s="31"/>
      <c r="F5" s="31"/>
      <c r="G5" s="31"/>
      <c r="H5" s="31"/>
      <c r="I5" s="130"/>
      <c r="J5" s="46"/>
    </row>
    <row r="6" spans="1:10" ht="20.100000000000001" customHeight="1">
      <c r="A6" s="114">
        <v>2</v>
      </c>
      <c r="B6" s="115" t="s">
        <v>176</v>
      </c>
      <c r="C6" s="124"/>
      <c r="D6" s="31"/>
      <c r="E6" s="31"/>
      <c r="F6" s="31"/>
      <c r="G6" s="31"/>
      <c r="H6" s="31"/>
      <c r="I6" s="130"/>
      <c r="J6" s="46"/>
    </row>
    <row r="7" spans="1:10" ht="20.100000000000001" customHeight="1">
      <c r="A7" s="114">
        <v>3</v>
      </c>
      <c r="B7" s="115" t="s">
        <v>176</v>
      </c>
      <c r="C7" s="124"/>
      <c r="D7" s="31"/>
      <c r="E7" s="31"/>
      <c r="F7" s="31"/>
      <c r="G7" s="31"/>
      <c r="H7" s="31"/>
      <c r="I7" s="130"/>
      <c r="J7" s="46"/>
    </row>
    <row r="8" spans="1:10" ht="20.100000000000001" customHeight="1">
      <c r="A8" s="114">
        <v>3</v>
      </c>
      <c r="B8" s="115" t="s">
        <v>176</v>
      </c>
      <c r="C8" s="124"/>
      <c r="D8" s="31"/>
      <c r="E8" s="31"/>
      <c r="F8" s="31"/>
      <c r="G8" s="31"/>
      <c r="H8" s="31"/>
      <c r="I8" s="130"/>
      <c r="J8" s="46"/>
    </row>
    <row r="9" spans="1:10" ht="20.100000000000001" customHeight="1">
      <c r="A9" s="544" t="s">
        <v>17</v>
      </c>
      <c r="B9" s="545"/>
      <c r="C9" s="546"/>
      <c r="D9" s="127"/>
      <c r="E9" s="547">
        <f>SUM(F5:F8)</f>
        <v>0</v>
      </c>
      <c r="F9" s="547"/>
      <c r="G9" s="547">
        <f>SUM(H5:H8)</f>
        <v>0</v>
      </c>
      <c r="H9" s="547"/>
      <c r="I9" s="132">
        <f>E9-G9</f>
        <v>0</v>
      </c>
      <c r="J9" s="128"/>
    </row>
    <row r="10" spans="1:10" ht="20.100000000000001" customHeight="1">
      <c r="A10" s="114"/>
      <c r="B10" s="115"/>
      <c r="C10" s="124"/>
      <c r="D10" s="18"/>
      <c r="E10" s="31"/>
      <c r="F10" s="31"/>
      <c r="G10" s="31"/>
      <c r="H10" s="31"/>
      <c r="I10" s="130"/>
      <c r="J10" s="56"/>
    </row>
    <row r="11" spans="1:10" ht="20.100000000000001" customHeight="1">
      <c r="A11" s="114">
        <v>4</v>
      </c>
      <c r="B11" s="115" t="s">
        <v>176</v>
      </c>
      <c r="C11" s="124"/>
      <c r="D11" s="18"/>
      <c r="E11" s="31"/>
      <c r="F11" s="31"/>
      <c r="G11" s="31"/>
      <c r="H11" s="31"/>
      <c r="I11" s="130"/>
      <c r="J11" s="56"/>
    </row>
    <row r="12" spans="1:10" ht="20.100000000000001" customHeight="1">
      <c r="A12" s="114">
        <v>4</v>
      </c>
      <c r="B12" s="115" t="s">
        <v>176</v>
      </c>
      <c r="C12" s="124"/>
      <c r="D12" s="31"/>
      <c r="E12" s="31"/>
      <c r="F12" s="31"/>
      <c r="G12" s="31"/>
      <c r="H12" s="31"/>
      <c r="I12" s="130"/>
      <c r="J12" s="56"/>
    </row>
    <row r="13" spans="1:10" ht="20.100000000000001" customHeight="1">
      <c r="A13" s="114">
        <v>4</v>
      </c>
      <c r="B13" s="115" t="s">
        <v>176</v>
      </c>
      <c r="C13" s="124"/>
      <c r="D13" s="31"/>
      <c r="E13" s="31"/>
      <c r="F13" s="31"/>
      <c r="G13" s="31"/>
      <c r="H13" s="31"/>
      <c r="I13" s="130"/>
      <c r="J13" s="56"/>
    </row>
    <row r="14" spans="1:10" ht="20.100000000000001" customHeight="1">
      <c r="A14" s="544" t="s">
        <v>17</v>
      </c>
      <c r="B14" s="545"/>
      <c r="C14" s="546"/>
      <c r="D14" s="127"/>
      <c r="E14" s="547">
        <f>SUM(F11:F13)</f>
        <v>0</v>
      </c>
      <c r="F14" s="547"/>
      <c r="G14" s="547">
        <f>SUM(H11:H13)</f>
        <v>0</v>
      </c>
      <c r="H14" s="547"/>
      <c r="I14" s="132">
        <f>E14-G14</f>
        <v>0</v>
      </c>
      <c r="J14" s="128"/>
    </row>
    <row r="15" spans="1:10" ht="20.100000000000001" customHeight="1">
      <c r="A15" s="114"/>
      <c r="B15" s="115"/>
      <c r="C15" s="124"/>
      <c r="D15" s="18"/>
      <c r="E15" s="31"/>
      <c r="F15" s="31"/>
      <c r="G15" s="31"/>
      <c r="H15" s="31"/>
      <c r="I15" s="130"/>
      <c r="J15" s="56"/>
    </row>
    <row r="16" spans="1:10" ht="20.100000000000001" customHeight="1">
      <c r="A16" s="114">
        <v>5</v>
      </c>
      <c r="B16" s="115" t="s">
        <v>176</v>
      </c>
      <c r="C16" s="124"/>
      <c r="D16" s="18"/>
      <c r="E16" s="31"/>
      <c r="F16" s="31"/>
      <c r="G16" s="31"/>
      <c r="H16" s="31"/>
      <c r="I16" s="130"/>
      <c r="J16" s="56"/>
    </row>
    <row r="17" spans="1:10" ht="20.100000000000001" customHeight="1">
      <c r="A17" s="114">
        <v>5</v>
      </c>
      <c r="B17" s="115" t="s">
        <v>176</v>
      </c>
      <c r="C17" s="124"/>
      <c r="D17" s="31"/>
      <c r="E17" s="31"/>
      <c r="F17" s="31"/>
      <c r="G17" s="31"/>
      <c r="H17" s="31"/>
      <c r="I17" s="130"/>
      <c r="J17" s="56"/>
    </row>
    <row r="18" spans="1:10" ht="20.100000000000001" customHeight="1">
      <c r="A18" s="114">
        <v>5</v>
      </c>
      <c r="B18" s="115" t="s">
        <v>176</v>
      </c>
      <c r="C18" s="124"/>
      <c r="D18" s="31"/>
      <c r="E18" s="31"/>
      <c r="F18" s="31"/>
      <c r="G18" s="31"/>
      <c r="H18" s="31"/>
      <c r="I18" s="130"/>
      <c r="J18" s="56"/>
    </row>
    <row r="19" spans="1:10" ht="20.100000000000001" customHeight="1">
      <c r="A19" s="114">
        <v>5</v>
      </c>
      <c r="B19" s="115" t="s">
        <v>176</v>
      </c>
      <c r="C19" s="124"/>
      <c r="D19" s="31"/>
      <c r="E19" s="31"/>
      <c r="F19" s="31"/>
      <c r="G19" s="31"/>
      <c r="H19" s="31"/>
      <c r="I19" s="130"/>
      <c r="J19" s="56"/>
    </row>
    <row r="20" spans="1:10" ht="20.100000000000001" customHeight="1">
      <c r="A20" s="114">
        <v>5</v>
      </c>
      <c r="B20" s="115" t="s">
        <v>176</v>
      </c>
      <c r="C20" s="124"/>
      <c r="D20" s="31"/>
      <c r="E20" s="31"/>
      <c r="F20" s="31"/>
      <c r="G20" s="31"/>
      <c r="H20" s="31"/>
      <c r="I20" s="130"/>
      <c r="J20" s="56"/>
    </row>
    <row r="21" spans="1:10" ht="20.100000000000001" customHeight="1">
      <c r="A21" s="114">
        <v>5</v>
      </c>
      <c r="B21" s="115" t="s">
        <v>176</v>
      </c>
      <c r="C21" s="124"/>
      <c r="D21" s="31"/>
      <c r="E21" s="31"/>
      <c r="F21" s="31"/>
      <c r="G21" s="31"/>
      <c r="H21" s="31"/>
      <c r="I21" s="130"/>
      <c r="J21" s="56"/>
    </row>
    <row r="22" spans="1:10" ht="20.100000000000001" customHeight="1">
      <c r="A22" s="544" t="s">
        <v>17</v>
      </c>
      <c r="B22" s="545"/>
      <c r="C22" s="546"/>
      <c r="D22" s="127"/>
      <c r="E22" s="547">
        <f>SUM(F16:F21)</f>
        <v>0</v>
      </c>
      <c r="F22" s="547"/>
      <c r="G22" s="547">
        <f>SUM(H16:H21)</f>
        <v>0</v>
      </c>
      <c r="H22" s="547"/>
      <c r="I22" s="132">
        <f>E22-G22</f>
        <v>0</v>
      </c>
      <c r="J22" s="128"/>
    </row>
    <row r="23" spans="1:10" ht="20.100000000000001" customHeight="1">
      <c r="A23" s="114"/>
      <c r="B23" s="115"/>
      <c r="C23" s="124"/>
      <c r="D23" s="18"/>
      <c r="E23" s="31"/>
      <c r="F23" s="31"/>
      <c r="G23" s="31"/>
      <c r="H23" s="31"/>
      <c r="I23" s="130"/>
      <c r="J23" s="56"/>
    </row>
    <row r="24" spans="1:10" ht="20.100000000000001" customHeight="1">
      <c r="A24" s="553" t="s">
        <v>14</v>
      </c>
      <c r="B24" s="554"/>
      <c r="C24" s="554"/>
      <c r="D24" s="117"/>
      <c r="E24" s="542">
        <f>E9+E14+E22</f>
        <v>0</v>
      </c>
      <c r="F24" s="542"/>
      <c r="G24" s="542">
        <f>G9+G14+G22</f>
        <v>0</v>
      </c>
      <c r="H24" s="542"/>
      <c r="I24" s="131">
        <f>I9+I14+I22</f>
        <v>0</v>
      </c>
      <c r="J24" s="119"/>
    </row>
    <row r="25" spans="1:10" ht="20.100000000000001" customHeight="1" thickBot="1">
      <c r="A25" s="551" t="s">
        <v>75</v>
      </c>
      <c r="B25" s="552"/>
      <c r="C25" s="552"/>
      <c r="D25" s="57"/>
      <c r="E25" s="548">
        <f>E24-G24</f>
        <v>0</v>
      </c>
      <c r="F25" s="549"/>
      <c r="G25" s="549"/>
      <c r="H25" s="549"/>
      <c r="I25" s="550"/>
      <c r="J25" s="59"/>
    </row>
    <row r="26" spans="1:10" ht="20.100000000000001" customHeight="1"/>
    <row r="27" spans="1:10" ht="20.100000000000001" customHeight="1"/>
    <row r="28" spans="1:10" ht="20.100000000000001" customHeight="1"/>
    <row r="29" spans="1:10" ht="20.100000000000001" customHeight="1"/>
    <row r="30" spans="1:10" ht="20.100000000000001" customHeight="1"/>
    <row r="31" spans="1:10" ht="20.100000000000001" customHeight="1"/>
    <row r="32" spans="1:10" ht="20.100000000000001" customHeight="1"/>
    <row r="33" ht="20.100000000000001" customHeight="1"/>
    <row r="34" ht="20.100000000000001" customHeight="1"/>
    <row r="35" ht="20.100000000000001" customHeight="1"/>
    <row r="36" ht="20.100000000000001" customHeight="1"/>
    <row r="37" ht="20.100000000000001" customHeight="1"/>
    <row r="38" ht="20.100000000000001" customHeight="1"/>
    <row r="39" ht="20.100000000000001" customHeight="1"/>
    <row r="40" ht="20.100000000000001" customHeight="1"/>
  </sheetData>
  <mergeCells count="19">
    <mergeCell ref="D2:D3"/>
    <mergeCell ref="E2:F2"/>
    <mergeCell ref="A2:C3"/>
    <mergeCell ref="G2:H2"/>
    <mergeCell ref="J2:J3"/>
    <mergeCell ref="A22:C22"/>
    <mergeCell ref="E22:F22"/>
    <mergeCell ref="G22:H22"/>
    <mergeCell ref="E25:I25"/>
    <mergeCell ref="A9:C9"/>
    <mergeCell ref="E9:F9"/>
    <mergeCell ref="G9:H9"/>
    <mergeCell ref="A14:C14"/>
    <mergeCell ref="E14:F14"/>
    <mergeCell ref="G14:H14"/>
    <mergeCell ref="A25:C25"/>
    <mergeCell ref="A24:C24"/>
    <mergeCell ref="E24:F24"/>
    <mergeCell ref="G24:H24"/>
  </mergeCells>
  <phoneticPr fontId="1" type="noConversion"/>
  <printOptions horizontalCentered="1"/>
  <pageMargins left="0.59055118110236227" right="0.39370078740157483" top="0.59055118110236227" bottom="0.39370078740157483" header="0.39370078740157483" footer="0.39370078740157483"/>
  <pageSetup paperSize="9" scale="80" orientation="landscape"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6565"/>
  </sheetPr>
  <dimension ref="G1:I10"/>
  <sheetViews>
    <sheetView view="pageBreakPreview" zoomScaleNormal="100" zoomScaleSheetLayoutView="100" workbookViewId="0">
      <selection activeCell="I19" sqref="I19"/>
    </sheetView>
  </sheetViews>
  <sheetFormatPr defaultRowHeight="16.5"/>
  <cols>
    <col min="1" max="9" width="9.625" customWidth="1"/>
  </cols>
  <sheetData>
    <row r="1" spans="7:9" ht="20.100000000000001" customHeight="1"/>
    <row r="2" spans="7:9" ht="20.100000000000001" customHeight="1"/>
    <row r="3" spans="7:9" ht="20.100000000000001" customHeight="1"/>
    <row r="4" spans="7:9" ht="20.100000000000001" customHeight="1"/>
    <row r="5" spans="7:9" ht="20.100000000000001" customHeight="1"/>
    <row r="6" spans="7:9" ht="20.100000000000001" customHeight="1"/>
    <row r="7" spans="7:9" ht="20.100000000000001" customHeight="1"/>
    <row r="8" spans="7:9" ht="20.100000000000001" customHeight="1">
      <c r="G8" s="543" t="s">
        <v>92</v>
      </c>
      <c r="H8" s="543"/>
      <c r="I8" s="543"/>
    </row>
    <row r="9" spans="7:9" ht="20.100000000000001" customHeight="1">
      <c r="G9" s="543"/>
      <c r="H9" s="543"/>
      <c r="I9" s="543"/>
    </row>
    <row r="10" spans="7:9" ht="20.100000000000001" customHeight="1">
      <c r="G10" s="543"/>
      <c r="H10" s="543"/>
      <c r="I10" s="543"/>
    </row>
  </sheetData>
  <mergeCells count="1">
    <mergeCell ref="G8:I10"/>
  </mergeCells>
  <phoneticPr fontId="1" type="noConversion"/>
  <printOptions horizontalCentered="1"/>
  <pageMargins left="0.39370078740157483" right="0.39370078740157483" top="0.39370078740157483" bottom="0.39370078740157483" header="0" footer="0"/>
  <pageSetup paperSize="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7" tint="0.59999389629810485"/>
  </sheetPr>
  <dimension ref="A1:E52"/>
  <sheetViews>
    <sheetView view="pageBreakPreview" zoomScaleNormal="100" zoomScaleSheetLayoutView="100" workbookViewId="0">
      <selection activeCell="C43" sqref="C43"/>
    </sheetView>
  </sheetViews>
  <sheetFormatPr defaultRowHeight="16.5"/>
  <cols>
    <col min="1" max="1" width="18.75" customWidth="1"/>
    <col min="2" max="2" width="19.625" customWidth="1"/>
    <col min="3" max="3" width="7.375" style="2" customWidth="1"/>
    <col min="4" max="4" width="18.5" customWidth="1"/>
    <col min="5" max="5" width="15.625" style="2" customWidth="1"/>
  </cols>
  <sheetData>
    <row r="1" spans="1:5" ht="30" customHeight="1" thickBot="1">
      <c r="A1" s="1" t="s">
        <v>93</v>
      </c>
    </row>
    <row r="2" spans="1:5" ht="15.95" customHeight="1">
      <c r="A2" s="555" t="s">
        <v>11</v>
      </c>
      <c r="B2" s="528" t="s">
        <v>1</v>
      </c>
      <c r="C2" s="561" t="s">
        <v>2</v>
      </c>
      <c r="D2" s="528" t="s">
        <v>3</v>
      </c>
      <c r="E2" s="563" t="s">
        <v>4</v>
      </c>
    </row>
    <row r="3" spans="1:5" ht="15.95" customHeight="1" thickBot="1">
      <c r="A3" s="557"/>
      <c r="B3" s="560"/>
      <c r="C3" s="562"/>
      <c r="D3" s="560"/>
      <c r="E3" s="564"/>
    </row>
    <row r="4" spans="1:5" ht="15.95" customHeight="1" thickTop="1">
      <c r="A4" s="3" t="s">
        <v>872</v>
      </c>
      <c r="B4" s="10" t="s">
        <v>873</v>
      </c>
      <c r="C4" s="68" t="s">
        <v>12</v>
      </c>
      <c r="D4" s="78">
        <v>3</v>
      </c>
      <c r="E4" s="96"/>
    </row>
    <row r="5" spans="1:5" ht="15.95" customHeight="1">
      <c r="A5" s="3" t="s">
        <v>874</v>
      </c>
      <c r="B5" s="10" t="s">
        <v>875</v>
      </c>
      <c r="C5" s="68" t="s">
        <v>12</v>
      </c>
      <c r="D5" s="78">
        <v>1</v>
      </c>
      <c r="E5" s="96"/>
    </row>
    <row r="6" spans="1:5" ht="15.95" customHeight="1">
      <c r="A6" s="6" t="s">
        <v>638</v>
      </c>
      <c r="B6" s="81" t="s">
        <v>657</v>
      </c>
      <c r="C6" s="68" t="s">
        <v>12</v>
      </c>
      <c r="D6" s="75">
        <v>2</v>
      </c>
      <c r="E6" s="65"/>
    </row>
    <row r="7" spans="1:5" ht="15.95" customHeight="1">
      <c r="A7" s="6" t="s">
        <v>638</v>
      </c>
      <c r="B7" s="81" t="s">
        <v>655</v>
      </c>
      <c r="C7" s="68" t="s">
        <v>12</v>
      </c>
      <c r="D7" s="75">
        <v>18</v>
      </c>
      <c r="E7" s="65"/>
    </row>
    <row r="8" spans="1:5" ht="15.95" customHeight="1">
      <c r="A8" s="6" t="s">
        <v>638</v>
      </c>
      <c r="B8" s="81" t="s">
        <v>882</v>
      </c>
      <c r="C8" s="68" t="s">
        <v>12</v>
      </c>
      <c r="D8" s="75">
        <v>7</v>
      </c>
      <c r="E8" s="65"/>
    </row>
    <row r="9" spans="1:5" ht="15.95" customHeight="1">
      <c r="A9" s="6" t="s">
        <v>638</v>
      </c>
      <c r="B9" s="81" t="s">
        <v>883</v>
      </c>
      <c r="C9" s="68" t="s">
        <v>12</v>
      </c>
      <c r="D9" s="75">
        <v>12</v>
      </c>
      <c r="E9" s="65"/>
    </row>
    <row r="10" spans="1:5" ht="15.95" customHeight="1">
      <c r="A10" s="6" t="s">
        <v>638</v>
      </c>
      <c r="B10" s="81" t="s">
        <v>884</v>
      </c>
      <c r="C10" s="68" t="s">
        <v>12</v>
      </c>
      <c r="D10" s="75">
        <v>4</v>
      </c>
      <c r="E10" s="65"/>
    </row>
    <row r="11" spans="1:5" ht="15.95" customHeight="1">
      <c r="A11" s="6" t="s">
        <v>638</v>
      </c>
      <c r="B11" s="81" t="s">
        <v>885</v>
      </c>
      <c r="C11" s="68" t="s">
        <v>12</v>
      </c>
      <c r="D11" s="75">
        <v>15</v>
      </c>
      <c r="E11" s="65"/>
    </row>
    <row r="12" spans="1:5" ht="15.95" customHeight="1">
      <c r="A12" s="6" t="s">
        <v>638</v>
      </c>
      <c r="B12" s="81" t="s">
        <v>886</v>
      </c>
      <c r="C12" s="68" t="s">
        <v>12</v>
      </c>
      <c r="D12" s="75">
        <v>33</v>
      </c>
      <c r="E12" s="65"/>
    </row>
    <row r="13" spans="1:5" ht="15.95" customHeight="1">
      <c r="A13" s="6" t="s">
        <v>638</v>
      </c>
      <c r="B13" s="81" t="s">
        <v>887</v>
      </c>
      <c r="C13" s="68" t="s">
        <v>12</v>
      </c>
      <c r="D13" s="75">
        <v>11</v>
      </c>
      <c r="E13" s="65"/>
    </row>
    <row r="14" spans="1:5" ht="15.95" customHeight="1">
      <c r="A14" s="6" t="s">
        <v>639</v>
      </c>
      <c r="B14" s="81" t="s">
        <v>888</v>
      </c>
      <c r="C14" s="68" t="s">
        <v>12</v>
      </c>
      <c r="D14" s="75">
        <v>4</v>
      </c>
      <c r="E14" s="65"/>
    </row>
    <row r="15" spans="1:5" ht="15.95" customHeight="1">
      <c r="A15" s="6" t="s">
        <v>639</v>
      </c>
      <c r="B15" s="81" t="s">
        <v>889</v>
      </c>
      <c r="C15" s="68" t="s">
        <v>12</v>
      </c>
      <c r="D15" s="75">
        <v>10</v>
      </c>
      <c r="E15" s="65"/>
    </row>
    <row r="16" spans="1:5" ht="15.95" customHeight="1">
      <c r="A16" s="6" t="s">
        <v>640</v>
      </c>
      <c r="B16" s="81" t="s">
        <v>890</v>
      </c>
      <c r="C16" s="68" t="s">
        <v>12</v>
      </c>
      <c r="D16" s="75">
        <v>3</v>
      </c>
      <c r="E16" s="65"/>
    </row>
    <row r="17" spans="1:5" ht="15.95" customHeight="1">
      <c r="A17" s="6" t="s">
        <v>639</v>
      </c>
      <c r="B17" s="81" t="s">
        <v>891</v>
      </c>
      <c r="C17" s="68" t="s">
        <v>12</v>
      </c>
      <c r="D17" s="75">
        <v>3</v>
      </c>
      <c r="E17" s="65"/>
    </row>
    <row r="18" spans="1:5" ht="15.95" customHeight="1">
      <c r="A18" s="6" t="s">
        <v>639</v>
      </c>
      <c r="B18" s="81" t="s">
        <v>892</v>
      </c>
      <c r="C18" s="68" t="s">
        <v>12</v>
      </c>
      <c r="D18" s="75">
        <v>6</v>
      </c>
      <c r="E18" s="65"/>
    </row>
    <row r="19" spans="1:5" ht="15.95" customHeight="1">
      <c r="A19" s="6" t="s">
        <v>639</v>
      </c>
      <c r="B19" s="81" t="s">
        <v>893</v>
      </c>
      <c r="C19" s="68" t="s">
        <v>12</v>
      </c>
      <c r="D19" s="75">
        <v>11</v>
      </c>
      <c r="E19" s="65"/>
    </row>
    <row r="20" spans="1:5" ht="15.95" customHeight="1">
      <c r="A20" s="6" t="s">
        <v>656</v>
      </c>
      <c r="B20" s="81" t="s">
        <v>894</v>
      </c>
      <c r="C20" s="68" t="s">
        <v>12</v>
      </c>
      <c r="D20" s="75">
        <v>3</v>
      </c>
      <c r="E20" s="65"/>
    </row>
    <row r="21" spans="1:5" ht="15.95" customHeight="1">
      <c r="A21" s="6" t="s">
        <v>656</v>
      </c>
      <c r="B21" s="81" t="s">
        <v>895</v>
      </c>
      <c r="C21" s="68" t="s">
        <v>12</v>
      </c>
      <c r="D21" s="75">
        <v>2</v>
      </c>
      <c r="E21" s="65"/>
    </row>
    <row r="22" spans="1:5" ht="15.95" customHeight="1">
      <c r="A22" s="6" t="s">
        <v>641</v>
      </c>
      <c r="B22" s="81" t="s">
        <v>896</v>
      </c>
      <c r="C22" s="68" t="s">
        <v>12</v>
      </c>
      <c r="D22" s="75">
        <v>100</v>
      </c>
      <c r="E22" s="65"/>
    </row>
    <row r="23" spans="1:5" ht="15.95" customHeight="1">
      <c r="A23" s="6" t="s">
        <v>642</v>
      </c>
      <c r="B23" s="81" t="s">
        <v>897</v>
      </c>
      <c r="C23" s="68" t="s">
        <v>12</v>
      </c>
      <c r="D23" s="75">
        <v>9</v>
      </c>
      <c r="E23" s="65"/>
    </row>
    <row r="24" spans="1:5" ht="15.95" customHeight="1">
      <c r="A24" s="6" t="s">
        <v>643</v>
      </c>
      <c r="B24" s="81" t="s">
        <v>898</v>
      </c>
      <c r="C24" s="68" t="s">
        <v>12</v>
      </c>
      <c r="D24" s="75">
        <v>2</v>
      </c>
      <c r="E24" s="65"/>
    </row>
    <row r="25" spans="1:5" ht="15.95" customHeight="1">
      <c r="A25" s="6" t="s">
        <v>644</v>
      </c>
      <c r="B25" s="81" t="s">
        <v>891</v>
      </c>
      <c r="C25" s="68" t="s">
        <v>12</v>
      </c>
      <c r="D25" s="75">
        <v>3</v>
      </c>
      <c r="E25" s="65"/>
    </row>
    <row r="26" spans="1:5" ht="15.95" customHeight="1">
      <c r="A26" s="6" t="s">
        <v>876</v>
      </c>
      <c r="B26" s="81" t="s">
        <v>899</v>
      </c>
      <c r="C26" s="68" t="s">
        <v>12</v>
      </c>
      <c r="D26" s="75">
        <v>1</v>
      </c>
      <c r="E26" s="65"/>
    </row>
    <row r="27" spans="1:5" ht="15.95" customHeight="1">
      <c r="A27" s="6" t="s">
        <v>645</v>
      </c>
      <c r="B27" s="81" t="s">
        <v>898</v>
      </c>
      <c r="C27" s="68" t="s">
        <v>12</v>
      </c>
      <c r="D27" s="75">
        <v>13</v>
      </c>
      <c r="E27" s="65"/>
    </row>
    <row r="28" spans="1:5" ht="15.95" customHeight="1">
      <c r="A28" s="6" t="s">
        <v>646</v>
      </c>
      <c r="B28" s="81" t="s">
        <v>900</v>
      </c>
      <c r="C28" s="68" t="s">
        <v>12</v>
      </c>
      <c r="D28" s="75">
        <v>3</v>
      </c>
      <c r="E28" s="65"/>
    </row>
    <row r="29" spans="1:5" ht="15.95" customHeight="1">
      <c r="A29" s="6" t="s">
        <v>647</v>
      </c>
      <c r="B29" s="81" t="s">
        <v>901</v>
      </c>
      <c r="C29" s="68" t="s">
        <v>12</v>
      </c>
      <c r="D29" s="75">
        <v>1</v>
      </c>
      <c r="E29" s="65"/>
    </row>
    <row r="30" spans="1:5" ht="15.95" customHeight="1">
      <c r="A30" s="6" t="s">
        <v>647</v>
      </c>
      <c r="B30" s="81" t="s">
        <v>902</v>
      </c>
      <c r="C30" s="68" t="s">
        <v>12</v>
      </c>
      <c r="D30" s="75">
        <v>1</v>
      </c>
      <c r="E30" s="65"/>
    </row>
    <row r="31" spans="1:5" ht="15.95" customHeight="1">
      <c r="A31" s="6" t="s">
        <v>647</v>
      </c>
      <c r="B31" s="81" t="s">
        <v>903</v>
      </c>
      <c r="C31" s="68" t="s">
        <v>12</v>
      </c>
      <c r="D31" s="75">
        <v>6</v>
      </c>
      <c r="E31" s="65"/>
    </row>
    <row r="32" spans="1:5" ht="15.95" customHeight="1">
      <c r="A32" s="6" t="s">
        <v>647</v>
      </c>
      <c r="B32" s="81" t="s">
        <v>904</v>
      </c>
      <c r="C32" s="68" t="s">
        <v>12</v>
      </c>
      <c r="D32" s="75">
        <v>1</v>
      </c>
      <c r="E32" s="65"/>
    </row>
    <row r="33" spans="1:5" ht="15.95" customHeight="1">
      <c r="A33" s="6" t="s">
        <v>647</v>
      </c>
      <c r="B33" s="81" t="s">
        <v>905</v>
      </c>
      <c r="C33" s="68" t="s">
        <v>12</v>
      </c>
      <c r="D33" s="75">
        <v>5</v>
      </c>
      <c r="E33" s="65"/>
    </row>
    <row r="34" spans="1:5" ht="15.95" customHeight="1">
      <c r="A34" s="6" t="s">
        <v>647</v>
      </c>
      <c r="B34" s="81" t="s">
        <v>883</v>
      </c>
      <c r="C34" s="68" t="s">
        <v>12</v>
      </c>
      <c r="D34" s="75">
        <v>2</v>
      </c>
      <c r="E34" s="65"/>
    </row>
    <row r="35" spans="1:5" ht="15.95" customHeight="1">
      <c r="A35" s="6" t="s">
        <v>647</v>
      </c>
      <c r="B35" s="81" t="s">
        <v>906</v>
      </c>
      <c r="C35" s="68" t="s">
        <v>12</v>
      </c>
      <c r="D35" s="75">
        <v>9</v>
      </c>
      <c r="E35" s="65"/>
    </row>
    <row r="36" spans="1:5" ht="15.95" customHeight="1">
      <c r="A36" s="6" t="s">
        <v>647</v>
      </c>
      <c r="B36" s="81" t="s">
        <v>907</v>
      </c>
      <c r="C36" s="68" t="s">
        <v>12</v>
      </c>
      <c r="D36" s="75">
        <v>1</v>
      </c>
      <c r="E36" s="65"/>
    </row>
    <row r="37" spans="1:5" ht="15.95" customHeight="1">
      <c r="A37" s="6" t="s">
        <v>647</v>
      </c>
      <c r="B37" s="81" t="s">
        <v>908</v>
      </c>
      <c r="C37" s="68" t="s">
        <v>12</v>
      </c>
      <c r="D37" s="75">
        <v>5</v>
      </c>
      <c r="E37" s="65"/>
    </row>
    <row r="38" spans="1:5" ht="15.95" customHeight="1">
      <c r="A38" s="6" t="s">
        <v>648</v>
      </c>
      <c r="B38" s="81" t="s">
        <v>909</v>
      </c>
      <c r="C38" s="68" t="s">
        <v>12</v>
      </c>
      <c r="D38" s="75">
        <v>1</v>
      </c>
      <c r="E38" s="65"/>
    </row>
    <row r="39" spans="1:5" ht="15.95" customHeight="1">
      <c r="A39" s="6" t="s">
        <v>877</v>
      </c>
      <c r="B39" s="81" t="s">
        <v>910</v>
      </c>
      <c r="C39" s="68" t="s">
        <v>12</v>
      </c>
      <c r="D39" s="75">
        <v>1</v>
      </c>
      <c r="E39" s="65"/>
    </row>
    <row r="40" spans="1:5" ht="15.95" customHeight="1">
      <c r="A40" s="6" t="s">
        <v>649</v>
      </c>
      <c r="B40" s="81" t="s">
        <v>911</v>
      </c>
      <c r="C40" s="68" t="s">
        <v>12</v>
      </c>
      <c r="D40" s="75">
        <v>2</v>
      </c>
      <c r="E40" s="65"/>
    </row>
    <row r="41" spans="1:5" ht="15.95" customHeight="1">
      <c r="A41" s="6" t="s">
        <v>878</v>
      </c>
      <c r="B41" s="81" t="s">
        <v>912</v>
      </c>
      <c r="C41" s="68" t="s">
        <v>12</v>
      </c>
      <c r="D41" s="75">
        <v>4</v>
      </c>
      <c r="E41" s="65"/>
    </row>
    <row r="42" spans="1:5" ht="15.95" customHeight="1">
      <c r="A42" s="6" t="s">
        <v>650</v>
      </c>
      <c r="B42" s="81" t="s">
        <v>879</v>
      </c>
      <c r="C42" s="68" t="s">
        <v>12</v>
      </c>
      <c r="D42" s="75">
        <v>1</v>
      </c>
      <c r="E42" s="65"/>
    </row>
    <row r="43" spans="1:5" ht="15.95" customHeight="1">
      <c r="A43" s="6" t="s">
        <v>651</v>
      </c>
      <c r="B43" s="81" t="s">
        <v>913</v>
      </c>
      <c r="C43" s="68" t="s">
        <v>12</v>
      </c>
      <c r="D43" s="75">
        <v>2</v>
      </c>
      <c r="E43" s="65"/>
    </row>
    <row r="44" spans="1:5" ht="15.95" customHeight="1">
      <c r="A44" s="6" t="s">
        <v>652</v>
      </c>
      <c r="B44" s="81" t="s">
        <v>883</v>
      </c>
      <c r="C44" s="68" t="s">
        <v>12</v>
      </c>
      <c r="D44" s="75">
        <v>1</v>
      </c>
      <c r="E44" s="65"/>
    </row>
    <row r="45" spans="1:5" ht="15.95" customHeight="1">
      <c r="A45" s="6" t="s">
        <v>651</v>
      </c>
      <c r="B45" s="81" t="s">
        <v>914</v>
      </c>
      <c r="C45" s="68" t="s">
        <v>12</v>
      </c>
      <c r="D45" s="75">
        <v>1</v>
      </c>
      <c r="E45" s="65"/>
    </row>
    <row r="46" spans="1:5" ht="15.95" customHeight="1" thickBot="1">
      <c r="A46" s="82" t="s">
        <v>653</v>
      </c>
      <c r="B46" s="83" t="s">
        <v>879</v>
      </c>
      <c r="C46" s="11" t="s">
        <v>12</v>
      </c>
      <c r="D46" s="479">
        <v>4</v>
      </c>
      <c r="E46" s="33"/>
    </row>
    <row r="47" spans="1:5" ht="15.95" customHeight="1">
      <c r="A47" s="3" t="s">
        <v>653</v>
      </c>
      <c r="B47" s="478" t="s">
        <v>915</v>
      </c>
      <c r="C47" s="10" t="s">
        <v>12</v>
      </c>
      <c r="D47" s="78">
        <v>1</v>
      </c>
      <c r="E47" s="96"/>
    </row>
    <row r="48" spans="1:5" ht="15.95" customHeight="1">
      <c r="A48" s="6" t="s">
        <v>654</v>
      </c>
      <c r="B48" s="81" t="s">
        <v>916</v>
      </c>
      <c r="C48" s="68" t="s">
        <v>12</v>
      </c>
      <c r="D48" s="75">
        <v>1</v>
      </c>
      <c r="E48" s="65"/>
    </row>
    <row r="49" spans="1:5" ht="15.95" customHeight="1">
      <c r="A49" s="6" t="s">
        <v>880</v>
      </c>
      <c r="B49" s="81" t="s">
        <v>917</v>
      </c>
      <c r="C49" s="68" t="s">
        <v>12</v>
      </c>
      <c r="D49" s="75">
        <v>4</v>
      </c>
      <c r="E49" s="65"/>
    </row>
    <row r="50" spans="1:5" ht="15.95" customHeight="1">
      <c r="A50" s="6" t="s">
        <v>881</v>
      </c>
      <c r="B50" s="81" t="s">
        <v>918</v>
      </c>
      <c r="C50" s="68" t="s">
        <v>12</v>
      </c>
      <c r="D50" s="75">
        <v>3</v>
      </c>
      <c r="E50" s="65"/>
    </row>
    <row r="51" spans="1:5" ht="15.95" customHeight="1">
      <c r="A51" s="6"/>
      <c r="B51" s="81"/>
      <c r="C51" s="68"/>
      <c r="D51" s="18"/>
      <c r="E51" s="65"/>
    </row>
    <row r="52" spans="1:5">
      <c r="A52" s="9"/>
      <c r="B52" s="9"/>
      <c r="C52" s="12"/>
      <c r="D52" s="9"/>
      <c r="E52" s="12"/>
    </row>
  </sheetData>
  <mergeCells count="5">
    <mergeCell ref="A2:A3"/>
    <mergeCell ref="B2:B3"/>
    <mergeCell ref="C2:C3"/>
    <mergeCell ref="D2:D3"/>
    <mergeCell ref="E2:E3"/>
  </mergeCells>
  <phoneticPr fontId="1" type="noConversion"/>
  <printOptions horizontalCentered="1"/>
  <pageMargins left="0.59055118110236227" right="0.39370078740157483" top="0.59055118110236227" bottom="0.59055118110236227" header="0.39370078740157483" footer="0.3937007874015748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7" tint="0.59999389629810485"/>
  </sheetPr>
  <dimension ref="A1:L8"/>
  <sheetViews>
    <sheetView zoomScaleNormal="100" zoomScaleSheetLayoutView="70" workbookViewId="0">
      <selection activeCell="G68" sqref="G68:H68"/>
    </sheetView>
  </sheetViews>
  <sheetFormatPr defaultRowHeight="16.5"/>
  <cols>
    <col min="1" max="1" width="19.75" customWidth="1"/>
    <col min="2" max="2" width="16" customWidth="1"/>
    <col min="3" max="3" width="5.75" style="2" bestFit="1" customWidth="1"/>
    <col min="4" max="4" width="11.625" style="2" customWidth="1"/>
    <col min="5" max="6" width="10.625" customWidth="1"/>
    <col min="7" max="10" width="10.625" hidden="1" customWidth="1"/>
    <col min="11" max="11" width="11.625" bestFit="1" customWidth="1"/>
    <col min="12" max="12" width="10.625" customWidth="1"/>
  </cols>
  <sheetData>
    <row r="1" spans="1:12" ht="30" customHeight="1" thickBot="1">
      <c r="A1" s="1" t="s">
        <v>94</v>
      </c>
    </row>
    <row r="2" spans="1:12" ht="21.95" customHeight="1">
      <c r="A2" s="555" t="s">
        <v>11</v>
      </c>
      <c r="B2" s="528" t="s">
        <v>1</v>
      </c>
      <c r="C2" s="528" t="s">
        <v>28</v>
      </c>
      <c r="D2" s="561" t="s">
        <v>3</v>
      </c>
      <c r="E2" s="556" t="s">
        <v>95</v>
      </c>
      <c r="F2" s="556"/>
      <c r="G2" s="565" t="s">
        <v>96</v>
      </c>
      <c r="H2" s="524"/>
      <c r="I2" s="565" t="s">
        <v>97</v>
      </c>
      <c r="J2" s="525"/>
      <c r="K2" s="561" t="s">
        <v>98</v>
      </c>
      <c r="L2" s="563" t="s">
        <v>4</v>
      </c>
    </row>
    <row r="3" spans="1:12" ht="21.95" customHeight="1" thickBot="1">
      <c r="A3" s="557"/>
      <c r="B3" s="560"/>
      <c r="C3" s="560"/>
      <c r="D3" s="562"/>
      <c r="E3" s="85" t="s">
        <v>16</v>
      </c>
      <c r="F3" s="85" t="s">
        <v>17</v>
      </c>
      <c r="G3" s="126" t="s">
        <v>16</v>
      </c>
      <c r="H3" s="126" t="s">
        <v>17</v>
      </c>
      <c r="I3" s="85" t="s">
        <v>16</v>
      </c>
      <c r="J3" s="52" t="s">
        <v>17</v>
      </c>
      <c r="K3" s="562"/>
      <c r="L3" s="564"/>
    </row>
    <row r="4" spans="1:12" ht="21.95" customHeight="1" thickTop="1">
      <c r="A4" s="6" t="e">
        <f>철거공수량집계표!#REF!</f>
        <v>#REF!</v>
      </c>
      <c r="B4" s="68" t="e">
        <f>철거공수량집계표!#REF!</f>
        <v>#REF!</v>
      </c>
      <c r="C4" s="68" t="e">
        <f>철거공수량집계표!#REF!</f>
        <v>#REF!</v>
      </c>
      <c r="D4" s="86" t="e">
        <f>철거공수량집계표!#REF!</f>
        <v>#REF!</v>
      </c>
      <c r="E4" s="88">
        <f>철거공수량산출서!F20</f>
        <v>0.13250000000000001</v>
      </c>
      <c r="F4" s="87" t="e">
        <f t="shared" ref="F4" si="0">D4*E4</f>
        <v>#REF!</v>
      </c>
      <c r="G4" s="87"/>
      <c r="H4" s="87" t="e">
        <f t="shared" ref="H4" si="1">D4*G4</f>
        <v>#REF!</v>
      </c>
      <c r="I4" s="87"/>
      <c r="J4" s="87" t="e">
        <f t="shared" ref="J4" si="2">D4*I4</f>
        <v>#REF!</v>
      </c>
      <c r="K4" s="87" t="e">
        <f t="shared" ref="K4" si="3">F4+H4+J4</f>
        <v>#REF!</v>
      </c>
      <c r="L4" s="8"/>
    </row>
    <row r="5" spans="1:12" ht="21.95" customHeight="1">
      <c r="A5" s="6"/>
      <c r="B5" s="68"/>
      <c r="C5" s="68"/>
      <c r="D5" s="86"/>
      <c r="E5" s="88"/>
      <c r="F5" s="87"/>
      <c r="G5" s="87"/>
      <c r="H5" s="87"/>
      <c r="I5" s="87"/>
      <c r="J5" s="87"/>
      <c r="K5" s="87"/>
      <c r="L5" s="8"/>
    </row>
    <row r="6" spans="1:12" ht="21.95" customHeight="1">
      <c r="A6" s="6"/>
      <c r="B6" s="68"/>
      <c r="C6" s="68"/>
      <c r="D6" s="86"/>
      <c r="E6" s="88"/>
      <c r="F6" s="87"/>
      <c r="G6" s="87"/>
      <c r="H6" s="87"/>
      <c r="I6" s="87"/>
      <c r="J6" s="87"/>
      <c r="K6" s="87"/>
      <c r="L6" s="8"/>
    </row>
    <row r="7" spans="1:12" ht="21.95" customHeight="1" thickBot="1">
      <c r="A7" s="518" t="s">
        <v>99</v>
      </c>
      <c r="B7" s="519"/>
      <c r="C7" s="519"/>
      <c r="D7" s="67"/>
      <c r="E7" s="566" t="e">
        <f>SUM(F4:F6)</f>
        <v>#REF!</v>
      </c>
      <c r="F7" s="566"/>
      <c r="G7" s="566">
        <f>SUM(H5:H5)</f>
        <v>0</v>
      </c>
      <c r="H7" s="566"/>
      <c r="I7" s="566">
        <f>SUM(J5:J5)</f>
        <v>0</v>
      </c>
      <c r="J7" s="566"/>
      <c r="K7" s="47" t="e">
        <f>SUM(K4:K6)</f>
        <v>#REF!</v>
      </c>
      <c r="L7" s="16"/>
    </row>
    <row r="8" spans="1:12">
      <c r="A8" s="9"/>
      <c r="B8" s="9"/>
      <c r="C8" s="12"/>
      <c r="D8" s="12"/>
      <c r="E8" s="9"/>
      <c r="F8" s="9"/>
      <c r="G8" s="9"/>
      <c r="H8" s="9"/>
      <c r="I8" s="9"/>
      <c r="J8" s="9"/>
      <c r="K8" s="9"/>
      <c r="L8" s="9"/>
    </row>
  </sheetData>
  <mergeCells count="13">
    <mergeCell ref="I2:J2"/>
    <mergeCell ref="K2:K3"/>
    <mergeCell ref="L2:L3"/>
    <mergeCell ref="A7:C7"/>
    <mergeCell ref="E7:F7"/>
    <mergeCell ref="G7:H7"/>
    <mergeCell ref="I7:J7"/>
    <mergeCell ref="A2:A3"/>
    <mergeCell ref="B2:B3"/>
    <mergeCell ref="C2:C3"/>
    <mergeCell ref="D2:D3"/>
    <mergeCell ref="E2:F2"/>
    <mergeCell ref="G2:H2"/>
  </mergeCells>
  <phoneticPr fontId="1" type="noConversion"/>
  <printOptions horizontalCentered="1"/>
  <pageMargins left="0.59055118110236227" right="0.39370078740157483" top="0.59055118110236227" bottom="0.59055118110236227" header="0.39370078740157483" footer="0.39370078740157483"/>
  <pageSetup paperSize="9" orientation="landscape"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5" tint="0.79998168889431442"/>
  </sheetPr>
  <dimension ref="A1:H40"/>
  <sheetViews>
    <sheetView view="pageBreakPreview" topLeftCell="A13" zoomScale="70" zoomScaleNormal="100" zoomScaleSheetLayoutView="70" workbookViewId="0">
      <selection activeCell="G68" sqref="G68:H68"/>
    </sheetView>
  </sheetViews>
  <sheetFormatPr defaultRowHeight="16.5"/>
  <cols>
    <col min="1" max="1" width="3.625" customWidth="1"/>
    <col min="2" max="2" width="17.25" bestFit="1" customWidth="1"/>
    <col min="3" max="3" width="12.625" style="2" customWidth="1"/>
    <col min="4" max="4" width="55.625" customWidth="1"/>
    <col min="5" max="5" width="3.625" customWidth="1"/>
    <col min="6" max="6" width="10.625" customWidth="1"/>
    <col min="7" max="7" width="6.625" customWidth="1"/>
  </cols>
  <sheetData>
    <row r="1" spans="1:8" ht="24.95" customHeight="1" thickBot="1">
      <c r="A1" s="21" t="s">
        <v>25</v>
      </c>
      <c r="B1" s="89" t="e">
        <f>철거공수량집계표!#REF!</f>
        <v>#REF!</v>
      </c>
      <c r="C1" s="36" t="e">
        <f>철거공수량집계표!#REF!</f>
        <v>#REF!</v>
      </c>
      <c r="D1" s="36"/>
      <c r="E1" s="37" t="e">
        <f>철거공수량집계표!#REF!</f>
        <v>#REF!</v>
      </c>
      <c r="F1" s="38">
        <v>1</v>
      </c>
      <c r="G1" s="39"/>
      <c r="H1" s="40"/>
    </row>
    <row r="2" spans="1:8" ht="24.95" customHeight="1" thickTop="1" thickBot="1">
      <c r="A2" s="22" t="s">
        <v>26</v>
      </c>
      <c r="B2" s="90" t="s">
        <v>0</v>
      </c>
      <c r="C2" s="19" t="s">
        <v>1</v>
      </c>
      <c r="D2" s="19" t="s">
        <v>27</v>
      </c>
      <c r="E2" s="19" t="s">
        <v>28</v>
      </c>
      <c r="F2" s="19" t="s">
        <v>3</v>
      </c>
      <c r="G2" s="23" t="s">
        <v>4</v>
      </c>
      <c r="H2" s="40"/>
    </row>
    <row r="3" spans="1:8" ht="24.95" customHeight="1" thickTop="1">
      <c r="A3" s="24"/>
      <c r="B3" s="14"/>
      <c r="C3" s="41"/>
      <c r="D3" s="14"/>
      <c r="E3" s="14"/>
      <c r="F3" s="14"/>
      <c r="G3" s="25"/>
      <c r="H3" s="40"/>
    </row>
    <row r="4" spans="1:8" ht="24.95" customHeight="1">
      <c r="A4" s="24"/>
      <c r="B4" s="14"/>
      <c r="C4" s="41"/>
      <c r="D4" s="14"/>
      <c r="E4" s="14"/>
      <c r="F4" s="14"/>
      <c r="G4" s="25"/>
      <c r="H4" s="40"/>
    </row>
    <row r="5" spans="1:8" ht="24.95" customHeight="1">
      <c r="A5" s="24"/>
      <c r="B5" s="14"/>
      <c r="C5" s="41"/>
      <c r="D5" s="14"/>
      <c r="E5" s="14"/>
      <c r="F5" s="14"/>
      <c r="G5" s="25"/>
      <c r="H5" s="40"/>
    </row>
    <row r="6" spans="1:8" ht="24.95" customHeight="1">
      <c r="A6" s="24"/>
      <c r="B6" s="14"/>
      <c r="C6" s="41"/>
      <c r="D6" s="14"/>
      <c r="E6" s="14"/>
      <c r="F6" s="14"/>
      <c r="G6" s="25"/>
      <c r="H6" s="40"/>
    </row>
    <row r="7" spans="1:8" ht="24.95" customHeight="1">
      <c r="A7" s="24"/>
      <c r="B7" s="14"/>
      <c r="C7" s="41"/>
      <c r="D7" s="14"/>
      <c r="E7" s="14"/>
      <c r="F7" s="14"/>
      <c r="G7" s="25"/>
      <c r="H7" s="40"/>
    </row>
    <row r="8" spans="1:8" ht="24.95" customHeight="1">
      <c r="A8" s="24"/>
      <c r="B8" s="14"/>
      <c r="C8" s="41"/>
      <c r="D8" s="14"/>
      <c r="E8" s="14"/>
      <c r="F8" s="14"/>
      <c r="G8" s="25"/>
      <c r="H8" s="40"/>
    </row>
    <row r="9" spans="1:8" ht="24.95" customHeight="1">
      <c r="A9" s="24"/>
      <c r="B9" s="14"/>
      <c r="C9" s="41"/>
      <c r="D9" s="14"/>
      <c r="E9" s="14"/>
      <c r="F9" s="14"/>
      <c r="G9" s="25"/>
      <c r="H9" s="40"/>
    </row>
    <row r="10" spans="1:8" ht="24.95" customHeight="1">
      <c r="A10" s="24"/>
      <c r="B10" s="14"/>
      <c r="C10" s="41"/>
      <c r="D10" s="14"/>
      <c r="E10" s="14"/>
      <c r="F10" s="14"/>
      <c r="G10" s="25"/>
      <c r="H10" s="40"/>
    </row>
    <row r="11" spans="1:8" ht="24.95" customHeight="1">
      <c r="A11" s="24"/>
      <c r="B11" s="14"/>
      <c r="C11" s="41"/>
      <c r="D11" s="14"/>
      <c r="E11" s="14"/>
      <c r="F11" s="14"/>
      <c r="G11" s="25"/>
      <c r="H11" s="40"/>
    </row>
    <row r="12" spans="1:8" ht="24.95" customHeight="1">
      <c r="A12" s="24"/>
      <c r="B12" s="14"/>
      <c r="C12" s="41"/>
      <c r="D12" s="14"/>
      <c r="E12" s="14"/>
      <c r="F12" s="14"/>
      <c r="G12" s="25"/>
      <c r="H12" s="40"/>
    </row>
    <row r="13" spans="1:8" ht="24.95" customHeight="1">
      <c r="A13" s="24"/>
      <c r="B13" s="14"/>
      <c r="C13" s="41"/>
      <c r="D13" s="14"/>
      <c r="E13" s="14"/>
      <c r="F13" s="14"/>
      <c r="G13" s="25"/>
      <c r="H13" s="40"/>
    </row>
    <row r="14" spans="1:8" ht="24.95" customHeight="1">
      <c r="A14" s="24"/>
      <c r="B14" s="14"/>
      <c r="C14" s="41"/>
      <c r="D14" s="14"/>
      <c r="E14" s="14"/>
      <c r="F14" s="14"/>
      <c r="G14" s="25"/>
      <c r="H14" s="40"/>
    </row>
    <row r="15" spans="1:8" ht="24.95" customHeight="1">
      <c r="A15" s="24"/>
      <c r="B15" s="14"/>
      <c r="C15" s="41"/>
      <c r="D15" s="14"/>
      <c r="E15" s="14"/>
      <c r="F15" s="14"/>
      <c r="G15" s="25"/>
      <c r="H15" s="40"/>
    </row>
    <row r="16" spans="1:8" ht="24.95" customHeight="1">
      <c r="A16" s="24"/>
      <c r="B16" s="14"/>
      <c r="C16" s="41"/>
      <c r="D16" s="14"/>
      <c r="E16" s="14"/>
      <c r="F16" s="14"/>
      <c r="G16" s="25"/>
      <c r="H16" s="40"/>
    </row>
    <row r="17" spans="1:8" ht="24.95" customHeight="1">
      <c r="A17" s="26"/>
      <c r="B17" s="20"/>
      <c r="C17" s="50"/>
      <c r="D17" s="20"/>
      <c r="E17" s="20"/>
      <c r="F17" s="20"/>
      <c r="G17" s="27"/>
      <c r="H17" s="40"/>
    </row>
    <row r="18" spans="1:8" ht="24.95" customHeight="1">
      <c r="A18" s="72">
        <v>1</v>
      </c>
      <c r="B18" s="7" t="s">
        <v>104</v>
      </c>
      <c r="C18" s="68"/>
      <c r="D18" s="28" t="s">
        <v>182</v>
      </c>
      <c r="E18" s="10" t="s">
        <v>85</v>
      </c>
      <c r="F18" s="31">
        <f>(0.35*0.4*1)-(0.3*0.3*1)</f>
        <v>4.9999999999999989E-2</v>
      </c>
      <c r="G18" s="65"/>
      <c r="H18" s="40"/>
    </row>
    <row r="19" spans="1:8" ht="24.95" customHeight="1">
      <c r="A19" s="72">
        <v>2</v>
      </c>
      <c r="B19" s="7" t="s">
        <v>105</v>
      </c>
      <c r="C19" s="68" t="s">
        <v>95</v>
      </c>
      <c r="D19" s="28" t="s">
        <v>182</v>
      </c>
      <c r="E19" s="10" t="s">
        <v>85</v>
      </c>
      <c r="F19" s="31">
        <f>(0.35*0.4*1)-(0.3*0.3*1)</f>
        <v>4.9999999999999989E-2</v>
      </c>
      <c r="G19" s="65"/>
      <c r="H19" s="40"/>
    </row>
    <row r="20" spans="1:8" ht="24.95" customHeight="1">
      <c r="A20" s="72">
        <v>3</v>
      </c>
      <c r="B20" s="7" t="s">
        <v>106</v>
      </c>
      <c r="C20" s="68" t="s">
        <v>95</v>
      </c>
      <c r="D20" s="28" t="s">
        <v>183</v>
      </c>
      <c r="E20" s="68" t="s">
        <v>57</v>
      </c>
      <c r="F20" s="31">
        <f>0.05*2.65</f>
        <v>0.13250000000000001</v>
      </c>
      <c r="G20" s="65"/>
      <c r="H20" s="40"/>
    </row>
    <row r="21" spans="1:8" ht="24.95" customHeight="1">
      <c r="A21" s="72"/>
      <c r="B21" s="7"/>
      <c r="C21" s="68"/>
      <c r="D21" s="28"/>
      <c r="E21" s="68"/>
      <c r="F21" s="31"/>
      <c r="G21" s="65"/>
      <c r="H21" s="40"/>
    </row>
    <row r="22" spans="1:8" ht="24.95" customHeight="1">
      <c r="A22" s="72"/>
      <c r="B22" s="7"/>
      <c r="C22" s="68"/>
      <c r="D22" s="28"/>
      <c r="E22" s="68"/>
      <c r="F22" s="31"/>
      <c r="G22" s="65"/>
      <c r="H22" s="40"/>
    </row>
    <row r="23" spans="1:8" ht="24.95" customHeight="1">
      <c r="A23" s="72"/>
      <c r="B23" s="7"/>
      <c r="C23" s="68"/>
      <c r="D23" s="28"/>
      <c r="E23" s="68"/>
      <c r="F23" s="31"/>
      <c r="G23" s="65"/>
      <c r="H23" s="40"/>
    </row>
    <row r="24" spans="1:8" ht="24.95" customHeight="1">
      <c r="A24" s="72"/>
      <c r="B24" s="7"/>
      <c r="C24" s="68"/>
      <c r="D24" s="28"/>
      <c r="E24" s="68"/>
      <c r="F24" s="31"/>
      <c r="G24" s="65"/>
      <c r="H24" s="40"/>
    </row>
    <row r="25" spans="1:8" ht="24.95" customHeight="1">
      <c r="A25" s="72"/>
      <c r="B25" s="7"/>
      <c r="C25" s="68"/>
      <c r="D25" s="28"/>
      <c r="E25" s="68"/>
      <c r="F25" s="31"/>
      <c r="G25" s="65"/>
      <c r="H25" s="40"/>
    </row>
    <row r="26" spans="1:8" ht="24.95" customHeight="1">
      <c r="A26" s="72"/>
      <c r="B26" s="7"/>
      <c r="C26" s="68"/>
      <c r="D26" s="28"/>
      <c r="E26" s="68"/>
      <c r="F26" s="31"/>
      <c r="G26" s="65"/>
      <c r="H26" s="40"/>
    </row>
    <row r="27" spans="1:8" ht="24.95" customHeight="1">
      <c r="A27" s="72"/>
      <c r="B27" s="7"/>
      <c r="C27" s="68"/>
      <c r="D27" s="28"/>
      <c r="E27" s="68"/>
      <c r="F27" s="31"/>
      <c r="G27" s="65"/>
      <c r="H27" s="40"/>
    </row>
    <row r="28" spans="1:8" ht="24.95" customHeight="1">
      <c r="A28" s="72"/>
      <c r="B28" s="7"/>
      <c r="C28" s="68"/>
      <c r="D28" s="28"/>
      <c r="E28" s="68"/>
      <c r="F28" s="31"/>
      <c r="G28" s="65"/>
      <c r="H28" s="40"/>
    </row>
    <row r="29" spans="1:8" ht="24.95" customHeight="1">
      <c r="A29" s="72"/>
      <c r="B29" s="7"/>
      <c r="C29" s="68"/>
      <c r="D29" s="28"/>
      <c r="E29" s="68"/>
      <c r="F29" s="31"/>
      <c r="G29" s="65"/>
      <c r="H29" s="40"/>
    </row>
    <row r="30" spans="1:8" ht="24.95" customHeight="1">
      <c r="A30" s="72"/>
      <c r="B30" s="7"/>
      <c r="C30" s="68"/>
      <c r="D30" s="28"/>
      <c r="E30" s="68"/>
      <c r="F30" s="31"/>
      <c r="G30" s="65"/>
      <c r="H30" s="40"/>
    </row>
    <row r="31" spans="1:8" ht="24.95" customHeight="1">
      <c r="A31" s="72"/>
      <c r="B31" s="7"/>
      <c r="C31" s="68"/>
      <c r="D31" s="28"/>
      <c r="E31" s="68"/>
      <c r="F31" s="31"/>
      <c r="G31" s="65"/>
      <c r="H31" s="40"/>
    </row>
    <row r="32" spans="1:8" ht="24.95" customHeight="1">
      <c r="A32" s="72"/>
      <c r="B32" s="7"/>
      <c r="C32" s="68"/>
      <c r="D32" s="28"/>
      <c r="E32" s="68"/>
      <c r="F32" s="31"/>
      <c r="G32" s="65"/>
      <c r="H32" s="40"/>
    </row>
    <row r="33" spans="1:8" ht="24.95" customHeight="1">
      <c r="A33" s="72"/>
      <c r="B33" s="7"/>
      <c r="C33" s="68"/>
      <c r="D33" s="28"/>
      <c r="E33" s="68"/>
      <c r="F33" s="31"/>
      <c r="G33" s="65"/>
      <c r="H33" s="40"/>
    </row>
    <row r="34" spans="1:8" ht="24.95" customHeight="1">
      <c r="A34" s="72"/>
      <c r="B34" s="7"/>
      <c r="C34" s="68"/>
      <c r="D34" s="28"/>
      <c r="E34" s="68"/>
      <c r="F34" s="31"/>
      <c r="G34" s="65"/>
      <c r="H34" s="40"/>
    </row>
    <row r="35" spans="1:8" ht="24.95" customHeight="1">
      <c r="A35" s="72"/>
      <c r="B35" s="7"/>
      <c r="C35" s="68"/>
      <c r="D35" s="28"/>
      <c r="E35" s="68"/>
      <c r="F35" s="31"/>
      <c r="G35" s="65"/>
      <c r="H35" s="40"/>
    </row>
    <row r="36" spans="1:8" ht="24.95" customHeight="1">
      <c r="A36" s="72"/>
      <c r="B36" s="7"/>
      <c r="C36" s="68"/>
      <c r="D36" s="28"/>
      <c r="E36" s="68"/>
      <c r="F36" s="31"/>
      <c r="G36" s="65"/>
      <c r="H36" s="40"/>
    </row>
    <row r="37" spans="1:8" ht="24.95" customHeight="1">
      <c r="A37" s="72"/>
      <c r="B37" s="7"/>
      <c r="C37" s="68"/>
      <c r="D37" s="28"/>
      <c r="E37" s="68"/>
      <c r="F37" s="31"/>
      <c r="G37" s="65"/>
      <c r="H37" s="40"/>
    </row>
    <row r="38" spans="1:8" ht="24.95" customHeight="1">
      <c r="A38" s="72"/>
      <c r="B38" s="7"/>
      <c r="C38" s="68"/>
      <c r="D38" s="28"/>
      <c r="E38" s="68"/>
      <c r="F38" s="31"/>
      <c r="G38" s="65"/>
      <c r="H38" s="40"/>
    </row>
    <row r="39" spans="1:8" ht="24.95" customHeight="1">
      <c r="A39" s="72"/>
      <c r="B39" s="7"/>
      <c r="C39" s="68"/>
      <c r="D39" s="28"/>
      <c r="E39" s="68"/>
      <c r="F39" s="31"/>
      <c r="G39" s="65"/>
      <c r="H39" s="40"/>
    </row>
    <row r="40" spans="1:8" ht="24.95" customHeight="1" thickBot="1">
      <c r="A40" s="15"/>
      <c r="B40" s="91"/>
      <c r="C40" s="11"/>
      <c r="D40" s="29"/>
      <c r="E40" s="11"/>
      <c r="F40" s="32"/>
      <c r="G40" s="33"/>
      <c r="H40" s="40"/>
    </row>
  </sheetData>
  <phoneticPr fontId="1" type="noConversion"/>
  <printOptions horizontalCentered="1"/>
  <pageMargins left="0.39370078740157483" right="0.39370078740157483" top="0.59055118110236227" bottom="0.39370078740157483" header="0" footer="0"/>
  <pageSetup paperSize="9" scale="7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7" tint="0.59999389629810485"/>
  </sheetPr>
  <dimension ref="A1:I55"/>
  <sheetViews>
    <sheetView view="pageBreakPreview" zoomScaleNormal="85" zoomScaleSheetLayoutView="100" workbookViewId="0">
      <pane xSplit="9" ySplit="3" topLeftCell="J22" activePane="bottomRight" state="frozen"/>
      <selection activeCell="I19" sqref="I19"/>
      <selection pane="topRight" activeCell="I19" sqref="I19"/>
      <selection pane="bottomLeft" activeCell="I19" sqref="I19"/>
      <selection pane="bottomRight"/>
    </sheetView>
  </sheetViews>
  <sheetFormatPr defaultRowHeight="16.5"/>
  <cols>
    <col min="1" max="1" width="21.75" customWidth="1"/>
    <col min="2" max="2" width="19" customWidth="1"/>
    <col min="3" max="3" width="6.875" style="2" customWidth="1"/>
    <col min="4" max="4" width="7.5" style="2" customWidth="1"/>
    <col min="5" max="5" width="14.125" customWidth="1"/>
    <col min="6" max="6" width="11.625" customWidth="1"/>
    <col min="7" max="7" width="12" customWidth="1"/>
    <col min="8" max="8" width="11.875" customWidth="1"/>
    <col min="9" max="9" width="19.375" customWidth="1"/>
  </cols>
  <sheetData>
    <row r="1" spans="1:9" ht="30" customHeight="1">
      <c r="A1" s="1" t="s">
        <v>100</v>
      </c>
    </row>
    <row r="2" spans="1:9" ht="18" customHeight="1">
      <c r="A2" s="567" t="s">
        <v>668</v>
      </c>
      <c r="B2" s="567" t="s">
        <v>1</v>
      </c>
      <c r="C2" s="567" t="s">
        <v>2</v>
      </c>
      <c r="D2" s="567" t="s">
        <v>87</v>
      </c>
      <c r="E2" s="567" t="s">
        <v>239</v>
      </c>
      <c r="F2" s="567"/>
      <c r="G2" s="567" t="s">
        <v>101</v>
      </c>
      <c r="H2" s="567"/>
      <c r="I2" s="567" t="s">
        <v>4</v>
      </c>
    </row>
    <row r="3" spans="1:9" ht="18" customHeight="1">
      <c r="A3" s="567"/>
      <c r="B3" s="567"/>
      <c r="C3" s="567"/>
      <c r="D3" s="567"/>
      <c r="E3" s="495" t="s">
        <v>13</v>
      </c>
      <c r="F3" s="495" t="s">
        <v>17</v>
      </c>
      <c r="G3" s="495" t="s">
        <v>102</v>
      </c>
      <c r="H3" s="495" t="s">
        <v>17</v>
      </c>
      <c r="I3" s="567"/>
    </row>
    <row r="4" spans="1:9" ht="18" customHeight="1">
      <c r="A4" s="7" t="str">
        <f>철거공수량집계표!A4</f>
        <v>소나무</v>
      </c>
      <c r="B4" s="7" t="str">
        <f>철거공수량집계표!B4</f>
        <v>H8.0xW3.0xR8</v>
      </c>
      <c r="C4" s="7" t="str">
        <f>철거공수량집계표!C4</f>
        <v>주</v>
      </c>
      <c r="D4" s="464">
        <f>철거공수량집계표!D4</f>
        <v>3</v>
      </c>
      <c r="E4" s="31">
        <f>'폐기목 중량환산표1'!$F$6</f>
        <v>11.764705882352942</v>
      </c>
      <c r="F4" s="31">
        <f t="shared" ref="F4:F5" si="0">D4*E4</f>
        <v>35.294117647058826</v>
      </c>
      <c r="G4" s="43">
        <f>'폐기목 중량환산표1'!$F$7</f>
        <v>0.01</v>
      </c>
      <c r="H4" s="31">
        <f t="shared" ref="H4:H5" si="1">D4*G4</f>
        <v>0.03</v>
      </c>
      <c r="I4" s="68"/>
    </row>
    <row r="5" spans="1:9" ht="18" customHeight="1">
      <c r="A5" s="7" t="str">
        <f>철거공수량집계표!A5</f>
        <v>소나무</v>
      </c>
      <c r="B5" s="7" t="str">
        <f>철거공수량집계표!B5</f>
        <v>H5.0xW3.0xR25</v>
      </c>
      <c r="C5" s="7" t="str">
        <f>철거공수량집계표!C5</f>
        <v>주</v>
      </c>
      <c r="D5" s="464">
        <f>철거공수량집계표!D5</f>
        <v>1</v>
      </c>
      <c r="E5" s="31">
        <f>'폐기목 중량환산표1'!$F$16</f>
        <v>230.9</v>
      </c>
      <c r="F5" s="31">
        <f t="shared" si="0"/>
        <v>230.9</v>
      </c>
      <c r="G5" s="31">
        <f>'폐기목 중량환산표1'!$F$17</f>
        <v>0.20100000000000001</v>
      </c>
      <c r="H5" s="31">
        <f t="shared" si="1"/>
        <v>0.20100000000000001</v>
      </c>
      <c r="I5" s="68"/>
    </row>
    <row r="6" spans="1:9" ht="18" customHeight="1">
      <c r="A6" s="7" t="str">
        <f>철거공수량집계표!A6</f>
        <v>스트로브잣나무</v>
      </c>
      <c r="B6" s="7" t="str">
        <f>철거공수량집계표!B6</f>
        <v>H10.0xR30</v>
      </c>
      <c r="C6" s="7" t="str">
        <f>철거공수량집계표!C6</f>
        <v>주</v>
      </c>
      <c r="D6" s="464">
        <f>철거공수량집계표!D6</f>
        <v>2</v>
      </c>
      <c r="E6" s="31">
        <f>'폐기목 중량환산표1'!$K$16</f>
        <v>332.5</v>
      </c>
      <c r="F6" s="31">
        <f t="shared" ref="F6:F11" si="2">D6*E6</f>
        <v>665</v>
      </c>
      <c r="G6" s="43">
        <f>'폐기목 중량환산표1'!$K$17</f>
        <v>0.28900000000000003</v>
      </c>
      <c r="H6" s="31">
        <f t="shared" ref="H6:H50" si="3">D6*G6</f>
        <v>0.57800000000000007</v>
      </c>
      <c r="I6" s="68"/>
    </row>
    <row r="7" spans="1:9" ht="18" customHeight="1">
      <c r="A7" s="7" t="str">
        <f>철거공수량집계표!A7</f>
        <v>스트로브잣나무</v>
      </c>
      <c r="B7" s="7" t="str">
        <f>철거공수량집계표!B7</f>
        <v>H8.0xR18</v>
      </c>
      <c r="C7" s="7" t="str">
        <f>철거공수량집계표!C7</f>
        <v>주</v>
      </c>
      <c r="D7" s="464">
        <f>철거공수량집계표!D7</f>
        <v>18</v>
      </c>
      <c r="E7" s="31">
        <f>'폐기목 중량환산표1'!$P$6</f>
        <v>95.764705882352956</v>
      </c>
      <c r="F7" s="31">
        <f t="shared" si="2"/>
        <v>1723.7647058823532</v>
      </c>
      <c r="G7" s="31">
        <f>'폐기목 중량환산표1'!$P$7</f>
        <v>8.4000000000000005E-2</v>
      </c>
      <c r="H7" s="31">
        <f t="shared" si="3"/>
        <v>1.512</v>
      </c>
      <c r="I7" s="68"/>
    </row>
    <row r="8" spans="1:9" ht="18" customHeight="1">
      <c r="A8" s="7" t="str">
        <f>철거공수량집계표!A8</f>
        <v>스트로브잣나무</v>
      </c>
      <c r="B8" s="7" t="str">
        <f>철거공수량집계표!B8</f>
        <v>H7.0xR24</v>
      </c>
      <c r="C8" s="7" t="str">
        <f>철거공수량집계표!C8</f>
        <v>주</v>
      </c>
      <c r="D8" s="464">
        <f>철거공수량집계표!D8</f>
        <v>7</v>
      </c>
      <c r="E8" s="31">
        <f>'폐기목 중량환산표1'!$E$16</f>
        <v>191.5</v>
      </c>
      <c r="F8" s="31">
        <f t="shared" si="2"/>
        <v>1340.5</v>
      </c>
      <c r="G8" s="31">
        <f>'폐기목 중량환산표1'!$E$17</f>
        <v>0.16700000000000001</v>
      </c>
      <c r="H8" s="31">
        <f t="shared" si="3"/>
        <v>1.169</v>
      </c>
      <c r="I8" s="68"/>
    </row>
    <row r="9" spans="1:9" ht="18" customHeight="1">
      <c r="A9" s="7" t="str">
        <f>철거공수량집계표!A9</f>
        <v>스트로브잣나무</v>
      </c>
      <c r="B9" s="7" t="str">
        <f>철거공수량집계표!B9</f>
        <v>H7.0xR22</v>
      </c>
      <c r="C9" s="7" t="str">
        <f>철거공수량집계표!C9</f>
        <v>주</v>
      </c>
      <c r="D9" s="464">
        <f>철거공수량집계표!D9</f>
        <v>12</v>
      </c>
      <c r="E9" s="31">
        <f>'폐기목 중량환산표1'!$C$16</f>
        <v>160.9</v>
      </c>
      <c r="F9" s="31">
        <f t="shared" si="2"/>
        <v>1930.8000000000002</v>
      </c>
      <c r="G9" s="31">
        <f>'폐기목 중량환산표1'!$C$17</f>
        <v>0.14000000000000001</v>
      </c>
      <c r="H9" s="31">
        <f t="shared" si="3"/>
        <v>1.6800000000000002</v>
      </c>
      <c r="I9" s="68"/>
    </row>
    <row r="10" spans="1:9" ht="18" customHeight="1">
      <c r="A10" s="7" t="str">
        <f>철거공수량집계표!A10</f>
        <v>스트로브잣나무</v>
      </c>
      <c r="B10" s="7" t="str">
        <f>철거공수량집계표!B10</f>
        <v>H7.0xR20</v>
      </c>
      <c r="C10" s="7" t="str">
        <f>철거공수량집계표!C10</f>
        <v>주</v>
      </c>
      <c r="D10" s="464">
        <f>철거공수량집계표!D10</f>
        <v>4</v>
      </c>
      <c r="E10" s="31">
        <f>'폐기목 중량환산표1'!$R$6</f>
        <v>118.23529411764706</v>
      </c>
      <c r="F10" s="31">
        <f t="shared" si="2"/>
        <v>472.94117647058823</v>
      </c>
      <c r="G10" s="31">
        <f>'폐기목 중량환산표1'!$R$7</f>
        <v>0.10300000000000001</v>
      </c>
      <c r="H10" s="31">
        <f t="shared" si="3"/>
        <v>0.41200000000000003</v>
      </c>
      <c r="I10" s="31"/>
    </row>
    <row r="11" spans="1:9" ht="18" customHeight="1">
      <c r="A11" s="7" t="str">
        <f>철거공수량집계표!A11</f>
        <v>스트로브잣나무</v>
      </c>
      <c r="B11" s="7" t="str">
        <f>철거공수량집계표!B11</f>
        <v>H7.0xR15</v>
      </c>
      <c r="C11" s="7" t="str">
        <f>철거공수량집계표!C11</f>
        <v>주</v>
      </c>
      <c r="D11" s="464">
        <f>철거공수량집계표!D11</f>
        <v>15</v>
      </c>
      <c r="E11" s="31">
        <f>'폐기목 중량환산표1'!$M$6</f>
        <v>58.235294117647058</v>
      </c>
      <c r="F11" s="31">
        <f t="shared" si="2"/>
        <v>873.52941176470586</v>
      </c>
      <c r="G11" s="31">
        <f>'폐기목 중량환산표1'!$M$7</f>
        <v>5.1000000000000004E-2</v>
      </c>
      <c r="H11" s="31">
        <f t="shared" si="3"/>
        <v>0.76500000000000001</v>
      </c>
      <c r="I11" s="68"/>
    </row>
    <row r="12" spans="1:9" ht="18" customHeight="1">
      <c r="A12" s="7" t="str">
        <f>철거공수량집계표!A12</f>
        <v>스트로브잣나무</v>
      </c>
      <c r="B12" s="7" t="str">
        <f>철거공수량집계표!B12</f>
        <v>H6.0xR18</v>
      </c>
      <c r="C12" s="7" t="str">
        <f>철거공수량집계표!C12</f>
        <v>주</v>
      </c>
      <c r="D12" s="464">
        <f>철거공수량집계표!D12</f>
        <v>33</v>
      </c>
      <c r="E12" s="31">
        <f>'폐기목 중량환산표1'!$P$6</f>
        <v>95.764705882352956</v>
      </c>
      <c r="F12" s="31">
        <f t="shared" ref="F12:F13" si="4">D12*E12</f>
        <v>3160.2352941176478</v>
      </c>
      <c r="G12" s="31">
        <f>'폐기목 중량환산표1'!$P$7</f>
        <v>8.4000000000000005E-2</v>
      </c>
      <c r="H12" s="31">
        <f t="shared" si="3"/>
        <v>2.7720000000000002</v>
      </c>
      <c r="I12" s="68"/>
    </row>
    <row r="13" spans="1:9" ht="18" customHeight="1">
      <c r="A13" s="7" t="str">
        <f>철거공수량집계표!A13</f>
        <v>스트로브잣나무</v>
      </c>
      <c r="B13" s="7" t="str">
        <f>철거공수량집계표!B13</f>
        <v>H4.0xR15</v>
      </c>
      <c r="C13" s="7" t="str">
        <f>철거공수량집계표!C13</f>
        <v>주</v>
      </c>
      <c r="D13" s="464">
        <f>철거공수량집계표!D13</f>
        <v>11</v>
      </c>
      <c r="E13" s="31">
        <f>'폐기목 중량환산표1'!$M$6</f>
        <v>58.235294117647058</v>
      </c>
      <c r="F13" s="31">
        <f t="shared" si="4"/>
        <v>640.58823529411768</v>
      </c>
      <c r="G13" s="31">
        <f>'폐기목 중량환산표1'!$M$7</f>
        <v>5.1000000000000004E-2</v>
      </c>
      <c r="H13" s="31">
        <f t="shared" si="3"/>
        <v>0.56100000000000005</v>
      </c>
      <c r="I13" s="68"/>
    </row>
    <row r="14" spans="1:9" ht="18" customHeight="1">
      <c r="A14" s="7" t="str">
        <f>철거공수량집계표!A14</f>
        <v>전나무</v>
      </c>
      <c r="B14" s="7" t="str">
        <f>철거공수량집계표!B14</f>
        <v>H7.0xW2.0</v>
      </c>
      <c r="C14" s="7" t="str">
        <f>철거공수량집계표!C14</f>
        <v>주</v>
      </c>
      <c r="D14" s="464">
        <f>철거공수량집계표!D14</f>
        <v>4</v>
      </c>
      <c r="E14" s="31">
        <f>'폐기목 중량환산표2'!$F$6</f>
        <v>912.35294117647061</v>
      </c>
      <c r="F14" s="31">
        <f t="shared" ref="F14:F50" si="5">D14*E14</f>
        <v>3649.4117647058824</v>
      </c>
      <c r="G14" s="31">
        <f>'폐기목 중량환산표2'!$F$7</f>
        <v>0.79200000000000004</v>
      </c>
      <c r="H14" s="31">
        <f t="shared" si="3"/>
        <v>3.1680000000000001</v>
      </c>
      <c r="I14" s="68"/>
    </row>
    <row r="15" spans="1:9" ht="18" customHeight="1">
      <c r="A15" s="7" t="str">
        <f>철거공수량집계표!A15</f>
        <v>전나무</v>
      </c>
      <c r="B15" s="7" t="str">
        <f>철거공수량집계표!B15</f>
        <v>H7.0xR18</v>
      </c>
      <c r="C15" s="7" t="str">
        <f>철거공수량집계표!C15</f>
        <v>주</v>
      </c>
      <c r="D15" s="464">
        <f>철거공수량집계표!D15</f>
        <v>10</v>
      </c>
      <c r="E15" s="31">
        <f>'폐기목 중량환산표1'!$P$6</f>
        <v>95.764705882352956</v>
      </c>
      <c r="F15" s="31">
        <f t="shared" si="5"/>
        <v>957.64705882352951</v>
      </c>
      <c r="G15" s="31">
        <f>'폐기목 중량환산표1'!$P$7</f>
        <v>8.4000000000000005E-2</v>
      </c>
      <c r="H15" s="31">
        <f t="shared" si="3"/>
        <v>0.84000000000000008</v>
      </c>
      <c r="I15" s="68"/>
    </row>
    <row r="16" spans="1:9" ht="18" customHeight="1">
      <c r="A16" s="7" t="str">
        <f>철거공수량집계표!A16</f>
        <v>전나무</v>
      </c>
      <c r="B16" s="7" t="str">
        <f>철거공수량집계표!B16</f>
        <v>H5.5xW3.0</v>
      </c>
      <c r="C16" s="7" t="str">
        <f>철거공수량집계표!C16</f>
        <v>주</v>
      </c>
      <c r="D16" s="464">
        <f>철거공수량집계표!D16</f>
        <v>3</v>
      </c>
      <c r="E16" s="31">
        <f>'폐기목 중량환산표1'!$P$16</f>
        <v>497.8</v>
      </c>
      <c r="F16" s="31">
        <f t="shared" si="5"/>
        <v>1493.4</v>
      </c>
      <c r="G16" s="31">
        <f>'폐기목 중량환산표1'!$P$17</f>
        <v>0.43200000000000005</v>
      </c>
      <c r="H16" s="31">
        <f t="shared" si="3"/>
        <v>1.2960000000000003</v>
      </c>
      <c r="I16" s="68"/>
    </row>
    <row r="17" spans="1:9" ht="18" customHeight="1">
      <c r="A17" s="7" t="str">
        <f>철거공수량집계표!A17</f>
        <v>전나무</v>
      </c>
      <c r="B17" s="7" t="str">
        <f>철거공수량집계표!B17</f>
        <v>H5.0xR20</v>
      </c>
      <c r="C17" s="7" t="str">
        <f>철거공수량집계표!C17</f>
        <v>주</v>
      </c>
      <c r="D17" s="464">
        <f>철거공수량집계표!D17</f>
        <v>3</v>
      </c>
      <c r="E17" s="31">
        <f>'폐기목 중량환산표1'!$R$6</f>
        <v>118.23529411764706</v>
      </c>
      <c r="F17" s="31">
        <f t="shared" si="5"/>
        <v>354.70588235294116</v>
      </c>
      <c r="G17" s="31">
        <f>'폐기목 중량환산표1'!$R$7</f>
        <v>0.10300000000000001</v>
      </c>
      <c r="H17" s="31">
        <f t="shared" si="3"/>
        <v>0.30900000000000005</v>
      </c>
      <c r="I17" s="31"/>
    </row>
    <row r="18" spans="1:9" ht="18" customHeight="1">
      <c r="A18" s="7" t="str">
        <f>철거공수량집계표!A18</f>
        <v>전나무</v>
      </c>
      <c r="B18" s="7" t="str">
        <f>철거공수량집계표!B18</f>
        <v>H3.5xW1.8</v>
      </c>
      <c r="C18" s="7" t="str">
        <f>철거공수량집계표!C18</f>
        <v>주</v>
      </c>
      <c r="D18" s="464">
        <f>철거공수량집계표!D18</f>
        <v>6</v>
      </c>
      <c r="E18" s="31">
        <f>'폐기목 중량환산표1'!$N$6</f>
        <v>66.235294117647058</v>
      </c>
      <c r="F18" s="31">
        <f t="shared" si="5"/>
        <v>397.41176470588232</v>
      </c>
      <c r="G18" s="31">
        <f>'폐기목 중량환산표1'!$N$7</f>
        <v>5.7999999999999996E-2</v>
      </c>
      <c r="H18" s="31">
        <f t="shared" si="3"/>
        <v>0.34799999999999998</v>
      </c>
      <c r="I18" s="68"/>
    </row>
    <row r="19" spans="1:9" ht="18" customHeight="1">
      <c r="A19" s="7" t="str">
        <f>철거공수량집계표!A19</f>
        <v>전나무</v>
      </c>
      <c r="B19" s="7" t="str">
        <f>철거공수량집계표!B19</f>
        <v>H3.0xW1.5</v>
      </c>
      <c r="C19" s="7" t="str">
        <f>철거공수량집계표!C19</f>
        <v>주</v>
      </c>
      <c r="D19" s="464">
        <f>철거공수량집계표!D19</f>
        <v>11</v>
      </c>
      <c r="E19" s="31">
        <f>'폐기목 중량환산표1'!$J$6</f>
        <v>31.882352941176475</v>
      </c>
      <c r="F19" s="31">
        <f t="shared" si="5"/>
        <v>350.70588235294122</v>
      </c>
      <c r="G19" s="31">
        <f>'폐기목 중량환산표1'!$J$7</f>
        <v>2.8000000000000004E-2</v>
      </c>
      <c r="H19" s="31">
        <f t="shared" si="3"/>
        <v>0.30800000000000005</v>
      </c>
      <c r="I19" s="68"/>
    </row>
    <row r="20" spans="1:9" ht="18" customHeight="1">
      <c r="A20" s="7" t="str">
        <f>철거공수량집계표!A20</f>
        <v>주목</v>
      </c>
      <c r="B20" s="7" t="str">
        <f>철거공수량집계표!B20</f>
        <v>H2.5xW2.0</v>
      </c>
      <c r="C20" s="7" t="str">
        <f>철거공수량집계표!C20</f>
        <v>주</v>
      </c>
      <c r="D20" s="464">
        <f>철거공수량집계표!D20</f>
        <v>3</v>
      </c>
      <c r="E20" s="31">
        <f>'폐기목 중량환산표1'!$G$6</f>
        <v>14.941176470588236</v>
      </c>
      <c r="F20" s="31">
        <f t="shared" si="5"/>
        <v>44.82352941176471</v>
      </c>
      <c r="G20" s="31">
        <f>'폐기목 중량환산표1'!$G$7</f>
        <v>1.3999999999999999E-2</v>
      </c>
      <c r="H20" s="31">
        <f t="shared" si="3"/>
        <v>4.1999999999999996E-2</v>
      </c>
      <c r="I20" s="68"/>
    </row>
    <row r="21" spans="1:9" ht="18" customHeight="1">
      <c r="A21" s="7" t="str">
        <f>철거공수량집계표!A21</f>
        <v>주목</v>
      </c>
      <c r="B21" s="7" t="str">
        <f>철거공수량집계표!B21</f>
        <v>H2.5xW1.2</v>
      </c>
      <c r="C21" s="7" t="str">
        <f>철거공수량집계표!C21</f>
        <v>주</v>
      </c>
      <c r="D21" s="464">
        <f>철거공수량집계표!D21</f>
        <v>2</v>
      </c>
      <c r="E21" s="31">
        <f>'폐기목 중량환산표1'!$E$6</f>
        <v>9.0588235294117645</v>
      </c>
      <c r="F21" s="31">
        <f t="shared" si="5"/>
        <v>18.117647058823529</v>
      </c>
      <c r="G21" s="31">
        <f>'폐기목 중량환산표1'!$E$7</f>
        <v>9.0000000000000011E-3</v>
      </c>
      <c r="H21" s="31">
        <f t="shared" si="3"/>
        <v>1.8000000000000002E-2</v>
      </c>
      <c r="I21" s="68"/>
    </row>
    <row r="22" spans="1:9" ht="18" customHeight="1">
      <c r="A22" s="7" t="str">
        <f>철거공수량집계표!A22</f>
        <v>소나무묘목</v>
      </c>
      <c r="B22" s="7" t="str">
        <f>철거공수량집계표!B22</f>
        <v>H0.8xR3</v>
      </c>
      <c r="C22" s="7" t="str">
        <f>철거공수량집계표!C22</f>
        <v>주</v>
      </c>
      <c r="D22" s="464">
        <f>철거공수량집계표!D22</f>
        <v>100</v>
      </c>
      <c r="E22" s="31">
        <f>'폐기목 중량환산표1'!$B$6</f>
        <v>2.3529411764705883</v>
      </c>
      <c r="F22" s="31">
        <f t="shared" si="5"/>
        <v>235.29411764705884</v>
      </c>
      <c r="G22" s="31">
        <f>'폐기목 중량환산표1'!$B$7</f>
        <v>3.0000000000000001E-3</v>
      </c>
      <c r="H22" s="31">
        <f t="shared" si="3"/>
        <v>0.3</v>
      </c>
      <c r="I22" s="68"/>
    </row>
    <row r="23" spans="1:9" ht="18" customHeight="1">
      <c r="A23" s="7" t="str">
        <f>철거공수량집계표!A23</f>
        <v>가중나무</v>
      </c>
      <c r="B23" s="7" t="str">
        <f>철거공수량집계표!B23</f>
        <v>H3.5xB6</v>
      </c>
      <c r="C23" s="7" t="str">
        <f>철거공수량집계표!C23</f>
        <v>주</v>
      </c>
      <c r="D23" s="464">
        <f>철거공수량집계표!D23</f>
        <v>9</v>
      </c>
      <c r="E23" s="31">
        <f>'폐기목 중량환산표1'!$F$6</f>
        <v>11.764705882352942</v>
      </c>
      <c r="F23" s="31">
        <f t="shared" si="5"/>
        <v>105.88235294117648</v>
      </c>
      <c r="G23" s="31">
        <f>'폐기목 중량환산표1'!$F$7</f>
        <v>0.01</v>
      </c>
      <c r="H23" s="31">
        <f t="shared" si="3"/>
        <v>0.09</v>
      </c>
      <c r="I23" s="68"/>
    </row>
    <row r="24" spans="1:9" ht="18" customHeight="1">
      <c r="A24" s="7" t="str">
        <f>철거공수량집계표!A24</f>
        <v>감나무</v>
      </c>
      <c r="B24" s="7" t="str">
        <f>철거공수량집계표!B24</f>
        <v>H2.0xR4</v>
      </c>
      <c r="C24" s="7" t="str">
        <f>철거공수량집계표!C24</f>
        <v>주</v>
      </c>
      <c r="D24" s="464">
        <f>철거공수량집계표!D24</f>
        <v>2</v>
      </c>
      <c r="E24" s="31">
        <f>'폐기목 중량환산표1'!$B$6</f>
        <v>2.3529411764705883</v>
      </c>
      <c r="F24" s="31">
        <f t="shared" si="5"/>
        <v>4.7058823529411766</v>
      </c>
      <c r="G24" s="31">
        <f>'폐기목 중량환산표1'!$B$7</f>
        <v>3.0000000000000001E-3</v>
      </c>
      <c r="H24" s="31">
        <f t="shared" si="3"/>
        <v>6.0000000000000001E-3</v>
      </c>
      <c r="I24" s="68"/>
    </row>
    <row r="25" spans="1:9" ht="18" customHeight="1">
      <c r="A25" s="7" t="str">
        <f>철거공수량집계표!A25</f>
        <v>단풍나무</v>
      </c>
      <c r="B25" s="7" t="str">
        <f>철거공수량집계표!B25</f>
        <v>H5.0xR20</v>
      </c>
      <c r="C25" s="7" t="str">
        <f>철거공수량집계표!C25</f>
        <v>주</v>
      </c>
      <c r="D25" s="464">
        <f>철거공수량집계표!D25</f>
        <v>3</v>
      </c>
      <c r="E25" s="31">
        <f>'폐기목 중량환산표1'!$R$6</f>
        <v>118.23529411764706</v>
      </c>
      <c r="F25" s="31">
        <f t="shared" si="5"/>
        <v>354.70588235294116</v>
      </c>
      <c r="G25" s="31">
        <f>'폐기목 중량환산표1'!$R$7</f>
        <v>0.10300000000000001</v>
      </c>
      <c r="H25" s="31">
        <f t="shared" si="3"/>
        <v>0.30900000000000005</v>
      </c>
      <c r="I25" s="31"/>
    </row>
    <row r="26" spans="1:9" ht="18" customHeight="1">
      <c r="A26" s="7" t="str">
        <f>철거공수량집계표!A26</f>
        <v>당단풍</v>
      </c>
      <c r="B26" s="7" t="str">
        <f>철거공수량집계표!B26</f>
        <v>H3.0xR13</v>
      </c>
      <c r="C26" s="7" t="str">
        <f>철거공수량집계표!C26</f>
        <v>주</v>
      </c>
      <c r="D26" s="464">
        <f>철거공수량집계표!D26</f>
        <v>1</v>
      </c>
      <c r="E26" s="31">
        <f>'폐기목 중량환산표1'!$K$6</f>
        <v>37.411764705882355</v>
      </c>
      <c r="F26" s="31">
        <f t="shared" si="5"/>
        <v>37.411764705882355</v>
      </c>
      <c r="G26" s="31">
        <f>'폐기목 중량환산표1'!$K$7</f>
        <v>3.3000000000000002E-2</v>
      </c>
      <c r="H26" s="31">
        <f t="shared" si="3"/>
        <v>3.3000000000000002E-2</v>
      </c>
      <c r="I26" s="68"/>
    </row>
    <row r="27" spans="1:9" ht="18" customHeight="1">
      <c r="A27" s="7" t="str">
        <f>철거공수량집계표!A27</f>
        <v>대추나무</v>
      </c>
      <c r="B27" s="7" t="str">
        <f>철거공수량집계표!B27</f>
        <v>H2.0xR4</v>
      </c>
      <c r="C27" s="7" t="str">
        <f>철거공수량집계표!C27</f>
        <v>주</v>
      </c>
      <c r="D27" s="464">
        <f>철거공수량집계표!D27</f>
        <v>13</v>
      </c>
      <c r="E27" s="31">
        <f>'폐기목 중량환산표1'!$B$6</f>
        <v>2.3529411764705883</v>
      </c>
      <c r="F27" s="31">
        <f t="shared" ref="F27:F28" si="6">D27*E27</f>
        <v>30.588235294117649</v>
      </c>
      <c r="G27" s="31">
        <f>'폐기목 중량환산표1'!$B$7</f>
        <v>3.0000000000000001E-3</v>
      </c>
      <c r="H27" s="31">
        <f t="shared" ref="H27:H28" si="7">D27*G27</f>
        <v>3.9E-2</v>
      </c>
      <c r="I27" s="68"/>
    </row>
    <row r="28" spans="1:9" ht="18" customHeight="1">
      <c r="A28" s="7" t="str">
        <f>철거공수량집계표!A28</f>
        <v>백목련</v>
      </c>
      <c r="B28" s="7" t="str">
        <f>철거공수량집계표!B28</f>
        <v>H3.5xR15</v>
      </c>
      <c r="C28" s="7" t="str">
        <f>철거공수량집계표!C28</f>
        <v>주</v>
      </c>
      <c r="D28" s="464">
        <f>철거공수량집계표!D28</f>
        <v>3</v>
      </c>
      <c r="E28" s="31">
        <f>'폐기목 중량환산표1'!$M$6</f>
        <v>58.235294117647058</v>
      </c>
      <c r="F28" s="31">
        <f t="shared" si="6"/>
        <v>174.70588235294116</v>
      </c>
      <c r="G28" s="31">
        <f>'폐기목 중량환산표1'!$M$7</f>
        <v>5.1000000000000004E-2</v>
      </c>
      <c r="H28" s="31">
        <f t="shared" si="7"/>
        <v>0.15300000000000002</v>
      </c>
      <c r="I28" s="68"/>
    </row>
    <row r="29" spans="1:9" ht="18" customHeight="1">
      <c r="A29" s="7" t="str">
        <f>철거공수량집계표!A29</f>
        <v>버드나무</v>
      </c>
      <c r="B29" s="7" t="str">
        <f>철거공수량집계표!B29</f>
        <v>H14.0xR69</v>
      </c>
      <c r="C29" s="7" t="str">
        <f>철거공수량집계표!C29</f>
        <v>주</v>
      </c>
      <c r="D29" s="464">
        <f>철거공수량집계표!D29</f>
        <v>1</v>
      </c>
      <c r="E29" s="31">
        <f>'폐기목 중량환산표2'!$P$16</f>
        <v>4221.1000000000004</v>
      </c>
      <c r="F29" s="31">
        <f t="shared" si="5"/>
        <v>4221.1000000000004</v>
      </c>
      <c r="G29" s="31">
        <f>'폐기목 중량환산표2'!$P$17</f>
        <v>3.6630000000000003</v>
      </c>
      <c r="H29" s="31">
        <f t="shared" si="3"/>
        <v>3.6630000000000003</v>
      </c>
      <c r="I29" s="68"/>
    </row>
    <row r="30" spans="1:9" ht="18" customHeight="1">
      <c r="A30" s="7" t="str">
        <f>철거공수량집계표!A30</f>
        <v>버드나무</v>
      </c>
      <c r="B30" s="7" t="str">
        <f>철거공수량집계표!B30</f>
        <v>H13.0xR36</v>
      </c>
      <c r="C30" s="7" t="str">
        <f>철거공수량집계표!C30</f>
        <v>주</v>
      </c>
      <c r="D30" s="464">
        <f>철거공수량집계표!D30</f>
        <v>1</v>
      </c>
      <c r="E30" s="31">
        <f>'폐기목 중량환산표1'!$Q$16</f>
        <v>574.5</v>
      </c>
      <c r="F30" s="31">
        <f t="shared" si="5"/>
        <v>574.5</v>
      </c>
      <c r="G30" s="31">
        <f>'폐기목 중량환산표1'!$Q$17</f>
        <v>0.499</v>
      </c>
      <c r="H30" s="31">
        <f t="shared" si="3"/>
        <v>0.499</v>
      </c>
      <c r="I30" s="68"/>
    </row>
    <row r="31" spans="1:9" ht="18" customHeight="1">
      <c r="A31" s="7" t="str">
        <f>철거공수량집계표!A31</f>
        <v>버드나무</v>
      </c>
      <c r="B31" s="7" t="str">
        <f>철거공수량집계표!B31</f>
        <v>H12.0xR22</v>
      </c>
      <c r="C31" s="7" t="str">
        <f>철거공수량집계표!C31</f>
        <v>주</v>
      </c>
      <c r="D31" s="464">
        <f>철거공수량집계표!D31</f>
        <v>6</v>
      </c>
      <c r="E31" s="31">
        <f>'폐기목 중량환산표1'!$C$16</f>
        <v>160.9</v>
      </c>
      <c r="F31" s="31">
        <f t="shared" si="5"/>
        <v>965.40000000000009</v>
      </c>
      <c r="G31" s="31">
        <f>'폐기목 중량환산표1'!$C$17</f>
        <v>0.14000000000000001</v>
      </c>
      <c r="H31" s="31">
        <f t="shared" si="3"/>
        <v>0.84000000000000008</v>
      </c>
      <c r="I31" s="68"/>
    </row>
    <row r="32" spans="1:9" ht="18" customHeight="1">
      <c r="A32" s="7" t="str">
        <f>철거공수량집계표!A32</f>
        <v>버드나무</v>
      </c>
      <c r="B32" s="7" t="str">
        <f>철거공수량집계표!B32</f>
        <v>H10.0xR36</v>
      </c>
      <c r="C32" s="7" t="str">
        <f>철거공수량집계표!C32</f>
        <v>주</v>
      </c>
      <c r="D32" s="464">
        <f>철거공수량집계표!D32</f>
        <v>1</v>
      </c>
      <c r="E32" s="31">
        <f>'폐기목 중량환산표1'!$Q$16</f>
        <v>574.5</v>
      </c>
      <c r="F32" s="31">
        <f t="shared" ref="F32" si="8">D32*E32</f>
        <v>574.5</v>
      </c>
      <c r="G32" s="31">
        <f>'폐기목 중량환산표1'!$Q$17</f>
        <v>0.499</v>
      </c>
      <c r="H32" s="31">
        <f t="shared" ref="H32" si="9">D32*G32</f>
        <v>0.499</v>
      </c>
      <c r="I32" s="68"/>
    </row>
    <row r="33" spans="1:9" ht="18" customHeight="1">
      <c r="A33" s="7" t="str">
        <f>철거공수량집계표!A33</f>
        <v>버드나무</v>
      </c>
      <c r="B33" s="7" t="str">
        <f>철거공수량집계표!B33</f>
        <v>H8.0xR16</v>
      </c>
      <c r="C33" s="7" t="str">
        <f>철거공수량집계표!C33</f>
        <v>주</v>
      </c>
      <c r="D33" s="464">
        <f>철거공수량집계표!D33</f>
        <v>5</v>
      </c>
      <c r="E33" s="31">
        <f>'폐기목 중량환산표1'!$N$6</f>
        <v>66.235294117647058</v>
      </c>
      <c r="F33" s="31">
        <f t="shared" si="5"/>
        <v>331.1764705882353</v>
      </c>
      <c r="G33" s="31">
        <f>'폐기목 중량환산표1'!$N$7</f>
        <v>5.7999999999999996E-2</v>
      </c>
      <c r="H33" s="31">
        <f t="shared" si="3"/>
        <v>0.28999999999999998</v>
      </c>
      <c r="I33" s="68"/>
    </row>
    <row r="34" spans="1:9" ht="18" customHeight="1">
      <c r="A34" s="7" t="str">
        <f>철거공수량집계표!A34</f>
        <v>버드나무</v>
      </c>
      <c r="B34" s="7" t="str">
        <f>철거공수량집계표!B34</f>
        <v>H7.0xR22</v>
      </c>
      <c r="C34" s="7" t="str">
        <f>철거공수량집계표!C34</f>
        <v>주</v>
      </c>
      <c r="D34" s="464">
        <f>철거공수량집계표!D34</f>
        <v>2</v>
      </c>
      <c r="E34" s="31">
        <f>'폐기목 중량환산표1'!$C$16</f>
        <v>160.9</v>
      </c>
      <c r="F34" s="31">
        <f t="shared" si="5"/>
        <v>321.8</v>
      </c>
      <c r="G34" s="31">
        <f>'폐기목 중량환산표1'!$C$17</f>
        <v>0.14000000000000001</v>
      </c>
      <c r="H34" s="31">
        <f t="shared" si="3"/>
        <v>0.28000000000000003</v>
      </c>
      <c r="I34" s="68"/>
    </row>
    <row r="35" spans="1:9" ht="18" customHeight="1">
      <c r="A35" s="7" t="str">
        <f>철거공수량집계표!A35</f>
        <v>버드나무</v>
      </c>
      <c r="B35" s="7" t="str">
        <f>철거공수량집계표!B35</f>
        <v>H5.0xR10</v>
      </c>
      <c r="C35" s="7" t="str">
        <f>철거공수량집계표!C35</f>
        <v>주</v>
      </c>
      <c r="D35" s="464">
        <f>철거공수량집계표!D35</f>
        <v>9</v>
      </c>
      <c r="E35" s="31">
        <f>'폐기목 중량환산표1'!$K$6</f>
        <v>37.411764705882355</v>
      </c>
      <c r="F35" s="31">
        <f t="shared" si="5"/>
        <v>336.70588235294122</v>
      </c>
      <c r="G35" s="31">
        <f>'폐기목 중량환산표1'!$K$7</f>
        <v>3.3000000000000002E-2</v>
      </c>
      <c r="H35" s="31">
        <f t="shared" si="3"/>
        <v>0.29700000000000004</v>
      </c>
      <c r="I35" s="68"/>
    </row>
    <row r="36" spans="1:9" ht="18" customHeight="1">
      <c r="A36" s="7" t="str">
        <f>철거공수량집계표!A36</f>
        <v>버드나무</v>
      </c>
      <c r="B36" s="7" t="str">
        <f>철거공수량집계표!B36</f>
        <v>H14.0xW6.0xR44</v>
      </c>
      <c r="C36" s="7" t="str">
        <f>철거공수량집계표!C36</f>
        <v>주</v>
      </c>
      <c r="D36" s="464">
        <f>철거공수량집계표!D36</f>
        <v>1</v>
      </c>
      <c r="E36" s="31">
        <f>'폐기목 중량환산표2'!$H$6</f>
        <v>1001.2941176470589</v>
      </c>
      <c r="F36" s="31">
        <f t="shared" si="5"/>
        <v>1001.2941176470589</v>
      </c>
      <c r="G36" s="31">
        <f>'폐기목 중량환산표2'!$H$7</f>
        <v>0.86899999999999999</v>
      </c>
      <c r="H36" s="31">
        <f t="shared" si="3"/>
        <v>0.86899999999999999</v>
      </c>
      <c r="I36" s="68"/>
    </row>
    <row r="37" spans="1:9" ht="18" customHeight="1">
      <c r="A37" s="7" t="str">
        <f>철거공수량집계표!A37</f>
        <v>버드나무</v>
      </c>
      <c r="B37" s="7" t="str">
        <f>철거공수량집계표!B37</f>
        <v>H5.0xW2.0xR10</v>
      </c>
      <c r="C37" s="7" t="str">
        <f>철거공수량집계표!C37</f>
        <v>주</v>
      </c>
      <c r="D37" s="464">
        <f>철거공수량집계표!D37</f>
        <v>5</v>
      </c>
      <c r="E37" s="31">
        <f>'폐기목 중량환산표1'!$K$6</f>
        <v>37.411764705882355</v>
      </c>
      <c r="F37" s="31">
        <f t="shared" ref="F37" si="10">D37*E37</f>
        <v>187.05882352941177</v>
      </c>
      <c r="G37" s="31">
        <f>'폐기목 중량환산표1'!$K$7</f>
        <v>3.3000000000000002E-2</v>
      </c>
      <c r="H37" s="31">
        <f t="shared" ref="H37" si="11">D37*G37</f>
        <v>0.16500000000000001</v>
      </c>
      <c r="I37" s="68"/>
    </row>
    <row r="38" spans="1:9" ht="18" customHeight="1">
      <c r="A38" s="7" t="str">
        <f>철거공수량집계표!A38</f>
        <v>산수유</v>
      </c>
      <c r="B38" s="7" t="str">
        <f>철거공수량집계표!B38</f>
        <v>H3.0xR12</v>
      </c>
      <c r="C38" s="7" t="str">
        <f>철거공수량집계표!C38</f>
        <v>주</v>
      </c>
      <c r="D38" s="464">
        <f>철거공수량집계표!D38</f>
        <v>1</v>
      </c>
      <c r="E38" s="31">
        <f>'폐기목 중량환산표1'!$J$6</f>
        <v>31.882352941176475</v>
      </c>
      <c r="F38" s="31">
        <f t="shared" si="5"/>
        <v>31.882352941176475</v>
      </c>
      <c r="G38" s="31">
        <f>'폐기목 중량환산표1'!$J$7</f>
        <v>2.8000000000000004E-2</v>
      </c>
      <c r="H38" s="31">
        <f t="shared" si="3"/>
        <v>2.8000000000000004E-2</v>
      </c>
      <c r="I38" s="68"/>
    </row>
    <row r="39" spans="1:9" ht="18" customHeight="1">
      <c r="A39" s="7" t="str">
        <f>철거공수량집계표!A39</f>
        <v>신갈나무</v>
      </c>
      <c r="B39" s="7" t="str">
        <f>철거공수량집계표!B39</f>
        <v>H13.0xW6.0xR32</v>
      </c>
      <c r="C39" s="7" t="str">
        <f>철거공수량집계표!C39</f>
        <v>주</v>
      </c>
      <c r="D39" s="464">
        <f>철거공수량집계표!D39</f>
        <v>1</v>
      </c>
      <c r="E39" s="31">
        <f>'폐기목 중량환산표1'!$M$16</f>
        <v>416.1</v>
      </c>
      <c r="F39" s="31">
        <f t="shared" si="5"/>
        <v>416.1</v>
      </c>
      <c r="G39" s="31">
        <f>'폐기목 중량환산표1'!$M$17</f>
        <v>0.36099999999999999</v>
      </c>
      <c r="H39" s="31">
        <f t="shared" si="3"/>
        <v>0.36099999999999999</v>
      </c>
      <c r="I39" s="68"/>
    </row>
    <row r="40" spans="1:9" ht="18" customHeight="1">
      <c r="A40" s="7" t="str">
        <f>철거공수량집계표!A40</f>
        <v>아까시나무</v>
      </c>
      <c r="B40" s="7" t="str">
        <f>철거공수량집계표!B40</f>
        <v>H7.0xR25</v>
      </c>
      <c r="C40" s="7" t="str">
        <f>철거공수량집계표!C40</f>
        <v>주</v>
      </c>
      <c r="D40" s="464">
        <f>철거공수량집계표!D40</f>
        <v>2</v>
      </c>
      <c r="E40" s="31">
        <f>'폐기목 중량환산표1'!$F$16</f>
        <v>230.9</v>
      </c>
      <c r="F40" s="31">
        <f t="shared" si="5"/>
        <v>461.8</v>
      </c>
      <c r="G40" s="31">
        <f>'폐기목 중량환산표1'!$F$17</f>
        <v>0.20100000000000001</v>
      </c>
      <c r="H40" s="31">
        <f t="shared" si="3"/>
        <v>0.40200000000000002</v>
      </c>
      <c r="I40" s="68"/>
    </row>
    <row r="41" spans="1:9" ht="18" customHeight="1">
      <c r="A41" s="7" t="str">
        <f>철거공수량집계표!A41</f>
        <v>아까시나무</v>
      </c>
      <c r="B41" s="7" t="str">
        <f>철거공수량집계표!B41</f>
        <v>H7.0xR10</v>
      </c>
      <c r="C41" s="7" t="str">
        <f>철거공수량집계표!C41</f>
        <v>주</v>
      </c>
      <c r="D41" s="464">
        <f>철거공수량집계표!D41</f>
        <v>4</v>
      </c>
      <c r="E41" s="31">
        <f>'폐기목 중량환산표1'!$K$6</f>
        <v>37.411764705882355</v>
      </c>
      <c r="F41" s="31">
        <f t="shared" ref="F41:F42" si="12">D41*E41</f>
        <v>149.64705882352942</v>
      </c>
      <c r="G41" s="31">
        <f>'폐기목 중량환산표1'!$K$7</f>
        <v>3.3000000000000002E-2</v>
      </c>
      <c r="H41" s="31">
        <f t="shared" ref="H41:H42" si="13">D41*G41</f>
        <v>0.13200000000000001</v>
      </c>
      <c r="I41" s="68"/>
    </row>
    <row r="42" spans="1:9" ht="18" customHeight="1">
      <c r="A42" s="7" t="str">
        <f>철거공수량집계표!A42</f>
        <v>왕벚나무</v>
      </c>
      <c r="B42" s="7" t="str">
        <f>철거공수량집계표!B42</f>
        <v>H5.0xR15</v>
      </c>
      <c r="C42" s="7" t="str">
        <f>철거공수량집계표!C42</f>
        <v>주</v>
      </c>
      <c r="D42" s="464">
        <f>철거공수량집계표!D42</f>
        <v>1</v>
      </c>
      <c r="E42" s="31">
        <f>'폐기목 중량환산표1'!$M$6</f>
        <v>58.235294117647058</v>
      </c>
      <c r="F42" s="31">
        <f t="shared" si="12"/>
        <v>58.235294117647058</v>
      </c>
      <c r="G42" s="31">
        <f>'폐기목 중량환산표1'!$M$7</f>
        <v>5.1000000000000004E-2</v>
      </c>
      <c r="H42" s="31">
        <f t="shared" si="13"/>
        <v>5.1000000000000004E-2</v>
      </c>
      <c r="I42" s="68"/>
    </row>
    <row r="43" spans="1:9" ht="18" customHeight="1">
      <c r="A43" s="7" t="str">
        <f>철거공수량집계표!A43</f>
        <v>은행나무</v>
      </c>
      <c r="B43" s="7" t="str">
        <f>철거공수량집계표!B43</f>
        <v>H8.0xW4.0xR24</v>
      </c>
      <c r="C43" s="7" t="str">
        <f>철거공수량집계표!C43</f>
        <v>주</v>
      </c>
      <c r="D43" s="464">
        <f>철거공수량집계표!D43</f>
        <v>2</v>
      </c>
      <c r="E43" s="31">
        <f>'폐기목 중량환산표1'!$E$16</f>
        <v>191.5</v>
      </c>
      <c r="F43" s="31">
        <f t="shared" si="5"/>
        <v>383</v>
      </c>
      <c r="G43" s="31">
        <f>'폐기목 중량환산표1'!$E$17</f>
        <v>0.16700000000000001</v>
      </c>
      <c r="H43" s="31">
        <f t="shared" si="3"/>
        <v>0.33400000000000002</v>
      </c>
      <c r="I43" s="68"/>
    </row>
    <row r="44" spans="1:9" ht="18" customHeight="1">
      <c r="A44" s="7" t="str">
        <f>철거공수량집계표!A44</f>
        <v>은행나무</v>
      </c>
      <c r="B44" s="7" t="str">
        <f>철거공수량집계표!B44</f>
        <v>H7.0xR22</v>
      </c>
      <c r="C44" s="7" t="str">
        <f>철거공수량집계표!C44</f>
        <v>주</v>
      </c>
      <c r="D44" s="464">
        <f>철거공수량집계표!D44</f>
        <v>1</v>
      </c>
      <c r="E44" s="31">
        <f>'폐기목 중량환산표1'!$C$16</f>
        <v>160.9</v>
      </c>
      <c r="F44" s="31">
        <f t="shared" si="5"/>
        <v>160.9</v>
      </c>
      <c r="G44" s="31">
        <f>'폐기목 중량환산표1'!$C$17</f>
        <v>0.14000000000000001</v>
      </c>
      <c r="H44" s="31">
        <f t="shared" si="3"/>
        <v>0.14000000000000001</v>
      </c>
      <c r="I44" s="68"/>
    </row>
    <row r="45" spans="1:9" ht="18" customHeight="1">
      <c r="A45" s="7" t="str">
        <f>철거공수량집계표!A45</f>
        <v>은행나무</v>
      </c>
      <c r="B45" s="7" t="str">
        <f>철거공수량집계표!B45</f>
        <v>H6.0xR12</v>
      </c>
      <c r="C45" s="7" t="str">
        <f>철거공수량집계표!C45</f>
        <v>주</v>
      </c>
      <c r="D45" s="464">
        <f>철거공수량집계표!D45</f>
        <v>1</v>
      </c>
      <c r="E45" s="31">
        <f>'폐기목 중량환산표1'!$J$6</f>
        <v>31.882352941176475</v>
      </c>
      <c r="F45" s="31">
        <f t="shared" ref="F45:F46" si="14">D45*E45</f>
        <v>31.882352941176475</v>
      </c>
      <c r="G45" s="31">
        <f>'폐기목 중량환산표1'!$J$7</f>
        <v>2.8000000000000004E-2</v>
      </c>
      <c r="H45" s="31">
        <f t="shared" ref="H45:H46" si="15">D45*G45</f>
        <v>2.8000000000000004E-2</v>
      </c>
      <c r="I45" s="68"/>
    </row>
    <row r="46" spans="1:9" ht="18" customHeight="1">
      <c r="A46" s="7" t="str">
        <f>철거공수량집계표!A46</f>
        <v>이팝나무</v>
      </c>
      <c r="B46" s="7" t="str">
        <f>철거공수량집계표!B46</f>
        <v>H5.0xR15</v>
      </c>
      <c r="C46" s="7" t="str">
        <f>철거공수량집계표!C46</f>
        <v>주</v>
      </c>
      <c r="D46" s="464">
        <f>철거공수량집계표!D46</f>
        <v>4</v>
      </c>
      <c r="E46" s="31">
        <f>'폐기목 중량환산표1'!$M$6</f>
        <v>58.235294117647058</v>
      </c>
      <c r="F46" s="31">
        <f t="shared" si="14"/>
        <v>232.94117647058823</v>
      </c>
      <c r="G46" s="31">
        <f>'폐기목 중량환산표1'!$M$7</f>
        <v>5.1000000000000004E-2</v>
      </c>
      <c r="H46" s="31">
        <f t="shared" si="15"/>
        <v>0.20400000000000001</v>
      </c>
      <c r="I46" s="68"/>
    </row>
    <row r="47" spans="1:9" ht="18" customHeight="1">
      <c r="A47" s="7" t="str">
        <f>철거공수량집계표!A47</f>
        <v>이팝나무</v>
      </c>
      <c r="B47" s="7" t="str">
        <f>철거공수량집계표!B47</f>
        <v>H5.0xR12</v>
      </c>
      <c r="C47" s="7" t="str">
        <f>철거공수량집계표!C47</f>
        <v>주</v>
      </c>
      <c r="D47" s="464">
        <f>철거공수량집계표!D47</f>
        <v>1</v>
      </c>
      <c r="E47" s="31">
        <f>'폐기목 중량환산표1'!$J$6</f>
        <v>31.882352941176475</v>
      </c>
      <c r="F47" s="31">
        <f t="shared" si="5"/>
        <v>31.882352941176475</v>
      </c>
      <c r="G47" s="31">
        <f>'폐기목 중량환산표1'!$J$7</f>
        <v>2.8000000000000004E-2</v>
      </c>
      <c r="H47" s="31">
        <f t="shared" si="3"/>
        <v>2.8000000000000004E-2</v>
      </c>
      <c r="I47" s="68"/>
    </row>
    <row r="48" spans="1:9" ht="18" customHeight="1">
      <c r="A48" s="7" t="str">
        <f>철거공수량집계표!A48</f>
        <v>참나무</v>
      </c>
      <c r="B48" s="7" t="str">
        <f>철거공수량집계표!B48</f>
        <v>H13.0xW6.0xR44</v>
      </c>
      <c r="C48" s="7" t="str">
        <f>철거공수량집계표!C48</f>
        <v>주</v>
      </c>
      <c r="D48" s="464">
        <f>철거공수량집계표!D48</f>
        <v>1</v>
      </c>
      <c r="E48" s="31">
        <f>'폐기목 중량환산표2'!$H$6</f>
        <v>1001.2941176470589</v>
      </c>
      <c r="F48" s="31">
        <f t="shared" si="5"/>
        <v>1001.2941176470589</v>
      </c>
      <c r="G48" s="31">
        <f>'폐기목 중량환산표2'!$H$7</f>
        <v>0.86899999999999999</v>
      </c>
      <c r="H48" s="31">
        <f t="shared" si="3"/>
        <v>0.86899999999999999</v>
      </c>
      <c r="I48" s="68"/>
    </row>
    <row r="49" spans="1:9" ht="18" customHeight="1">
      <c r="A49" s="7" t="str">
        <f>철거공수량집계표!A49</f>
        <v>참나무</v>
      </c>
      <c r="B49" s="7" t="str">
        <f>철거공수량집계표!B49</f>
        <v>H10.0xR26</v>
      </c>
      <c r="C49" s="7" t="str">
        <f>철거공수량집계표!C49</f>
        <v>주</v>
      </c>
      <c r="D49" s="464">
        <f>철거공수량집계표!D49</f>
        <v>4</v>
      </c>
      <c r="E49" s="31">
        <f>'폐기목 중량환산표1'!$G$16</f>
        <v>249.8</v>
      </c>
      <c r="F49" s="31">
        <f t="shared" si="5"/>
        <v>999.2</v>
      </c>
      <c r="G49" s="31">
        <f>'폐기목 중량환산표1'!$G$17</f>
        <v>0.21700000000000003</v>
      </c>
      <c r="H49" s="31">
        <f t="shared" si="3"/>
        <v>0.8680000000000001</v>
      </c>
      <c r="I49" s="68"/>
    </row>
    <row r="50" spans="1:9" ht="18" customHeight="1">
      <c r="A50" s="7" t="str">
        <f>철거공수량집계표!A50</f>
        <v>참나무</v>
      </c>
      <c r="B50" s="7" t="str">
        <f>철거공수량집계표!B50</f>
        <v>H6.0xR20</v>
      </c>
      <c r="C50" s="7" t="str">
        <f>철거공수량집계표!C50</f>
        <v>주</v>
      </c>
      <c r="D50" s="464">
        <f>철거공수량집계표!D50</f>
        <v>3</v>
      </c>
      <c r="E50" s="31">
        <f>'폐기목 중량환산표1'!$R$6</f>
        <v>118.23529411764706</v>
      </c>
      <c r="F50" s="31">
        <f t="shared" si="5"/>
        <v>354.70588235294116</v>
      </c>
      <c r="G50" s="31">
        <f>'폐기목 중량환산표1'!$R$7</f>
        <v>0.10300000000000001</v>
      </c>
      <c r="H50" s="31">
        <f t="shared" si="3"/>
        <v>0.30900000000000005</v>
      </c>
      <c r="I50" s="31"/>
    </row>
    <row r="51" spans="1:9" ht="18" customHeight="1">
      <c r="A51" s="7"/>
      <c r="B51" s="7"/>
      <c r="C51" s="7"/>
      <c r="D51" s="464"/>
      <c r="E51" s="31"/>
      <c r="F51" s="31"/>
      <c r="G51" s="43"/>
      <c r="H51" s="31"/>
      <c r="I51" s="68"/>
    </row>
    <row r="52" spans="1:9" ht="18" customHeight="1">
      <c r="A52" s="568" t="s">
        <v>14</v>
      </c>
      <c r="B52" s="568"/>
      <c r="C52" s="568"/>
      <c r="D52" s="494">
        <f>SUM(D4:D51)</f>
        <v>336</v>
      </c>
      <c r="E52" s="569">
        <f>SUM(F4:F51)</f>
        <v>32110.076470588225</v>
      </c>
      <c r="F52" s="569"/>
      <c r="G52" s="569">
        <f>SUM(H4:H51)</f>
        <v>28.094999999999995</v>
      </c>
      <c r="H52" s="569"/>
      <c r="I52" s="441"/>
    </row>
    <row r="53" spans="1:9" ht="18" customHeight="1">
      <c r="A53" s="568" t="s">
        <v>103</v>
      </c>
      <c r="B53" s="568"/>
      <c r="C53" s="568"/>
      <c r="D53" s="493"/>
      <c r="E53" s="569">
        <f>ROUND(E52/1000,2)</f>
        <v>32.11</v>
      </c>
      <c r="F53" s="569"/>
      <c r="G53" s="569"/>
      <c r="H53" s="569"/>
      <c r="I53" s="441"/>
    </row>
    <row r="54" spans="1:9" ht="20.25" customHeight="1">
      <c r="A54" s="14"/>
      <c r="B54" s="9"/>
      <c r="C54" s="12"/>
      <c r="D54" s="12"/>
      <c r="E54" s="9"/>
      <c r="F54" s="9"/>
      <c r="G54" s="9"/>
      <c r="H54" s="9"/>
      <c r="I54" s="9"/>
    </row>
    <row r="55" spans="1:9" ht="20.25" customHeight="1">
      <c r="A55" s="14"/>
    </row>
  </sheetData>
  <mergeCells count="13">
    <mergeCell ref="I2:I3"/>
    <mergeCell ref="A52:C52"/>
    <mergeCell ref="E52:F52"/>
    <mergeCell ref="G52:H52"/>
    <mergeCell ref="A53:C53"/>
    <mergeCell ref="E53:F53"/>
    <mergeCell ref="G53:H53"/>
    <mergeCell ref="A2:A3"/>
    <mergeCell ref="B2:B3"/>
    <mergeCell ref="C2:C3"/>
    <mergeCell ref="E2:F2"/>
    <mergeCell ref="G2:H2"/>
    <mergeCell ref="D2:D3"/>
  </mergeCells>
  <phoneticPr fontId="1" type="noConversion"/>
  <printOptions horizontalCentered="1"/>
  <pageMargins left="0.59055118110236227" right="0.39370078740157483" top="0.59055118110236227" bottom="0.59055118110236227" header="0.39370078740157483" footer="0.39370078740157483"/>
  <pageSetup paperSize="9"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W21"/>
  <sheetViews>
    <sheetView view="pageBreakPreview" zoomScale="85" zoomScaleNormal="85" zoomScaleSheetLayoutView="85" workbookViewId="0">
      <selection activeCell="F2" sqref="F2"/>
    </sheetView>
  </sheetViews>
  <sheetFormatPr defaultColWidth="8.875" defaultRowHeight="16.5"/>
  <cols>
    <col min="1" max="1" width="4.375" style="137" customWidth="1"/>
    <col min="2" max="2" width="13.25" style="137" customWidth="1"/>
    <col min="3" max="6" width="8.75" style="137" customWidth="1"/>
    <col min="7" max="7" width="8.625" style="137" bestFit="1" customWidth="1"/>
    <col min="8" max="8" width="8.75" style="137" customWidth="1"/>
    <col min="9" max="9" width="9.625" style="137" bestFit="1" customWidth="1"/>
    <col min="10" max="11" width="8.75" style="137" customWidth="1"/>
    <col min="12" max="12" width="11.625" style="137" customWidth="1"/>
    <col min="13" max="13" width="8.625" style="137" bestFit="1" customWidth="1"/>
    <col min="14" max="14" width="8.75" style="137" bestFit="1" customWidth="1"/>
    <col min="15" max="15" width="11.875" style="137" bestFit="1" customWidth="1"/>
    <col min="16" max="16" width="12.25" style="137" customWidth="1"/>
    <col min="17" max="17" width="3.875" style="137" customWidth="1"/>
    <col min="18" max="18" width="9.625" style="137" bestFit="1" customWidth="1"/>
    <col min="19" max="19" width="8.875" style="137"/>
    <col min="20" max="20" width="14.375" style="137" bestFit="1" customWidth="1"/>
    <col min="21" max="21" width="8.875" style="137"/>
    <col min="22" max="22" width="14.375" style="137" bestFit="1" customWidth="1"/>
    <col min="23" max="23" width="18.875" style="137" customWidth="1"/>
    <col min="24" max="16384" width="8.875" style="137"/>
  </cols>
  <sheetData>
    <row r="1" spans="1:23" ht="30" customHeight="1">
      <c r="A1" s="169" t="s">
        <v>184</v>
      </c>
      <c r="B1" s="169"/>
      <c r="C1" s="134"/>
      <c r="D1" s="134"/>
      <c r="E1" s="134"/>
      <c r="F1" s="134"/>
      <c r="G1" s="134"/>
      <c r="H1" s="134"/>
      <c r="I1" s="134"/>
      <c r="J1" s="134"/>
      <c r="K1" s="134"/>
      <c r="L1" s="134"/>
      <c r="M1" s="178"/>
      <c r="N1" s="134"/>
      <c r="O1" s="135"/>
      <c r="P1" s="179" t="s">
        <v>226</v>
      </c>
      <c r="R1" s="572" t="s">
        <v>206</v>
      </c>
      <c r="S1" s="572"/>
      <c r="T1" s="163" t="s">
        <v>204</v>
      </c>
      <c r="U1" s="164" t="s">
        <v>201</v>
      </c>
      <c r="V1" s="163" t="s">
        <v>205</v>
      </c>
      <c r="W1" s="166" t="s">
        <v>203</v>
      </c>
    </row>
    <row r="2" spans="1:23" ht="30" customHeight="1">
      <c r="A2" s="169"/>
      <c r="B2" s="171" t="s">
        <v>212</v>
      </c>
      <c r="C2" s="134"/>
      <c r="D2" s="134"/>
      <c r="E2" s="134"/>
      <c r="F2" s="134"/>
      <c r="G2" s="134"/>
      <c r="H2" s="134"/>
      <c r="I2" s="134"/>
      <c r="J2" s="134"/>
      <c r="K2" s="134"/>
      <c r="L2" s="134"/>
      <c r="M2" s="134"/>
      <c r="N2" s="134"/>
      <c r="O2" s="135"/>
      <c r="P2" s="136"/>
      <c r="R2" s="163" t="s">
        <v>200</v>
      </c>
      <c r="S2" s="163" t="s">
        <v>202</v>
      </c>
      <c r="T2" s="137">
        <v>0.39269999999999999</v>
      </c>
      <c r="U2" s="165">
        <v>0.45810000000000001</v>
      </c>
      <c r="V2" s="137">
        <v>0.52359999999999995</v>
      </c>
      <c r="W2" s="167" t="s">
        <v>207</v>
      </c>
    </row>
    <row r="3" spans="1:23" ht="30" customHeight="1">
      <c r="A3" s="169"/>
      <c r="B3" s="171" t="s">
        <v>214</v>
      </c>
      <c r="C3" s="134"/>
      <c r="D3" s="134"/>
      <c r="E3" s="134"/>
      <c r="F3" s="134"/>
      <c r="G3" s="134"/>
      <c r="H3" s="134"/>
      <c r="I3" s="134"/>
      <c r="J3" s="134"/>
      <c r="K3" s="134"/>
      <c r="L3" s="134"/>
      <c r="M3" s="134"/>
      <c r="N3" s="134"/>
      <c r="O3" s="135"/>
      <c r="P3" s="136"/>
    </row>
    <row r="4" spans="1:23" ht="30" customHeight="1">
      <c r="A4" s="169"/>
      <c r="B4" s="171" t="s">
        <v>213</v>
      </c>
      <c r="C4" s="134"/>
      <c r="D4" s="134"/>
      <c r="E4" s="134"/>
      <c r="F4" s="134"/>
      <c r="G4" s="134"/>
      <c r="H4" s="134"/>
      <c r="I4" s="134"/>
      <c r="J4" s="134"/>
      <c r="K4" s="134"/>
      <c r="L4" s="134"/>
      <c r="M4" s="134"/>
      <c r="N4" s="134"/>
      <c r="O4" s="135"/>
      <c r="P4" s="136"/>
    </row>
    <row r="5" spans="1:23" ht="30" customHeight="1">
      <c r="A5" s="169"/>
      <c r="B5" s="171" t="s">
        <v>220</v>
      </c>
      <c r="C5" s="134"/>
      <c r="D5" s="134"/>
      <c r="E5" s="134"/>
      <c r="F5" s="134"/>
      <c r="G5" s="134"/>
      <c r="H5" s="134"/>
      <c r="I5" s="134"/>
      <c r="J5" s="134"/>
      <c r="K5" s="134"/>
      <c r="L5" s="134"/>
      <c r="M5" s="134"/>
      <c r="N5" s="134"/>
      <c r="O5" s="135"/>
      <c r="P5" s="136"/>
    </row>
    <row r="6" spans="1:23" ht="6" customHeight="1" thickBot="1">
      <c r="A6" s="133"/>
      <c r="B6" s="170"/>
      <c r="C6" s="134"/>
      <c r="D6" s="134"/>
      <c r="E6" s="134"/>
      <c r="F6" s="134"/>
      <c r="G6" s="134"/>
      <c r="H6" s="134"/>
      <c r="I6" s="134"/>
      <c r="J6" s="134"/>
      <c r="K6" s="134"/>
      <c r="L6" s="134"/>
      <c r="M6" s="134"/>
      <c r="N6" s="134"/>
      <c r="O6" s="135"/>
      <c r="P6" s="136"/>
    </row>
    <row r="7" spans="1:23" ht="18" customHeight="1">
      <c r="A7" s="578" t="s">
        <v>185</v>
      </c>
      <c r="B7" s="579"/>
      <c r="C7" s="172" t="s">
        <v>186</v>
      </c>
      <c r="D7" s="582" t="s">
        <v>187</v>
      </c>
      <c r="E7" s="582"/>
      <c r="F7" s="172" t="s">
        <v>188</v>
      </c>
      <c r="G7" s="172" t="s">
        <v>190</v>
      </c>
      <c r="H7" s="172" t="s">
        <v>189</v>
      </c>
      <c r="I7" s="172" t="s">
        <v>210</v>
      </c>
      <c r="J7" s="582" t="s">
        <v>191</v>
      </c>
      <c r="K7" s="582"/>
      <c r="L7" s="172" t="s">
        <v>215</v>
      </c>
      <c r="M7" s="172" t="s">
        <v>211</v>
      </c>
      <c r="N7" s="172" t="s">
        <v>219</v>
      </c>
      <c r="O7" s="175" t="s">
        <v>229</v>
      </c>
      <c r="P7" s="583" t="s">
        <v>192</v>
      </c>
    </row>
    <row r="8" spans="1:23" ht="45.75" customHeight="1" thickBot="1">
      <c r="A8" s="580"/>
      <c r="B8" s="581"/>
      <c r="C8" s="177" t="s">
        <v>193</v>
      </c>
      <c r="D8" s="177" t="s">
        <v>194</v>
      </c>
      <c r="E8" s="177" t="s">
        <v>195</v>
      </c>
      <c r="F8" s="177" t="s">
        <v>208</v>
      </c>
      <c r="G8" s="177" t="s">
        <v>216</v>
      </c>
      <c r="H8" s="176" t="s">
        <v>196</v>
      </c>
      <c r="I8" s="177" t="s">
        <v>209</v>
      </c>
      <c r="J8" s="177" t="s">
        <v>221</v>
      </c>
      <c r="K8" s="177" t="s">
        <v>222</v>
      </c>
      <c r="L8" s="177" t="s">
        <v>217</v>
      </c>
      <c r="M8" s="177" t="s">
        <v>223</v>
      </c>
      <c r="N8" s="177" t="s">
        <v>224</v>
      </c>
      <c r="O8" s="177" t="s">
        <v>225</v>
      </c>
      <c r="P8" s="584"/>
    </row>
    <row r="9" spans="1:23" ht="30.95" customHeight="1">
      <c r="A9" s="570" t="s">
        <v>197</v>
      </c>
      <c r="B9" s="573" t="s">
        <v>199</v>
      </c>
      <c r="C9" s="138">
        <v>0.5</v>
      </c>
      <c r="D9" s="161">
        <f>J9/1.2</f>
        <v>20.833333333333336</v>
      </c>
      <c r="E9" s="138">
        <f t="shared" ref="E9" si="0">D9*0.01</f>
        <v>0.20833333333333337</v>
      </c>
      <c r="F9" s="162">
        <v>7</v>
      </c>
      <c r="G9" s="161">
        <v>1200</v>
      </c>
      <c r="H9" s="138">
        <v>0.2</v>
      </c>
      <c r="I9" s="173">
        <f>TRUNC((C9*3.14*((E9/2)^2)*F9*G9*(1+H9)),3)</f>
        <v>171.71799999999999</v>
      </c>
      <c r="J9" s="141">
        <v>25</v>
      </c>
      <c r="K9" s="138">
        <f>J9*4*0.01</f>
        <v>1</v>
      </c>
      <c r="L9" s="161">
        <v>1300</v>
      </c>
      <c r="M9" s="160">
        <f>$U$2*K9^3*1300</f>
        <v>595.53</v>
      </c>
      <c r="N9" s="160">
        <f>M9*0.2</f>
        <v>119.10599999999999</v>
      </c>
      <c r="O9" s="174">
        <f>I9+N9</f>
        <v>290.82399999999996</v>
      </c>
      <c r="P9" s="144"/>
      <c r="W9" s="168"/>
    </row>
    <row r="10" spans="1:23" ht="30.95" customHeight="1" thickBot="1">
      <c r="A10" s="571"/>
      <c r="B10" s="574"/>
      <c r="C10" s="145"/>
      <c r="D10" s="146"/>
      <c r="E10" s="145"/>
      <c r="F10" s="147"/>
      <c r="G10" s="146"/>
      <c r="H10" s="145"/>
      <c r="I10" s="145"/>
      <c r="J10" s="148"/>
      <c r="K10" s="145"/>
      <c r="L10" s="146"/>
      <c r="M10" s="149"/>
      <c r="N10" s="149"/>
      <c r="O10" s="150"/>
      <c r="P10" s="151"/>
    </row>
    <row r="11" spans="1:23" ht="30" hidden="1" customHeight="1">
      <c r="A11" s="570" t="s">
        <v>198</v>
      </c>
      <c r="B11" s="576"/>
      <c r="C11" s="138"/>
      <c r="D11" s="139"/>
      <c r="E11" s="138"/>
      <c r="F11" s="140"/>
      <c r="G11" s="139"/>
      <c r="H11" s="138"/>
      <c r="I11" s="138"/>
      <c r="J11" s="141"/>
      <c r="K11" s="138"/>
      <c r="L11" s="139"/>
      <c r="M11" s="142"/>
      <c r="N11" s="142"/>
      <c r="O11" s="143"/>
      <c r="P11" s="144"/>
    </row>
    <row r="12" spans="1:23" ht="30" hidden="1" customHeight="1">
      <c r="A12" s="575"/>
      <c r="B12" s="577"/>
      <c r="C12" s="152"/>
      <c r="D12" s="153"/>
      <c r="E12" s="152"/>
      <c r="F12" s="154"/>
      <c r="G12" s="153"/>
      <c r="H12" s="152"/>
      <c r="I12" s="152"/>
      <c r="J12" s="155"/>
      <c r="K12" s="152"/>
      <c r="L12" s="153"/>
      <c r="M12" s="156"/>
      <c r="N12" s="156"/>
      <c r="O12" s="157"/>
      <c r="P12" s="158"/>
    </row>
    <row r="13" spans="1:23">
      <c r="Q13" s="159"/>
    </row>
    <row r="15" spans="1:23">
      <c r="Q15" s="159"/>
    </row>
    <row r="19" spans="15:15">
      <c r="O19" s="159"/>
    </row>
    <row r="21" spans="15:15">
      <c r="O21" s="159"/>
    </row>
  </sheetData>
  <mergeCells count="9">
    <mergeCell ref="A9:A10"/>
    <mergeCell ref="R1:S1"/>
    <mergeCell ref="B9:B10"/>
    <mergeCell ref="A11:A12"/>
    <mergeCell ref="B11:B12"/>
    <mergeCell ref="A7:B8"/>
    <mergeCell ref="D7:E7"/>
    <mergeCell ref="J7:K7"/>
    <mergeCell ref="P7:P8"/>
  </mergeCells>
  <phoneticPr fontId="1" type="noConversion"/>
  <pageMargins left="0.70866141732283472" right="0.70866141732283472" top="0.74803149606299213" bottom="0.74803149606299213" header="0.31496062992125984" footer="0.31496062992125984"/>
  <pageSetup paperSize="9" scale="76"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0" tint="-0.249977111117893"/>
  </sheetPr>
  <dimension ref="A1:R26"/>
  <sheetViews>
    <sheetView view="pageBreakPreview" zoomScale="115" zoomScaleNormal="100" zoomScaleSheetLayoutView="115" workbookViewId="0"/>
  </sheetViews>
  <sheetFormatPr defaultRowHeight="16.5"/>
  <cols>
    <col min="1" max="1" width="15.625" customWidth="1"/>
    <col min="2" max="18" width="8.125" customWidth="1"/>
  </cols>
  <sheetData>
    <row r="1" spans="1:18" ht="30" customHeight="1" thickBot="1">
      <c r="A1" s="404" t="s">
        <v>669</v>
      </c>
      <c r="B1" s="405"/>
      <c r="C1" s="405"/>
      <c r="D1" s="405"/>
      <c r="E1" s="405"/>
      <c r="F1" s="405"/>
      <c r="G1" s="405"/>
      <c r="H1" s="405"/>
      <c r="I1" s="405"/>
      <c r="J1" s="405"/>
      <c r="K1" s="405"/>
      <c r="L1" s="405"/>
      <c r="M1" s="405"/>
      <c r="N1" s="405"/>
      <c r="O1" s="405"/>
      <c r="P1" s="405"/>
      <c r="Q1" s="405"/>
      <c r="R1" s="406"/>
    </row>
    <row r="2" spans="1:18" ht="24.95" customHeight="1">
      <c r="A2" s="407" t="s">
        <v>670</v>
      </c>
      <c r="B2" s="585" t="s">
        <v>671</v>
      </c>
      <c r="C2" s="585"/>
      <c r="D2" s="585"/>
      <c r="E2" s="585"/>
      <c r="F2" s="585"/>
      <c r="G2" s="585"/>
      <c r="H2" s="585"/>
      <c r="I2" s="585"/>
      <c r="J2" s="585"/>
      <c r="K2" s="585"/>
      <c r="L2" s="585"/>
      <c r="M2" s="585"/>
      <c r="N2" s="585"/>
      <c r="O2" s="585"/>
      <c r="P2" s="585"/>
      <c r="Q2" s="585"/>
      <c r="R2" s="586"/>
    </row>
    <row r="3" spans="1:18" ht="24.95" customHeight="1">
      <c r="A3" s="329" t="s">
        <v>672</v>
      </c>
      <c r="B3" s="408">
        <f>수목제원표1!B3</f>
        <v>4</v>
      </c>
      <c r="C3" s="408">
        <f>수목제원표1!C3</f>
        <v>5</v>
      </c>
      <c r="D3" s="408">
        <f>수목제원표1!D3</f>
        <v>6</v>
      </c>
      <c r="E3" s="408">
        <f>수목제원표1!E3</f>
        <v>7</v>
      </c>
      <c r="F3" s="408">
        <f>수목제원표1!F3</f>
        <v>8</v>
      </c>
      <c r="G3" s="408">
        <f>수목제원표1!G3</f>
        <v>9</v>
      </c>
      <c r="H3" s="408">
        <f>수목제원표1!H3</f>
        <v>10</v>
      </c>
      <c r="I3" s="408">
        <f>수목제원표1!I3</f>
        <v>11</v>
      </c>
      <c r="J3" s="408">
        <f>수목제원표1!J3</f>
        <v>12</v>
      </c>
      <c r="K3" s="408">
        <f>수목제원표1!K3</f>
        <v>13</v>
      </c>
      <c r="L3" s="408">
        <f>수목제원표1!L3</f>
        <v>14</v>
      </c>
      <c r="M3" s="408">
        <f>수목제원표1!M3</f>
        <v>15</v>
      </c>
      <c r="N3" s="408">
        <f>수목제원표1!N3</f>
        <v>16</v>
      </c>
      <c r="O3" s="408">
        <f>수목제원표1!O3</f>
        <v>17</v>
      </c>
      <c r="P3" s="408">
        <f>수목제원표1!P3</f>
        <v>18</v>
      </c>
      <c r="Q3" s="408">
        <f>수목제원표1!Q3</f>
        <v>19</v>
      </c>
      <c r="R3" s="409">
        <f>수목제원표1!R3</f>
        <v>20</v>
      </c>
    </row>
    <row r="4" spans="1:18" ht="24.95" customHeight="1">
      <c r="A4" s="329" t="s">
        <v>673</v>
      </c>
      <c r="B4" s="410">
        <f>수목제원표1!B4</f>
        <v>3.2</v>
      </c>
      <c r="C4" s="410">
        <f>수목제원표1!C4</f>
        <v>4</v>
      </c>
      <c r="D4" s="410">
        <f>수목제원표1!D4</f>
        <v>4.8000000000000007</v>
      </c>
      <c r="E4" s="410">
        <f>수목제원표1!E4</f>
        <v>5.6000000000000005</v>
      </c>
      <c r="F4" s="410">
        <f>수목제원표1!F4</f>
        <v>6.4</v>
      </c>
      <c r="G4" s="410">
        <f>수목제원표1!G4</f>
        <v>7.2</v>
      </c>
      <c r="H4" s="410">
        <f>수목제원표1!H4</f>
        <v>8</v>
      </c>
      <c r="I4" s="410">
        <f>수목제원표1!I4</f>
        <v>8.8000000000000007</v>
      </c>
      <c r="J4" s="410">
        <f>수목제원표1!J4</f>
        <v>9.6000000000000014</v>
      </c>
      <c r="K4" s="410">
        <f>수목제원표1!K4</f>
        <v>10.4</v>
      </c>
      <c r="L4" s="410">
        <f>수목제원표1!L4</f>
        <v>11.200000000000001</v>
      </c>
      <c r="M4" s="410">
        <f>수목제원표1!M4</f>
        <v>12</v>
      </c>
      <c r="N4" s="410">
        <f>수목제원표1!N4</f>
        <v>12.8</v>
      </c>
      <c r="O4" s="410">
        <f>수목제원표1!O4</f>
        <v>13.600000000000001</v>
      </c>
      <c r="P4" s="410">
        <f>수목제원표1!P4</f>
        <v>14.4</v>
      </c>
      <c r="Q4" s="410">
        <f>수목제원표1!Q4</f>
        <v>15.200000000000001</v>
      </c>
      <c r="R4" s="411">
        <f>수목제원표1!R4</f>
        <v>16</v>
      </c>
    </row>
    <row r="5" spans="1:18" ht="24.95" customHeight="1" thickBot="1">
      <c r="A5" s="412" t="s">
        <v>674</v>
      </c>
      <c r="B5" s="413">
        <f>수목제원표1!B5</f>
        <v>2</v>
      </c>
      <c r="C5" s="413">
        <f>수목제원표1!C5</f>
        <v>2</v>
      </c>
      <c r="D5" s="413">
        <f>수목제원표1!D5</f>
        <v>2</v>
      </c>
      <c r="E5" s="413">
        <f>수목제원표1!E5</f>
        <v>2.5</v>
      </c>
      <c r="F5" s="413">
        <f>수목제원표1!F5</f>
        <v>2.5</v>
      </c>
      <c r="G5" s="413">
        <f>수목제원표1!G5</f>
        <v>2.5</v>
      </c>
      <c r="H5" s="413">
        <f>수목제원표1!H5</f>
        <v>2.5</v>
      </c>
      <c r="I5" s="413">
        <f>수목제원표1!I5</f>
        <v>3</v>
      </c>
      <c r="J5" s="413">
        <f>수목제원표1!J5</f>
        <v>3</v>
      </c>
      <c r="K5" s="413">
        <f>수목제원표1!K5</f>
        <v>3</v>
      </c>
      <c r="L5" s="413">
        <f>수목제원표1!L5</f>
        <v>3</v>
      </c>
      <c r="M5" s="413">
        <f>수목제원표1!M5</f>
        <v>3.5</v>
      </c>
      <c r="N5" s="413">
        <f>수목제원표1!N5</f>
        <v>3.5</v>
      </c>
      <c r="O5" s="413">
        <f>수목제원표1!O5</f>
        <v>3.5</v>
      </c>
      <c r="P5" s="413">
        <f>수목제원표1!P5</f>
        <v>4</v>
      </c>
      <c r="Q5" s="413">
        <f>수목제원표1!Q5</f>
        <v>4</v>
      </c>
      <c r="R5" s="414">
        <f>수목제원표1!R5</f>
        <v>4</v>
      </c>
    </row>
    <row r="6" spans="1:18" ht="24.95" customHeight="1">
      <c r="A6" s="442" t="s">
        <v>675</v>
      </c>
      <c r="B6" s="443">
        <f>B8/$C23</f>
        <v>2.3529411764705883</v>
      </c>
      <c r="C6" s="443">
        <f t="shared" ref="C6:R6" si="0">C8/$C23</f>
        <v>3.6470588235294121</v>
      </c>
      <c r="D6" s="443">
        <f t="shared" si="0"/>
        <v>5.2941176470588234</v>
      </c>
      <c r="E6" s="443">
        <f t="shared" si="0"/>
        <v>9.0588235294117645</v>
      </c>
      <c r="F6" s="443">
        <f t="shared" si="0"/>
        <v>11.764705882352942</v>
      </c>
      <c r="G6" s="443">
        <f>G8/$C23</f>
        <v>14.941176470588236</v>
      </c>
      <c r="H6" s="443">
        <f t="shared" si="0"/>
        <v>18.470588235294116</v>
      </c>
      <c r="I6" s="443">
        <f t="shared" si="0"/>
        <v>26.823529411764707</v>
      </c>
      <c r="J6" s="443">
        <f t="shared" si="0"/>
        <v>31.882352941176475</v>
      </c>
      <c r="K6" s="443">
        <f t="shared" si="0"/>
        <v>37.411764705882355</v>
      </c>
      <c r="L6" s="443">
        <f t="shared" si="0"/>
        <v>43.411764705882355</v>
      </c>
      <c r="M6" s="443">
        <f t="shared" si="0"/>
        <v>58.235294117647058</v>
      </c>
      <c r="N6" s="443">
        <f t="shared" si="0"/>
        <v>66.235294117647058</v>
      </c>
      <c r="O6" s="443">
        <f t="shared" si="0"/>
        <v>74.705882352941174</v>
      </c>
      <c r="P6" s="443">
        <f t="shared" si="0"/>
        <v>95.764705882352956</v>
      </c>
      <c r="Q6" s="443">
        <f t="shared" si="0"/>
        <v>106.70588235294119</v>
      </c>
      <c r="R6" s="444">
        <f t="shared" si="0"/>
        <v>118.23529411764706</v>
      </c>
    </row>
    <row r="7" spans="1:18" ht="24.95" customHeight="1">
      <c r="A7" s="442" t="s">
        <v>676</v>
      </c>
      <c r="B7" s="445">
        <f>B9+B11</f>
        <v>3.0000000000000001E-3</v>
      </c>
      <c r="C7" s="445">
        <f t="shared" ref="C7:R7" si="1">C9+C11</f>
        <v>4.0000000000000001E-3</v>
      </c>
      <c r="D7" s="445">
        <f t="shared" si="1"/>
        <v>5.0000000000000001E-3</v>
      </c>
      <c r="E7" s="445">
        <f t="shared" si="1"/>
        <v>9.0000000000000011E-3</v>
      </c>
      <c r="F7" s="445">
        <f t="shared" si="1"/>
        <v>0.01</v>
      </c>
      <c r="G7" s="445">
        <f t="shared" si="1"/>
        <v>1.3999999999999999E-2</v>
      </c>
      <c r="H7" s="445">
        <f t="shared" si="1"/>
        <v>1.7000000000000001E-2</v>
      </c>
      <c r="I7" s="445">
        <f t="shared" si="1"/>
        <v>2.4E-2</v>
      </c>
      <c r="J7" s="445">
        <f t="shared" si="1"/>
        <v>2.8000000000000004E-2</v>
      </c>
      <c r="K7" s="445">
        <f t="shared" si="1"/>
        <v>3.3000000000000002E-2</v>
      </c>
      <c r="L7" s="445">
        <f t="shared" si="1"/>
        <v>3.8000000000000006E-2</v>
      </c>
      <c r="M7" s="445">
        <f t="shared" si="1"/>
        <v>5.1000000000000004E-2</v>
      </c>
      <c r="N7" s="445">
        <f t="shared" si="1"/>
        <v>5.7999999999999996E-2</v>
      </c>
      <c r="O7" s="445">
        <f t="shared" si="1"/>
        <v>6.5000000000000002E-2</v>
      </c>
      <c r="P7" s="445">
        <f t="shared" si="1"/>
        <v>8.4000000000000005E-2</v>
      </c>
      <c r="Q7" s="445">
        <f t="shared" si="1"/>
        <v>9.2999999999999999E-2</v>
      </c>
      <c r="R7" s="446">
        <f t="shared" si="1"/>
        <v>0.10300000000000001</v>
      </c>
    </row>
    <row r="8" spans="1:18" ht="24.95" customHeight="1">
      <c r="A8" s="415" t="s">
        <v>677</v>
      </c>
      <c r="B8" s="416">
        <f>수목제원표1!B10</f>
        <v>2</v>
      </c>
      <c r="C8" s="416">
        <f>수목제원표1!C10</f>
        <v>3.1</v>
      </c>
      <c r="D8" s="416">
        <f>수목제원표1!D10</f>
        <v>4.5</v>
      </c>
      <c r="E8" s="416">
        <f>수목제원표1!E10</f>
        <v>7.7</v>
      </c>
      <c r="F8" s="416">
        <f>수목제원표1!F10</f>
        <v>10</v>
      </c>
      <c r="G8" s="416">
        <f>수목제원표1!G10</f>
        <v>12.7</v>
      </c>
      <c r="H8" s="416">
        <f>수목제원표1!H10</f>
        <v>15.7</v>
      </c>
      <c r="I8" s="416">
        <f>수목제원표1!I10</f>
        <v>22.8</v>
      </c>
      <c r="J8" s="416">
        <f>수목제원표1!J10</f>
        <v>27.1</v>
      </c>
      <c r="K8" s="416">
        <f>수목제원표1!K10</f>
        <v>31.8</v>
      </c>
      <c r="L8" s="416">
        <f>수목제원표1!L10</f>
        <v>36.9</v>
      </c>
      <c r="M8" s="416">
        <f>수목제원표1!M10</f>
        <v>49.5</v>
      </c>
      <c r="N8" s="416">
        <f>수목제원표1!N10</f>
        <v>56.3</v>
      </c>
      <c r="O8" s="416">
        <f>수목제원표1!O10</f>
        <v>63.5</v>
      </c>
      <c r="P8" s="416">
        <f>수목제원표1!P10</f>
        <v>81.400000000000006</v>
      </c>
      <c r="Q8" s="416">
        <f>수목제원표1!Q10</f>
        <v>90.7</v>
      </c>
      <c r="R8" s="417">
        <f>수목제원표1!R10</f>
        <v>100.5</v>
      </c>
    </row>
    <row r="9" spans="1:18" ht="24.95" customHeight="1">
      <c r="A9" s="415" t="s">
        <v>678</v>
      </c>
      <c r="B9" s="418">
        <f>수목제원표1!B11</f>
        <v>2E-3</v>
      </c>
      <c r="C9" s="418">
        <f>수목제원표1!C11</f>
        <v>3.0000000000000001E-3</v>
      </c>
      <c r="D9" s="418">
        <f>수목제원표1!D11</f>
        <v>4.0000000000000001E-3</v>
      </c>
      <c r="E9" s="418">
        <f>수목제원표1!E11</f>
        <v>7.0000000000000001E-3</v>
      </c>
      <c r="F9" s="418">
        <f>수목제원표1!F11</f>
        <v>8.0000000000000002E-3</v>
      </c>
      <c r="G9" s="418">
        <f>수목제원표1!G11</f>
        <v>1.0999999999999999E-2</v>
      </c>
      <c r="H9" s="418">
        <f>수목제원표1!H11</f>
        <v>1.3000000000000001E-2</v>
      </c>
      <c r="I9" s="418">
        <f>수목제원표1!I11</f>
        <v>1.9E-2</v>
      </c>
      <c r="J9" s="418">
        <f>수목제원표1!J11</f>
        <v>2.2000000000000002E-2</v>
      </c>
      <c r="K9" s="418">
        <f>수목제원표1!K11</f>
        <v>2.6000000000000002E-2</v>
      </c>
      <c r="L9" s="418">
        <f>수목제원표1!L11</f>
        <v>3.0000000000000002E-2</v>
      </c>
      <c r="M9" s="418">
        <f>수목제원표1!M11</f>
        <v>0.04</v>
      </c>
      <c r="N9" s="418">
        <f>수목제원표1!N11</f>
        <v>4.5999999999999999E-2</v>
      </c>
      <c r="O9" s="418">
        <f>수목제원표1!O11</f>
        <v>5.1000000000000004E-2</v>
      </c>
      <c r="P9" s="418">
        <f>수목제원표1!P11</f>
        <v>6.6000000000000003E-2</v>
      </c>
      <c r="Q9" s="418">
        <f>수목제원표1!Q11</f>
        <v>7.2999999999999995E-2</v>
      </c>
      <c r="R9" s="419">
        <f>수목제원표1!R11</f>
        <v>8.1000000000000003E-2</v>
      </c>
    </row>
    <row r="10" spans="1:18" ht="24.95" customHeight="1">
      <c r="A10" s="415" t="s">
        <v>679</v>
      </c>
      <c r="B10" s="416">
        <f>ROUND(B6*$C24,1)</f>
        <v>0.4</v>
      </c>
      <c r="C10" s="416">
        <f t="shared" ref="C10:R10" si="2">ROUND(C6*$C24,1)</f>
        <v>0.5</v>
      </c>
      <c r="D10" s="416">
        <f t="shared" si="2"/>
        <v>0.8</v>
      </c>
      <c r="E10" s="416">
        <f t="shared" si="2"/>
        <v>1.4</v>
      </c>
      <c r="F10" s="416">
        <f t="shared" si="2"/>
        <v>1.8</v>
      </c>
      <c r="G10" s="416">
        <f t="shared" si="2"/>
        <v>2.2000000000000002</v>
      </c>
      <c r="H10" s="416">
        <f t="shared" si="2"/>
        <v>2.8</v>
      </c>
      <c r="I10" s="416">
        <f t="shared" si="2"/>
        <v>4</v>
      </c>
      <c r="J10" s="416">
        <f t="shared" si="2"/>
        <v>4.8</v>
      </c>
      <c r="K10" s="416">
        <f t="shared" si="2"/>
        <v>5.6</v>
      </c>
      <c r="L10" s="416">
        <f t="shared" si="2"/>
        <v>6.5</v>
      </c>
      <c r="M10" s="416">
        <f t="shared" si="2"/>
        <v>8.6999999999999993</v>
      </c>
      <c r="N10" s="416">
        <f t="shared" si="2"/>
        <v>9.9</v>
      </c>
      <c r="O10" s="416">
        <f t="shared" si="2"/>
        <v>11.2</v>
      </c>
      <c r="P10" s="416">
        <f t="shared" si="2"/>
        <v>14.4</v>
      </c>
      <c r="Q10" s="416">
        <f t="shared" si="2"/>
        <v>16</v>
      </c>
      <c r="R10" s="417">
        <f t="shared" si="2"/>
        <v>17.7</v>
      </c>
    </row>
    <row r="11" spans="1:18" ht="24.95" customHeight="1" thickBot="1">
      <c r="A11" s="420" t="s">
        <v>680</v>
      </c>
      <c r="B11" s="421">
        <f>ROUND(B10/800,3)</f>
        <v>1E-3</v>
      </c>
      <c r="C11" s="421">
        <f t="shared" ref="C11:R11" si="3">ROUND(C10/800,3)</f>
        <v>1E-3</v>
      </c>
      <c r="D11" s="421">
        <f t="shared" si="3"/>
        <v>1E-3</v>
      </c>
      <c r="E11" s="421">
        <f t="shared" si="3"/>
        <v>2E-3</v>
      </c>
      <c r="F11" s="421">
        <f t="shared" si="3"/>
        <v>2E-3</v>
      </c>
      <c r="G11" s="421">
        <f t="shared" si="3"/>
        <v>3.0000000000000001E-3</v>
      </c>
      <c r="H11" s="421">
        <f t="shared" si="3"/>
        <v>4.0000000000000001E-3</v>
      </c>
      <c r="I11" s="421">
        <f t="shared" si="3"/>
        <v>5.0000000000000001E-3</v>
      </c>
      <c r="J11" s="421">
        <f t="shared" si="3"/>
        <v>6.0000000000000001E-3</v>
      </c>
      <c r="K11" s="421">
        <f t="shared" si="3"/>
        <v>7.0000000000000001E-3</v>
      </c>
      <c r="L11" s="421">
        <f t="shared" si="3"/>
        <v>8.0000000000000002E-3</v>
      </c>
      <c r="M11" s="421">
        <f t="shared" si="3"/>
        <v>1.0999999999999999E-2</v>
      </c>
      <c r="N11" s="421">
        <f t="shared" si="3"/>
        <v>1.2E-2</v>
      </c>
      <c r="O11" s="421">
        <f t="shared" si="3"/>
        <v>1.4E-2</v>
      </c>
      <c r="P11" s="421">
        <f t="shared" si="3"/>
        <v>1.7999999999999999E-2</v>
      </c>
      <c r="Q11" s="421">
        <f t="shared" si="3"/>
        <v>0.02</v>
      </c>
      <c r="R11" s="422">
        <f t="shared" si="3"/>
        <v>2.1999999999999999E-2</v>
      </c>
    </row>
    <row r="12" spans="1:18" ht="24.95" customHeight="1">
      <c r="A12" s="407" t="s">
        <v>681</v>
      </c>
      <c r="B12" s="585" t="s">
        <v>682</v>
      </c>
      <c r="C12" s="585"/>
      <c r="D12" s="585"/>
      <c r="E12" s="585"/>
      <c r="F12" s="585"/>
      <c r="G12" s="585"/>
      <c r="H12" s="585"/>
      <c r="I12" s="585"/>
      <c r="J12" s="585"/>
      <c r="K12" s="585"/>
      <c r="L12" s="585"/>
      <c r="M12" s="585"/>
      <c r="N12" s="585"/>
      <c r="O12" s="585"/>
      <c r="P12" s="585"/>
      <c r="Q12" s="585"/>
      <c r="R12" s="586"/>
    </row>
    <row r="13" spans="1:18" ht="24.95" customHeight="1">
      <c r="A13" s="329" t="s">
        <v>683</v>
      </c>
      <c r="B13" s="408">
        <f>수목제원표1!B22</f>
        <v>21</v>
      </c>
      <c r="C13" s="408">
        <f>'[211]수목 제원표1'!C22</f>
        <v>22</v>
      </c>
      <c r="D13" s="408">
        <f>'[211]수목 제원표1'!D22</f>
        <v>23</v>
      </c>
      <c r="E13" s="408">
        <f>'[211]수목 제원표1'!E22</f>
        <v>24</v>
      </c>
      <c r="F13" s="408">
        <f>'[211]수목 제원표1'!F22</f>
        <v>25</v>
      </c>
      <c r="G13" s="408">
        <f>'[211]수목 제원표1'!G22</f>
        <v>26</v>
      </c>
      <c r="H13" s="408">
        <f>'[211]수목 제원표1'!H22</f>
        <v>27</v>
      </c>
      <c r="I13" s="408">
        <f>'[211]수목 제원표1'!I22</f>
        <v>28</v>
      </c>
      <c r="J13" s="408">
        <f>'[211]수목 제원표1'!J22</f>
        <v>29</v>
      </c>
      <c r="K13" s="408">
        <f>'[211]수목 제원표1'!K22</f>
        <v>30</v>
      </c>
      <c r="L13" s="408">
        <f>'[211]수목 제원표1'!L22</f>
        <v>31</v>
      </c>
      <c r="M13" s="408">
        <f>'[211]수목 제원표1'!M22</f>
        <v>32</v>
      </c>
      <c r="N13" s="408">
        <f>'[211]수목 제원표1'!N22</f>
        <v>33</v>
      </c>
      <c r="O13" s="408">
        <f>'[211]수목 제원표1'!O22</f>
        <v>34</v>
      </c>
      <c r="P13" s="408">
        <f>'[211]수목 제원표1'!P22</f>
        <v>35</v>
      </c>
      <c r="Q13" s="408">
        <f>'[211]수목 제원표1'!Q22</f>
        <v>36</v>
      </c>
      <c r="R13" s="409">
        <f>'[211]수목 제원표1'!R22</f>
        <v>37</v>
      </c>
    </row>
    <row r="14" spans="1:18" ht="24.95" customHeight="1">
      <c r="A14" s="329" t="s">
        <v>684</v>
      </c>
      <c r="B14" s="410">
        <f>수목제원표1!B23</f>
        <v>16.8</v>
      </c>
      <c r="C14" s="410">
        <f t="shared" ref="C14:G14" si="4">C13*0.8</f>
        <v>17.600000000000001</v>
      </c>
      <c r="D14" s="410">
        <f t="shared" si="4"/>
        <v>18.400000000000002</v>
      </c>
      <c r="E14" s="410">
        <f t="shared" si="4"/>
        <v>19.200000000000003</v>
      </c>
      <c r="F14" s="410">
        <f t="shared" si="4"/>
        <v>20</v>
      </c>
      <c r="G14" s="410">
        <f t="shared" si="4"/>
        <v>20.8</v>
      </c>
      <c r="H14" s="410">
        <f>H13*0.8</f>
        <v>21.6</v>
      </c>
      <c r="I14" s="410">
        <f t="shared" ref="I14:R14" si="5">I13*0.8</f>
        <v>22.400000000000002</v>
      </c>
      <c r="J14" s="410">
        <f t="shared" si="5"/>
        <v>23.200000000000003</v>
      </c>
      <c r="K14" s="410">
        <f t="shared" si="5"/>
        <v>24</v>
      </c>
      <c r="L14" s="410">
        <f t="shared" si="5"/>
        <v>24.8</v>
      </c>
      <c r="M14" s="410">
        <f t="shared" si="5"/>
        <v>25.6</v>
      </c>
      <c r="N14" s="410">
        <f t="shared" si="5"/>
        <v>26.400000000000002</v>
      </c>
      <c r="O14" s="410">
        <f t="shared" si="5"/>
        <v>27.200000000000003</v>
      </c>
      <c r="P14" s="410">
        <f t="shared" si="5"/>
        <v>28</v>
      </c>
      <c r="Q14" s="410">
        <f t="shared" si="5"/>
        <v>28.8</v>
      </c>
      <c r="R14" s="411">
        <f t="shared" si="5"/>
        <v>29.6</v>
      </c>
    </row>
    <row r="15" spans="1:18" ht="24.95" customHeight="1" thickBot="1">
      <c r="A15" s="412" t="s">
        <v>685</v>
      </c>
      <c r="B15" s="413">
        <f>수목제원표1!B24</f>
        <v>4.5</v>
      </c>
      <c r="C15" s="413">
        <f>'[211]수목 제원표1'!C24</f>
        <v>4.5</v>
      </c>
      <c r="D15" s="413">
        <f>'[211]수목 제원표1'!D24</f>
        <v>4.5</v>
      </c>
      <c r="E15" s="413">
        <f>'[211]수목 제원표1'!E24</f>
        <v>4.5</v>
      </c>
      <c r="F15" s="413">
        <f>'[211]수목 제원표1'!F24</f>
        <v>5</v>
      </c>
      <c r="G15" s="413">
        <f>'[211]수목 제원표1'!G24</f>
        <v>5</v>
      </c>
      <c r="H15" s="413">
        <f>'[211]수목 제원표1'!H24</f>
        <v>5</v>
      </c>
      <c r="I15" s="413">
        <f>'[211]수목 제원표1'!I24</f>
        <v>5</v>
      </c>
      <c r="J15" s="413">
        <f>'[211]수목 제원표1'!J24</f>
        <v>5</v>
      </c>
      <c r="K15" s="413">
        <f>'[211]수목 제원표1'!K24</f>
        <v>5</v>
      </c>
      <c r="L15" s="413">
        <f>'[211]수목 제원표1'!L24</f>
        <v>5.5</v>
      </c>
      <c r="M15" s="413">
        <f>'[211]수목 제원표1'!M24</f>
        <v>5.5</v>
      </c>
      <c r="N15" s="413">
        <f>'[211]수목 제원표1'!N24</f>
        <v>5.5</v>
      </c>
      <c r="O15" s="413">
        <f>'[211]수목 제원표1'!O24</f>
        <v>5.5</v>
      </c>
      <c r="P15" s="413">
        <f>'[211]수목 제원표1'!P24</f>
        <v>5.5</v>
      </c>
      <c r="Q15" s="413">
        <f>'[211]수목 제원표1'!Q24</f>
        <v>6</v>
      </c>
      <c r="R15" s="414">
        <f>'[211]수목 제원표1'!R24</f>
        <v>6</v>
      </c>
    </row>
    <row r="16" spans="1:18" ht="24.95" customHeight="1">
      <c r="A16" s="442" t="s">
        <v>686</v>
      </c>
      <c r="B16" s="443">
        <f>ROUND(B18/$C23,1)</f>
        <v>146.6</v>
      </c>
      <c r="C16" s="443">
        <f t="shared" ref="C16:R16" si="6">ROUND(C18/$C23,1)</f>
        <v>160.9</v>
      </c>
      <c r="D16" s="443">
        <f t="shared" si="6"/>
        <v>175.9</v>
      </c>
      <c r="E16" s="443">
        <f t="shared" si="6"/>
        <v>191.5</v>
      </c>
      <c r="F16" s="443">
        <f t="shared" si="6"/>
        <v>230.9</v>
      </c>
      <c r="G16" s="443">
        <f t="shared" si="6"/>
        <v>249.8</v>
      </c>
      <c r="H16" s="443">
        <f t="shared" si="6"/>
        <v>269.3</v>
      </c>
      <c r="I16" s="443">
        <f t="shared" si="6"/>
        <v>289.60000000000002</v>
      </c>
      <c r="J16" s="443">
        <f t="shared" si="6"/>
        <v>310.7</v>
      </c>
      <c r="K16" s="443">
        <f t="shared" si="6"/>
        <v>332.5</v>
      </c>
      <c r="L16" s="443">
        <f t="shared" si="6"/>
        <v>390.5</v>
      </c>
      <c r="M16" s="443">
        <f t="shared" si="6"/>
        <v>416.1</v>
      </c>
      <c r="N16" s="443">
        <f t="shared" si="6"/>
        <v>442.5</v>
      </c>
      <c r="O16" s="443">
        <f t="shared" si="6"/>
        <v>469.8</v>
      </c>
      <c r="P16" s="443">
        <f t="shared" si="6"/>
        <v>497.8</v>
      </c>
      <c r="Q16" s="443">
        <f t="shared" si="6"/>
        <v>574.5</v>
      </c>
      <c r="R16" s="444">
        <f t="shared" si="6"/>
        <v>606.79999999999995</v>
      </c>
    </row>
    <row r="17" spans="1:18" ht="24.95" customHeight="1">
      <c r="A17" s="442" t="s">
        <v>687</v>
      </c>
      <c r="B17" s="445">
        <f>B19+B21</f>
        <v>0.128</v>
      </c>
      <c r="C17" s="445">
        <f t="shared" ref="C17:R17" si="7">C19+C21</f>
        <v>0.14000000000000001</v>
      </c>
      <c r="D17" s="445">
        <f t="shared" si="7"/>
        <v>0.153</v>
      </c>
      <c r="E17" s="445">
        <f t="shared" si="7"/>
        <v>0.16700000000000001</v>
      </c>
      <c r="F17" s="445">
        <f t="shared" si="7"/>
        <v>0.20100000000000001</v>
      </c>
      <c r="G17" s="445">
        <f t="shared" si="7"/>
        <v>0.21700000000000003</v>
      </c>
      <c r="H17" s="445">
        <f t="shared" si="7"/>
        <v>0.23499999999999999</v>
      </c>
      <c r="I17" s="445">
        <f t="shared" si="7"/>
        <v>0.251</v>
      </c>
      <c r="J17" s="445">
        <f t="shared" si="7"/>
        <v>0.27</v>
      </c>
      <c r="K17" s="445">
        <f t="shared" si="7"/>
        <v>0.28900000000000003</v>
      </c>
      <c r="L17" s="445">
        <f t="shared" si="7"/>
        <v>0.33900000000000002</v>
      </c>
      <c r="M17" s="445">
        <f t="shared" si="7"/>
        <v>0.36099999999999999</v>
      </c>
      <c r="N17" s="445">
        <f t="shared" si="7"/>
        <v>0.38400000000000001</v>
      </c>
      <c r="O17" s="445">
        <f t="shared" si="7"/>
        <v>0.40800000000000003</v>
      </c>
      <c r="P17" s="445">
        <f t="shared" si="7"/>
        <v>0.43200000000000005</v>
      </c>
      <c r="Q17" s="445">
        <f t="shared" si="7"/>
        <v>0.499</v>
      </c>
      <c r="R17" s="446">
        <f t="shared" si="7"/>
        <v>0.52700000000000002</v>
      </c>
    </row>
    <row r="18" spans="1:18" ht="24.95" customHeight="1">
      <c r="A18" s="415" t="s">
        <v>688</v>
      </c>
      <c r="B18" s="416">
        <f>수목제원표1!B29</f>
        <v>124.6</v>
      </c>
      <c r="C18" s="416">
        <f>수목제원표1!C29</f>
        <v>136.80000000000001</v>
      </c>
      <c r="D18" s="416">
        <f>수목제원표1!D29</f>
        <v>149.5</v>
      </c>
      <c r="E18" s="416">
        <f>수목제원표1!E29</f>
        <v>162.80000000000001</v>
      </c>
      <c r="F18" s="416">
        <f>수목제원표1!F29</f>
        <v>196.3</v>
      </c>
      <c r="G18" s="416">
        <f>수목제원표1!G29</f>
        <v>212.3</v>
      </c>
      <c r="H18" s="416">
        <f>수목제원표1!H29</f>
        <v>228.9</v>
      </c>
      <c r="I18" s="416">
        <f>수목제원표1!I29</f>
        <v>246.2</v>
      </c>
      <c r="J18" s="416">
        <f>수목제원표1!J29</f>
        <v>264.10000000000002</v>
      </c>
      <c r="K18" s="416">
        <f>수목제원표1!K29</f>
        <v>282.60000000000002</v>
      </c>
      <c r="L18" s="416">
        <f>수목제원표1!L29</f>
        <v>331.9</v>
      </c>
      <c r="M18" s="416">
        <f>수목제원표1!M29</f>
        <v>353.7</v>
      </c>
      <c r="N18" s="416">
        <f>수목제원표1!N29</f>
        <v>376.1</v>
      </c>
      <c r="O18" s="416">
        <f>수목제원표1!O29</f>
        <v>399.3</v>
      </c>
      <c r="P18" s="416">
        <f>수목제원표1!P29</f>
        <v>423.1</v>
      </c>
      <c r="Q18" s="416">
        <f>수목제원표1!Q29</f>
        <v>488.3</v>
      </c>
      <c r="R18" s="417">
        <f>수목제원표1!R29</f>
        <v>515.79999999999995</v>
      </c>
    </row>
    <row r="19" spans="1:18" ht="24.95" customHeight="1">
      <c r="A19" s="415" t="s">
        <v>689</v>
      </c>
      <c r="B19" s="418">
        <f>수목제원표1!B30</f>
        <v>0.1</v>
      </c>
      <c r="C19" s="418">
        <f>수목제원표1!C30</f>
        <v>0.11</v>
      </c>
      <c r="D19" s="418">
        <f>수목제원표1!D30</f>
        <v>0.12</v>
      </c>
      <c r="E19" s="418">
        <f>수목제원표1!E30</f>
        <v>0.13100000000000001</v>
      </c>
      <c r="F19" s="418">
        <f>수목제원표1!F30</f>
        <v>0.158</v>
      </c>
      <c r="G19" s="418">
        <f>수목제원표1!G30</f>
        <v>0.17</v>
      </c>
      <c r="H19" s="418">
        <f>수목제원표1!H30</f>
        <v>0.184</v>
      </c>
      <c r="I19" s="418">
        <f>수목제원표1!I30</f>
        <v>0.19700000000000001</v>
      </c>
      <c r="J19" s="418">
        <f>수목제원표1!J30</f>
        <v>0.21199999999999999</v>
      </c>
      <c r="K19" s="418">
        <f>수목제원표1!K30</f>
        <v>0.22700000000000001</v>
      </c>
      <c r="L19" s="418">
        <f>수목제원표1!L30</f>
        <v>0.26600000000000001</v>
      </c>
      <c r="M19" s="418">
        <f>수목제원표1!M30</f>
        <v>0.28299999999999997</v>
      </c>
      <c r="N19" s="418">
        <f>수목제원표1!N30</f>
        <v>0.30099999999999999</v>
      </c>
      <c r="O19" s="418">
        <f>수목제원표1!O30</f>
        <v>0.32</v>
      </c>
      <c r="P19" s="418">
        <f>수목제원표1!P30</f>
        <v>0.33900000000000002</v>
      </c>
      <c r="Q19" s="418">
        <f>수목제원표1!Q30</f>
        <v>0.39100000000000001</v>
      </c>
      <c r="R19" s="419">
        <f>수목제원표1!R30</f>
        <v>0.41299999999999998</v>
      </c>
    </row>
    <row r="20" spans="1:18" ht="24.95" customHeight="1">
      <c r="A20" s="415" t="s">
        <v>679</v>
      </c>
      <c r="B20" s="416">
        <f>ROUND(B16*$C24,1)</f>
        <v>22</v>
      </c>
      <c r="C20" s="416">
        <f t="shared" ref="C20:R20" si="8">ROUND(C16*$C24,1)</f>
        <v>24.1</v>
      </c>
      <c r="D20" s="416">
        <f t="shared" si="8"/>
        <v>26.4</v>
      </c>
      <c r="E20" s="416">
        <f t="shared" si="8"/>
        <v>28.7</v>
      </c>
      <c r="F20" s="416">
        <f t="shared" si="8"/>
        <v>34.6</v>
      </c>
      <c r="G20" s="416">
        <f t="shared" si="8"/>
        <v>37.5</v>
      </c>
      <c r="H20" s="416">
        <f t="shared" si="8"/>
        <v>40.4</v>
      </c>
      <c r="I20" s="416">
        <f t="shared" si="8"/>
        <v>43.4</v>
      </c>
      <c r="J20" s="416">
        <f t="shared" si="8"/>
        <v>46.6</v>
      </c>
      <c r="K20" s="416">
        <f t="shared" si="8"/>
        <v>49.9</v>
      </c>
      <c r="L20" s="416">
        <f t="shared" si="8"/>
        <v>58.6</v>
      </c>
      <c r="M20" s="416">
        <f t="shared" si="8"/>
        <v>62.4</v>
      </c>
      <c r="N20" s="416">
        <f t="shared" si="8"/>
        <v>66.400000000000006</v>
      </c>
      <c r="O20" s="416">
        <f t="shared" si="8"/>
        <v>70.5</v>
      </c>
      <c r="P20" s="416">
        <f t="shared" si="8"/>
        <v>74.7</v>
      </c>
      <c r="Q20" s="416">
        <f t="shared" si="8"/>
        <v>86.2</v>
      </c>
      <c r="R20" s="417">
        <f t="shared" si="8"/>
        <v>91</v>
      </c>
    </row>
    <row r="21" spans="1:18" ht="24.95" customHeight="1" thickBot="1">
      <c r="A21" s="423" t="s">
        <v>690</v>
      </c>
      <c r="B21" s="424">
        <f>ROUND(B20/800,3)</f>
        <v>2.8000000000000001E-2</v>
      </c>
      <c r="C21" s="424">
        <f t="shared" ref="C21:R21" si="9">ROUND(C20/800,3)</f>
        <v>0.03</v>
      </c>
      <c r="D21" s="424">
        <f t="shared" si="9"/>
        <v>3.3000000000000002E-2</v>
      </c>
      <c r="E21" s="424">
        <f t="shared" si="9"/>
        <v>3.5999999999999997E-2</v>
      </c>
      <c r="F21" s="424">
        <f t="shared" si="9"/>
        <v>4.2999999999999997E-2</v>
      </c>
      <c r="G21" s="424">
        <f t="shared" si="9"/>
        <v>4.7E-2</v>
      </c>
      <c r="H21" s="424">
        <f t="shared" si="9"/>
        <v>5.0999999999999997E-2</v>
      </c>
      <c r="I21" s="424">
        <f t="shared" si="9"/>
        <v>5.3999999999999999E-2</v>
      </c>
      <c r="J21" s="424">
        <f t="shared" si="9"/>
        <v>5.8000000000000003E-2</v>
      </c>
      <c r="K21" s="424">
        <f t="shared" si="9"/>
        <v>6.2E-2</v>
      </c>
      <c r="L21" s="424">
        <f t="shared" si="9"/>
        <v>7.2999999999999995E-2</v>
      </c>
      <c r="M21" s="424">
        <f t="shared" si="9"/>
        <v>7.8E-2</v>
      </c>
      <c r="N21" s="424">
        <f t="shared" si="9"/>
        <v>8.3000000000000004E-2</v>
      </c>
      <c r="O21" s="424">
        <f t="shared" si="9"/>
        <v>8.7999999999999995E-2</v>
      </c>
      <c r="P21" s="424">
        <f t="shared" si="9"/>
        <v>9.2999999999999999E-2</v>
      </c>
      <c r="Q21" s="424">
        <f t="shared" si="9"/>
        <v>0.108</v>
      </c>
      <c r="R21" s="425">
        <f t="shared" si="9"/>
        <v>0.114</v>
      </c>
    </row>
    <row r="22" spans="1:18" ht="24.95" customHeight="1">
      <c r="A22" s="426" t="s">
        <v>691</v>
      </c>
      <c r="B22" s="427"/>
      <c r="C22" s="427"/>
      <c r="D22" s="427"/>
      <c r="E22" s="427"/>
      <c r="F22" s="428"/>
      <c r="G22" s="429"/>
      <c r="H22" s="429"/>
      <c r="I22" s="429"/>
      <c r="J22" s="429"/>
      <c r="K22" s="429"/>
      <c r="L22" s="429"/>
      <c r="M22" s="429"/>
      <c r="N22" s="429"/>
      <c r="O22" s="429"/>
      <c r="P22" s="429"/>
      <c r="Q22" s="429"/>
      <c r="R22" s="430"/>
    </row>
    <row r="23" spans="1:18" ht="24.95" customHeight="1">
      <c r="A23" s="431" t="s">
        <v>692</v>
      </c>
      <c r="B23" s="432" t="s">
        <v>693</v>
      </c>
      <c r="C23" s="433">
        <f>G23+G24+G25</f>
        <v>0.85</v>
      </c>
      <c r="D23" s="434"/>
      <c r="E23" s="434" t="s">
        <v>694</v>
      </c>
      <c r="F23" s="432" t="s">
        <v>695</v>
      </c>
      <c r="G23" s="433">
        <v>0.45</v>
      </c>
      <c r="H23" s="433"/>
      <c r="I23" s="429"/>
      <c r="J23" s="429"/>
      <c r="K23" s="429"/>
      <c r="L23" s="429"/>
      <c r="M23" s="429"/>
      <c r="N23" s="429"/>
      <c r="O23" s="429"/>
      <c r="P23" s="429"/>
      <c r="Q23" s="429"/>
      <c r="R23" s="430"/>
    </row>
    <row r="24" spans="1:18" ht="24.95" customHeight="1">
      <c r="A24" s="431" t="s">
        <v>696</v>
      </c>
      <c r="B24" s="432" t="s">
        <v>697</v>
      </c>
      <c r="C24" s="433">
        <f>G26</f>
        <v>0.15</v>
      </c>
      <c r="D24" s="434"/>
      <c r="E24" s="434" t="s">
        <v>698</v>
      </c>
      <c r="F24" s="432" t="s">
        <v>699</v>
      </c>
      <c r="G24" s="433">
        <v>0.15</v>
      </c>
      <c r="H24" s="433"/>
      <c r="I24" s="429"/>
      <c r="J24" s="429"/>
      <c r="K24" s="429"/>
      <c r="L24" s="429"/>
      <c r="M24" s="429"/>
      <c r="N24" s="429"/>
      <c r="O24" s="429"/>
      <c r="P24" s="429"/>
      <c r="Q24" s="429"/>
      <c r="R24" s="430"/>
    </row>
    <row r="25" spans="1:18" ht="24.95" customHeight="1">
      <c r="A25" s="431" t="s">
        <v>700</v>
      </c>
      <c r="B25" s="432" t="s">
        <v>701</v>
      </c>
      <c r="C25" s="433">
        <f>C23+C24</f>
        <v>1</v>
      </c>
      <c r="D25" s="434"/>
      <c r="E25" s="434" t="s">
        <v>702</v>
      </c>
      <c r="F25" s="432" t="s">
        <v>699</v>
      </c>
      <c r="G25" s="433">
        <v>0.25</v>
      </c>
      <c r="H25" s="433"/>
      <c r="I25" s="429"/>
      <c r="J25" s="429"/>
      <c r="K25" s="429"/>
      <c r="L25" s="429"/>
      <c r="M25" s="429"/>
      <c r="N25" s="429"/>
      <c r="O25" s="429"/>
      <c r="P25" s="429"/>
      <c r="Q25" s="429"/>
      <c r="R25" s="430"/>
    </row>
    <row r="26" spans="1:18" ht="24.95" customHeight="1" thickBot="1">
      <c r="A26" s="435"/>
      <c r="B26" s="436"/>
      <c r="C26" s="437"/>
      <c r="D26" s="438"/>
      <c r="E26" s="438" t="s">
        <v>703</v>
      </c>
      <c r="F26" s="436" t="s">
        <v>695</v>
      </c>
      <c r="G26" s="437">
        <v>0.15</v>
      </c>
      <c r="H26" s="437"/>
      <c r="I26" s="439"/>
      <c r="J26" s="439"/>
      <c r="K26" s="439"/>
      <c r="L26" s="439"/>
      <c r="M26" s="439"/>
      <c r="N26" s="439"/>
      <c r="O26" s="439"/>
      <c r="P26" s="439"/>
      <c r="Q26" s="439"/>
      <c r="R26" s="440"/>
    </row>
  </sheetData>
  <mergeCells count="2">
    <mergeCell ref="B2:R2"/>
    <mergeCell ref="B12:R12"/>
  </mergeCells>
  <phoneticPr fontId="1" type="noConversion"/>
  <printOptions horizontalCentered="1"/>
  <pageMargins left="0.59055118110236227" right="0.39370078740157483" top="0.39370078740157483" bottom="0.39370078740157483" header="0" footer="0"/>
  <pageSetup paperSize="9" scale="8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0" tint="-0.249977111117893"/>
  </sheetPr>
  <dimension ref="A1:R26"/>
  <sheetViews>
    <sheetView view="pageBreakPreview" zoomScaleNormal="100" zoomScaleSheetLayoutView="100" workbookViewId="0"/>
  </sheetViews>
  <sheetFormatPr defaultRowHeight="16.5"/>
  <cols>
    <col min="1" max="1" width="15.625" customWidth="1"/>
    <col min="2" max="18" width="8.125" customWidth="1"/>
  </cols>
  <sheetData>
    <row r="1" spans="1:18" ht="30" customHeight="1" thickBot="1">
      <c r="A1" s="404" t="s">
        <v>704</v>
      </c>
      <c r="B1" s="405"/>
      <c r="C1" s="405"/>
      <c r="D1" s="405"/>
      <c r="E1" s="405"/>
      <c r="F1" s="405"/>
      <c r="G1" s="405"/>
      <c r="H1" s="405"/>
      <c r="I1" s="405"/>
      <c r="J1" s="405"/>
      <c r="K1" s="405"/>
      <c r="L1" s="405"/>
      <c r="M1" s="405"/>
      <c r="N1" s="405"/>
      <c r="O1" s="405"/>
      <c r="P1" s="405"/>
      <c r="Q1" s="405"/>
      <c r="R1" s="406"/>
    </row>
    <row r="2" spans="1:18" ht="24.95" customHeight="1">
      <c r="A2" s="407" t="s">
        <v>705</v>
      </c>
      <c r="B2" s="585" t="s">
        <v>706</v>
      </c>
      <c r="C2" s="585"/>
      <c r="D2" s="585"/>
      <c r="E2" s="585"/>
      <c r="F2" s="585"/>
      <c r="G2" s="585"/>
      <c r="H2" s="585"/>
      <c r="I2" s="585"/>
      <c r="J2" s="585"/>
      <c r="K2" s="585"/>
      <c r="L2" s="585"/>
      <c r="M2" s="585"/>
      <c r="N2" s="585"/>
      <c r="O2" s="585"/>
      <c r="P2" s="585"/>
      <c r="Q2" s="585"/>
      <c r="R2" s="586"/>
    </row>
    <row r="3" spans="1:18" ht="24.95" customHeight="1">
      <c r="A3" s="329" t="s">
        <v>707</v>
      </c>
      <c r="B3" s="408">
        <f>수목제원표2!B3</f>
        <v>38</v>
      </c>
      <c r="C3" s="408">
        <f>수목제원표2!C3</f>
        <v>39</v>
      </c>
      <c r="D3" s="408">
        <f>수목제원표2!D3</f>
        <v>40</v>
      </c>
      <c r="E3" s="408">
        <f>수목제원표2!E3</f>
        <v>41</v>
      </c>
      <c r="F3" s="408">
        <f>수목제원표2!F3</f>
        <v>42</v>
      </c>
      <c r="G3" s="408">
        <f>수목제원표2!G3</f>
        <v>43</v>
      </c>
      <c r="H3" s="408">
        <f>수목제원표2!H3</f>
        <v>44</v>
      </c>
      <c r="I3" s="408">
        <f>수목제원표2!I3</f>
        <v>45</v>
      </c>
      <c r="J3" s="408">
        <f>수목제원표2!J3</f>
        <v>46</v>
      </c>
      <c r="K3" s="408">
        <f>수목제원표2!K3</f>
        <v>47</v>
      </c>
      <c r="L3" s="408">
        <f>수목제원표2!L3</f>
        <v>48</v>
      </c>
      <c r="M3" s="408">
        <f>수목제원표2!M3</f>
        <v>49</v>
      </c>
      <c r="N3" s="408">
        <f>수목제원표2!N3</f>
        <v>50</v>
      </c>
      <c r="O3" s="408">
        <f>수목제원표2!O3</f>
        <v>51</v>
      </c>
      <c r="P3" s="408">
        <f>수목제원표2!P3</f>
        <v>52</v>
      </c>
      <c r="Q3" s="408">
        <f>수목제원표2!Q3</f>
        <v>53</v>
      </c>
      <c r="R3" s="409">
        <f>수목제원표2!R3</f>
        <v>54</v>
      </c>
    </row>
    <row r="4" spans="1:18" ht="24.95" customHeight="1">
      <c r="A4" s="329" t="s">
        <v>708</v>
      </c>
      <c r="B4" s="410">
        <f>수목제원표2!B4</f>
        <v>30.400000000000002</v>
      </c>
      <c r="C4" s="410">
        <f>수목제원표2!C4</f>
        <v>31.200000000000003</v>
      </c>
      <c r="D4" s="410">
        <f>수목제원표2!D4</f>
        <v>32</v>
      </c>
      <c r="E4" s="410">
        <f>수목제원표2!E4</f>
        <v>32.800000000000004</v>
      </c>
      <c r="F4" s="410">
        <f>수목제원표2!F4</f>
        <v>33.6</v>
      </c>
      <c r="G4" s="410">
        <f>수목제원표2!G4</f>
        <v>34.4</v>
      </c>
      <c r="H4" s="410">
        <f>수목제원표2!H4</f>
        <v>35.200000000000003</v>
      </c>
      <c r="I4" s="410">
        <f>수목제원표2!I4</f>
        <v>36</v>
      </c>
      <c r="J4" s="410">
        <f>수목제원표2!J4</f>
        <v>36.800000000000004</v>
      </c>
      <c r="K4" s="410">
        <f>수목제원표2!K4</f>
        <v>37.6</v>
      </c>
      <c r="L4" s="410">
        <f>수목제원표2!L4</f>
        <v>38.400000000000006</v>
      </c>
      <c r="M4" s="410">
        <f>수목제원표2!M4</f>
        <v>39.200000000000003</v>
      </c>
      <c r="N4" s="410">
        <f>수목제원표2!N4</f>
        <v>40</v>
      </c>
      <c r="O4" s="410">
        <f>수목제원표2!O4</f>
        <v>40.800000000000004</v>
      </c>
      <c r="P4" s="410">
        <f>수목제원표2!P4</f>
        <v>41.6</v>
      </c>
      <c r="Q4" s="410">
        <f>수목제원표2!Q4</f>
        <v>42.400000000000006</v>
      </c>
      <c r="R4" s="411">
        <f>수목제원표2!R4</f>
        <v>43.2</v>
      </c>
    </row>
    <row r="5" spans="1:18" ht="24.95" customHeight="1" thickBot="1">
      <c r="A5" s="412" t="s">
        <v>709</v>
      </c>
      <c r="B5" s="413">
        <f>수목제원표2!B5</f>
        <v>6</v>
      </c>
      <c r="C5" s="413">
        <f>수목제원표2!C5</f>
        <v>6</v>
      </c>
      <c r="D5" s="413">
        <f>수목제원표2!D5</f>
        <v>7</v>
      </c>
      <c r="E5" s="413">
        <f>수목제원표2!E5</f>
        <v>7</v>
      </c>
      <c r="F5" s="413">
        <f>수목제원표2!F5</f>
        <v>7</v>
      </c>
      <c r="G5" s="413">
        <f>수목제원표2!G5</f>
        <v>7</v>
      </c>
      <c r="H5" s="413">
        <f>수목제원표2!H5</f>
        <v>7</v>
      </c>
      <c r="I5" s="413">
        <f>수목제원표2!I5</f>
        <v>8</v>
      </c>
      <c r="J5" s="413">
        <f>수목제원표2!J5</f>
        <v>8</v>
      </c>
      <c r="K5" s="413">
        <f>수목제원표2!K5</f>
        <v>8</v>
      </c>
      <c r="L5" s="413">
        <f>수목제원표2!L5</f>
        <v>8</v>
      </c>
      <c r="M5" s="413">
        <f>수목제원표2!M5</f>
        <v>8</v>
      </c>
      <c r="N5" s="413">
        <f>수목제원표2!N5</f>
        <v>9</v>
      </c>
      <c r="O5" s="413">
        <f>수목제원표2!O5</f>
        <v>9</v>
      </c>
      <c r="P5" s="413">
        <f>수목제원표2!P5</f>
        <v>9</v>
      </c>
      <c r="Q5" s="413">
        <f>수목제원표2!Q5</f>
        <v>9</v>
      </c>
      <c r="R5" s="414">
        <f>수목제원표2!R5</f>
        <v>9</v>
      </c>
    </row>
    <row r="6" spans="1:18" ht="24.95" customHeight="1">
      <c r="A6" s="442" t="s">
        <v>710</v>
      </c>
      <c r="B6" s="443">
        <f>B8/$C23</f>
        <v>640.11764705882354</v>
      </c>
      <c r="C6" s="443">
        <f t="shared" ref="C6:R6" si="0">C8/$C23</f>
        <v>674.23529411764707</v>
      </c>
      <c r="D6" s="443">
        <f t="shared" si="0"/>
        <v>827.52941176470586</v>
      </c>
      <c r="E6" s="443">
        <f t="shared" si="0"/>
        <v>869.41176470588232</v>
      </c>
      <c r="F6" s="443">
        <f t="shared" si="0"/>
        <v>912.35294117647061</v>
      </c>
      <c r="G6" s="443">
        <f t="shared" si="0"/>
        <v>956.23529411764707</v>
      </c>
      <c r="H6" s="443">
        <f t="shared" si="0"/>
        <v>1001.2941176470589</v>
      </c>
      <c r="I6" s="443">
        <f t="shared" si="0"/>
        <v>1196.9411764705883</v>
      </c>
      <c r="J6" s="443">
        <f t="shared" si="0"/>
        <v>1250.705882352941</v>
      </c>
      <c r="K6" s="443">
        <f t="shared" si="0"/>
        <v>1305.6470588235295</v>
      </c>
      <c r="L6" s="443">
        <f t="shared" si="0"/>
        <v>1361.7647058823529</v>
      </c>
      <c r="M6" s="443">
        <f t="shared" si="0"/>
        <v>1419.1764705882354</v>
      </c>
      <c r="N6" s="443">
        <f t="shared" si="0"/>
        <v>1662.3529411764707</v>
      </c>
      <c r="O6" s="443">
        <f t="shared" si="0"/>
        <v>1729.5294117647059</v>
      </c>
      <c r="P6" s="443">
        <f t="shared" si="0"/>
        <v>1798</v>
      </c>
      <c r="Q6" s="443">
        <f t="shared" si="0"/>
        <v>1867.7647058823529</v>
      </c>
      <c r="R6" s="444">
        <f t="shared" si="0"/>
        <v>1938.9411764705883</v>
      </c>
    </row>
    <row r="7" spans="1:18" ht="24.95" customHeight="1">
      <c r="A7" s="442" t="s">
        <v>711</v>
      </c>
      <c r="B7" s="445">
        <f>B9+B11</f>
        <v>0.55600000000000005</v>
      </c>
      <c r="C7" s="445">
        <f t="shared" ref="C7:R7" si="1">C9+C11</f>
        <v>0.58499999999999996</v>
      </c>
      <c r="D7" s="445">
        <f t="shared" si="1"/>
        <v>0.71800000000000008</v>
      </c>
      <c r="E7" s="445">
        <f t="shared" si="1"/>
        <v>0.755</v>
      </c>
      <c r="F7" s="445">
        <f t="shared" si="1"/>
        <v>0.79200000000000004</v>
      </c>
      <c r="G7" s="445">
        <f t="shared" si="1"/>
        <v>0.83000000000000007</v>
      </c>
      <c r="H7" s="445">
        <f t="shared" si="1"/>
        <v>0.86899999999999999</v>
      </c>
      <c r="I7" s="445">
        <f t="shared" si="1"/>
        <v>1.038</v>
      </c>
      <c r="J7" s="445">
        <f t="shared" si="1"/>
        <v>1.0859999999999999</v>
      </c>
      <c r="K7" s="445">
        <f t="shared" si="1"/>
        <v>1.133</v>
      </c>
      <c r="L7" s="445">
        <f t="shared" si="1"/>
        <v>1.181</v>
      </c>
      <c r="M7" s="445">
        <f t="shared" si="1"/>
        <v>1.232</v>
      </c>
      <c r="N7" s="445">
        <f t="shared" si="1"/>
        <v>1.4429999999999998</v>
      </c>
      <c r="O7" s="445">
        <f t="shared" si="1"/>
        <v>1.5009999999999999</v>
      </c>
      <c r="P7" s="445">
        <f t="shared" si="1"/>
        <v>1.5599999999999998</v>
      </c>
      <c r="Q7" s="445">
        <f t="shared" si="1"/>
        <v>1.621</v>
      </c>
      <c r="R7" s="446">
        <f t="shared" si="1"/>
        <v>1.6829999999999998</v>
      </c>
    </row>
    <row r="8" spans="1:18" ht="24.95" customHeight="1">
      <c r="A8" s="415" t="s">
        <v>677</v>
      </c>
      <c r="B8" s="416">
        <f>수목제원표2!B10</f>
        <v>544.1</v>
      </c>
      <c r="C8" s="416">
        <f>수목제원표2!C10</f>
        <v>573.1</v>
      </c>
      <c r="D8" s="416">
        <f>수목제원표2!D10</f>
        <v>703.4</v>
      </c>
      <c r="E8" s="416">
        <f>수목제원표2!E10</f>
        <v>739</v>
      </c>
      <c r="F8" s="416">
        <f>수목제원표2!F10</f>
        <v>775.5</v>
      </c>
      <c r="G8" s="416">
        <f>수목제원표2!G10</f>
        <v>812.8</v>
      </c>
      <c r="H8" s="416">
        <f>수목제원표2!H10</f>
        <v>851.1</v>
      </c>
      <c r="I8" s="416">
        <f>수목제원표2!I10</f>
        <v>1017.4</v>
      </c>
      <c r="J8" s="416">
        <f>수목제원표2!J10</f>
        <v>1063.0999999999999</v>
      </c>
      <c r="K8" s="416">
        <f>수목제원표2!K10</f>
        <v>1109.8</v>
      </c>
      <c r="L8" s="416">
        <f>수목제원표2!L10</f>
        <v>1157.5</v>
      </c>
      <c r="M8" s="416">
        <f>수목제원표2!M10</f>
        <v>1206.3</v>
      </c>
      <c r="N8" s="416">
        <f>수목제원표2!N10</f>
        <v>1413</v>
      </c>
      <c r="O8" s="416">
        <f>수목제원표2!O10</f>
        <v>1470.1</v>
      </c>
      <c r="P8" s="416">
        <f>수목제원표2!P10</f>
        <v>1528.3</v>
      </c>
      <c r="Q8" s="416">
        <f>수목제원표2!Q10</f>
        <v>1587.6</v>
      </c>
      <c r="R8" s="417">
        <f>수목제원표2!R10</f>
        <v>1648.1</v>
      </c>
    </row>
    <row r="9" spans="1:18" ht="24.95" customHeight="1">
      <c r="A9" s="415" t="s">
        <v>712</v>
      </c>
      <c r="B9" s="418">
        <f>수목제원표2!B11</f>
        <v>0.436</v>
      </c>
      <c r="C9" s="418">
        <f>수목제원표2!C11</f>
        <v>0.45900000000000002</v>
      </c>
      <c r="D9" s="418">
        <f>수목제원표2!D11</f>
        <v>0.56300000000000006</v>
      </c>
      <c r="E9" s="418">
        <f>수목제원표2!E11</f>
        <v>0.59199999999999997</v>
      </c>
      <c r="F9" s="418">
        <f>수목제원표2!F11</f>
        <v>0.621</v>
      </c>
      <c r="G9" s="418">
        <f>수목제원표2!G11</f>
        <v>0.65100000000000002</v>
      </c>
      <c r="H9" s="418">
        <f>수목제원표2!H11</f>
        <v>0.68100000000000005</v>
      </c>
      <c r="I9" s="418">
        <f>수목제원표2!I11</f>
        <v>0.81399999999999995</v>
      </c>
      <c r="J9" s="418">
        <f>수목제원표2!J11</f>
        <v>0.85099999999999998</v>
      </c>
      <c r="K9" s="418">
        <f>수목제원표2!K11</f>
        <v>0.88800000000000001</v>
      </c>
      <c r="L9" s="418">
        <f>수목제원표2!L11</f>
        <v>0.92600000000000005</v>
      </c>
      <c r="M9" s="418">
        <f>수목제원표2!M11</f>
        <v>0.96599999999999997</v>
      </c>
      <c r="N9" s="418">
        <f>수목제원표2!N11</f>
        <v>1.1309999999999998</v>
      </c>
      <c r="O9" s="418">
        <f>수목제원표2!O11</f>
        <v>1.1769999999999998</v>
      </c>
      <c r="P9" s="418">
        <f>수목제원표2!P11</f>
        <v>1.2229999999999999</v>
      </c>
      <c r="Q9" s="418">
        <f>수목제원표2!Q11</f>
        <v>1.2709999999999999</v>
      </c>
      <c r="R9" s="419">
        <f>수목제원표2!R11</f>
        <v>1.319</v>
      </c>
    </row>
    <row r="10" spans="1:18" ht="24.95" customHeight="1">
      <c r="A10" s="415" t="s">
        <v>679</v>
      </c>
      <c r="B10" s="416">
        <f>ROUND(B6*$C24,1)</f>
        <v>96</v>
      </c>
      <c r="C10" s="416">
        <f t="shared" ref="C10:R10" si="2">ROUND(C6*$C24,1)</f>
        <v>101.1</v>
      </c>
      <c r="D10" s="416">
        <f t="shared" si="2"/>
        <v>124.1</v>
      </c>
      <c r="E10" s="416">
        <f t="shared" si="2"/>
        <v>130.4</v>
      </c>
      <c r="F10" s="416">
        <f t="shared" si="2"/>
        <v>136.9</v>
      </c>
      <c r="G10" s="416">
        <f t="shared" si="2"/>
        <v>143.4</v>
      </c>
      <c r="H10" s="416">
        <f t="shared" si="2"/>
        <v>150.19999999999999</v>
      </c>
      <c r="I10" s="416">
        <f t="shared" si="2"/>
        <v>179.5</v>
      </c>
      <c r="J10" s="416">
        <f t="shared" si="2"/>
        <v>187.6</v>
      </c>
      <c r="K10" s="416">
        <f t="shared" si="2"/>
        <v>195.8</v>
      </c>
      <c r="L10" s="416">
        <f t="shared" si="2"/>
        <v>204.3</v>
      </c>
      <c r="M10" s="416">
        <f t="shared" si="2"/>
        <v>212.9</v>
      </c>
      <c r="N10" s="416">
        <f t="shared" si="2"/>
        <v>249.4</v>
      </c>
      <c r="O10" s="416">
        <f t="shared" si="2"/>
        <v>259.39999999999998</v>
      </c>
      <c r="P10" s="416">
        <f t="shared" si="2"/>
        <v>269.7</v>
      </c>
      <c r="Q10" s="416">
        <f t="shared" si="2"/>
        <v>280.2</v>
      </c>
      <c r="R10" s="417">
        <f t="shared" si="2"/>
        <v>290.8</v>
      </c>
    </row>
    <row r="11" spans="1:18" ht="24.95" customHeight="1" thickBot="1">
      <c r="A11" s="420" t="s">
        <v>713</v>
      </c>
      <c r="B11" s="421">
        <f>ROUND(B10/800,3)</f>
        <v>0.12</v>
      </c>
      <c r="C11" s="421">
        <f t="shared" ref="C11:R11" si="3">ROUND(C10/800,3)</f>
        <v>0.126</v>
      </c>
      <c r="D11" s="421">
        <f t="shared" si="3"/>
        <v>0.155</v>
      </c>
      <c r="E11" s="421">
        <f t="shared" si="3"/>
        <v>0.16300000000000001</v>
      </c>
      <c r="F11" s="421">
        <f t="shared" si="3"/>
        <v>0.17100000000000001</v>
      </c>
      <c r="G11" s="421">
        <f t="shared" si="3"/>
        <v>0.17899999999999999</v>
      </c>
      <c r="H11" s="421">
        <f t="shared" si="3"/>
        <v>0.188</v>
      </c>
      <c r="I11" s="421">
        <f t="shared" si="3"/>
        <v>0.224</v>
      </c>
      <c r="J11" s="421">
        <f t="shared" si="3"/>
        <v>0.23499999999999999</v>
      </c>
      <c r="K11" s="421">
        <f t="shared" si="3"/>
        <v>0.245</v>
      </c>
      <c r="L11" s="421">
        <f t="shared" si="3"/>
        <v>0.255</v>
      </c>
      <c r="M11" s="421">
        <f t="shared" si="3"/>
        <v>0.26600000000000001</v>
      </c>
      <c r="N11" s="421">
        <f t="shared" si="3"/>
        <v>0.312</v>
      </c>
      <c r="O11" s="421">
        <f t="shared" si="3"/>
        <v>0.32400000000000001</v>
      </c>
      <c r="P11" s="421">
        <f t="shared" si="3"/>
        <v>0.33700000000000002</v>
      </c>
      <c r="Q11" s="421">
        <f t="shared" si="3"/>
        <v>0.35</v>
      </c>
      <c r="R11" s="422">
        <f t="shared" si="3"/>
        <v>0.36399999999999999</v>
      </c>
    </row>
    <row r="12" spans="1:18" ht="24.95" customHeight="1">
      <c r="A12" s="407" t="s">
        <v>714</v>
      </c>
      <c r="B12" s="585" t="s">
        <v>715</v>
      </c>
      <c r="C12" s="585"/>
      <c r="D12" s="585"/>
      <c r="E12" s="585"/>
      <c r="F12" s="585"/>
      <c r="G12" s="585"/>
      <c r="H12" s="585"/>
      <c r="I12" s="585"/>
      <c r="J12" s="585"/>
      <c r="K12" s="585"/>
      <c r="L12" s="585"/>
      <c r="M12" s="585"/>
      <c r="N12" s="585"/>
      <c r="O12" s="585"/>
      <c r="P12" s="585"/>
      <c r="Q12" s="585"/>
      <c r="R12" s="586"/>
    </row>
    <row r="13" spans="1:18" ht="24.95" customHeight="1">
      <c r="A13" s="329" t="s">
        <v>716</v>
      </c>
      <c r="B13" s="408">
        <f>수목제원표2!B22</f>
        <v>55</v>
      </c>
      <c r="C13" s="408">
        <f>'[211]수목 제원표2'!C22</f>
        <v>56</v>
      </c>
      <c r="D13" s="408">
        <f>'[211]수목 제원표2'!D22</f>
        <v>57</v>
      </c>
      <c r="E13" s="408">
        <f>'[211]수목 제원표2'!E22</f>
        <v>58</v>
      </c>
      <c r="F13" s="408">
        <f>'[211]수목 제원표2'!F22</f>
        <v>59</v>
      </c>
      <c r="G13" s="408">
        <f>'[211]수목 제원표2'!G22</f>
        <v>60</v>
      </c>
      <c r="H13" s="408">
        <f>'[211]수목 제원표2'!H22</f>
        <v>61</v>
      </c>
      <c r="I13" s="408">
        <f>'[211]수목 제원표2'!I22</f>
        <v>62</v>
      </c>
      <c r="J13" s="408">
        <f>'[211]수목 제원표2'!J22</f>
        <v>63</v>
      </c>
      <c r="K13" s="408">
        <f>'[211]수목 제원표2'!K22</f>
        <v>64</v>
      </c>
      <c r="L13" s="408">
        <f>'[211]수목 제원표2'!L22</f>
        <v>65</v>
      </c>
      <c r="M13" s="408">
        <f>'[211]수목 제원표2'!M22</f>
        <v>66</v>
      </c>
      <c r="N13" s="408">
        <f>'[211]수목 제원표2'!N22</f>
        <v>67</v>
      </c>
      <c r="O13" s="408">
        <f>'[211]수목 제원표2'!O22</f>
        <v>68</v>
      </c>
      <c r="P13" s="408">
        <f>'[211]수목 제원표2'!P22</f>
        <v>69</v>
      </c>
      <c r="Q13" s="408">
        <f>'[211]수목 제원표2'!Q22</f>
        <v>70</v>
      </c>
      <c r="R13" s="409">
        <f>'[211]수목 제원표2'!R22</f>
        <v>71</v>
      </c>
    </row>
    <row r="14" spans="1:18" ht="24.95" customHeight="1">
      <c r="A14" s="329" t="s">
        <v>717</v>
      </c>
      <c r="B14" s="410">
        <f>수목제원표2!B23</f>
        <v>44</v>
      </c>
      <c r="C14" s="410">
        <f t="shared" ref="C14:G14" si="4">C13*0.8</f>
        <v>44.800000000000004</v>
      </c>
      <c r="D14" s="410">
        <f t="shared" si="4"/>
        <v>45.6</v>
      </c>
      <c r="E14" s="410">
        <f t="shared" si="4"/>
        <v>46.400000000000006</v>
      </c>
      <c r="F14" s="410">
        <f t="shared" si="4"/>
        <v>47.2</v>
      </c>
      <c r="G14" s="410">
        <f t="shared" si="4"/>
        <v>48</v>
      </c>
      <c r="H14" s="410">
        <f>H13*0.8</f>
        <v>48.800000000000004</v>
      </c>
      <c r="I14" s="410">
        <f t="shared" ref="I14:R14" si="5">I13*0.8</f>
        <v>49.6</v>
      </c>
      <c r="J14" s="410">
        <f t="shared" si="5"/>
        <v>50.400000000000006</v>
      </c>
      <c r="K14" s="410">
        <f t="shared" si="5"/>
        <v>51.2</v>
      </c>
      <c r="L14" s="410">
        <f t="shared" si="5"/>
        <v>52</v>
      </c>
      <c r="M14" s="410">
        <f t="shared" si="5"/>
        <v>52.800000000000004</v>
      </c>
      <c r="N14" s="410">
        <f t="shared" si="5"/>
        <v>53.6</v>
      </c>
      <c r="O14" s="410">
        <f t="shared" si="5"/>
        <v>54.400000000000006</v>
      </c>
      <c r="P14" s="410">
        <f t="shared" si="5"/>
        <v>55.2</v>
      </c>
      <c r="Q14" s="410">
        <f t="shared" si="5"/>
        <v>56</v>
      </c>
      <c r="R14" s="411">
        <f t="shared" si="5"/>
        <v>56.800000000000004</v>
      </c>
    </row>
    <row r="15" spans="1:18" ht="24.95" customHeight="1" thickBot="1">
      <c r="A15" s="412" t="s">
        <v>718</v>
      </c>
      <c r="B15" s="413">
        <f>수목제원표2!B24</f>
        <v>10</v>
      </c>
      <c r="C15" s="413">
        <f>'[211]수목 제원표2'!C24</f>
        <v>10</v>
      </c>
      <c r="D15" s="413">
        <f>'[211]수목 제원표2'!D24</f>
        <v>10</v>
      </c>
      <c r="E15" s="413">
        <f>'[211]수목 제원표2'!E24</f>
        <v>10</v>
      </c>
      <c r="F15" s="413">
        <f>'[211]수목 제원표2'!F24</f>
        <v>10</v>
      </c>
      <c r="G15" s="413">
        <f>'[211]수목 제원표2'!G24</f>
        <v>11</v>
      </c>
      <c r="H15" s="413">
        <f>'[211]수목 제원표2'!H24</f>
        <v>11</v>
      </c>
      <c r="I15" s="413">
        <f>'[211]수목 제원표2'!I24</f>
        <v>11</v>
      </c>
      <c r="J15" s="413">
        <f>'[211]수목 제원표2'!J24</f>
        <v>11</v>
      </c>
      <c r="K15" s="413">
        <f>'[211]수목 제원표2'!K24</f>
        <v>11</v>
      </c>
      <c r="L15" s="413">
        <f>'[211]수목 제원표2'!L24</f>
        <v>12</v>
      </c>
      <c r="M15" s="413">
        <f>'[211]수목 제원표2'!M24</f>
        <v>12</v>
      </c>
      <c r="N15" s="413">
        <f>'[211]수목 제원표2'!N24</f>
        <v>12</v>
      </c>
      <c r="O15" s="413">
        <f>'[211]수목 제원표2'!O24</f>
        <v>12</v>
      </c>
      <c r="P15" s="413">
        <f>'[211]수목 제원표2'!P24</f>
        <v>12</v>
      </c>
      <c r="Q15" s="413">
        <f>'[211]수목 제원표2'!Q24</f>
        <v>13</v>
      </c>
      <c r="R15" s="414">
        <f>'[211]수목 제원표2'!R24</f>
        <v>13</v>
      </c>
    </row>
    <row r="16" spans="1:18" ht="24.95" customHeight="1">
      <c r="A16" s="447" t="s">
        <v>719</v>
      </c>
      <c r="B16" s="448">
        <f>ROUND(B18/$C23,1)</f>
        <v>2234.9</v>
      </c>
      <c r="C16" s="448">
        <f t="shared" ref="C16:R16" si="6">ROUND(C18/$C23,1)</f>
        <v>2316.9</v>
      </c>
      <c r="D16" s="448">
        <f t="shared" si="6"/>
        <v>2400.5</v>
      </c>
      <c r="E16" s="448">
        <f t="shared" si="6"/>
        <v>2485.4</v>
      </c>
      <c r="F16" s="448">
        <f t="shared" si="6"/>
        <v>2571.9</v>
      </c>
      <c r="G16" s="448">
        <f t="shared" si="6"/>
        <v>2925.8</v>
      </c>
      <c r="H16" s="448">
        <f t="shared" si="6"/>
        <v>3024.1</v>
      </c>
      <c r="I16" s="448">
        <f t="shared" si="6"/>
        <v>3124</v>
      </c>
      <c r="J16" s="448">
        <f t="shared" si="6"/>
        <v>3225.6</v>
      </c>
      <c r="K16" s="448">
        <f t="shared" si="6"/>
        <v>3328.8</v>
      </c>
      <c r="L16" s="448">
        <f t="shared" si="6"/>
        <v>3745.9</v>
      </c>
      <c r="M16" s="448">
        <f t="shared" si="6"/>
        <v>3862</v>
      </c>
      <c r="N16" s="448">
        <f t="shared" si="6"/>
        <v>3979.9</v>
      </c>
      <c r="O16" s="448">
        <f t="shared" si="6"/>
        <v>4099.5</v>
      </c>
      <c r="P16" s="448">
        <f t="shared" si="6"/>
        <v>4221.1000000000004</v>
      </c>
      <c r="Q16" s="448">
        <f t="shared" si="6"/>
        <v>4706.3999999999996</v>
      </c>
      <c r="R16" s="449">
        <f t="shared" si="6"/>
        <v>4841.8</v>
      </c>
    </row>
    <row r="17" spans="1:18" ht="24.95" customHeight="1">
      <c r="A17" s="450" t="s">
        <v>720</v>
      </c>
      <c r="B17" s="451">
        <f>B19+B21</f>
        <v>1.9389999999999998</v>
      </c>
      <c r="C17" s="451">
        <f t="shared" ref="C17:R17" si="7">C19+C21</f>
        <v>2.0099999999999998</v>
      </c>
      <c r="D17" s="451">
        <f t="shared" si="7"/>
        <v>2.0829999999999997</v>
      </c>
      <c r="E17" s="451">
        <f t="shared" si="7"/>
        <v>2.157</v>
      </c>
      <c r="F17" s="451">
        <f t="shared" si="7"/>
        <v>2.2309999999999999</v>
      </c>
      <c r="G17" s="451">
        <f t="shared" si="7"/>
        <v>2.5390000000000001</v>
      </c>
      <c r="H17" s="451">
        <f t="shared" si="7"/>
        <v>2.6239999999999997</v>
      </c>
      <c r="I17" s="451">
        <f t="shared" si="7"/>
        <v>2.7109999999999999</v>
      </c>
      <c r="J17" s="451">
        <f t="shared" si="7"/>
        <v>2.7989999999999999</v>
      </c>
      <c r="K17" s="451">
        <f t="shared" si="7"/>
        <v>2.8879999999999999</v>
      </c>
      <c r="L17" s="451">
        <f t="shared" si="7"/>
        <v>3.25</v>
      </c>
      <c r="M17" s="451">
        <f t="shared" si="7"/>
        <v>3.351</v>
      </c>
      <c r="N17" s="451">
        <f t="shared" si="7"/>
        <v>3.4529999999999998</v>
      </c>
      <c r="O17" s="451">
        <f t="shared" si="7"/>
        <v>3.5569999999999999</v>
      </c>
      <c r="P17" s="451">
        <f t="shared" si="7"/>
        <v>3.6630000000000003</v>
      </c>
      <c r="Q17" s="451">
        <f t="shared" si="7"/>
        <v>4.0839999999999996</v>
      </c>
      <c r="R17" s="452">
        <f t="shared" si="7"/>
        <v>4.2009999999999996</v>
      </c>
    </row>
    <row r="18" spans="1:18" ht="24.95" customHeight="1">
      <c r="A18" s="415" t="s">
        <v>721</v>
      </c>
      <c r="B18" s="416">
        <f>수목제원표2!B29</f>
        <v>1899.7</v>
      </c>
      <c r="C18" s="416">
        <f>수목제원표2!C29</f>
        <v>1969.4</v>
      </c>
      <c r="D18" s="416">
        <f>수목제원표2!D29</f>
        <v>2040.4</v>
      </c>
      <c r="E18" s="416">
        <f>수목제원표2!E29</f>
        <v>2112.6</v>
      </c>
      <c r="F18" s="416">
        <f>수목제원표2!F29</f>
        <v>2186.1</v>
      </c>
      <c r="G18" s="416">
        <f>수목제원표2!G29</f>
        <v>2486.9</v>
      </c>
      <c r="H18" s="416">
        <f>수목제원표2!H29</f>
        <v>2570.5</v>
      </c>
      <c r="I18" s="416">
        <f>수목제원표2!I29</f>
        <v>2655.4</v>
      </c>
      <c r="J18" s="416">
        <f>수목제원표2!J29</f>
        <v>2741.8</v>
      </c>
      <c r="K18" s="416">
        <f>수목제원표2!K29</f>
        <v>2829.5</v>
      </c>
      <c r="L18" s="416">
        <f>수목제원표2!L29</f>
        <v>3184</v>
      </c>
      <c r="M18" s="416">
        <f>수목제원표2!M29</f>
        <v>3282.7</v>
      </c>
      <c r="N18" s="416">
        <f>수목제원표2!N29</f>
        <v>3382.9</v>
      </c>
      <c r="O18" s="416">
        <f>수목제원표2!O29</f>
        <v>3484.6</v>
      </c>
      <c r="P18" s="416">
        <f>수목제원표2!P29</f>
        <v>3587.9</v>
      </c>
      <c r="Q18" s="416">
        <f>수목제원표2!Q29</f>
        <v>4000.4</v>
      </c>
      <c r="R18" s="417">
        <f>수목제원표2!R29</f>
        <v>4115.5</v>
      </c>
    </row>
    <row r="19" spans="1:18" ht="24.95" customHeight="1">
      <c r="A19" s="415" t="s">
        <v>678</v>
      </c>
      <c r="B19" s="418">
        <f>수목제원표2!B30</f>
        <v>1.5199999999999998</v>
      </c>
      <c r="C19" s="418">
        <f>수목제원표2!C30</f>
        <v>1.5759999999999998</v>
      </c>
      <c r="D19" s="418">
        <f>수목제원표2!D30</f>
        <v>1.6329999999999998</v>
      </c>
      <c r="E19" s="418">
        <f>수목제원표2!E30</f>
        <v>1.6909999999999998</v>
      </c>
      <c r="F19" s="418">
        <f>수목제원표2!F30</f>
        <v>1.7489999999999999</v>
      </c>
      <c r="G19" s="418">
        <f>수목제원표2!G30</f>
        <v>1.99</v>
      </c>
      <c r="H19" s="418">
        <f>수목제원표2!H30</f>
        <v>2.0569999999999999</v>
      </c>
      <c r="I19" s="418">
        <f>수목제원표2!I30</f>
        <v>2.125</v>
      </c>
      <c r="J19" s="418">
        <f>수목제원표2!J30</f>
        <v>2.194</v>
      </c>
      <c r="K19" s="418">
        <f>수목제원표2!K30</f>
        <v>2.2639999999999998</v>
      </c>
      <c r="L19" s="418">
        <f>수목제원표2!L30</f>
        <v>2.548</v>
      </c>
      <c r="M19" s="418">
        <f>수목제원표2!M30</f>
        <v>2.6269999999999998</v>
      </c>
      <c r="N19" s="418">
        <f>수목제원표2!N30</f>
        <v>2.7069999999999999</v>
      </c>
      <c r="O19" s="418">
        <f>수목제원표2!O30</f>
        <v>2.7879999999999998</v>
      </c>
      <c r="P19" s="418">
        <f>수목제원표2!P30</f>
        <v>2.871</v>
      </c>
      <c r="Q19" s="418">
        <f>수목제원표2!Q30</f>
        <v>3.2010000000000001</v>
      </c>
      <c r="R19" s="419">
        <f>수목제원표2!R30</f>
        <v>3.2929999999999997</v>
      </c>
    </row>
    <row r="20" spans="1:18" ht="24.95" customHeight="1">
      <c r="A20" s="415" t="s">
        <v>722</v>
      </c>
      <c r="B20" s="416">
        <f>ROUND(B16*$C24,1)</f>
        <v>335.2</v>
      </c>
      <c r="C20" s="416">
        <f t="shared" ref="C20:R20" si="8">ROUND(C16*$C24,1)</f>
        <v>347.5</v>
      </c>
      <c r="D20" s="416">
        <f t="shared" si="8"/>
        <v>360.1</v>
      </c>
      <c r="E20" s="416">
        <f t="shared" si="8"/>
        <v>372.8</v>
      </c>
      <c r="F20" s="416">
        <f t="shared" si="8"/>
        <v>385.8</v>
      </c>
      <c r="G20" s="416">
        <f t="shared" si="8"/>
        <v>438.9</v>
      </c>
      <c r="H20" s="416">
        <f t="shared" si="8"/>
        <v>453.6</v>
      </c>
      <c r="I20" s="416">
        <f t="shared" si="8"/>
        <v>468.6</v>
      </c>
      <c r="J20" s="416">
        <f t="shared" si="8"/>
        <v>483.8</v>
      </c>
      <c r="K20" s="416">
        <f t="shared" si="8"/>
        <v>499.3</v>
      </c>
      <c r="L20" s="416">
        <f t="shared" si="8"/>
        <v>561.9</v>
      </c>
      <c r="M20" s="416">
        <f t="shared" si="8"/>
        <v>579.29999999999995</v>
      </c>
      <c r="N20" s="416">
        <f t="shared" si="8"/>
        <v>597</v>
      </c>
      <c r="O20" s="416">
        <f t="shared" si="8"/>
        <v>614.9</v>
      </c>
      <c r="P20" s="416">
        <f t="shared" si="8"/>
        <v>633.20000000000005</v>
      </c>
      <c r="Q20" s="416">
        <f t="shared" si="8"/>
        <v>706</v>
      </c>
      <c r="R20" s="417">
        <f t="shared" si="8"/>
        <v>726.3</v>
      </c>
    </row>
    <row r="21" spans="1:18" ht="24.95" customHeight="1" thickBot="1">
      <c r="A21" s="423" t="s">
        <v>723</v>
      </c>
      <c r="B21" s="424">
        <f>ROUND(B20/800,3)</f>
        <v>0.41899999999999998</v>
      </c>
      <c r="C21" s="424">
        <f t="shared" ref="C21:R21" si="9">ROUND(C20/800,3)</f>
        <v>0.434</v>
      </c>
      <c r="D21" s="424">
        <f t="shared" si="9"/>
        <v>0.45</v>
      </c>
      <c r="E21" s="424">
        <f t="shared" si="9"/>
        <v>0.46600000000000003</v>
      </c>
      <c r="F21" s="424">
        <f t="shared" si="9"/>
        <v>0.48199999999999998</v>
      </c>
      <c r="G21" s="424">
        <f t="shared" si="9"/>
        <v>0.54900000000000004</v>
      </c>
      <c r="H21" s="424">
        <f t="shared" si="9"/>
        <v>0.56699999999999995</v>
      </c>
      <c r="I21" s="424">
        <f t="shared" si="9"/>
        <v>0.58599999999999997</v>
      </c>
      <c r="J21" s="424">
        <f t="shared" si="9"/>
        <v>0.60499999999999998</v>
      </c>
      <c r="K21" s="424">
        <f t="shared" si="9"/>
        <v>0.624</v>
      </c>
      <c r="L21" s="424">
        <f t="shared" si="9"/>
        <v>0.70199999999999996</v>
      </c>
      <c r="M21" s="424">
        <f t="shared" si="9"/>
        <v>0.72399999999999998</v>
      </c>
      <c r="N21" s="424">
        <f t="shared" si="9"/>
        <v>0.746</v>
      </c>
      <c r="O21" s="424">
        <f t="shared" si="9"/>
        <v>0.76900000000000002</v>
      </c>
      <c r="P21" s="424">
        <f t="shared" si="9"/>
        <v>0.79200000000000004</v>
      </c>
      <c r="Q21" s="424">
        <f t="shared" si="9"/>
        <v>0.88300000000000001</v>
      </c>
      <c r="R21" s="425">
        <f t="shared" si="9"/>
        <v>0.90800000000000003</v>
      </c>
    </row>
    <row r="22" spans="1:18" ht="24.95" customHeight="1">
      <c r="A22" s="426" t="s">
        <v>724</v>
      </c>
      <c r="B22" s="427"/>
      <c r="C22" s="427"/>
      <c r="D22" s="427"/>
      <c r="E22" s="427"/>
      <c r="F22" s="428"/>
      <c r="G22" s="429"/>
      <c r="H22" s="429"/>
      <c r="I22" s="429"/>
      <c r="J22" s="429"/>
      <c r="K22" s="429"/>
      <c r="L22" s="429"/>
      <c r="M22" s="429"/>
      <c r="N22" s="429"/>
      <c r="O22" s="429"/>
      <c r="P22" s="429"/>
      <c r="Q22" s="429"/>
      <c r="R22" s="430"/>
    </row>
    <row r="23" spans="1:18" ht="24.95" customHeight="1">
      <c r="A23" s="431" t="s">
        <v>725</v>
      </c>
      <c r="B23" s="432" t="s">
        <v>695</v>
      </c>
      <c r="C23" s="433">
        <f>G23+G24+G25</f>
        <v>0.85</v>
      </c>
      <c r="D23" s="434"/>
      <c r="E23" s="434" t="s">
        <v>726</v>
      </c>
      <c r="F23" s="432" t="s">
        <v>701</v>
      </c>
      <c r="G23" s="433">
        <v>0.45</v>
      </c>
      <c r="H23" s="433"/>
      <c r="I23" s="429"/>
      <c r="J23" s="429"/>
      <c r="K23" s="429"/>
      <c r="L23" s="429"/>
      <c r="M23" s="429"/>
      <c r="N23" s="429"/>
      <c r="O23" s="429"/>
      <c r="P23" s="429"/>
      <c r="Q23" s="429"/>
      <c r="R23" s="430"/>
    </row>
    <row r="24" spans="1:18" ht="24.95" customHeight="1">
      <c r="A24" s="431" t="s">
        <v>696</v>
      </c>
      <c r="B24" s="432" t="s">
        <v>701</v>
      </c>
      <c r="C24" s="433">
        <f>G26</f>
        <v>0.15</v>
      </c>
      <c r="D24" s="434"/>
      <c r="E24" s="434" t="s">
        <v>727</v>
      </c>
      <c r="F24" s="432" t="s">
        <v>728</v>
      </c>
      <c r="G24" s="433">
        <v>0.15</v>
      </c>
      <c r="H24" s="433"/>
      <c r="I24" s="429"/>
      <c r="J24" s="429"/>
      <c r="K24" s="429"/>
      <c r="L24" s="429"/>
      <c r="M24" s="429"/>
      <c r="N24" s="429"/>
      <c r="O24" s="429"/>
      <c r="P24" s="429"/>
      <c r="Q24" s="429"/>
      <c r="R24" s="430"/>
    </row>
    <row r="25" spans="1:18" ht="24.95" customHeight="1">
      <c r="A25" s="431" t="s">
        <v>729</v>
      </c>
      <c r="B25" s="432" t="s">
        <v>701</v>
      </c>
      <c r="C25" s="433">
        <f>C23+C24</f>
        <v>1</v>
      </c>
      <c r="D25" s="434"/>
      <c r="E25" s="434" t="s">
        <v>730</v>
      </c>
      <c r="F25" s="432" t="s">
        <v>699</v>
      </c>
      <c r="G25" s="433">
        <v>0.25</v>
      </c>
      <c r="H25" s="433"/>
      <c r="I25" s="429"/>
      <c r="J25" s="429"/>
      <c r="K25" s="429"/>
      <c r="L25" s="429"/>
      <c r="M25" s="429"/>
      <c r="N25" s="429"/>
      <c r="O25" s="429"/>
      <c r="P25" s="429"/>
      <c r="Q25" s="429"/>
      <c r="R25" s="430"/>
    </row>
    <row r="26" spans="1:18" ht="24.95" customHeight="1" thickBot="1">
      <c r="A26" s="435"/>
      <c r="B26" s="436"/>
      <c r="C26" s="437"/>
      <c r="D26" s="438"/>
      <c r="E26" s="438" t="s">
        <v>703</v>
      </c>
      <c r="F26" s="436" t="s">
        <v>701</v>
      </c>
      <c r="G26" s="437">
        <v>0.15</v>
      </c>
      <c r="H26" s="437"/>
      <c r="I26" s="439"/>
      <c r="J26" s="439"/>
      <c r="K26" s="439"/>
      <c r="L26" s="439"/>
      <c r="M26" s="439"/>
      <c r="N26" s="439"/>
      <c r="O26" s="439"/>
      <c r="P26" s="439"/>
      <c r="Q26" s="439"/>
      <c r="R26" s="440"/>
    </row>
  </sheetData>
  <mergeCells count="2">
    <mergeCell ref="B2:R2"/>
    <mergeCell ref="B12:R12"/>
  </mergeCells>
  <phoneticPr fontId="1" type="noConversion"/>
  <printOptions horizontalCentered="1"/>
  <pageMargins left="0.59055118110236227" right="0.39370078740157483" top="0.39370078740157483" bottom="0.39370078740157483" header="0" footer="0"/>
  <pageSetup paperSize="9" scale="80"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0" tint="-0.249977111117893"/>
  </sheetPr>
  <dimension ref="A1:R49"/>
  <sheetViews>
    <sheetView view="pageBreakPreview" zoomScale="90" zoomScaleNormal="100" zoomScaleSheetLayoutView="90" workbookViewId="0">
      <selection sqref="A1:R1"/>
    </sheetView>
  </sheetViews>
  <sheetFormatPr defaultRowHeight="16.5"/>
  <cols>
    <col min="1" max="1" width="15.625" customWidth="1"/>
    <col min="2" max="18" width="8.125" customWidth="1"/>
  </cols>
  <sheetData>
    <row r="1" spans="1:18" ht="19.5" thickBot="1">
      <c r="A1" s="587" t="s">
        <v>731</v>
      </c>
      <c r="B1" s="587"/>
      <c r="C1" s="587"/>
      <c r="D1" s="587"/>
      <c r="E1" s="587"/>
      <c r="F1" s="587"/>
      <c r="G1" s="587"/>
      <c r="H1" s="587"/>
      <c r="I1" s="587"/>
      <c r="J1" s="587"/>
      <c r="K1" s="587"/>
      <c r="L1" s="587"/>
      <c r="M1" s="587"/>
      <c r="N1" s="587"/>
      <c r="O1" s="587"/>
      <c r="P1" s="587"/>
      <c r="Q1" s="587"/>
      <c r="R1" s="587"/>
    </row>
    <row r="2" spans="1:18" ht="14.1" customHeight="1" thickBot="1">
      <c r="A2" s="325" t="s">
        <v>732</v>
      </c>
      <c r="B2" s="588" t="s">
        <v>733</v>
      </c>
      <c r="C2" s="589"/>
      <c r="D2" s="589"/>
      <c r="E2" s="589"/>
      <c r="F2" s="589"/>
      <c r="G2" s="589"/>
      <c r="H2" s="589"/>
      <c r="I2" s="589"/>
      <c r="J2" s="589"/>
      <c r="K2" s="589"/>
      <c r="L2" s="589"/>
      <c r="M2" s="589"/>
      <c r="N2" s="589"/>
      <c r="O2" s="589"/>
      <c r="P2" s="589"/>
      <c r="Q2" s="589"/>
      <c r="R2" s="590"/>
    </row>
    <row r="3" spans="1:18" ht="14.1" customHeight="1" thickTop="1">
      <c r="A3" s="326" t="s">
        <v>734</v>
      </c>
      <c r="B3" s="327">
        <v>4</v>
      </c>
      <c r="C3" s="327">
        <v>5</v>
      </c>
      <c r="D3" s="327">
        <v>6</v>
      </c>
      <c r="E3" s="327">
        <v>7</v>
      </c>
      <c r="F3" s="327">
        <v>8</v>
      </c>
      <c r="G3" s="327">
        <v>9</v>
      </c>
      <c r="H3" s="327">
        <v>10</v>
      </c>
      <c r="I3" s="327">
        <v>11</v>
      </c>
      <c r="J3" s="327">
        <v>12</v>
      </c>
      <c r="K3" s="327">
        <v>13</v>
      </c>
      <c r="L3" s="327">
        <v>14</v>
      </c>
      <c r="M3" s="327">
        <v>15</v>
      </c>
      <c r="N3" s="327">
        <v>16</v>
      </c>
      <c r="O3" s="327">
        <v>17</v>
      </c>
      <c r="P3" s="327">
        <v>18</v>
      </c>
      <c r="Q3" s="327">
        <v>19</v>
      </c>
      <c r="R3" s="328">
        <v>20</v>
      </c>
    </row>
    <row r="4" spans="1:18" ht="14.1" customHeight="1">
      <c r="A4" s="329" t="s">
        <v>735</v>
      </c>
      <c r="B4" s="330">
        <f t="shared" ref="B4:R4" si="0">B3*0.8</f>
        <v>3.2</v>
      </c>
      <c r="C4" s="330">
        <f t="shared" si="0"/>
        <v>4</v>
      </c>
      <c r="D4" s="330">
        <f t="shared" si="0"/>
        <v>4.8000000000000007</v>
      </c>
      <c r="E4" s="330">
        <f t="shared" si="0"/>
        <v>5.6000000000000005</v>
      </c>
      <c r="F4" s="330">
        <f t="shared" si="0"/>
        <v>6.4</v>
      </c>
      <c r="G4" s="330">
        <f t="shared" si="0"/>
        <v>7.2</v>
      </c>
      <c r="H4" s="330">
        <f t="shared" si="0"/>
        <v>8</v>
      </c>
      <c r="I4" s="330">
        <f t="shared" si="0"/>
        <v>8.8000000000000007</v>
      </c>
      <c r="J4" s="330">
        <f t="shared" si="0"/>
        <v>9.6000000000000014</v>
      </c>
      <c r="K4" s="330">
        <f t="shared" si="0"/>
        <v>10.4</v>
      </c>
      <c r="L4" s="330">
        <f t="shared" si="0"/>
        <v>11.200000000000001</v>
      </c>
      <c r="M4" s="330">
        <f t="shared" si="0"/>
        <v>12</v>
      </c>
      <c r="N4" s="330">
        <f t="shared" si="0"/>
        <v>12.8</v>
      </c>
      <c r="O4" s="330">
        <f t="shared" si="0"/>
        <v>13.600000000000001</v>
      </c>
      <c r="P4" s="330">
        <f t="shared" si="0"/>
        <v>14.4</v>
      </c>
      <c r="Q4" s="330">
        <f t="shared" si="0"/>
        <v>15.200000000000001</v>
      </c>
      <c r="R4" s="331">
        <f t="shared" si="0"/>
        <v>16</v>
      </c>
    </row>
    <row r="5" spans="1:18" ht="14.1" customHeight="1">
      <c r="A5" s="332" t="s">
        <v>736</v>
      </c>
      <c r="B5" s="333">
        <v>2</v>
      </c>
      <c r="C5" s="333">
        <v>2</v>
      </c>
      <c r="D5" s="333">
        <v>2</v>
      </c>
      <c r="E5" s="333">
        <v>2.5</v>
      </c>
      <c r="F5" s="333">
        <v>2.5</v>
      </c>
      <c r="G5" s="333">
        <v>2.5</v>
      </c>
      <c r="H5" s="333">
        <v>2.5</v>
      </c>
      <c r="I5" s="333">
        <v>3</v>
      </c>
      <c r="J5" s="333">
        <v>3</v>
      </c>
      <c r="K5" s="333">
        <v>3</v>
      </c>
      <c r="L5" s="333">
        <v>3</v>
      </c>
      <c r="M5" s="333">
        <v>3.5</v>
      </c>
      <c r="N5" s="333">
        <v>3.5</v>
      </c>
      <c r="O5" s="333">
        <v>3.5</v>
      </c>
      <c r="P5" s="333">
        <v>4</v>
      </c>
      <c r="Q5" s="333">
        <v>4</v>
      </c>
      <c r="R5" s="334">
        <v>4</v>
      </c>
    </row>
    <row r="6" spans="1:18" ht="14.1" customHeight="1">
      <c r="A6" s="335" t="s">
        <v>737</v>
      </c>
      <c r="B6" s="336">
        <v>0.5</v>
      </c>
      <c r="C6" s="336">
        <v>0.5</v>
      </c>
      <c r="D6" s="336">
        <v>0.5</v>
      </c>
      <c r="E6" s="336">
        <v>0.5</v>
      </c>
      <c r="F6" s="336">
        <v>0.5</v>
      </c>
      <c r="G6" s="336">
        <v>0.5</v>
      </c>
      <c r="H6" s="336">
        <v>0.5</v>
      </c>
      <c r="I6" s="336">
        <v>0.5</v>
      </c>
      <c r="J6" s="336">
        <v>0.5</v>
      </c>
      <c r="K6" s="336">
        <v>0.5</v>
      </c>
      <c r="L6" s="336">
        <v>0.5</v>
      </c>
      <c r="M6" s="336">
        <v>0.5</v>
      </c>
      <c r="N6" s="336">
        <v>0.5</v>
      </c>
      <c r="O6" s="336">
        <v>0.5</v>
      </c>
      <c r="P6" s="336">
        <v>0.5</v>
      </c>
      <c r="Q6" s="336">
        <v>0.5</v>
      </c>
      <c r="R6" s="337">
        <v>0.5</v>
      </c>
    </row>
    <row r="7" spans="1:18" ht="14.1" customHeight="1">
      <c r="A7" s="338" t="s">
        <v>658</v>
      </c>
      <c r="B7" s="339">
        <v>3.14</v>
      </c>
      <c r="C7" s="339">
        <v>3.14</v>
      </c>
      <c r="D7" s="339">
        <v>3.14</v>
      </c>
      <c r="E7" s="339">
        <v>3.14</v>
      </c>
      <c r="F7" s="339">
        <v>3.14</v>
      </c>
      <c r="G7" s="339">
        <v>3.14</v>
      </c>
      <c r="H7" s="339">
        <v>3.14</v>
      </c>
      <c r="I7" s="339">
        <v>3.14</v>
      </c>
      <c r="J7" s="339">
        <v>3.14</v>
      </c>
      <c r="K7" s="339">
        <v>3.14</v>
      </c>
      <c r="L7" s="339">
        <v>3.14</v>
      </c>
      <c r="M7" s="339">
        <v>3.14</v>
      </c>
      <c r="N7" s="339">
        <v>3.14</v>
      </c>
      <c r="O7" s="339">
        <v>3.14</v>
      </c>
      <c r="P7" s="339">
        <v>3.14</v>
      </c>
      <c r="Q7" s="339">
        <v>3.14</v>
      </c>
      <c r="R7" s="340">
        <v>3.14</v>
      </c>
    </row>
    <row r="8" spans="1:18" ht="14.1" customHeight="1">
      <c r="A8" s="338" t="s">
        <v>738</v>
      </c>
      <c r="B8" s="341">
        <v>1250</v>
      </c>
      <c r="C8" s="341">
        <v>1250</v>
      </c>
      <c r="D8" s="341">
        <v>1250</v>
      </c>
      <c r="E8" s="341">
        <v>1250</v>
      </c>
      <c r="F8" s="341">
        <v>1250</v>
      </c>
      <c r="G8" s="341">
        <v>1250</v>
      </c>
      <c r="H8" s="341">
        <v>1250</v>
      </c>
      <c r="I8" s="341">
        <v>1250</v>
      </c>
      <c r="J8" s="341">
        <v>1250</v>
      </c>
      <c r="K8" s="341">
        <v>1250</v>
      </c>
      <c r="L8" s="341">
        <v>1250</v>
      </c>
      <c r="M8" s="341">
        <v>1250</v>
      </c>
      <c r="N8" s="341">
        <v>1250</v>
      </c>
      <c r="O8" s="341">
        <v>1250</v>
      </c>
      <c r="P8" s="341">
        <v>1250</v>
      </c>
      <c r="Q8" s="341">
        <v>1250</v>
      </c>
      <c r="R8" s="342">
        <v>1250</v>
      </c>
    </row>
    <row r="9" spans="1:18" ht="14.1" customHeight="1">
      <c r="A9" s="338" t="s">
        <v>739</v>
      </c>
      <c r="B9" s="343">
        <v>1</v>
      </c>
      <c r="C9" s="343">
        <v>1</v>
      </c>
      <c r="D9" s="343">
        <v>1</v>
      </c>
      <c r="E9" s="343">
        <v>1</v>
      </c>
      <c r="F9" s="343">
        <v>1</v>
      </c>
      <c r="G9" s="343">
        <v>1</v>
      </c>
      <c r="H9" s="343">
        <v>1</v>
      </c>
      <c r="I9" s="343">
        <v>1</v>
      </c>
      <c r="J9" s="343">
        <v>1</v>
      </c>
      <c r="K9" s="343">
        <v>1</v>
      </c>
      <c r="L9" s="343">
        <v>1</v>
      </c>
      <c r="M9" s="343">
        <v>1</v>
      </c>
      <c r="N9" s="343">
        <v>1</v>
      </c>
      <c r="O9" s="343">
        <v>1</v>
      </c>
      <c r="P9" s="343">
        <v>1</v>
      </c>
      <c r="Q9" s="343">
        <v>1</v>
      </c>
      <c r="R9" s="344">
        <v>1</v>
      </c>
    </row>
    <row r="10" spans="1:18" ht="14.1" customHeight="1">
      <c r="A10" s="345" t="s">
        <v>740</v>
      </c>
      <c r="B10" s="346">
        <f t="shared" ref="B10:R10" si="1">ROUND(B6*B7*(B4/2)^2*B5*B8*(1+B9)/10000,1)</f>
        <v>2</v>
      </c>
      <c r="C10" s="346">
        <f t="shared" si="1"/>
        <v>3.1</v>
      </c>
      <c r="D10" s="346">
        <f t="shared" si="1"/>
        <v>4.5</v>
      </c>
      <c r="E10" s="346">
        <f t="shared" si="1"/>
        <v>7.7</v>
      </c>
      <c r="F10" s="346">
        <f t="shared" si="1"/>
        <v>10</v>
      </c>
      <c r="G10" s="346">
        <f t="shared" si="1"/>
        <v>12.7</v>
      </c>
      <c r="H10" s="346">
        <f t="shared" si="1"/>
        <v>15.7</v>
      </c>
      <c r="I10" s="346">
        <f t="shared" si="1"/>
        <v>22.8</v>
      </c>
      <c r="J10" s="346">
        <f t="shared" si="1"/>
        <v>27.1</v>
      </c>
      <c r="K10" s="346">
        <f t="shared" si="1"/>
        <v>31.8</v>
      </c>
      <c r="L10" s="346">
        <f t="shared" si="1"/>
        <v>36.9</v>
      </c>
      <c r="M10" s="346">
        <f t="shared" si="1"/>
        <v>49.5</v>
      </c>
      <c r="N10" s="346">
        <f t="shared" si="1"/>
        <v>56.3</v>
      </c>
      <c r="O10" s="346">
        <f t="shared" si="1"/>
        <v>63.5</v>
      </c>
      <c r="P10" s="346">
        <f t="shared" si="1"/>
        <v>81.400000000000006</v>
      </c>
      <c r="Q10" s="346">
        <f t="shared" si="1"/>
        <v>90.7</v>
      </c>
      <c r="R10" s="347">
        <f t="shared" si="1"/>
        <v>100.5</v>
      </c>
    </row>
    <row r="11" spans="1:18" ht="14.1" customHeight="1">
      <c r="A11" s="338" t="s">
        <v>689</v>
      </c>
      <c r="B11" s="348">
        <f t="shared" ref="B11:Q11" si="2">ROUNDUP(B10/B8,3)</f>
        <v>2E-3</v>
      </c>
      <c r="C11" s="348">
        <f t="shared" si="2"/>
        <v>3.0000000000000001E-3</v>
      </c>
      <c r="D11" s="348">
        <f t="shared" si="2"/>
        <v>4.0000000000000001E-3</v>
      </c>
      <c r="E11" s="348">
        <f t="shared" si="2"/>
        <v>7.0000000000000001E-3</v>
      </c>
      <c r="F11" s="348">
        <f t="shared" si="2"/>
        <v>8.0000000000000002E-3</v>
      </c>
      <c r="G11" s="348">
        <f t="shared" si="2"/>
        <v>1.0999999999999999E-2</v>
      </c>
      <c r="H11" s="348">
        <f t="shared" si="2"/>
        <v>1.3000000000000001E-2</v>
      </c>
      <c r="I11" s="348">
        <f t="shared" si="2"/>
        <v>1.9E-2</v>
      </c>
      <c r="J11" s="348">
        <f t="shared" si="2"/>
        <v>2.2000000000000002E-2</v>
      </c>
      <c r="K11" s="348">
        <f t="shared" si="2"/>
        <v>2.6000000000000002E-2</v>
      </c>
      <c r="L11" s="348">
        <f t="shared" si="2"/>
        <v>3.0000000000000002E-2</v>
      </c>
      <c r="M11" s="348">
        <f t="shared" si="2"/>
        <v>0.04</v>
      </c>
      <c r="N11" s="348">
        <f t="shared" si="2"/>
        <v>4.5999999999999999E-2</v>
      </c>
      <c r="O11" s="348">
        <f t="shared" si="2"/>
        <v>5.1000000000000004E-2</v>
      </c>
      <c r="P11" s="348">
        <f t="shared" si="2"/>
        <v>6.6000000000000003E-2</v>
      </c>
      <c r="Q11" s="348">
        <f t="shared" si="2"/>
        <v>7.2999999999999995E-2</v>
      </c>
      <c r="R11" s="349">
        <f>ROUNDUP(R10/R8,3)</f>
        <v>8.1000000000000003E-2</v>
      </c>
    </row>
    <row r="12" spans="1:18" ht="14.1" customHeight="1">
      <c r="A12" s="338" t="s">
        <v>741</v>
      </c>
      <c r="B12" s="350">
        <f t="shared" ref="B12:R12" si="3">B3*5</f>
        <v>20</v>
      </c>
      <c r="C12" s="350">
        <f t="shared" si="3"/>
        <v>25</v>
      </c>
      <c r="D12" s="350">
        <f t="shared" si="3"/>
        <v>30</v>
      </c>
      <c r="E12" s="350">
        <f t="shared" si="3"/>
        <v>35</v>
      </c>
      <c r="F12" s="350">
        <f t="shared" si="3"/>
        <v>40</v>
      </c>
      <c r="G12" s="350">
        <f t="shared" si="3"/>
        <v>45</v>
      </c>
      <c r="H12" s="350">
        <f t="shared" si="3"/>
        <v>50</v>
      </c>
      <c r="I12" s="350">
        <f t="shared" si="3"/>
        <v>55</v>
      </c>
      <c r="J12" s="350">
        <f t="shared" si="3"/>
        <v>60</v>
      </c>
      <c r="K12" s="350">
        <f t="shared" si="3"/>
        <v>65</v>
      </c>
      <c r="L12" s="350">
        <f t="shared" si="3"/>
        <v>70</v>
      </c>
      <c r="M12" s="350">
        <f t="shared" si="3"/>
        <v>75</v>
      </c>
      <c r="N12" s="350">
        <f t="shared" si="3"/>
        <v>80</v>
      </c>
      <c r="O12" s="350">
        <f t="shared" si="3"/>
        <v>85</v>
      </c>
      <c r="P12" s="350">
        <f t="shared" si="3"/>
        <v>90</v>
      </c>
      <c r="Q12" s="350">
        <f t="shared" si="3"/>
        <v>95</v>
      </c>
      <c r="R12" s="351">
        <f t="shared" si="3"/>
        <v>100</v>
      </c>
    </row>
    <row r="13" spans="1:18" ht="14.1" customHeight="1">
      <c r="A13" s="338" t="s">
        <v>742</v>
      </c>
      <c r="B13" s="352">
        <f t="shared" ref="B13:Q13" si="4">ROUND(7/48*B7*(B12/100)^3,4)</f>
        <v>3.7000000000000002E-3</v>
      </c>
      <c r="C13" s="352">
        <f t="shared" si="4"/>
        <v>7.1999999999999998E-3</v>
      </c>
      <c r="D13" s="352">
        <f t="shared" si="4"/>
        <v>1.24E-2</v>
      </c>
      <c r="E13" s="352">
        <f t="shared" si="4"/>
        <v>1.9599999999999999E-2</v>
      </c>
      <c r="F13" s="352">
        <f t="shared" si="4"/>
        <v>2.93E-2</v>
      </c>
      <c r="G13" s="352">
        <f t="shared" si="4"/>
        <v>4.1700000000000001E-2</v>
      </c>
      <c r="H13" s="352">
        <f t="shared" si="4"/>
        <v>5.7200000000000001E-2</v>
      </c>
      <c r="I13" s="352">
        <f t="shared" si="4"/>
        <v>7.6200000000000004E-2</v>
      </c>
      <c r="J13" s="352">
        <f t="shared" si="4"/>
        <v>9.8900000000000002E-2</v>
      </c>
      <c r="K13" s="352">
        <f t="shared" si="4"/>
        <v>0.1258</v>
      </c>
      <c r="L13" s="352">
        <f t="shared" si="4"/>
        <v>0.15709999999999999</v>
      </c>
      <c r="M13" s="352">
        <f t="shared" si="4"/>
        <v>0.19320000000000001</v>
      </c>
      <c r="N13" s="352">
        <f t="shared" si="4"/>
        <v>0.23449999999999999</v>
      </c>
      <c r="O13" s="352">
        <f t="shared" si="4"/>
        <v>0.28120000000000001</v>
      </c>
      <c r="P13" s="352">
        <f t="shared" si="4"/>
        <v>0.33379999999999999</v>
      </c>
      <c r="Q13" s="352">
        <f t="shared" si="4"/>
        <v>0.3926</v>
      </c>
      <c r="R13" s="353">
        <f>ROUND(7/48*R7*(R12/100)^3,4)</f>
        <v>0.45789999999999997</v>
      </c>
    </row>
    <row r="14" spans="1:18" ht="14.1" customHeight="1">
      <c r="A14" s="338" t="s">
        <v>743</v>
      </c>
      <c r="B14" s="343">
        <v>1.3</v>
      </c>
      <c r="C14" s="343">
        <v>1.3</v>
      </c>
      <c r="D14" s="343">
        <v>1.3</v>
      </c>
      <c r="E14" s="343">
        <v>1.3</v>
      </c>
      <c r="F14" s="343">
        <v>1.3</v>
      </c>
      <c r="G14" s="343">
        <v>1.3</v>
      </c>
      <c r="H14" s="343">
        <v>1.3</v>
      </c>
      <c r="I14" s="343">
        <v>1.3</v>
      </c>
      <c r="J14" s="343">
        <v>1.3</v>
      </c>
      <c r="K14" s="343">
        <v>1.3</v>
      </c>
      <c r="L14" s="343">
        <v>1.3</v>
      </c>
      <c r="M14" s="343">
        <v>1.3</v>
      </c>
      <c r="N14" s="343">
        <v>1.3</v>
      </c>
      <c r="O14" s="343">
        <v>1.3</v>
      </c>
      <c r="P14" s="343">
        <v>1.3</v>
      </c>
      <c r="Q14" s="343">
        <v>1.3</v>
      </c>
      <c r="R14" s="344">
        <v>1.3</v>
      </c>
    </row>
    <row r="15" spans="1:18" ht="14.1" customHeight="1">
      <c r="A15" s="338" t="s">
        <v>659</v>
      </c>
      <c r="B15" s="354">
        <f t="shared" ref="B15:R15" si="5">ROUND(B13*B14*1000,1)</f>
        <v>4.8</v>
      </c>
      <c r="C15" s="354">
        <f t="shared" si="5"/>
        <v>9.4</v>
      </c>
      <c r="D15" s="354">
        <f t="shared" si="5"/>
        <v>16.100000000000001</v>
      </c>
      <c r="E15" s="354">
        <f t="shared" si="5"/>
        <v>25.5</v>
      </c>
      <c r="F15" s="354">
        <f t="shared" si="5"/>
        <v>38.1</v>
      </c>
      <c r="G15" s="354">
        <f t="shared" si="5"/>
        <v>54.2</v>
      </c>
      <c r="H15" s="354">
        <f t="shared" si="5"/>
        <v>74.400000000000006</v>
      </c>
      <c r="I15" s="354">
        <f t="shared" si="5"/>
        <v>99.1</v>
      </c>
      <c r="J15" s="354">
        <f t="shared" si="5"/>
        <v>128.6</v>
      </c>
      <c r="K15" s="354">
        <f t="shared" si="5"/>
        <v>163.5</v>
      </c>
      <c r="L15" s="354">
        <f t="shared" si="5"/>
        <v>204.2</v>
      </c>
      <c r="M15" s="354">
        <f t="shared" si="5"/>
        <v>251.2</v>
      </c>
      <c r="N15" s="354">
        <f t="shared" si="5"/>
        <v>304.89999999999998</v>
      </c>
      <c r="O15" s="354">
        <f t="shared" si="5"/>
        <v>365.6</v>
      </c>
      <c r="P15" s="354">
        <f t="shared" si="5"/>
        <v>433.9</v>
      </c>
      <c r="Q15" s="354">
        <f t="shared" si="5"/>
        <v>510.4</v>
      </c>
      <c r="R15" s="355">
        <f t="shared" si="5"/>
        <v>595.29999999999995</v>
      </c>
    </row>
    <row r="16" spans="1:18" ht="14.1" customHeight="1">
      <c r="A16" s="345" t="s">
        <v>744</v>
      </c>
      <c r="B16" s="346">
        <f t="shared" ref="B16:R16" si="6">B10+B15</f>
        <v>6.8</v>
      </c>
      <c r="C16" s="346">
        <f t="shared" si="6"/>
        <v>12.5</v>
      </c>
      <c r="D16" s="346">
        <f t="shared" si="6"/>
        <v>20.6</v>
      </c>
      <c r="E16" s="346">
        <f t="shared" si="6"/>
        <v>33.200000000000003</v>
      </c>
      <c r="F16" s="346">
        <f t="shared" si="6"/>
        <v>48.1</v>
      </c>
      <c r="G16" s="346">
        <f t="shared" si="6"/>
        <v>66.900000000000006</v>
      </c>
      <c r="H16" s="346">
        <f t="shared" si="6"/>
        <v>90.100000000000009</v>
      </c>
      <c r="I16" s="346">
        <f t="shared" si="6"/>
        <v>121.89999999999999</v>
      </c>
      <c r="J16" s="346">
        <f t="shared" si="6"/>
        <v>155.69999999999999</v>
      </c>
      <c r="K16" s="346">
        <f t="shared" si="6"/>
        <v>195.3</v>
      </c>
      <c r="L16" s="346">
        <f t="shared" si="6"/>
        <v>241.1</v>
      </c>
      <c r="M16" s="346">
        <f t="shared" si="6"/>
        <v>300.7</v>
      </c>
      <c r="N16" s="346">
        <f t="shared" si="6"/>
        <v>361.2</v>
      </c>
      <c r="O16" s="346">
        <f t="shared" si="6"/>
        <v>429.1</v>
      </c>
      <c r="P16" s="346">
        <f t="shared" si="6"/>
        <v>515.29999999999995</v>
      </c>
      <c r="Q16" s="346">
        <f t="shared" si="6"/>
        <v>601.1</v>
      </c>
      <c r="R16" s="356">
        <f t="shared" si="6"/>
        <v>695.8</v>
      </c>
    </row>
    <row r="17" spans="1:18" ht="14.1" customHeight="1">
      <c r="A17" s="345" t="s">
        <v>745</v>
      </c>
      <c r="B17" s="357">
        <f t="shared" ref="B17:Q17" si="7">B11+B13</f>
        <v>5.7000000000000002E-3</v>
      </c>
      <c r="C17" s="357">
        <f t="shared" si="7"/>
        <v>1.0200000000000001E-2</v>
      </c>
      <c r="D17" s="357">
        <f t="shared" si="7"/>
        <v>1.6399999999999998E-2</v>
      </c>
      <c r="E17" s="357">
        <f t="shared" si="7"/>
        <v>2.6599999999999999E-2</v>
      </c>
      <c r="F17" s="357">
        <f t="shared" si="7"/>
        <v>3.73E-2</v>
      </c>
      <c r="G17" s="357">
        <f t="shared" si="7"/>
        <v>5.2699999999999997E-2</v>
      </c>
      <c r="H17" s="357">
        <f t="shared" si="7"/>
        <v>7.0199999999999999E-2</v>
      </c>
      <c r="I17" s="357">
        <f t="shared" si="7"/>
        <v>9.5200000000000007E-2</v>
      </c>
      <c r="J17" s="357">
        <f t="shared" si="7"/>
        <v>0.12090000000000001</v>
      </c>
      <c r="K17" s="357">
        <f t="shared" si="7"/>
        <v>0.15179999999999999</v>
      </c>
      <c r="L17" s="357">
        <f t="shared" si="7"/>
        <v>0.18709999999999999</v>
      </c>
      <c r="M17" s="357">
        <f t="shared" si="7"/>
        <v>0.23320000000000002</v>
      </c>
      <c r="N17" s="357">
        <f t="shared" si="7"/>
        <v>0.28049999999999997</v>
      </c>
      <c r="O17" s="357">
        <f t="shared" si="7"/>
        <v>0.3322</v>
      </c>
      <c r="P17" s="357">
        <f t="shared" si="7"/>
        <v>0.39979999999999999</v>
      </c>
      <c r="Q17" s="357">
        <f t="shared" si="7"/>
        <v>0.46560000000000001</v>
      </c>
      <c r="R17" s="358">
        <f>R11+R13</f>
        <v>0.53889999999999993</v>
      </c>
    </row>
    <row r="18" spans="1:18" ht="14.1" customHeight="1">
      <c r="A18" s="345" t="s">
        <v>746</v>
      </c>
      <c r="B18" s="359">
        <f t="shared" ref="B18:Q18" si="8">ROUND(3.14*(B5*0.8/2*B5*0.8/2),2)</f>
        <v>2.0099999999999998</v>
      </c>
      <c r="C18" s="359">
        <f t="shared" si="8"/>
        <v>2.0099999999999998</v>
      </c>
      <c r="D18" s="359">
        <f t="shared" si="8"/>
        <v>2.0099999999999998</v>
      </c>
      <c r="E18" s="359">
        <f t="shared" si="8"/>
        <v>3.14</v>
      </c>
      <c r="F18" s="359">
        <f t="shared" si="8"/>
        <v>3.14</v>
      </c>
      <c r="G18" s="359">
        <f t="shared" si="8"/>
        <v>3.14</v>
      </c>
      <c r="H18" s="359">
        <f t="shared" si="8"/>
        <v>3.14</v>
      </c>
      <c r="I18" s="359">
        <f t="shared" si="8"/>
        <v>4.5199999999999996</v>
      </c>
      <c r="J18" s="359">
        <f t="shared" si="8"/>
        <v>4.5199999999999996</v>
      </c>
      <c r="K18" s="359">
        <f t="shared" si="8"/>
        <v>4.5199999999999996</v>
      </c>
      <c r="L18" s="359">
        <f t="shared" si="8"/>
        <v>4.5199999999999996</v>
      </c>
      <c r="M18" s="359">
        <f t="shared" si="8"/>
        <v>6.15</v>
      </c>
      <c r="N18" s="359">
        <f t="shared" si="8"/>
        <v>6.15</v>
      </c>
      <c r="O18" s="359">
        <f t="shared" si="8"/>
        <v>6.15</v>
      </c>
      <c r="P18" s="359">
        <f t="shared" si="8"/>
        <v>8.0399999999999991</v>
      </c>
      <c r="Q18" s="359">
        <f t="shared" si="8"/>
        <v>8.0399999999999991</v>
      </c>
      <c r="R18" s="360">
        <f>ROUND(3.14*(R5*0.8/2*R5*0.8/2),2)</f>
        <v>8.0399999999999991</v>
      </c>
    </row>
    <row r="19" spans="1:18" ht="14.1" customHeight="1">
      <c r="A19" s="361" t="s">
        <v>747</v>
      </c>
      <c r="B19" s="362">
        <f t="shared" ref="B19:Q19" si="9">ROUND(B10*30%,2)</f>
        <v>0.6</v>
      </c>
      <c r="C19" s="362">
        <f t="shared" si="9"/>
        <v>0.93</v>
      </c>
      <c r="D19" s="362">
        <f t="shared" si="9"/>
        <v>1.35</v>
      </c>
      <c r="E19" s="362">
        <f t="shared" si="9"/>
        <v>2.31</v>
      </c>
      <c r="F19" s="362">
        <f t="shared" si="9"/>
        <v>3</v>
      </c>
      <c r="G19" s="362">
        <f t="shared" si="9"/>
        <v>3.81</v>
      </c>
      <c r="H19" s="362">
        <f t="shared" si="9"/>
        <v>4.71</v>
      </c>
      <c r="I19" s="362">
        <f t="shared" si="9"/>
        <v>6.84</v>
      </c>
      <c r="J19" s="362">
        <f t="shared" si="9"/>
        <v>8.1300000000000008</v>
      </c>
      <c r="K19" s="362">
        <f t="shared" si="9"/>
        <v>9.5399999999999991</v>
      </c>
      <c r="L19" s="362">
        <f t="shared" si="9"/>
        <v>11.07</v>
      </c>
      <c r="M19" s="362">
        <f t="shared" si="9"/>
        <v>14.85</v>
      </c>
      <c r="N19" s="362">
        <f t="shared" si="9"/>
        <v>16.89</v>
      </c>
      <c r="O19" s="362">
        <f t="shared" si="9"/>
        <v>19.05</v>
      </c>
      <c r="P19" s="362">
        <f t="shared" si="9"/>
        <v>24.42</v>
      </c>
      <c r="Q19" s="362">
        <f t="shared" si="9"/>
        <v>27.21</v>
      </c>
      <c r="R19" s="356">
        <f>ROUND(R10*30%,2)</f>
        <v>30.15</v>
      </c>
    </row>
    <row r="20" spans="1:18" ht="14.1" customHeight="1" thickBot="1">
      <c r="A20" s="363" t="s">
        <v>748</v>
      </c>
      <c r="B20" s="364">
        <f t="shared" ref="B20:Q20" si="10">ROUND(B19/1000/0.5,3)</f>
        <v>1E-3</v>
      </c>
      <c r="C20" s="364">
        <f t="shared" si="10"/>
        <v>2E-3</v>
      </c>
      <c r="D20" s="364">
        <f t="shared" si="10"/>
        <v>3.0000000000000001E-3</v>
      </c>
      <c r="E20" s="364">
        <f t="shared" si="10"/>
        <v>5.0000000000000001E-3</v>
      </c>
      <c r="F20" s="364">
        <f t="shared" si="10"/>
        <v>6.0000000000000001E-3</v>
      </c>
      <c r="G20" s="364">
        <f t="shared" si="10"/>
        <v>8.0000000000000002E-3</v>
      </c>
      <c r="H20" s="364">
        <f t="shared" si="10"/>
        <v>8.9999999999999993E-3</v>
      </c>
      <c r="I20" s="364">
        <f t="shared" si="10"/>
        <v>1.4E-2</v>
      </c>
      <c r="J20" s="364">
        <f t="shared" si="10"/>
        <v>1.6E-2</v>
      </c>
      <c r="K20" s="364">
        <f t="shared" si="10"/>
        <v>1.9E-2</v>
      </c>
      <c r="L20" s="364">
        <f t="shared" si="10"/>
        <v>2.1999999999999999E-2</v>
      </c>
      <c r="M20" s="364">
        <f t="shared" si="10"/>
        <v>0.03</v>
      </c>
      <c r="N20" s="364">
        <f t="shared" si="10"/>
        <v>3.4000000000000002E-2</v>
      </c>
      <c r="O20" s="364">
        <f t="shared" si="10"/>
        <v>3.7999999999999999E-2</v>
      </c>
      <c r="P20" s="364">
        <f t="shared" si="10"/>
        <v>4.9000000000000002E-2</v>
      </c>
      <c r="Q20" s="364">
        <f t="shared" si="10"/>
        <v>5.3999999999999999E-2</v>
      </c>
      <c r="R20" s="365">
        <f>ROUND(R19/1000/0.5,3)</f>
        <v>0.06</v>
      </c>
    </row>
    <row r="21" spans="1:18" ht="14.1" customHeight="1" thickBot="1">
      <c r="A21" s="325" t="s">
        <v>749</v>
      </c>
      <c r="B21" s="588" t="s">
        <v>750</v>
      </c>
      <c r="C21" s="589"/>
      <c r="D21" s="589"/>
      <c r="E21" s="589"/>
      <c r="F21" s="589"/>
      <c r="G21" s="589"/>
      <c r="H21" s="589"/>
      <c r="I21" s="589"/>
      <c r="J21" s="589"/>
      <c r="K21" s="589"/>
      <c r="L21" s="589"/>
      <c r="M21" s="589"/>
      <c r="N21" s="589"/>
      <c r="O21" s="589"/>
      <c r="P21" s="589"/>
      <c r="Q21" s="589"/>
      <c r="R21" s="590"/>
    </row>
    <row r="22" spans="1:18" ht="14.1" customHeight="1" thickTop="1">
      <c r="A22" s="326" t="s">
        <v>751</v>
      </c>
      <c r="B22" s="327">
        <v>21</v>
      </c>
      <c r="C22" s="327">
        <v>22</v>
      </c>
      <c r="D22" s="327">
        <v>23</v>
      </c>
      <c r="E22" s="327">
        <v>24</v>
      </c>
      <c r="F22" s="327">
        <v>25</v>
      </c>
      <c r="G22" s="327">
        <v>26</v>
      </c>
      <c r="H22" s="366">
        <v>27</v>
      </c>
      <c r="I22" s="327">
        <v>28</v>
      </c>
      <c r="J22" s="327">
        <v>29</v>
      </c>
      <c r="K22" s="327">
        <v>30</v>
      </c>
      <c r="L22" s="327">
        <v>31</v>
      </c>
      <c r="M22" s="327">
        <v>32</v>
      </c>
      <c r="N22" s="327">
        <v>33</v>
      </c>
      <c r="O22" s="327">
        <v>34</v>
      </c>
      <c r="P22" s="327">
        <v>35</v>
      </c>
      <c r="Q22" s="327">
        <v>36</v>
      </c>
      <c r="R22" s="328">
        <v>37</v>
      </c>
    </row>
    <row r="23" spans="1:18" ht="14.1" customHeight="1">
      <c r="A23" s="329" t="s">
        <v>752</v>
      </c>
      <c r="B23" s="330">
        <f t="shared" ref="B23:G23" si="11">B22*0.8</f>
        <v>16.8</v>
      </c>
      <c r="C23" s="330">
        <f t="shared" si="11"/>
        <v>17.600000000000001</v>
      </c>
      <c r="D23" s="330">
        <f t="shared" si="11"/>
        <v>18.400000000000002</v>
      </c>
      <c r="E23" s="330">
        <f t="shared" si="11"/>
        <v>19.200000000000003</v>
      </c>
      <c r="F23" s="330">
        <f t="shared" si="11"/>
        <v>20</v>
      </c>
      <c r="G23" s="330">
        <f t="shared" si="11"/>
        <v>20.8</v>
      </c>
      <c r="H23" s="367">
        <f>H22*0.8</f>
        <v>21.6</v>
      </c>
      <c r="I23" s="330">
        <f t="shared" ref="I23:R23" si="12">I22*0.8</f>
        <v>22.400000000000002</v>
      </c>
      <c r="J23" s="330">
        <f t="shared" si="12"/>
        <v>23.200000000000003</v>
      </c>
      <c r="K23" s="330">
        <f t="shared" si="12"/>
        <v>24</v>
      </c>
      <c r="L23" s="330">
        <f t="shared" si="12"/>
        <v>24.8</v>
      </c>
      <c r="M23" s="330">
        <f t="shared" si="12"/>
        <v>25.6</v>
      </c>
      <c r="N23" s="330">
        <f t="shared" si="12"/>
        <v>26.400000000000002</v>
      </c>
      <c r="O23" s="330">
        <f t="shared" si="12"/>
        <v>27.200000000000003</v>
      </c>
      <c r="P23" s="330">
        <f t="shared" si="12"/>
        <v>28</v>
      </c>
      <c r="Q23" s="330">
        <f t="shared" si="12"/>
        <v>28.8</v>
      </c>
      <c r="R23" s="331">
        <f t="shared" si="12"/>
        <v>29.6</v>
      </c>
    </row>
    <row r="24" spans="1:18" ht="14.1" customHeight="1">
      <c r="A24" s="332" t="s">
        <v>753</v>
      </c>
      <c r="B24" s="333">
        <v>4.5</v>
      </c>
      <c r="C24" s="333">
        <v>4.5</v>
      </c>
      <c r="D24" s="333">
        <v>4.5</v>
      </c>
      <c r="E24" s="333">
        <v>4.5</v>
      </c>
      <c r="F24" s="333">
        <v>5</v>
      </c>
      <c r="G24" s="333">
        <v>5</v>
      </c>
      <c r="H24" s="368">
        <v>5</v>
      </c>
      <c r="I24" s="333">
        <v>5</v>
      </c>
      <c r="J24" s="333">
        <v>5</v>
      </c>
      <c r="K24" s="333">
        <v>5</v>
      </c>
      <c r="L24" s="333">
        <v>5.5</v>
      </c>
      <c r="M24" s="333">
        <v>5.5</v>
      </c>
      <c r="N24" s="333">
        <v>5.5</v>
      </c>
      <c r="O24" s="333">
        <v>5.5</v>
      </c>
      <c r="P24" s="333">
        <v>5.5</v>
      </c>
      <c r="Q24" s="333">
        <v>6</v>
      </c>
      <c r="R24" s="334">
        <v>6</v>
      </c>
    </row>
    <row r="25" spans="1:18" ht="14.1" customHeight="1">
      <c r="A25" s="335" t="s">
        <v>660</v>
      </c>
      <c r="B25" s="336">
        <v>0.5</v>
      </c>
      <c r="C25" s="336">
        <v>0.5</v>
      </c>
      <c r="D25" s="336">
        <v>0.5</v>
      </c>
      <c r="E25" s="336">
        <v>0.5</v>
      </c>
      <c r="F25" s="336">
        <v>0.5</v>
      </c>
      <c r="G25" s="336">
        <v>0.5</v>
      </c>
      <c r="H25" s="369">
        <v>0.5</v>
      </c>
      <c r="I25" s="336">
        <v>0.5</v>
      </c>
      <c r="J25" s="336">
        <v>0.5</v>
      </c>
      <c r="K25" s="336">
        <v>0.5</v>
      </c>
      <c r="L25" s="336">
        <v>0.5</v>
      </c>
      <c r="M25" s="336">
        <v>0.5</v>
      </c>
      <c r="N25" s="336">
        <v>0.5</v>
      </c>
      <c r="O25" s="336">
        <v>0.5</v>
      </c>
      <c r="P25" s="336">
        <v>0.5</v>
      </c>
      <c r="Q25" s="336">
        <v>0.5</v>
      </c>
      <c r="R25" s="337">
        <v>0.5</v>
      </c>
    </row>
    <row r="26" spans="1:18" ht="14.1" customHeight="1">
      <c r="A26" s="338" t="s">
        <v>658</v>
      </c>
      <c r="B26" s="339">
        <v>3.14</v>
      </c>
      <c r="C26" s="339">
        <v>3.14</v>
      </c>
      <c r="D26" s="339">
        <v>3.14</v>
      </c>
      <c r="E26" s="339">
        <v>3.14</v>
      </c>
      <c r="F26" s="339">
        <v>3.14</v>
      </c>
      <c r="G26" s="339">
        <v>3.14</v>
      </c>
      <c r="H26" s="370">
        <v>3.14</v>
      </c>
      <c r="I26" s="339">
        <v>3.14</v>
      </c>
      <c r="J26" s="339">
        <v>3.14</v>
      </c>
      <c r="K26" s="339">
        <v>3.14</v>
      </c>
      <c r="L26" s="339">
        <v>3.14</v>
      </c>
      <c r="M26" s="339">
        <v>3.14</v>
      </c>
      <c r="N26" s="339">
        <v>3.14</v>
      </c>
      <c r="O26" s="339">
        <v>3.14</v>
      </c>
      <c r="P26" s="339">
        <v>3.14</v>
      </c>
      <c r="Q26" s="339">
        <v>3.14</v>
      </c>
      <c r="R26" s="340">
        <v>3.14</v>
      </c>
    </row>
    <row r="27" spans="1:18" ht="14.1" customHeight="1">
      <c r="A27" s="338" t="s">
        <v>754</v>
      </c>
      <c r="B27" s="341">
        <v>1250</v>
      </c>
      <c r="C27" s="341">
        <v>1250</v>
      </c>
      <c r="D27" s="341">
        <v>1250</v>
      </c>
      <c r="E27" s="341">
        <v>1250</v>
      </c>
      <c r="F27" s="341">
        <v>1250</v>
      </c>
      <c r="G27" s="341">
        <v>1250</v>
      </c>
      <c r="H27" s="371">
        <v>1250</v>
      </c>
      <c r="I27" s="341">
        <v>1250</v>
      </c>
      <c r="J27" s="341">
        <v>1250</v>
      </c>
      <c r="K27" s="341">
        <v>1250</v>
      </c>
      <c r="L27" s="341">
        <v>1250</v>
      </c>
      <c r="M27" s="341">
        <v>1250</v>
      </c>
      <c r="N27" s="341">
        <v>1250</v>
      </c>
      <c r="O27" s="341">
        <v>1250</v>
      </c>
      <c r="P27" s="341">
        <v>1250</v>
      </c>
      <c r="Q27" s="341">
        <v>1250</v>
      </c>
      <c r="R27" s="342">
        <v>1250</v>
      </c>
    </row>
    <row r="28" spans="1:18" ht="14.1" customHeight="1">
      <c r="A28" s="338" t="s">
        <v>755</v>
      </c>
      <c r="B28" s="343">
        <v>1</v>
      </c>
      <c r="C28" s="343">
        <v>1</v>
      </c>
      <c r="D28" s="343">
        <v>1</v>
      </c>
      <c r="E28" s="343">
        <v>1</v>
      </c>
      <c r="F28" s="343">
        <v>1</v>
      </c>
      <c r="G28" s="343">
        <v>1</v>
      </c>
      <c r="H28" s="372">
        <v>1</v>
      </c>
      <c r="I28" s="343">
        <v>1</v>
      </c>
      <c r="J28" s="343">
        <v>1</v>
      </c>
      <c r="K28" s="343">
        <v>1</v>
      </c>
      <c r="L28" s="343">
        <v>1</v>
      </c>
      <c r="M28" s="343">
        <v>1</v>
      </c>
      <c r="N28" s="343">
        <v>1</v>
      </c>
      <c r="O28" s="343">
        <v>1</v>
      </c>
      <c r="P28" s="343">
        <v>1</v>
      </c>
      <c r="Q28" s="343">
        <v>1</v>
      </c>
      <c r="R28" s="344">
        <v>1</v>
      </c>
    </row>
    <row r="29" spans="1:18" ht="14.1" customHeight="1">
      <c r="A29" s="345" t="s">
        <v>677</v>
      </c>
      <c r="B29" s="346">
        <f t="shared" ref="B29:R29" si="13">ROUND(B25*B26*(B23/2)^2*B24*B27*(1+B28)/10000,1)</f>
        <v>124.6</v>
      </c>
      <c r="C29" s="346">
        <f t="shared" si="13"/>
        <v>136.80000000000001</v>
      </c>
      <c r="D29" s="346">
        <f t="shared" si="13"/>
        <v>149.5</v>
      </c>
      <c r="E29" s="346">
        <f t="shared" si="13"/>
        <v>162.80000000000001</v>
      </c>
      <c r="F29" s="346">
        <f t="shared" si="13"/>
        <v>196.3</v>
      </c>
      <c r="G29" s="346">
        <f t="shared" si="13"/>
        <v>212.3</v>
      </c>
      <c r="H29" s="373">
        <f t="shared" si="13"/>
        <v>228.9</v>
      </c>
      <c r="I29" s="346">
        <f t="shared" si="13"/>
        <v>246.2</v>
      </c>
      <c r="J29" s="346">
        <f t="shared" si="13"/>
        <v>264.10000000000002</v>
      </c>
      <c r="K29" s="346">
        <f t="shared" si="13"/>
        <v>282.60000000000002</v>
      </c>
      <c r="L29" s="346">
        <f t="shared" si="13"/>
        <v>331.9</v>
      </c>
      <c r="M29" s="346">
        <f t="shared" si="13"/>
        <v>353.7</v>
      </c>
      <c r="N29" s="346">
        <f t="shared" si="13"/>
        <v>376.1</v>
      </c>
      <c r="O29" s="346">
        <f t="shared" si="13"/>
        <v>399.3</v>
      </c>
      <c r="P29" s="346">
        <f t="shared" si="13"/>
        <v>423.1</v>
      </c>
      <c r="Q29" s="346">
        <f t="shared" si="13"/>
        <v>488.3</v>
      </c>
      <c r="R29" s="347">
        <f t="shared" si="13"/>
        <v>515.79999999999995</v>
      </c>
    </row>
    <row r="30" spans="1:18" ht="14.1" customHeight="1">
      <c r="A30" s="338" t="s">
        <v>678</v>
      </c>
      <c r="B30" s="348">
        <f t="shared" ref="B30:R30" si="14">ROUNDUP(B29/B27,3)</f>
        <v>0.1</v>
      </c>
      <c r="C30" s="348">
        <f t="shared" si="14"/>
        <v>0.11</v>
      </c>
      <c r="D30" s="348">
        <f t="shared" si="14"/>
        <v>0.12</v>
      </c>
      <c r="E30" s="348">
        <f t="shared" si="14"/>
        <v>0.13100000000000001</v>
      </c>
      <c r="F30" s="348">
        <f t="shared" si="14"/>
        <v>0.158</v>
      </c>
      <c r="G30" s="348">
        <f t="shared" si="14"/>
        <v>0.17</v>
      </c>
      <c r="H30" s="374">
        <f t="shared" si="14"/>
        <v>0.184</v>
      </c>
      <c r="I30" s="348">
        <f t="shared" si="14"/>
        <v>0.19700000000000001</v>
      </c>
      <c r="J30" s="348">
        <f t="shared" si="14"/>
        <v>0.21199999999999999</v>
      </c>
      <c r="K30" s="348">
        <f t="shared" si="14"/>
        <v>0.22700000000000001</v>
      </c>
      <c r="L30" s="348">
        <f t="shared" si="14"/>
        <v>0.26600000000000001</v>
      </c>
      <c r="M30" s="348">
        <f t="shared" si="14"/>
        <v>0.28299999999999997</v>
      </c>
      <c r="N30" s="348">
        <f t="shared" si="14"/>
        <v>0.30099999999999999</v>
      </c>
      <c r="O30" s="348">
        <f t="shared" si="14"/>
        <v>0.32</v>
      </c>
      <c r="P30" s="348">
        <f t="shared" si="14"/>
        <v>0.33900000000000002</v>
      </c>
      <c r="Q30" s="348">
        <f t="shared" si="14"/>
        <v>0.39100000000000001</v>
      </c>
      <c r="R30" s="349">
        <f t="shared" si="14"/>
        <v>0.41299999999999998</v>
      </c>
    </row>
    <row r="31" spans="1:18" ht="14.1" customHeight="1">
      <c r="A31" s="338" t="s">
        <v>756</v>
      </c>
      <c r="B31" s="350">
        <f t="shared" ref="B31:R31" si="15">B22*5</f>
        <v>105</v>
      </c>
      <c r="C31" s="350">
        <f t="shared" si="15"/>
        <v>110</v>
      </c>
      <c r="D31" s="350">
        <f t="shared" si="15"/>
        <v>115</v>
      </c>
      <c r="E31" s="350">
        <f t="shared" si="15"/>
        <v>120</v>
      </c>
      <c r="F31" s="350">
        <f t="shared" si="15"/>
        <v>125</v>
      </c>
      <c r="G31" s="350">
        <f t="shared" si="15"/>
        <v>130</v>
      </c>
      <c r="H31" s="375">
        <f t="shared" si="15"/>
        <v>135</v>
      </c>
      <c r="I31" s="350">
        <f t="shared" si="15"/>
        <v>140</v>
      </c>
      <c r="J31" s="350">
        <f t="shared" si="15"/>
        <v>145</v>
      </c>
      <c r="K31" s="350">
        <f t="shared" si="15"/>
        <v>150</v>
      </c>
      <c r="L31" s="350">
        <f t="shared" si="15"/>
        <v>155</v>
      </c>
      <c r="M31" s="350">
        <f t="shared" si="15"/>
        <v>160</v>
      </c>
      <c r="N31" s="350">
        <f t="shared" si="15"/>
        <v>165</v>
      </c>
      <c r="O31" s="350">
        <f t="shared" si="15"/>
        <v>170</v>
      </c>
      <c r="P31" s="350">
        <f t="shared" si="15"/>
        <v>175</v>
      </c>
      <c r="Q31" s="350">
        <f t="shared" si="15"/>
        <v>180</v>
      </c>
      <c r="R31" s="351">
        <f t="shared" si="15"/>
        <v>185</v>
      </c>
    </row>
    <row r="32" spans="1:18" ht="14.1" customHeight="1">
      <c r="A32" s="338" t="s">
        <v>757</v>
      </c>
      <c r="B32" s="352">
        <f t="shared" ref="B32:R32" si="16">ROUND(7/48*B26*(B31/100)^3,4)</f>
        <v>0.53010000000000002</v>
      </c>
      <c r="C32" s="352">
        <f t="shared" si="16"/>
        <v>0.60950000000000004</v>
      </c>
      <c r="D32" s="352">
        <f t="shared" si="16"/>
        <v>0.69640000000000002</v>
      </c>
      <c r="E32" s="352">
        <f t="shared" si="16"/>
        <v>0.7913</v>
      </c>
      <c r="F32" s="352">
        <f t="shared" si="16"/>
        <v>0.89439999999999997</v>
      </c>
      <c r="G32" s="352">
        <f t="shared" si="16"/>
        <v>1.006</v>
      </c>
      <c r="H32" s="376">
        <f t="shared" si="16"/>
        <v>1.1266</v>
      </c>
      <c r="I32" s="352">
        <f t="shared" si="16"/>
        <v>1.2565</v>
      </c>
      <c r="J32" s="352">
        <f t="shared" si="16"/>
        <v>1.3959999999999999</v>
      </c>
      <c r="K32" s="352">
        <f t="shared" si="16"/>
        <v>1.5455000000000001</v>
      </c>
      <c r="L32" s="352">
        <f t="shared" si="16"/>
        <v>1.7052</v>
      </c>
      <c r="M32" s="352">
        <f t="shared" si="16"/>
        <v>1.8755999999999999</v>
      </c>
      <c r="N32" s="352">
        <f t="shared" si="16"/>
        <v>2.0569999999999999</v>
      </c>
      <c r="O32" s="352">
        <f t="shared" si="16"/>
        <v>2.2496999999999998</v>
      </c>
      <c r="P32" s="352">
        <f t="shared" si="16"/>
        <v>2.4540999999999999</v>
      </c>
      <c r="Q32" s="352">
        <f t="shared" si="16"/>
        <v>2.6705999999999999</v>
      </c>
      <c r="R32" s="353">
        <f t="shared" si="16"/>
        <v>2.8994</v>
      </c>
    </row>
    <row r="33" spans="1:18" ht="14.1" customHeight="1">
      <c r="A33" s="338" t="s">
        <v>758</v>
      </c>
      <c r="B33" s="343">
        <v>1.3</v>
      </c>
      <c r="C33" s="343">
        <v>1.3</v>
      </c>
      <c r="D33" s="343">
        <v>1.3</v>
      </c>
      <c r="E33" s="343">
        <v>1.3</v>
      </c>
      <c r="F33" s="343">
        <v>1.3</v>
      </c>
      <c r="G33" s="343">
        <v>1.3</v>
      </c>
      <c r="H33" s="372">
        <v>1.3</v>
      </c>
      <c r="I33" s="343">
        <v>1.3</v>
      </c>
      <c r="J33" s="343">
        <v>1.3</v>
      </c>
      <c r="K33" s="343">
        <v>1.3</v>
      </c>
      <c r="L33" s="343">
        <v>1.3</v>
      </c>
      <c r="M33" s="343">
        <v>1.3</v>
      </c>
      <c r="N33" s="343">
        <v>1.3</v>
      </c>
      <c r="O33" s="343">
        <v>1.3</v>
      </c>
      <c r="P33" s="343">
        <v>1.3</v>
      </c>
      <c r="Q33" s="343">
        <v>1.3</v>
      </c>
      <c r="R33" s="344">
        <v>1.3</v>
      </c>
    </row>
    <row r="34" spans="1:18" ht="14.1" customHeight="1">
      <c r="A34" s="338" t="s">
        <v>659</v>
      </c>
      <c r="B34" s="354">
        <f t="shared" ref="B34:R34" si="17">ROUND(B32*B33*1000,1)</f>
        <v>689.1</v>
      </c>
      <c r="C34" s="354">
        <f t="shared" si="17"/>
        <v>792.4</v>
      </c>
      <c r="D34" s="354">
        <f t="shared" si="17"/>
        <v>905.3</v>
      </c>
      <c r="E34" s="354">
        <f t="shared" si="17"/>
        <v>1028.7</v>
      </c>
      <c r="F34" s="354">
        <f t="shared" si="17"/>
        <v>1162.7</v>
      </c>
      <c r="G34" s="354">
        <f t="shared" si="17"/>
        <v>1307.8</v>
      </c>
      <c r="H34" s="377">
        <f t="shared" si="17"/>
        <v>1464.6</v>
      </c>
      <c r="I34" s="354">
        <f t="shared" si="17"/>
        <v>1633.5</v>
      </c>
      <c r="J34" s="354">
        <f t="shared" si="17"/>
        <v>1814.8</v>
      </c>
      <c r="K34" s="354">
        <f t="shared" si="17"/>
        <v>2009.2</v>
      </c>
      <c r="L34" s="354">
        <f t="shared" si="17"/>
        <v>2216.8000000000002</v>
      </c>
      <c r="M34" s="354">
        <f t="shared" si="17"/>
        <v>2438.3000000000002</v>
      </c>
      <c r="N34" s="354">
        <f t="shared" si="17"/>
        <v>2674.1</v>
      </c>
      <c r="O34" s="354">
        <f t="shared" si="17"/>
        <v>2924.6</v>
      </c>
      <c r="P34" s="354">
        <f t="shared" si="17"/>
        <v>3190.3</v>
      </c>
      <c r="Q34" s="354">
        <f t="shared" si="17"/>
        <v>3471.8</v>
      </c>
      <c r="R34" s="355">
        <f t="shared" si="17"/>
        <v>3769.2</v>
      </c>
    </row>
    <row r="35" spans="1:18" ht="14.1" customHeight="1">
      <c r="A35" s="345" t="s">
        <v>744</v>
      </c>
      <c r="B35" s="362">
        <f t="shared" ref="B35:R35" si="18">B29+B34</f>
        <v>813.7</v>
      </c>
      <c r="C35" s="362">
        <f t="shared" si="18"/>
        <v>929.2</v>
      </c>
      <c r="D35" s="362">
        <f t="shared" si="18"/>
        <v>1054.8</v>
      </c>
      <c r="E35" s="362">
        <f t="shared" si="18"/>
        <v>1191.5</v>
      </c>
      <c r="F35" s="362">
        <f t="shared" si="18"/>
        <v>1359</v>
      </c>
      <c r="G35" s="362">
        <f t="shared" si="18"/>
        <v>1520.1</v>
      </c>
      <c r="H35" s="378">
        <f t="shared" si="18"/>
        <v>1693.5</v>
      </c>
      <c r="I35" s="362">
        <f t="shared" si="18"/>
        <v>1879.7</v>
      </c>
      <c r="J35" s="362">
        <f t="shared" si="18"/>
        <v>2078.9</v>
      </c>
      <c r="K35" s="362">
        <f t="shared" si="18"/>
        <v>2291.8000000000002</v>
      </c>
      <c r="L35" s="362">
        <f t="shared" si="18"/>
        <v>2548.7000000000003</v>
      </c>
      <c r="M35" s="362">
        <f t="shared" si="18"/>
        <v>2792</v>
      </c>
      <c r="N35" s="362">
        <f t="shared" si="18"/>
        <v>3050.2</v>
      </c>
      <c r="O35" s="362">
        <f t="shared" si="18"/>
        <v>3323.9</v>
      </c>
      <c r="P35" s="362">
        <f t="shared" si="18"/>
        <v>3613.4</v>
      </c>
      <c r="Q35" s="362">
        <f t="shared" si="18"/>
        <v>3960.1000000000004</v>
      </c>
      <c r="R35" s="356">
        <f t="shared" si="18"/>
        <v>4285</v>
      </c>
    </row>
    <row r="36" spans="1:18" ht="14.1" customHeight="1">
      <c r="A36" s="345" t="s">
        <v>745</v>
      </c>
      <c r="B36" s="357">
        <f t="shared" ref="B36:R36" si="19">B30+B32</f>
        <v>0.63009999999999999</v>
      </c>
      <c r="C36" s="357">
        <f t="shared" si="19"/>
        <v>0.71950000000000003</v>
      </c>
      <c r="D36" s="357">
        <f t="shared" si="19"/>
        <v>0.81640000000000001</v>
      </c>
      <c r="E36" s="357">
        <f t="shared" si="19"/>
        <v>0.92230000000000001</v>
      </c>
      <c r="F36" s="357">
        <f t="shared" si="19"/>
        <v>1.0524</v>
      </c>
      <c r="G36" s="357">
        <f t="shared" si="19"/>
        <v>1.1759999999999999</v>
      </c>
      <c r="H36" s="379">
        <f t="shared" si="19"/>
        <v>1.3106</v>
      </c>
      <c r="I36" s="357">
        <f t="shared" si="19"/>
        <v>1.4535</v>
      </c>
      <c r="J36" s="357">
        <f t="shared" si="19"/>
        <v>1.6079999999999999</v>
      </c>
      <c r="K36" s="357">
        <f t="shared" si="19"/>
        <v>1.7725000000000002</v>
      </c>
      <c r="L36" s="357">
        <f t="shared" si="19"/>
        <v>1.9712000000000001</v>
      </c>
      <c r="M36" s="357">
        <f t="shared" si="19"/>
        <v>2.1585999999999999</v>
      </c>
      <c r="N36" s="357">
        <f t="shared" si="19"/>
        <v>2.3580000000000001</v>
      </c>
      <c r="O36" s="357">
        <f t="shared" si="19"/>
        <v>2.5696999999999997</v>
      </c>
      <c r="P36" s="357">
        <f t="shared" si="19"/>
        <v>2.7930999999999999</v>
      </c>
      <c r="Q36" s="357">
        <f t="shared" si="19"/>
        <v>3.0615999999999999</v>
      </c>
      <c r="R36" s="358">
        <f t="shared" si="19"/>
        <v>3.3123999999999998</v>
      </c>
    </row>
    <row r="37" spans="1:18" ht="14.1" customHeight="1">
      <c r="A37" s="345" t="s">
        <v>759</v>
      </c>
      <c r="B37" s="359">
        <f t="shared" ref="B37:R37" si="20">ROUND(3.14*(B24*0.8/2*B24*0.8/2),2)</f>
        <v>10.17</v>
      </c>
      <c r="C37" s="359">
        <f t="shared" si="20"/>
        <v>10.17</v>
      </c>
      <c r="D37" s="359">
        <f t="shared" si="20"/>
        <v>10.17</v>
      </c>
      <c r="E37" s="359">
        <f t="shared" si="20"/>
        <v>10.17</v>
      </c>
      <c r="F37" s="359">
        <f t="shared" si="20"/>
        <v>12.56</v>
      </c>
      <c r="G37" s="359">
        <f t="shared" si="20"/>
        <v>12.56</v>
      </c>
      <c r="H37" s="380">
        <f t="shared" si="20"/>
        <v>12.56</v>
      </c>
      <c r="I37" s="359">
        <f t="shared" si="20"/>
        <v>12.56</v>
      </c>
      <c r="J37" s="359">
        <f t="shared" si="20"/>
        <v>12.56</v>
      </c>
      <c r="K37" s="359">
        <f t="shared" si="20"/>
        <v>12.56</v>
      </c>
      <c r="L37" s="359">
        <f t="shared" si="20"/>
        <v>15.2</v>
      </c>
      <c r="M37" s="359">
        <f t="shared" si="20"/>
        <v>15.2</v>
      </c>
      <c r="N37" s="359">
        <f t="shared" si="20"/>
        <v>15.2</v>
      </c>
      <c r="O37" s="359">
        <f t="shared" si="20"/>
        <v>15.2</v>
      </c>
      <c r="P37" s="359">
        <f t="shared" si="20"/>
        <v>15.2</v>
      </c>
      <c r="Q37" s="359">
        <f t="shared" si="20"/>
        <v>18.09</v>
      </c>
      <c r="R37" s="360">
        <f t="shared" si="20"/>
        <v>18.09</v>
      </c>
    </row>
    <row r="38" spans="1:18" ht="14.1" customHeight="1">
      <c r="A38" s="361" t="s">
        <v>760</v>
      </c>
      <c r="B38" s="362">
        <f t="shared" ref="B38:R38" si="21">ROUND(B29*30%,2)</f>
        <v>37.380000000000003</v>
      </c>
      <c r="C38" s="362">
        <f t="shared" si="21"/>
        <v>41.04</v>
      </c>
      <c r="D38" s="362">
        <f t="shared" si="21"/>
        <v>44.85</v>
      </c>
      <c r="E38" s="362">
        <f t="shared" si="21"/>
        <v>48.84</v>
      </c>
      <c r="F38" s="362">
        <f t="shared" si="21"/>
        <v>58.89</v>
      </c>
      <c r="G38" s="362">
        <f t="shared" si="21"/>
        <v>63.69</v>
      </c>
      <c r="H38" s="378">
        <f t="shared" si="21"/>
        <v>68.67</v>
      </c>
      <c r="I38" s="362">
        <f t="shared" si="21"/>
        <v>73.86</v>
      </c>
      <c r="J38" s="362">
        <f t="shared" si="21"/>
        <v>79.23</v>
      </c>
      <c r="K38" s="362">
        <f t="shared" si="21"/>
        <v>84.78</v>
      </c>
      <c r="L38" s="362">
        <f t="shared" si="21"/>
        <v>99.57</v>
      </c>
      <c r="M38" s="362">
        <f t="shared" si="21"/>
        <v>106.11</v>
      </c>
      <c r="N38" s="362">
        <f t="shared" si="21"/>
        <v>112.83</v>
      </c>
      <c r="O38" s="362">
        <f t="shared" si="21"/>
        <v>119.79</v>
      </c>
      <c r="P38" s="362">
        <f t="shared" si="21"/>
        <v>126.93</v>
      </c>
      <c r="Q38" s="362">
        <f t="shared" si="21"/>
        <v>146.49</v>
      </c>
      <c r="R38" s="356">
        <f t="shared" si="21"/>
        <v>154.74</v>
      </c>
    </row>
    <row r="39" spans="1:18" ht="14.1" customHeight="1" thickBot="1">
      <c r="A39" s="363" t="s">
        <v>761</v>
      </c>
      <c r="B39" s="364">
        <f t="shared" ref="B39:R39" si="22">ROUND(B38/1000/0.5,3)</f>
        <v>7.4999999999999997E-2</v>
      </c>
      <c r="C39" s="364">
        <f t="shared" si="22"/>
        <v>8.2000000000000003E-2</v>
      </c>
      <c r="D39" s="364">
        <f t="shared" si="22"/>
        <v>0.09</v>
      </c>
      <c r="E39" s="364">
        <f t="shared" si="22"/>
        <v>9.8000000000000004E-2</v>
      </c>
      <c r="F39" s="364">
        <f t="shared" si="22"/>
        <v>0.11799999999999999</v>
      </c>
      <c r="G39" s="364">
        <f t="shared" si="22"/>
        <v>0.127</v>
      </c>
      <c r="H39" s="381">
        <f t="shared" si="22"/>
        <v>0.13700000000000001</v>
      </c>
      <c r="I39" s="364">
        <f t="shared" si="22"/>
        <v>0.14799999999999999</v>
      </c>
      <c r="J39" s="364">
        <f t="shared" si="22"/>
        <v>0.158</v>
      </c>
      <c r="K39" s="364">
        <f t="shared" si="22"/>
        <v>0.17</v>
      </c>
      <c r="L39" s="364">
        <f t="shared" si="22"/>
        <v>0.19900000000000001</v>
      </c>
      <c r="M39" s="364">
        <f t="shared" si="22"/>
        <v>0.21199999999999999</v>
      </c>
      <c r="N39" s="364">
        <f t="shared" si="22"/>
        <v>0.22600000000000001</v>
      </c>
      <c r="O39" s="364">
        <f t="shared" si="22"/>
        <v>0.24</v>
      </c>
      <c r="P39" s="364">
        <f t="shared" si="22"/>
        <v>0.254</v>
      </c>
      <c r="Q39" s="364">
        <f t="shared" si="22"/>
        <v>0.29299999999999998</v>
      </c>
      <c r="R39" s="365">
        <f t="shared" si="22"/>
        <v>0.309</v>
      </c>
    </row>
    <row r="40" spans="1:18" ht="11.1" customHeight="1">
      <c r="A40" s="382" t="s">
        <v>762</v>
      </c>
      <c r="B40" s="383" t="s">
        <v>763</v>
      </c>
      <c r="C40" s="383"/>
      <c r="D40" s="383"/>
      <c r="E40" s="383"/>
      <c r="F40" s="383"/>
      <c r="G40" s="383"/>
      <c r="H40" s="383" t="s">
        <v>764</v>
      </c>
      <c r="I40" s="383"/>
      <c r="J40" s="383" t="s">
        <v>765</v>
      </c>
      <c r="K40" s="383"/>
      <c r="L40" s="383"/>
      <c r="M40" s="383"/>
      <c r="N40" s="383"/>
      <c r="O40" s="383"/>
      <c r="P40" s="383"/>
      <c r="Q40" s="383"/>
      <c r="R40" s="384"/>
    </row>
    <row r="41" spans="1:18" ht="11.1" customHeight="1">
      <c r="A41" s="385"/>
      <c r="B41" s="386" t="s">
        <v>766</v>
      </c>
      <c r="C41" s="386"/>
      <c r="D41" s="386"/>
      <c r="E41" s="386"/>
      <c r="F41" s="386"/>
      <c r="G41" s="386"/>
      <c r="H41" s="386"/>
      <c r="I41" s="386"/>
      <c r="J41" s="386" t="s">
        <v>767</v>
      </c>
      <c r="K41" s="386"/>
      <c r="L41" s="386"/>
      <c r="M41" s="386" t="s">
        <v>768</v>
      </c>
      <c r="N41" s="386"/>
      <c r="O41" s="386"/>
      <c r="P41" s="386"/>
      <c r="Q41" s="386"/>
      <c r="R41" s="387"/>
    </row>
    <row r="42" spans="1:18" ht="11.1" customHeight="1">
      <c r="A42" s="385"/>
      <c r="B42" s="386" t="s">
        <v>769</v>
      </c>
      <c r="C42" s="386"/>
      <c r="D42" s="386"/>
      <c r="E42" s="386"/>
      <c r="F42" s="386"/>
      <c r="G42" s="386"/>
      <c r="H42" s="386" t="s">
        <v>770</v>
      </c>
      <c r="I42" s="388"/>
      <c r="J42" s="388"/>
      <c r="K42" s="388"/>
      <c r="L42" s="388"/>
      <c r="M42" s="388"/>
      <c r="N42" s="386"/>
      <c r="O42" s="386"/>
      <c r="P42" s="386"/>
      <c r="Q42" s="386"/>
      <c r="R42" s="389"/>
    </row>
    <row r="43" spans="1:18" ht="11.1" customHeight="1">
      <c r="A43" s="385"/>
      <c r="B43" s="386" t="s">
        <v>771</v>
      </c>
      <c r="C43" s="386"/>
      <c r="D43" s="386"/>
      <c r="E43" s="386"/>
      <c r="F43" s="386"/>
      <c r="G43" s="386"/>
      <c r="H43" s="390" t="s">
        <v>772</v>
      </c>
      <c r="I43" s="388"/>
      <c r="J43" s="388"/>
      <c r="K43" s="388"/>
      <c r="L43" s="388"/>
      <c r="M43" s="388"/>
      <c r="N43" s="386"/>
      <c r="O43" s="386"/>
      <c r="P43" s="386"/>
      <c r="Q43" s="386"/>
      <c r="R43" s="389"/>
    </row>
    <row r="44" spans="1:18" ht="11.1" customHeight="1">
      <c r="A44" s="385"/>
      <c r="B44" s="386" t="s">
        <v>773</v>
      </c>
      <c r="C44" s="386"/>
      <c r="D44" s="386"/>
      <c r="E44" s="386"/>
      <c r="F44" s="386"/>
      <c r="G44" s="386"/>
      <c r="H44" s="390" t="s">
        <v>774</v>
      </c>
      <c r="I44" s="386"/>
      <c r="J44" s="386"/>
      <c r="K44" s="386"/>
      <c r="L44" s="386"/>
      <c r="M44" s="386"/>
      <c r="N44" s="386"/>
      <c r="O44" s="386"/>
      <c r="P44" s="386"/>
      <c r="Q44" s="386"/>
      <c r="R44" s="387"/>
    </row>
    <row r="45" spans="1:18" ht="11.1" customHeight="1">
      <c r="A45" s="385"/>
      <c r="B45" s="391" t="s">
        <v>661</v>
      </c>
      <c r="C45" s="392"/>
      <c r="D45" s="392"/>
      <c r="E45" s="392"/>
      <c r="F45" s="393"/>
      <c r="G45" s="394"/>
      <c r="H45" s="395" t="s">
        <v>775</v>
      </c>
      <c r="I45" s="386"/>
      <c r="J45" s="386"/>
      <c r="K45" s="386"/>
      <c r="L45" s="386"/>
      <c r="M45" s="386"/>
      <c r="N45" s="386"/>
      <c r="O45" s="386"/>
      <c r="P45" s="386"/>
      <c r="Q45" s="386"/>
      <c r="R45" s="387"/>
    </row>
    <row r="46" spans="1:18" ht="11.1" customHeight="1">
      <c r="A46" s="385"/>
      <c r="B46" s="396" t="s">
        <v>662</v>
      </c>
      <c r="C46" s="394"/>
      <c r="D46" s="394"/>
      <c r="E46" s="394"/>
      <c r="F46" s="397"/>
      <c r="G46" s="394"/>
      <c r="H46" s="395" t="s">
        <v>776</v>
      </c>
      <c r="I46" s="386"/>
      <c r="J46" s="386"/>
      <c r="K46" s="386"/>
      <c r="L46" s="386"/>
      <c r="M46" s="386"/>
      <c r="N46" s="386"/>
      <c r="O46" s="386"/>
      <c r="P46" s="386"/>
      <c r="Q46" s="386"/>
      <c r="R46" s="387"/>
    </row>
    <row r="47" spans="1:18" ht="11.1" customHeight="1">
      <c r="A47" s="385"/>
      <c r="B47" s="396" t="s">
        <v>663</v>
      </c>
      <c r="C47" s="394"/>
      <c r="D47" s="394"/>
      <c r="E47" s="394"/>
      <c r="F47" s="397"/>
      <c r="G47" s="394"/>
      <c r="H47" s="390" t="s">
        <v>667</v>
      </c>
      <c r="I47" s="386"/>
      <c r="J47" s="386"/>
      <c r="K47" s="386"/>
      <c r="L47" s="386"/>
      <c r="M47" s="386"/>
      <c r="N47" s="386"/>
      <c r="O47" s="386"/>
      <c r="P47" s="386"/>
      <c r="Q47" s="386"/>
      <c r="R47" s="387"/>
    </row>
    <row r="48" spans="1:18" ht="11.1" customHeight="1">
      <c r="A48" s="385"/>
      <c r="B48" s="396" t="s">
        <v>664</v>
      </c>
      <c r="C48" s="394"/>
      <c r="D48" s="394"/>
      <c r="E48" s="394"/>
      <c r="F48" s="397"/>
      <c r="G48" s="394"/>
      <c r="H48" s="386" t="s">
        <v>777</v>
      </c>
      <c r="I48" s="386"/>
      <c r="J48" s="386"/>
      <c r="K48" s="386"/>
      <c r="L48" s="386"/>
      <c r="M48" s="386"/>
      <c r="N48" s="386"/>
      <c r="O48" s="386"/>
      <c r="P48" s="386"/>
      <c r="Q48" s="386"/>
      <c r="R48" s="387"/>
    </row>
    <row r="49" spans="1:18" ht="11.1" customHeight="1" thickBot="1">
      <c r="A49" s="398"/>
      <c r="B49" s="399" t="s">
        <v>665</v>
      </c>
      <c r="C49" s="400"/>
      <c r="D49" s="400"/>
      <c r="E49" s="400"/>
      <c r="F49" s="401"/>
      <c r="G49" s="400"/>
      <c r="H49" s="402"/>
      <c r="I49" s="402"/>
      <c r="J49" s="402"/>
      <c r="K49" s="402"/>
      <c r="L49" s="402"/>
      <c r="M49" s="402"/>
      <c r="N49" s="402"/>
      <c r="O49" s="402"/>
      <c r="P49" s="402"/>
      <c r="Q49" s="402"/>
      <c r="R49" s="403"/>
    </row>
  </sheetData>
  <mergeCells count="3">
    <mergeCell ref="A1:R1"/>
    <mergeCell ref="B2:R2"/>
    <mergeCell ref="B21:R21"/>
  </mergeCells>
  <phoneticPr fontId="1" type="noConversion"/>
  <printOptions horizontalCentered="1"/>
  <pageMargins left="0.59055118110236227" right="0.39370078740157483" top="0.39370078740157483" bottom="0.39370078740157483" header="0" footer="0"/>
  <pageSetup paperSize="9" scale="80"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0" tint="-0.249977111117893"/>
  </sheetPr>
  <dimension ref="A1:R49"/>
  <sheetViews>
    <sheetView view="pageBreakPreview" zoomScale="85" zoomScaleNormal="100" zoomScaleSheetLayoutView="85" workbookViewId="0">
      <selection sqref="A1:R1"/>
    </sheetView>
  </sheetViews>
  <sheetFormatPr defaultRowHeight="16.5"/>
  <cols>
    <col min="1" max="1" width="15.625" customWidth="1"/>
    <col min="2" max="18" width="8.125" customWidth="1"/>
  </cols>
  <sheetData>
    <row r="1" spans="1:18" ht="19.5" thickBot="1">
      <c r="A1" s="587" t="s">
        <v>778</v>
      </c>
      <c r="B1" s="587"/>
      <c r="C1" s="587"/>
      <c r="D1" s="587"/>
      <c r="E1" s="587"/>
      <c r="F1" s="587"/>
      <c r="G1" s="587"/>
      <c r="H1" s="587"/>
      <c r="I1" s="587"/>
      <c r="J1" s="587"/>
      <c r="K1" s="587"/>
      <c r="L1" s="587"/>
      <c r="M1" s="587"/>
      <c r="N1" s="587"/>
      <c r="O1" s="587"/>
      <c r="P1" s="587"/>
      <c r="Q1" s="587"/>
      <c r="R1" s="587"/>
    </row>
    <row r="2" spans="1:18" ht="14.1" customHeight="1" thickBot="1">
      <c r="A2" s="325" t="s">
        <v>779</v>
      </c>
      <c r="B2" s="588" t="s">
        <v>682</v>
      </c>
      <c r="C2" s="589"/>
      <c r="D2" s="589"/>
      <c r="E2" s="589"/>
      <c r="F2" s="589"/>
      <c r="G2" s="589"/>
      <c r="H2" s="589"/>
      <c r="I2" s="589"/>
      <c r="J2" s="589"/>
      <c r="K2" s="589"/>
      <c r="L2" s="589"/>
      <c r="M2" s="589"/>
      <c r="N2" s="589"/>
      <c r="O2" s="589"/>
      <c r="P2" s="589"/>
      <c r="Q2" s="589"/>
      <c r="R2" s="590"/>
    </row>
    <row r="3" spans="1:18" ht="14.1" customHeight="1" thickTop="1">
      <c r="A3" s="326" t="s">
        <v>780</v>
      </c>
      <c r="B3" s="327">
        <v>38</v>
      </c>
      <c r="C3" s="327">
        <v>39</v>
      </c>
      <c r="D3" s="327">
        <v>40</v>
      </c>
      <c r="E3" s="327">
        <v>41</v>
      </c>
      <c r="F3" s="327">
        <v>42</v>
      </c>
      <c r="G3" s="327">
        <v>43</v>
      </c>
      <c r="H3" s="327">
        <v>44</v>
      </c>
      <c r="I3" s="327">
        <v>45</v>
      </c>
      <c r="J3" s="327">
        <v>46</v>
      </c>
      <c r="K3" s="327">
        <v>47</v>
      </c>
      <c r="L3" s="327">
        <v>48</v>
      </c>
      <c r="M3" s="327">
        <v>49</v>
      </c>
      <c r="N3" s="327">
        <v>50</v>
      </c>
      <c r="O3" s="327">
        <v>51</v>
      </c>
      <c r="P3" s="327">
        <v>52</v>
      </c>
      <c r="Q3" s="327">
        <v>53</v>
      </c>
      <c r="R3" s="327">
        <v>54</v>
      </c>
    </row>
    <row r="4" spans="1:18" ht="14.1" customHeight="1">
      <c r="A4" s="329" t="s">
        <v>781</v>
      </c>
      <c r="B4" s="330">
        <f t="shared" ref="B4:R4" si="0">B3*0.8</f>
        <v>30.400000000000002</v>
      </c>
      <c r="C4" s="330">
        <f t="shared" si="0"/>
        <v>31.200000000000003</v>
      </c>
      <c r="D4" s="330">
        <f t="shared" si="0"/>
        <v>32</v>
      </c>
      <c r="E4" s="330">
        <f t="shared" si="0"/>
        <v>32.800000000000004</v>
      </c>
      <c r="F4" s="330">
        <f t="shared" si="0"/>
        <v>33.6</v>
      </c>
      <c r="G4" s="330">
        <f t="shared" si="0"/>
        <v>34.4</v>
      </c>
      <c r="H4" s="330">
        <f t="shared" si="0"/>
        <v>35.200000000000003</v>
      </c>
      <c r="I4" s="330">
        <f t="shared" si="0"/>
        <v>36</v>
      </c>
      <c r="J4" s="330">
        <f t="shared" si="0"/>
        <v>36.800000000000004</v>
      </c>
      <c r="K4" s="330">
        <f t="shared" si="0"/>
        <v>37.6</v>
      </c>
      <c r="L4" s="330">
        <f t="shared" si="0"/>
        <v>38.400000000000006</v>
      </c>
      <c r="M4" s="330">
        <f t="shared" si="0"/>
        <v>39.200000000000003</v>
      </c>
      <c r="N4" s="330">
        <f t="shared" si="0"/>
        <v>40</v>
      </c>
      <c r="O4" s="330">
        <f t="shared" si="0"/>
        <v>40.800000000000004</v>
      </c>
      <c r="P4" s="330">
        <f t="shared" si="0"/>
        <v>41.6</v>
      </c>
      <c r="Q4" s="330">
        <f t="shared" si="0"/>
        <v>42.400000000000006</v>
      </c>
      <c r="R4" s="331">
        <f t="shared" si="0"/>
        <v>43.2</v>
      </c>
    </row>
    <row r="5" spans="1:18" ht="14.1" customHeight="1">
      <c r="A5" s="332" t="s">
        <v>718</v>
      </c>
      <c r="B5" s="333">
        <v>6</v>
      </c>
      <c r="C5" s="333">
        <v>6</v>
      </c>
      <c r="D5" s="333">
        <v>7</v>
      </c>
      <c r="E5" s="333">
        <v>7</v>
      </c>
      <c r="F5" s="333">
        <v>7</v>
      </c>
      <c r="G5" s="333">
        <v>7</v>
      </c>
      <c r="H5" s="333">
        <v>7</v>
      </c>
      <c r="I5" s="333">
        <v>8</v>
      </c>
      <c r="J5" s="333">
        <v>8</v>
      </c>
      <c r="K5" s="333">
        <v>8</v>
      </c>
      <c r="L5" s="333">
        <v>8</v>
      </c>
      <c r="M5" s="333">
        <v>8</v>
      </c>
      <c r="N5" s="333">
        <v>9</v>
      </c>
      <c r="O5" s="333">
        <v>9</v>
      </c>
      <c r="P5" s="333">
        <v>9</v>
      </c>
      <c r="Q5" s="333">
        <v>9</v>
      </c>
      <c r="R5" s="334">
        <v>9</v>
      </c>
    </row>
    <row r="6" spans="1:18" ht="14.1" customHeight="1">
      <c r="A6" s="335" t="s">
        <v>782</v>
      </c>
      <c r="B6" s="336">
        <v>0.5</v>
      </c>
      <c r="C6" s="336">
        <v>0.5</v>
      </c>
      <c r="D6" s="336">
        <v>0.5</v>
      </c>
      <c r="E6" s="336">
        <v>0.5</v>
      </c>
      <c r="F6" s="336">
        <v>0.5</v>
      </c>
      <c r="G6" s="336">
        <v>0.5</v>
      </c>
      <c r="H6" s="336">
        <v>0.5</v>
      </c>
      <c r="I6" s="336">
        <v>0.5</v>
      </c>
      <c r="J6" s="336">
        <v>0.5</v>
      </c>
      <c r="K6" s="336">
        <v>0.5</v>
      </c>
      <c r="L6" s="336">
        <v>0.5</v>
      </c>
      <c r="M6" s="336">
        <v>0.5</v>
      </c>
      <c r="N6" s="336">
        <v>0.5</v>
      </c>
      <c r="O6" s="336">
        <v>0.5</v>
      </c>
      <c r="P6" s="336">
        <v>0.5</v>
      </c>
      <c r="Q6" s="336">
        <v>0.5</v>
      </c>
      <c r="R6" s="337">
        <v>0.5</v>
      </c>
    </row>
    <row r="7" spans="1:18" ht="14.1" customHeight="1">
      <c r="A7" s="338" t="s">
        <v>658</v>
      </c>
      <c r="B7" s="339">
        <v>3.14</v>
      </c>
      <c r="C7" s="339">
        <v>3.14</v>
      </c>
      <c r="D7" s="339">
        <v>3.14</v>
      </c>
      <c r="E7" s="339">
        <v>3.14</v>
      </c>
      <c r="F7" s="339">
        <v>3.14</v>
      </c>
      <c r="G7" s="339">
        <v>3.14</v>
      </c>
      <c r="H7" s="339">
        <v>3.14</v>
      </c>
      <c r="I7" s="339">
        <v>3.14</v>
      </c>
      <c r="J7" s="339">
        <v>3.14</v>
      </c>
      <c r="K7" s="339">
        <v>3.14</v>
      </c>
      <c r="L7" s="339">
        <v>3.14</v>
      </c>
      <c r="M7" s="339">
        <v>3.14</v>
      </c>
      <c r="N7" s="339">
        <v>3.14</v>
      </c>
      <c r="O7" s="339">
        <v>3.14</v>
      </c>
      <c r="P7" s="339">
        <v>3.14</v>
      </c>
      <c r="Q7" s="339">
        <v>3.14</v>
      </c>
      <c r="R7" s="340">
        <v>3.14</v>
      </c>
    </row>
    <row r="8" spans="1:18" ht="14.1" customHeight="1">
      <c r="A8" s="338" t="s">
        <v>738</v>
      </c>
      <c r="B8" s="341">
        <v>1250</v>
      </c>
      <c r="C8" s="341">
        <v>1250</v>
      </c>
      <c r="D8" s="341">
        <v>1250</v>
      </c>
      <c r="E8" s="341">
        <v>1250</v>
      </c>
      <c r="F8" s="341">
        <v>1250</v>
      </c>
      <c r="G8" s="341">
        <v>1250</v>
      </c>
      <c r="H8" s="341">
        <v>1250</v>
      </c>
      <c r="I8" s="341">
        <v>1250</v>
      </c>
      <c r="J8" s="341">
        <v>1250</v>
      </c>
      <c r="K8" s="341">
        <v>1250</v>
      </c>
      <c r="L8" s="341">
        <v>1250</v>
      </c>
      <c r="M8" s="341">
        <v>1250</v>
      </c>
      <c r="N8" s="341">
        <v>1250</v>
      </c>
      <c r="O8" s="341">
        <v>1250</v>
      </c>
      <c r="P8" s="341">
        <v>1250</v>
      </c>
      <c r="Q8" s="341">
        <v>1250</v>
      </c>
      <c r="R8" s="342">
        <v>1250</v>
      </c>
    </row>
    <row r="9" spans="1:18" ht="14.1" customHeight="1">
      <c r="A9" s="338" t="s">
        <v>739</v>
      </c>
      <c r="B9" s="343">
        <v>1</v>
      </c>
      <c r="C9" s="343">
        <v>1</v>
      </c>
      <c r="D9" s="343">
        <v>1</v>
      </c>
      <c r="E9" s="343">
        <v>1</v>
      </c>
      <c r="F9" s="343">
        <v>1</v>
      </c>
      <c r="G9" s="343">
        <v>1</v>
      </c>
      <c r="H9" s="343">
        <v>1</v>
      </c>
      <c r="I9" s="343">
        <v>1</v>
      </c>
      <c r="J9" s="343">
        <v>1</v>
      </c>
      <c r="K9" s="343">
        <v>1</v>
      </c>
      <c r="L9" s="343">
        <v>1</v>
      </c>
      <c r="M9" s="343">
        <v>1</v>
      </c>
      <c r="N9" s="343">
        <v>1</v>
      </c>
      <c r="O9" s="343">
        <v>1</v>
      </c>
      <c r="P9" s="343">
        <v>1</v>
      </c>
      <c r="Q9" s="343">
        <v>1</v>
      </c>
      <c r="R9" s="344">
        <v>1</v>
      </c>
    </row>
    <row r="10" spans="1:18" ht="14.1" customHeight="1">
      <c r="A10" s="345" t="s">
        <v>783</v>
      </c>
      <c r="B10" s="346">
        <f t="shared" ref="B10:R10" si="1">ROUND(B6*B7*(B4/2)^2*B5*B8*(1+B9)/10000,1)</f>
        <v>544.1</v>
      </c>
      <c r="C10" s="346">
        <f t="shared" si="1"/>
        <v>573.1</v>
      </c>
      <c r="D10" s="346">
        <f t="shared" si="1"/>
        <v>703.4</v>
      </c>
      <c r="E10" s="346">
        <f t="shared" si="1"/>
        <v>739</v>
      </c>
      <c r="F10" s="346">
        <f t="shared" si="1"/>
        <v>775.5</v>
      </c>
      <c r="G10" s="346">
        <f t="shared" si="1"/>
        <v>812.8</v>
      </c>
      <c r="H10" s="346">
        <f t="shared" si="1"/>
        <v>851.1</v>
      </c>
      <c r="I10" s="346">
        <f t="shared" si="1"/>
        <v>1017.4</v>
      </c>
      <c r="J10" s="346">
        <f t="shared" si="1"/>
        <v>1063.0999999999999</v>
      </c>
      <c r="K10" s="346">
        <f t="shared" si="1"/>
        <v>1109.8</v>
      </c>
      <c r="L10" s="346">
        <f t="shared" si="1"/>
        <v>1157.5</v>
      </c>
      <c r="M10" s="346">
        <f t="shared" si="1"/>
        <v>1206.3</v>
      </c>
      <c r="N10" s="346">
        <f t="shared" si="1"/>
        <v>1413</v>
      </c>
      <c r="O10" s="346">
        <f t="shared" si="1"/>
        <v>1470.1</v>
      </c>
      <c r="P10" s="346">
        <f t="shared" si="1"/>
        <v>1528.3</v>
      </c>
      <c r="Q10" s="346">
        <f t="shared" si="1"/>
        <v>1587.6</v>
      </c>
      <c r="R10" s="347">
        <f t="shared" si="1"/>
        <v>1648.1</v>
      </c>
    </row>
    <row r="11" spans="1:18" ht="14.1" customHeight="1">
      <c r="A11" s="338" t="s">
        <v>784</v>
      </c>
      <c r="B11" s="348">
        <f t="shared" ref="B11:Q11" si="2">ROUNDUP(B10/B8,3)</f>
        <v>0.436</v>
      </c>
      <c r="C11" s="348">
        <f t="shared" si="2"/>
        <v>0.45900000000000002</v>
      </c>
      <c r="D11" s="348">
        <f t="shared" si="2"/>
        <v>0.56300000000000006</v>
      </c>
      <c r="E11" s="348">
        <f t="shared" si="2"/>
        <v>0.59199999999999997</v>
      </c>
      <c r="F11" s="348">
        <f t="shared" si="2"/>
        <v>0.621</v>
      </c>
      <c r="G11" s="348">
        <f t="shared" si="2"/>
        <v>0.65100000000000002</v>
      </c>
      <c r="H11" s="348">
        <f t="shared" si="2"/>
        <v>0.68100000000000005</v>
      </c>
      <c r="I11" s="348">
        <f t="shared" si="2"/>
        <v>0.81399999999999995</v>
      </c>
      <c r="J11" s="348">
        <f t="shared" si="2"/>
        <v>0.85099999999999998</v>
      </c>
      <c r="K11" s="348">
        <f t="shared" si="2"/>
        <v>0.88800000000000001</v>
      </c>
      <c r="L11" s="348">
        <f t="shared" si="2"/>
        <v>0.92600000000000005</v>
      </c>
      <c r="M11" s="348">
        <f t="shared" si="2"/>
        <v>0.96599999999999997</v>
      </c>
      <c r="N11" s="348">
        <f t="shared" si="2"/>
        <v>1.1309999999999998</v>
      </c>
      <c r="O11" s="348">
        <f t="shared" si="2"/>
        <v>1.1769999999999998</v>
      </c>
      <c r="P11" s="348">
        <f t="shared" si="2"/>
        <v>1.2229999999999999</v>
      </c>
      <c r="Q11" s="348">
        <f t="shared" si="2"/>
        <v>1.2709999999999999</v>
      </c>
      <c r="R11" s="349">
        <f>ROUNDUP(R10/R8,3)</f>
        <v>1.319</v>
      </c>
    </row>
    <row r="12" spans="1:18" ht="14.1" customHeight="1">
      <c r="A12" s="338" t="s">
        <v>756</v>
      </c>
      <c r="B12" s="350">
        <f t="shared" ref="B12:R12" si="3">B3*5</f>
        <v>190</v>
      </c>
      <c r="C12" s="350">
        <f t="shared" si="3"/>
        <v>195</v>
      </c>
      <c r="D12" s="350">
        <f t="shared" si="3"/>
        <v>200</v>
      </c>
      <c r="E12" s="350">
        <f t="shared" si="3"/>
        <v>205</v>
      </c>
      <c r="F12" s="350">
        <f t="shared" si="3"/>
        <v>210</v>
      </c>
      <c r="G12" s="350">
        <f t="shared" si="3"/>
        <v>215</v>
      </c>
      <c r="H12" s="350">
        <f t="shared" si="3"/>
        <v>220</v>
      </c>
      <c r="I12" s="350">
        <f t="shared" si="3"/>
        <v>225</v>
      </c>
      <c r="J12" s="350">
        <f t="shared" si="3"/>
        <v>230</v>
      </c>
      <c r="K12" s="350">
        <f t="shared" si="3"/>
        <v>235</v>
      </c>
      <c r="L12" s="350">
        <f t="shared" si="3"/>
        <v>240</v>
      </c>
      <c r="M12" s="350">
        <f t="shared" si="3"/>
        <v>245</v>
      </c>
      <c r="N12" s="350">
        <f t="shared" si="3"/>
        <v>250</v>
      </c>
      <c r="O12" s="350">
        <f t="shared" si="3"/>
        <v>255</v>
      </c>
      <c r="P12" s="350">
        <f t="shared" si="3"/>
        <v>260</v>
      </c>
      <c r="Q12" s="350">
        <f t="shared" si="3"/>
        <v>265</v>
      </c>
      <c r="R12" s="351">
        <f t="shared" si="3"/>
        <v>270</v>
      </c>
    </row>
    <row r="13" spans="1:18" ht="14.1" customHeight="1">
      <c r="A13" s="338" t="s">
        <v>785</v>
      </c>
      <c r="B13" s="352">
        <f t="shared" ref="B13:Q13" si="4">ROUND(7/48*B7*(B12/100)^3,4)</f>
        <v>3.1408999999999998</v>
      </c>
      <c r="C13" s="352">
        <f t="shared" si="4"/>
        <v>3.3954</v>
      </c>
      <c r="D13" s="352">
        <f t="shared" si="4"/>
        <v>3.6633</v>
      </c>
      <c r="E13" s="352">
        <f t="shared" si="4"/>
        <v>3.9449999999999998</v>
      </c>
      <c r="F13" s="352">
        <f t="shared" si="4"/>
        <v>4.2408000000000001</v>
      </c>
      <c r="G13" s="352">
        <f t="shared" si="4"/>
        <v>4.5509000000000004</v>
      </c>
      <c r="H13" s="352">
        <f t="shared" si="4"/>
        <v>4.8758999999999997</v>
      </c>
      <c r="I13" s="352">
        <f t="shared" si="4"/>
        <v>5.2160000000000002</v>
      </c>
      <c r="J13" s="352">
        <f t="shared" si="4"/>
        <v>5.5715000000000003</v>
      </c>
      <c r="K13" s="352">
        <f t="shared" si="4"/>
        <v>5.9428000000000001</v>
      </c>
      <c r="L13" s="352">
        <f t="shared" si="4"/>
        <v>6.3301999999999996</v>
      </c>
      <c r="M13" s="352">
        <f t="shared" si="4"/>
        <v>6.7342000000000004</v>
      </c>
      <c r="N13" s="352">
        <f t="shared" si="4"/>
        <v>7.1548999999999996</v>
      </c>
      <c r="O13" s="352">
        <f t="shared" si="4"/>
        <v>7.5929000000000002</v>
      </c>
      <c r="P13" s="352">
        <f t="shared" si="4"/>
        <v>8.0482999999999993</v>
      </c>
      <c r="Q13" s="352">
        <f t="shared" si="4"/>
        <v>8.5216999999999992</v>
      </c>
      <c r="R13" s="353">
        <f>ROUND(7/48*R7*(R12/100)^3,4)</f>
        <v>9.0131999999999994</v>
      </c>
    </row>
    <row r="14" spans="1:18" ht="14.1" customHeight="1">
      <c r="A14" s="338" t="s">
        <v>786</v>
      </c>
      <c r="B14" s="343">
        <v>1.3</v>
      </c>
      <c r="C14" s="343">
        <v>1.3</v>
      </c>
      <c r="D14" s="343">
        <v>1.3</v>
      </c>
      <c r="E14" s="343">
        <v>1.3</v>
      </c>
      <c r="F14" s="343">
        <v>1.3</v>
      </c>
      <c r="G14" s="343">
        <v>1.3</v>
      </c>
      <c r="H14" s="343">
        <v>1.3</v>
      </c>
      <c r="I14" s="343">
        <v>1.3</v>
      </c>
      <c r="J14" s="343">
        <v>1.3</v>
      </c>
      <c r="K14" s="343">
        <v>1.3</v>
      </c>
      <c r="L14" s="343">
        <v>1.3</v>
      </c>
      <c r="M14" s="343">
        <v>1.3</v>
      </c>
      <c r="N14" s="343">
        <v>1.3</v>
      </c>
      <c r="O14" s="343">
        <v>1.3</v>
      </c>
      <c r="P14" s="343">
        <v>1.3</v>
      </c>
      <c r="Q14" s="343">
        <v>1.3</v>
      </c>
      <c r="R14" s="344">
        <v>1.3</v>
      </c>
    </row>
    <row r="15" spans="1:18" ht="14.1" customHeight="1">
      <c r="A15" s="338" t="s">
        <v>659</v>
      </c>
      <c r="B15" s="354">
        <f t="shared" ref="B15:R15" si="5">ROUND(B13*B14*1000,1)</f>
        <v>4083.2</v>
      </c>
      <c r="C15" s="354">
        <f t="shared" si="5"/>
        <v>4414</v>
      </c>
      <c r="D15" s="354">
        <f t="shared" si="5"/>
        <v>4762.3</v>
      </c>
      <c r="E15" s="354">
        <f t="shared" si="5"/>
        <v>5128.5</v>
      </c>
      <c r="F15" s="354">
        <f t="shared" si="5"/>
        <v>5513</v>
      </c>
      <c r="G15" s="354">
        <f t="shared" si="5"/>
        <v>5916.2</v>
      </c>
      <c r="H15" s="354">
        <f t="shared" si="5"/>
        <v>6338.7</v>
      </c>
      <c r="I15" s="354">
        <f t="shared" si="5"/>
        <v>6780.8</v>
      </c>
      <c r="J15" s="354">
        <f t="shared" si="5"/>
        <v>7243</v>
      </c>
      <c r="K15" s="354">
        <f t="shared" si="5"/>
        <v>7725.6</v>
      </c>
      <c r="L15" s="354">
        <f t="shared" si="5"/>
        <v>8229.2999999999993</v>
      </c>
      <c r="M15" s="354">
        <f t="shared" si="5"/>
        <v>8754.5</v>
      </c>
      <c r="N15" s="354">
        <f t="shared" si="5"/>
        <v>9301.4</v>
      </c>
      <c r="O15" s="354">
        <f t="shared" si="5"/>
        <v>9870.7999999999993</v>
      </c>
      <c r="P15" s="354">
        <f t="shared" si="5"/>
        <v>10462.799999999999</v>
      </c>
      <c r="Q15" s="354">
        <f t="shared" si="5"/>
        <v>11078.2</v>
      </c>
      <c r="R15" s="355">
        <f t="shared" si="5"/>
        <v>11717.2</v>
      </c>
    </row>
    <row r="16" spans="1:18" ht="14.1" customHeight="1">
      <c r="A16" s="345" t="s">
        <v>666</v>
      </c>
      <c r="B16" s="346">
        <f t="shared" ref="B16:R16" si="6">B10+B15</f>
        <v>4627.3</v>
      </c>
      <c r="C16" s="346">
        <f t="shared" si="6"/>
        <v>4987.1000000000004</v>
      </c>
      <c r="D16" s="346">
        <f t="shared" si="6"/>
        <v>5465.7</v>
      </c>
      <c r="E16" s="346">
        <f t="shared" si="6"/>
        <v>5867.5</v>
      </c>
      <c r="F16" s="346">
        <f t="shared" si="6"/>
        <v>6288.5</v>
      </c>
      <c r="G16" s="346">
        <f t="shared" si="6"/>
        <v>6729</v>
      </c>
      <c r="H16" s="346">
        <f t="shared" si="6"/>
        <v>7189.8</v>
      </c>
      <c r="I16" s="346">
        <f t="shared" si="6"/>
        <v>7798.2</v>
      </c>
      <c r="J16" s="346">
        <f t="shared" si="6"/>
        <v>8306.1</v>
      </c>
      <c r="K16" s="346">
        <f t="shared" si="6"/>
        <v>8835.4</v>
      </c>
      <c r="L16" s="346">
        <f t="shared" si="6"/>
        <v>9386.7999999999993</v>
      </c>
      <c r="M16" s="346">
        <f t="shared" si="6"/>
        <v>9960.7999999999993</v>
      </c>
      <c r="N16" s="346">
        <f t="shared" si="6"/>
        <v>10714.4</v>
      </c>
      <c r="O16" s="346">
        <f t="shared" si="6"/>
        <v>11340.9</v>
      </c>
      <c r="P16" s="346">
        <f t="shared" si="6"/>
        <v>11991.099999999999</v>
      </c>
      <c r="Q16" s="346">
        <f t="shared" si="6"/>
        <v>12665.800000000001</v>
      </c>
      <c r="R16" s="356">
        <f t="shared" si="6"/>
        <v>13365.300000000001</v>
      </c>
    </row>
    <row r="17" spans="1:18" ht="14.1" customHeight="1">
      <c r="A17" s="345" t="s">
        <v>787</v>
      </c>
      <c r="B17" s="357">
        <f t="shared" ref="B17:Q17" si="7">B11+B13</f>
        <v>3.5768999999999997</v>
      </c>
      <c r="C17" s="357">
        <f t="shared" si="7"/>
        <v>3.8544</v>
      </c>
      <c r="D17" s="357">
        <f t="shared" si="7"/>
        <v>4.2263000000000002</v>
      </c>
      <c r="E17" s="357">
        <f t="shared" si="7"/>
        <v>4.5369999999999999</v>
      </c>
      <c r="F17" s="357">
        <f t="shared" si="7"/>
        <v>4.8618000000000006</v>
      </c>
      <c r="G17" s="357">
        <f t="shared" si="7"/>
        <v>5.2019000000000002</v>
      </c>
      <c r="H17" s="357">
        <f t="shared" si="7"/>
        <v>5.5568999999999997</v>
      </c>
      <c r="I17" s="357">
        <f t="shared" si="7"/>
        <v>6.03</v>
      </c>
      <c r="J17" s="357">
        <f t="shared" si="7"/>
        <v>6.4225000000000003</v>
      </c>
      <c r="K17" s="357">
        <f t="shared" si="7"/>
        <v>6.8308</v>
      </c>
      <c r="L17" s="357">
        <f t="shared" si="7"/>
        <v>7.2561999999999998</v>
      </c>
      <c r="M17" s="357">
        <f t="shared" si="7"/>
        <v>7.7002000000000006</v>
      </c>
      <c r="N17" s="357">
        <f t="shared" si="7"/>
        <v>8.2858999999999998</v>
      </c>
      <c r="O17" s="357">
        <f t="shared" si="7"/>
        <v>8.7698999999999998</v>
      </c>
      <c r="P17" s="357">
        <f t="shared" si="7"/>
        <v>9.2713000000000001</v>
      </c>
      <c r="Q17" s="357">
        <f t="shared" si="7"/>
        <v>9.7927</v>
      </c>
      <c r="R17" s="358">
        <f>R11+R13</f>
        <v>10.3322</v>
      </c>
    </row>
    <row r="18" spans="1:18" ht="14.1" customHeight="1">
      <c r="A18" s="345" t="s">
        <v>788</v>
      </c>
      <c r="B18" s="359">
        <f t="shared" ref="B18:Q18" si="8">ROUND(3.14*(B5*0.8/2*B5*0.8/2),2)</f>
        <v>18.09</v>
      </c>
      <c r="C18" s="359">
        <f t="shared" si="8"/>
        <v>18.09</v>
      </c>
      <c r="D18" s="359">
        <f t="shared" si="8"/>
        <v>24.62</v>
      </c>
      <c r="E18" s="359">
        <f t="shared" si="8"/>
        <v>24.62</v>
      </c>
      <c r="F18" s="359">
        <f t="shared" si="8"/>
        <v>24.62</v>
      </c>
      <c r="G18" s="359">
        <f t="shared" si="8"/>
        <v>24.62</v>
      </c>
      <c r="H18" s="359">
        <f t="shared" si="8"/>
        <v>24.62</v>
      </c>
      <c r="I18" s="359">
        <f t="shared" si="8"/>
        <v>32.15</v>
      </c>
      <c r="J18" s="359">
        <f t="shared" si="8"/>
        <v>32.15</v>
      </c>
      <c r="K18" s="359">
        <f t="shared" si="8"/>
        <v>32.15</v>
      </c>
      <c r="L18" s="359">
        <f t="shared" si="8"/>
        <v>32.15</v>
      </c>
      <c r="M18" s="359">
        <f t="shared" si="8"/>
        <v>32.15</v>
      </c>
      <c r="N18" s="359">
        <f t="shared" si="8"/>
        <v>40.69</v>
      </c>
      <c r="O18" s="359">
        <f t="shared" si="8"/>
        <v>40.69</v>
      </c>
      <c r="P18" s="359">
        <f t="shared" si="8"/>
        <v>40.69</v>
      </c>
      <c r="Q18" s="359">
        <f t="shared" si="8"/>
        <v>40.69</v>
      </c>
      <c r="R18" s="360">
        <f>ROUND(3.14*(R5*0.8/2*R5*0.8/2),2)</f>
        <v>40.69</v>
      </c>
    </row>
    <row r="19" spans="1:18" ht="14.1" customHeight="1">
      <c r="A19" s="361" t="s">
        <v>789</v>
      </c>
      <c r="B19" s="362">
        <f t="shared" ref="B19:Q19" si="9">ROUND(B10*30%,2)</f>
        <v>163.22999999999999</v>
      </c>
      <c r="C19" s="362">
        <f t="shared" si="9"/>
        <v>171.93</v>
      </c>
      <c r="D19" s="362">
        <f t="shared" si="9"/>
        <v>211.02</v>
      </c>
      <c r="E19" s="362">
        <f t="shared" si="9"/>
        <v>221.7</v>
      </c>
      <c r="F19" s="362">
        <f t="shared" si="9"/>
        <v>232.65</v>
      </c>
      <c r="G19" s="362">
        <f t="shared" si="9"/>
        <v>243.84</v>
      </c>
      <c r="H19" s="362">
        <f t="shared" si="9"/>
        <v>255.33</v>
      </c>
      <c r="I19" s="362">
        <f t="shared" si="9"/>
        <v>305.22000000000003</v>
      </c>
      <c r="J19" s="362">
        <f t="shared" si="9"/>
        <v>318.93</v>
      </c>
      <c r="K19" s="362">
        <f t="shared" si="9"/>
        <v>332.94</v>
      </c>
      <c r="L19" s="362">
        <f t="shared" si="9"/>
        <v>347.25</v>
      </c>
      <c r="M19" s="362">
        <f t="shared" si="9"/>
        <v>361.89</v>
      </c>
      <c r="N19" s="362">
        <f t="shared" si="9"/>
        <v>423.9</v>
      </c>
      <c r="O19" s="362">
        <f t="shared" si="9"/>
        <v>441.03</v>
      </c>
      <c r="P19" s="362">
        <f t="shared" si="9"/>
        <v>458.49</v>
      </c>
      <c r="Q19" s="362">
        <f t="shared" si="9"/>
        <v>476.28</v>
      </c>
      <c r="R19" s="356">
        <f>ROUND(R10*30%,2)</f>
        <v>494.43</v>
      </c>
    </row>
    <row r="20" spans="1:18" ht="14.1" customHeight="1" thickBot="1">
      <c r="A20" s="363" t="s">
        <v>790</v>
      </c>
      <c r="B20" s="364">
        <f t="shared" ref="B20:Q20" si="10">ROUND(B19/1000/0.5,3)</f>
        <v>0.32600000000000001</v>
      </c>
      <c r="C20" s="364">
        <f t="shared" si="10"/>
        <v>0.34399999999999997</v>
      </c>
      <c r="D20" s="364">
        <f t="shared" si="10"/>
        <v>0.42199999999999999</v>
      </c>
      <c r="E20" s="364">
        <f t="shared" si="10"/>
        <v>0.443</v>
      </c>
      <c r="F20" s="364">
        <f t="shared" si="10"/>
        <v>0.46500000000000002</v>
      </c>
      <c r="G20" s="364">
        <f t="shared" si="10"/>
        <v>0.48799999999999999</v>
      </c>
      <c r="H20" s="364">
        <f t="shared" si="10"/>
        <v>0.51100000000000001</v>
      </c>
      <c r="I20" s="364">
        <f t="shared" si="10"/>
        <v>0.61</v>
      </c>
      <c r="J20" s="364">
        <f t="shared" si="10"/>
        <v>0.63800000000000001</v>
      </c>
      <c r="K20" s="364">
        <f t="shared" si="10"/>
        <v>0.66600000000000004</v>
      </c>
      <c r="L20" s="364">
        <f t="shared" si="10"/>
        <v>0.69499999999999995</v>
      </c>
      <c r="M20" s="364">
        <f t="shared" si="10"/>
        <v>0.72399999999999998</v>
      </c>
      <c r="N20" s="364">
        <f t="shared" si="10"/>
        <v>0.84799999999999998</v>
      </c>
      <c r="O20" s="364">
        <f t="shared" si="10"/>
        <v>0.88200000000000001</v>
      </c>
      <c r="P20" s="364">
        <f t="shared" si="10"/>
        <v>0.91700000000000004</v>
      </c>
      <c r="Q20" s="364">
        <f t="shared" si="10"/>
        <v>0.95299999999999996</v>
      </c>
      <c r="R20" s="365">
        <f>ROUND(R19/1000/0.5,3)</f>
        <v>0.98899999999999999</v>
      </c>
    </row>
    <row r="21" spans="1:18" ht="14.1" customHeight="1" thickBot="1">
      <c r="A21" s="325" t="s">
        <v>681</v>
      </c>
      <c r="B21" s="588" t="s">
        <v>791</v>
      </c>
      <c r="C21" s="589"/>
      <c r="D21" s="589"/>
      <c r="E21" s="589"/>
      <c r="F21" s="589"/>
      <c r="G21" s="589"/>
      <c r="H21" s="589"/>
      <c r="I21" s="589"/>
      <c r="J21" s="589"/>
      <c r="K21" s="589"/>
      <c r="L21" s="589"/>
      <c r="M21" s="589"/>
      <c r="N21" s="589"/>
      <c r="O21" s="589"/>
      <c r="P21" s="589"/>
      <c r="Q21" s="589"/>
      <c r="R21" s="590"/>
    </row>
    <row r="22" spans="1:18" ht="14.1" customHeight="1" thickTop="1">
      <c r="A22" s="326" t="s">
        <v>780</v>
      </c>
      <c r="B22" s="327">
        <v>55</v>
      </c>
      <c r="C22" s="327">
        <v>56</v>
      </c>
      <c r="D22" s="327">
        <v>57</v>
      </c>
      <c r="E22" s="327">
        <v>58</v>
      </c>
      <c r="F22" s="327">
        <v>59</v>
      </c>
      <c r="G22" s="327">
        <v>60</v>
      </c>
      <c r="H22" s="327">
        <v>61</v>
      </c>
      <c r="I22" s="327">
        <v>62</v>
      </c>
      <c r="J22" s="327">
        <v>63</v>
      </c>
      <c r="K22" s="327">
        <v>64</v>
      </c>
      <c r="L22" s="327">
        <v>65</v>
      </c>
      <c r="M22" s="327">
        <v>66</v>
      </c>
      <c r="N22" s="327">
        <v>67</v>
      </c>
      <c r="O22" s="327">
        <v>68</v>
      </c>
      <c r="P22" s="327">
        <v>69</v>
      </c>
      <c r="Q22" s="327">
        <v>70</v>
      </c>
      <c r="R22" s="327">
        <v>71</v>
      </c>
    </row>
    <row r="23" spans="1:18" ht="14.1" customHeight="1">
      <c r="A23" s="329" t="s">
        <v>708</v>
      </c>
      <c r="B23" s="330">
        <f t="shared" ref="B23:G23" si="11">B22*0.8</f>
        <v>44</v>
      </c>
      <c r="C23" s="330">
        <f t="shared" si="11"/>
        <v>44.800000000000004</v>
      </c>
      <c r="D23" s="330">
        <f t="shared" si="11"/>
        <v>45.6</v>
      </c>
      <c r="E23" s="330">
        <f t="shared" si="11"/>
        <v>46.400000000000006</v>
      </c>
      <c r="F23" s="330">
        <f t="shared" si="11"/>
        <v>47.2</v>
      </c>
      <c r="G23" s="330">
        <f t="shared" si="11"/>
        <v>48</v>
      </c>
      <c r="H23" s="367">
        <f>H22*0.8</f>
        <v>48.800000000000004</v>
      </c>
      <c r="I23" s="330">
        <f t="shared" ref="I23:R23" si="12">I22*0.8</f>
        <v>49.6</v>
      </c>
      <c r="J23" s="330">
        <f t="shared" si="12"/>
        <v>50.400000000000006</v>
      </c>
      <c r="K23" s="330">
        <f t="shared" si="12"/>
        <v>51.2</v>
      </c>
      <c r="L23" s="330">
        <f t="shared" si="12"/>
        <v>52</v>
      </c>
      <c r="M23" s="330">
        <f t="shared" si="12"/>
        <v>52.800000000000004</v>
      </c>
      <c r="N23" s="330">
        <f t="shared" si="12"/>
        <v>53.6</v>
      </c>
      <c r="O23" s="330">
        <f t="shared" si="12"/>
        <v>54.400000000000006</v>
      </c>
      <c r="P23" s="330">
        <f t="shared" si="12"/>
        <v>55.2</v>
      </c>
      <c r="Q23" s="330">
        <f t="shared" si="12"/>
        <v>56</v>
      </c>
      <c r="R23" s="331">
        <f t="shared" si="12"/>
        <v>56.800000000000004</v>
      </c>
    </row>
    <row r="24" spans="1:18" ht="14.1" customHeight="1">
      <c r="A24" s="332" t="s">
        <v>718</v>
      </c>
      <c r="B24" s="333">
        <v>10</v>
      </c>
      <c r="C24" s="333">
        <v>10</v>
      </c>
      <c r="D24" s="333">
        <v>10</v>
      </c>
      <c r="E24" s="333">
        <v>10</v>
      </c>
      <c r="F24" s="333">
        <v>10</v>
      </c>
      <c r="G24" s="333">
        <v>11</v>
      </c>
      <c r="H24" s="368">
        <v>11</v>
      </c>
      <c r="I24" s="333">
        <v>11</v>
      </c>
      <c r="J24" s="333">
        <v>11</v>
      </c>
      <c r="K24" s="333">
        <v>11</v>
      </c>
      <c r="L24" s="333">
        <v>12</v>
      </c>
      <c r="M24" s="333">
        <v>12</v>
      </c>
      <c r="N24" s="333">
        <v>12</v>
      </c>
      <c r="O24" s="333">
        <v>12</v>
      </c>
      <c r="P24" s="333">
        <v>12</v>
      </c>
      <c r="Q24" s="333">
        <v>13</v>
      </c>
      <c r="R24" s="334">
        <v>13</v>
      </c>
    </row>
    <row r="25" spans="1:18" ht="14.1" customHeight="1">
      <c r="A25" s="335" t="s">
        <v>660</v>
      </c>
      <c r="B25" s="336">
        <v>0.5</v>
      </c>
      <c r="C25" s="336">
        <v>0.5</v>
      </c>
      <c r="D25" s="336">
        <v>0.5</v>
      </c>
      <c r="E25" s="336">
        <v>0.5</v>
      </c>
      <c r="F25" s="336">
        <v>0.5</v>
      </c>
      <c r="G25" s="336">
        <v>0.5</v>
      </c>
      <c r="H25" s="369">
        <v>0.5</v>
      </c>
      <c r="I25" s="336">
        <v>0.5</v>
      </c>
      <c r="J25" s="336">
        <v>0.5</v>
      </c>
      <c r="K25" s="336">
        <v>0.5</v>
      </c>
      <c r="L25" s="336">
        <v>0.5</v>
      </c>
      <c r="M25" s="336">
        <v>0.5</v>
      </c>
      <c r="N25" s="336">
        <v>0.5</v>
      </c>
      <c r="O25" s="336">
        <v>0.5</v>
      </c>
      <c r="P25" s="336">
        <v>0.5</v>
      </c>
      <c r="Q25" s="336">
        <v>0.5</v>
      </c>
      <c r="R25" s="337">
        <v>0.5</v>
      </c>
    </row>
    <row r="26" spans="1:18" ht="14.1" customHeight="1">
      <c r="A26" s="338" t="s">
        <v>658</v>
      </c>
      <c r="B26" s="339">
        <v>3.14</v>
      </c>
      <c r="C26" s="339">
        <v>3.14</v>
      </c>
      <c r="D26" s="339">
        <v>3.14</v>
      </c>
      <c r="E26" s="339">
        <v>3.14</v>
      </c>
      <c r="F26" s="339">
        <v>3.14</v>
      </c>
      <c r="G26" s="339">
        <v>3.14</v>
      </c>
      <c r="H26" s="370">
        <v>3.14</v>
      </c>
      <c r="I26" s="339">
        <v>3.14</v>
      </c>
      <c r="J26" s="339">
        <v>3.14</v>
      </c>
      <c r="K26" s="339">
        <v>3.14</v>
      </c>
      <c r="L26" s="339">
        <v>3.14</v>
      </c>
      <c r="M26" s="339">
        <v>3.14</v>
      </c>
      <c r="N26" s="339">
        <v>3.14</v>
      </c>
      <c r="O26" s="339">
        <v>3.14</v>
      </c>
      <c r="P26" s="339">
        <v>3.14</v>
      </c>
      <c r="Q26" s="339">
        <v>3.14</v>
      </c>
      <c r="R26" s="340">
        <v>3.14</v>
      </c>
    </row>
    <row r="27" spans="1:18" ht="14.1" customHeight="1">
      <c r="A27" s="338" t="s">
        <v>738</v>
      </c>
      <c r="B27" s="341">
        <v>1250</v>
      </c>
      <c r="C27" s="341">
        <v>1250</v>
      </c>
      <c r="D27" s="341">
        <v>1250</v>
      </c>
      <c r="E27" s="341">
        <v>1250</v>
      </c>
      <c r="F27" s="341">
        <v>1250</v>
      </c>
      <c r="G27" s="341">
        <v>1250</v>
      </c>
      <c r="H27" s="371">
        <v>1250</v>
      </c>
      <c r="I27" s="341">
        <v>1250</v>
      </c>
      <c r="J27" s="341">
        <v>1250</v>
      </c>
      <c r="K27" s="341">
        <v>1250</v>
      </c>
      <c r="L27" s="341">
        <v>1250</v>
      </c>
      <c r="M27" s="341">
        <v>1250</v>
      </c>
      <c r="N27" s="341">
        <v>1250</v>
      </c>
      <c r="O27" s="341">
        <v>1250</v>
      </c>
      <c r="P27" s="341">
        <v>1250</v>
      </c>
      <c r="Q27" s="341">
        <v>1250</v>
      </c>
      <c r="R27" s="342">
        <v>1250</v>
      </c>
    </row>
    <row r="28" spans="1:18" ht="14.1" customHeight="1">
      <c r="A28" s="338" t="s">
        <v>739</v>
      </c>
      <c r="B28" s="343">
        <v>1</v>
      </c>
      <c r="C28" s="343">
        <v>1</v>
      </c>
      <c r="D28" s="343">
        <v>1</v>
      </c>
      <c r="E28" s="343">
        <v>1</v>
      </c>
      <c r="F28" s="343">
        <v>1</v>
      </c>
      <c r="G28" s="343">
        <v>1</v>
      </c>
      <c r="H28" s="372">
        <v>1</v>
      </c>
      <c r="I28" s="343">
        <v>1</v>
      </c>
      <c r="J28" s="343">
        <v>1</v>
      </c>
      <c r="K28" s="343">
        <v>1</v>
      </c>
      <c r="L28" s="343">
        <v>1</v>
      </c>
      <c r="M28" s="343">
        <v>1</v>
      </c>
      <c r="N28" s="343">
        <v>1</v>
      </c>
      <c r="O28" s="343">
        <v>1</v>
      </c>
      <c r="P28" s="343">
        <v>1</v>
      </c>
      <c r="Q28" s="343">
        <v>1</v>
      </c>
      <c r="R28" s="344">
        <v>1</v>
      </c>
    </row>
    <row r="29" spans="1:18" ht="14.1" customHeight="1">
      <c r="A29" s="345" t="s">
        <v>783</v>
      </c>
      <c r="B29" s="346">
        <f t="shared" ref="B29:R29" si="13">ROUND(B25*B26*(B23/2)^2*B24*B27*(1+B28)/10000,1)</f>
        <v>1899.7</v>
      </c>
      <c r="C29" s="346">
        <f t="shared" si="13"/>
        <v>1969.4</v>
      </c>
      <c r="D29" s="346">
        <f t="shared" si="13"/>
        <v>2040.4</v>
      </c>
      <c r="E29" s="346">
        <f t="shared" si="13"/>
        <v>2112.6</v>
      </c>
      <c r="F29" s="346">
        <f t="shared" si="13"/>
        <v>2186.1</v>
      </c>
      <c r="G29" s="346">
        <f t="shared" si="13"/>
        <v>2486.9</v>
      </c>
      <c r="H29" s="373">
        <f t="shared" si="13"/>
        <v>2570.5</v>
      </c>
      <c r="I29" s="346">
        <f t="shared" si="13"/>
        <v>2655.4</v>
      </c>
      <c r="J29" s="346">
        <f t="shared" si="13"/>
        <v>2741.8</v>
      </c>
      <c r="K29" s="346">
        <f t="shared" si="13"/>
        <v>2829.5</v>
      </c>
      <c r="L29" s="346">
        <f t="shared" si="13"/>
        <v>3184</v>
      </c>
      <c r="M29" s="346">
        <f t="shared" si="13"/>
        <v>3282.7</v>
      </c>
      <c r="N29" s="346">
        <f t="shared" si="13"/>
        <v>3382.9</v>
      </c>
      <c r="O29" s="346">
        <f t="shared" si="13"/>
        <v>3484.6</v>
      </c>
      <c r="P29" s="346">
        <f t="shared" si="13"/>
        <v>3587.9</v>
      </c>
      <c r="Q29" s="346">
        <f t="shared" si="13"/>
        <v>4000.4</v>
      </c>
      <c r="R29" s="347">
        <f t="shared" si="13"/>
        <v>4115.5</v>
      </c>
    </row>
    <row r="30" spans="1:18" ht="14.1" customHeight="1">
      <c r="A30" s="338" t="s">
        <v>784</v>
      </c>
      <c r="B30" s="348">
        <f t="shared" ref="B30:R30" si="14">ROUNDUP(B29/B27,3)</f>
        <v>1.5199999999999998</v>
      </c>
      <c r="C30" s="348">
        <f t="shared" si="14"/>
        <v>1.5759999999999998</v>
      </c>
      <c r="D30" s="348">
        <f t="shared" si="14"/>
        <v>1.6329999999999998</v>
      </c>
      <c r="E30" s="348">
        <f t="shared" si="14"/>
        <v>1.6909999999999998</v>
      </c>
      <c r="F30" s="348">
        <f t="shared" si="14"/>
        <v>1.7489999999999999</v>
      </c>
      <c r="G30" s="348">
        <f t="shared" si="14"/>
        <v>1.99</v>
      </c>
      <c r="H30" s="374">
        <f t="shared" si="14"/>
        <v>2.0569999999999999</v>
      </c>
      <c r="I30" s="348">
        <f t="shared" si="14"/>
        <v>2.125</v>
      </c>
      <c r="J30" s="348">
        <f t="shared" si="14"/>
        <v>2.194</v>
      </c>
      <c r="K30" s="348">
        <f t="shared" si="14"/>
        <v>2.2639999999999998</v>
      </c>
      <c r="L30" s="348">
        <f t="shared" si="14"/>
        <v>2.548</v>
      </c>
      <c r="M30" s="348">
        <f t="shared" si="14"/>
        <v>2.6269999999999998</v>
      </c>
      <c r="N30" s="348">
        <f t="shared" si="14"/>
        <v>2.7069999999999999</v>
      </c>
      <c r="O30" s="348">
        <f t="shared" si="14"/>
        <v>2.7879999999999998</v>
      </c>
      <c r="P30" s="348">
        <f t="shared" si="14"/>
        <v>2.871</v>
      </c>
      <c r="Q30" s="348">
        <f t="shared" si="14"/>
        <v>3.2010000000000001</v>
      </c>
      <c r="R30" s="349">
        <f t="shared" si="14"/>
        <v>3.2929999999999997</v>
      </c>
    </row>
    <row r="31" spans="1:18" ht="14.1" customHeight="1">
      <c r="A31" s="338" t="s">
        <v>792</v>
      </c>
      <c r="B31" s="350">
        <f t="shared" ref="B31:R31" si="15">B22*5</f>
        <v>275</v>
      </c>
      <c r="C31" s="350">
        <f t="shared" si="15"/>
        <v>280</v>
      </c>
      <c r="D31" s="350">
        <f t="shared" si="15"/>
        <v>285</v>
      </c>
      <c r="E31" s="350">
        <f t="shared" si="15"/>
        <v>290</v>
      </c>
      <c r="F31" s="350">
        <f t="shared" si="15"/>
        <v>295</v>
      </c>
      <c r="G31" s="350">
        <f t="shared" si="15"/>
        <v>300</v>
      </c>
      <c r="H31" s="375">
        <f t="shared" si="15"/>
        <v>305</v>
      </c>
      <c r="I31" s="350">
        <f t="shared" si="15"/>
        <v>310</v>
      </c>
      <c r="J31" s="350">
        <f t="shared" si="15"/>
        <v>315</v>
      </c>
      <c r="K31" s="350">
        <f t="shared" si="15"/>
        <v>320</v>
      </c>
      <c r="L31" s="350">
        <f t="shared" si="15"/>
        <v>325</v>
      </c>
      <c r="M31" s="350">
        <f t="shared" si="15"/>
        <v>330</v>
      </c>
      <c r="N31" s="350">
        <f t="shared" si="15"/>
        <v>335</v>
      </c>
      <c r="O31" s="350">
        <f t="shared" si="15"/>
        <v>340</v>
      </c>
      <c r="P31" s="350">
        <f t="shared" si="15"/>
        <v>345</v>
      </c>
      <c r="Q31" s="350">
        <f t="shared" si="15"/>
        <v>350</v>
      </c>
      <c r="R31" s="351">
        <f t="shared" si="15"/>
        <v>355</v>
      </c>
    </row>
    <row r="32" spans="1:18" ht="14.1" customHeight="1">
      <c r="A32" s="338" t="s">
        <v>785</v>
      </c>
      <c r="B32" s="352">
        <f t="shared" ref="B32:R32" si="16">ROUND(7/48*B26*(B31/100)^3,4)</f>
        <v>9.5231999999999992</v>
      </c>
      <c r="C32" s="352">
        <f t="shared" si="16"/>
        <v>10.052199999999999</v>
      </c>
      <c r="D32" s="352">
        <f t="shared" si="16"/>
        <v>10.6004</v>
      </c>
      <c r="E32" s="352">
        <f t="shared" si="16"/>
        <v>11.168100000000001</v>
      </c>
      <c r="F32" s="352">
        <f t="shared" si="16"/>
        <v>11.755800000000001</v>
      </c>
      <c r="G32" s="352">
        <f t="shared" si="16"/>
        <v>12.363799999999999</v>
      </c>
      <c r="H32" s="376">
        <f t="shared" si="16"/>
        <v>12.9923</v>
      </c>
      <c r="I32" s="352">
        <f t="shared" si="16"/>
        <v>13.6418</v>
      </c>
      <c r="J32" s="352">
        <f t="shared" si="16"/>
        <v>14.3126</v>
      </c>
      <c r="K32" s="352">
        <f t="shared" si="16"/>
        <v>15.005000000000001</v>
      </c>
      <c r="L32" s="352">
        <f t="shared" si="16"/>
        <v>15.7194</v>
      </c>
      <c r="M32" s="352">
        <f t="shared" si="16"/>
        <v>16.456199999999999</v>
      </c>
      <c r="N32" s="352">
        <f t="shared" si="16"/>
        <v>17.215499999999999</v>
      </c>
      <c r="O32" s="352">
        <f t="shared" si="16"/>
        <v>17.998000000000001</v>
      </c>
      <c r="P32" s="352">
        <f t="shared" si="16"/>
        <v>18.803699999999999</v>
      </c>
      <c r="Q32" s="352">
        <f t="shared" si="16"/>
        <v>19.633199999999999</v>
      </c>
      <c r="R32" s="353">
        <f t="shared" si="16"/>
        <v>20.486699999999999</v>
      </c>
    </row>
    <row r="33" spans="1:18" ht="14.1" customHeight="1">
      <c r="A33" s="338" t="s">
        <v>786</v>
      </c>
      <c r="B33" s="343">
        <v>1.3</v>
      </c>
      <c r="C33" s="343">
        <v>1.3</v>
      </c>
      <c r="D33" s="343">
        <v>1.3</v>
      </c>
      <c r="E33" s="343">
        <v>1.3</v>
      </c>
      <c r="F33" s="343">
        <v>1.3</v>
      </c>
      <c r="G33" s="343">
        <v>1.3</v>
      </c>
      <c r="H33" s="372">
        <v>1.3</v>
      </c>
      <c r="I33" s="343">
        <v>1.3</v>
      </c>
      <c r="J33" s="343">
        <v>1.3</v>
      </c>
      <c r="K33" s="343">
        <v>1.3</v>
      </c>
      <c r="L33" s="343">
        <v>1.3</v>
      </c>
      <c r="M33" s="343">
        <v>1.3</v>
      </c>
      <c r="N33" s="343">
        <v>1.3</v>
      </c>
      <c r="O33" s="343">
        <v>1.3</v>
      </c>
      <c r="P33" s="343">
        <v>1.3</v>
      </c>
      <c r="Q33" s="343">
        <v>1.3</v>
      </c>
      <c r="R33" s="344">
        <v>1.3</v>
      </c>
    </row>
    <row r="34" spans="1:18" ht="14.1" customHeight="1">
      <c r="A34" s="338" t="s">
        <v>659</v>
      </c>
      <c r="B34" s="354">
        <f t="shared" ref="B34:R34" si="17">ROUND(B32*B33*1000,1)</f>
        <v>12380.2</v>
      </c>
      <c r="C34" s="354">
        <f t="shared" si="17"/>
        <v>13067.9</v>
      </c>
      <c r="D34" s="354">
        <f t="shared" si="17"/>
        <v>13780.5</v>
      </c>
      <c r="E34" s="354">
        <f t="shared" si="17"/>
        <v>14518.5</v>
      </c>
      <c r="F34" s="354">
        <f t="shared" si="17"/>
        <v>15282.5</v>
      </c>
      <c r="G34" s="354">
        <f t="shared" si="17"/>
        <v>16072.9</v>
      </c>
      <c r="H34" s="377">
        <f t="shared" si="17"/>
        <v>16890</v>
      </c>
      <c r="I34" s="354">
        <f t="shared" si="17"/>
        <v>17734.3</v>
      </c>
      <c r="J34" s="354">
        <f t="shared" si="17"/>
        <v>18606.400000000001</v>
      </c>
      <c r="K34" s="354">
        <f t="shared" si="17"/>
        <v>19506.5</v>
      </c>
      <c r="L34" s="354">
        <f t="shared" si="17"/>
        <v>20435.2</v>
      </c>
      <c r="M34" s="354">
        <f t="shared" si="17"/>
        <v>21393.1</v>
      </c>
      <c r="N34" s="354">
        <f t="shared" si="17"/>
        <v>22380.2</v>
      </c>
      <c r="O34" s="354">
        <f t="shared" si="17"/>
        <v>23397.4</v>
      </c>
      <c r="P34" s="354">
        <f t="shared" si="17"/>
        <v>24444.799999999999</v>
      </c>
      <c r="Q34" s="354">
        <f t="shared" si="17"/>
        <v>25523.200000000001</v>
      </c>
      <c r="R34" s="355">
        <f t="shared" si="17"/>
        <v>26632.7</v>
      </c>
    </row>
    <row r="35" spans="1:18" ht="14.1" customHeight="1">
      <c r="A35" s="345" t="s">
        <v>793</v>
      </c>
      <c r="B35" s="362">
        <f t="shared" ref="B35:R35" si="18">B29+B34</f>
        <v>14279.900000000001</v>
      </c>
      <c r="C35" s="362">
        <f t="shared" si="18"/>
        <v>15037.3</v>
      </c>
      <c r="D35" s="362">
        <f t="shared" si="18"/>
        <v>15820.9</v>
      </c>
      <c r="E35" s="362">
        <f t="shared" si="18"/>
        <v>16631.099999999999</v>
      </c>
      <c r="F35" s="362">
        <f t="shared" si="18"/>
        <v>17468.599999999999</v>
      </c>
      <c r="G35" s="362">
        <f t="shared" si="18"/>
        <v>18559.8</v>
      </c>
      <c r="H35" s="378">
        <f t="shared" si="18"/>
        <v>19460.5</v>
      </c>
      <c r="I35" s="362">
        <f t="shared" si="18"/>
        <v>20389.7</v>
      </c>
      <c r="J35" s="362">
        <f t="shared" si="18"/>
        <v>21348.2</v>
      </c>
      <c r="K35" s="362">
        <f t="shared" si="18"/>
        <v>22336</v>
      </c>
      <c r="L35" s="362">
        <f t="shared" si="18"/>
        <v>23619.200000000001</v>
      </c>
      <c r="M35" s="362">
        <f t="shared" si="18"/>
        <v>24675.8</v>
      </c>
      <c r="N35" s="362">
        <f t="shared" si="18"/>
        <v>25763.100000000002</v>
      </c>
      <c r="O35" s="362">
        <f t="shared" si="18"/>
        <v>26882</v>
      </c>
      <c r="P35" s="362">
        <f t="shared" si="18"/>
        <v>28032.7</v>
      </c>
      <c r="Q35" s="362">
        <f t="shared" si="18"/>
        <v>29523.600000000002</v>
      </c>
      <c r="R35" s="356">
        <f t="shared" si="18"/>
        <v>30748.2</v>
      </c>
    </row>
    <row r="36" spans="1:18" ht="14.1" customHeight="1">
      <c r="A36" s="345" t="s">
        <v>794</v>
      </c>
      <c r="B36" s="357">
        <f t="shared" ref="B36:R36" si="19">B30+B32</f>
        <v>11.043199999999999</v>
      </c>
      <c r="C36" s="357">
        <f t="shared" si="19"/>
        <v>11.6282</v>
      </c>
      <c r="D36" s="357">
        <f t="shared" si="19"/>
        <v>12.2334</v>
      </c>
      <c r="E36" s="357">
        <f t="shared" si="19"/>
        <v>12.859100000000002</v>
      </c>
      <c r="F36" s="357">
        <f t="shared" si="19"/>
        <v>13.504800000000001</v>
      </c>
      <c r="G36" s="357">
        <f t="shared" si="19"/>
        <v>14.3538</v>
      </c>
      <c r="H36" s="379">
        <f t="shared" si="19"/>
        <v>15.049300000000001</v>
      </c>
      <c r="I36" s="357">
        <f t="shared" si="19"/>
        <v>15.7668</v>
      </c>
      <c r="J36" s="357">
        <f t="shared" si="19"/>
        <v>16.506599999999999</v>
      </c>
      <c r="K36" s="357">
        <f t="shared" si="19"/>
        <v>17.269000000000002</v>
      </c>
      <c r="L36" s="357">
        <f t="shared" si="19"/>
        <v>18.267400000000002</v>
      </c>
      <c r="M36" s="357">
        <f t="shared" si="19"/>
        <v>19.083199999999998</v>
      </c>
      <c r="N36" s="357">
        <f t="shared" si="19"/>
        <v>19.922499999999999</v>
      </c>
      <c r="O36" s="357">
        <f t="shared" si="19"/>
        <v>20.786000000000001</v>
      </c>
      <c r="P36" s="357">
        <f t="shared" si="19"/>
        <v>21.674699999999998</v>
      </c>
      <c r="Q36" s="357">
        <f t="shared" si="19"/>
        <v>22.834199999999999</v>
      </c>
      <c r="R36" s="358">
        <f t="shared" si="19"/>
        <v>23.779699999999998</v>
      </c>
    </row>
    <row r="37" spans="1:18" ht="14.1" customHeight="1">
      <c r="A37" s="345" t="s">
        <v>759</v>
      </c>
      <c r="B37" s="359">
        <f t="shared" ref="B37:R37" si="20">ROUND(3.14*(B24*0.8/2*B24*0.8/2),2)</f>
        <v>50.24</v>
      </c>
      <c r="C37" s="359">
        <f t="shared" si="20"/>
        <v>50.24</v>
      </c>
      <c r="D37" s="359">
        <f t="shared" si="20"/>
        <v>50.24</v>
      </c>
      <c r="E37" s="359">
        <f t="shared" si="20"/>
        <v>50.24</v>
      </c>
      <c r="F37" s="359">
        <f t="shared" si="20"/>
        <v>50.24</v>
      </c>
      <c r="G37" s="359">
        <f t="shared" si="20"/>
        <v>60.79</v>
      </c>
      <c r="H37" s="380">
        <f t="shared" si="20"/>
        <v>60.79</v>
      </c>
      <c r="I37" s="359">
        <f t="shared" si="20"/>
        <v>60.79</v>
      </c>
      <c r="J37" s="359">
        <f t="shared" si="20"/>
        <v>60.79</v>
      </c>
      <c r="K37" s="359">
        <f t="shared" si="20"/>
        <v>60.79</v>
      </c>
      <c r="L37" s="359">
        <f t="shared" si="20"/>
        <v>72.349999999999994</v>
      </c>
      <c r="M37" s="359">
        <f t="shared" si="20"/>
        <v>72.349999999999994</v>
      </c>
      <c r="N37" s="359">
        <f t="shared" si="20"/>
        <v>72.349999999999994</v>
      </c>
      <c r="O37" s="359">
        <f t="shared" si="20"/>
        <v>72.349999999999994</v>
      </c>
      <c r="P37" s="359">
        <f t="shared" si="20"/>
        <v>72.349999999999994</v>
      </c>
      <c r="Q37" s="359">
        <f t="shared" si="20"/>
        <v>84.91</v>
      </c>
      <c r="R37" s="360">
        <f t="shared" si="20"/>
        <v>84.91</v>
      </c>
    </row>
    <row r="38" spans="1:18" ht="14.1" customHeight="1">
      <c r="A38" s="361" t="s">
        <v>789</v>
      </c>
      <c r="B38" s="362">
        <f t="shared" ref="B38:R38" si="21">ROUND(B29*30%,2)</f>
        <v>569.91</v>
      </c>
      <c r="C38" s="362">
        <f t="shared" si="21"/>
        <v>590.82000000000005</v>
      </c>
      <c r="D38" s="362">
        <f t="shared" si="21"/>
        <v>612.12</v>
      </c>
      <c r="E38" s="362">
        <f t="shared" si="21"/>
        <v>633.78</v>
      </c>
      <c r="F38" s="362">
        <f t="shared" si="21"/>
        <v>655.83</v>
      </c>
      <c r="G38" s="362">
        <f t="shared" si="21"/>
        <v>746.07</v>
      </c>
      <c r="H38" s="378">
        <f t="shared" si="21"/>
        <v>771.15</v>
      </c>
      <c r="I38" s="362">
        <f t="shared" si="21"/>
        <v>796.62</v>
      </c>
      <c r="J38" s="362">
        <f t="shared" si="21"/>
        <v>822.54</v>
      </c>
      <c r="K38" s="362">
        <f t="shared" si="21"/>
        <v>848.85</v>
      </c>
      <c r="L38" s="362">
        <f t="shared" si="21"/>
        <v>955.2</v>
      </c>
      <c r="M38" s="362">
        <f t="shared" si="21"/>
        <v>984.81</v>
      </c>
      <c r="N38" s="362">
        <f t="shared" si="21"/>
        <v>1014.87</v>
      </c>
      <c r="O38" s="362">
        <f t="shared" si="21"/>
        <v>1045.3800000000001</v>
      </c>
      <c r="P38" s="362">
        <f t="shared" si="21"/>
        <v>1076.3699999999999</v>
      </c>
      <c r="Q38" s="362">
        <f t="shared" si="21"/>
        <v>1200.1199999999999</v>
      </c>
      <c r="R38" s="356">
        <f t="shared" si="21"/>
        <v>1234.6500000000001</v>
      </c>
    </row>
    <row r="39" spans="1:18" ht="14.1" customHeight="1" thickBot="1">
      <c r="A39" s="363" t="s">
        <v>790</v>
      </c>
      <c r="B39" s="364">
        <f t="shared" ref="B39:R39" si="22">ROUND(B38/1000/0.5,3)</f>
        <v>1.1399999999999999</v>
      </c>
      <c r="C39" s="364">
        <f t="shared" si="22"/>
        <v>1.1819999999999999</v>
      </c>
      <c r="D39" s="364">
        <f t="shared" si="22"/>
        <v>1.224</v>
      </c>
      <c r="E39" s="364">
        <f t="shared" si="22"/>
        <v>1.268</v>
      </c>
      <c r="F39" s="364">
        <f t="shared" si="22"/>
        <v>1.3120000000000001</v>
      </c>
      <c r="G39" s="364">
        <f t="shared" si="22"/>
        <v>1.492</v>
      </c>
      <c r="H39" s="381">
        <f t="shared" si="22"/>
        <v>1.542</v>
      </c>
      <c r="I39" s="364">
        <f t="shared" si="22"/>
        <v>1.593</v>
      </c>
      <c r="J39" s="364">
        <f t="shared" si="22"/>
        <v>1.645</v>
      </c>
      <c r="K39" s="364">
        <f t="shared" si="22"/>
        <v>1.698</v>
      </c>
      <c r="L39" s="364">
        <f t="shared" si="22"/>
        <v>1.91</v>
      </c>
      <c r="M39" s="364">
        <f t="shared" si="22"/>
        <v>1.97</v>
      </c>
      <c r="N39" s="364">
        <f t="shared" si="22"/>
        <v>2.0299999999999998</v>
      </c>
      <c r="O39" s="364">
        <f t="shared" si="22"/>
        <v>2.0910000000000002</v>
      </c>
      <c r="P39" s="364">
        <f t="shared" si="22"/>
        <v>2.153</v>
      </c>
      <c r="Q39" s="364">
        <f t="shared" si="22"/>
        <v>2.4</v>
      </c>
      <c r="R39" s="365">
        <f t="shared" si="22"/>
        <v>2.4689999999999999</v>
      </c>
    </row>
    <row r="40" spans="1:18" ht="11.1" customHeight="1">
      <c r="A40" s="382" t="s">
        <v>795</v>
      </c>
      <c r="B40" s="383" t="s">
        <v>796</v>
      </c>
      <c r="C40" s="383"/>
      <c r="D40" s="383"/>
      <c r="E40" s="383"/>
      <c r="F40" s="383"/>
      <c r="G40" s="383"/>
      <c r="H40" s="383" t="s">
        <v>797</v>
      </c>
      <c r="I40" s="383"/>
      <c r="J40" s="383" t="s">
        <v>798</v>
      </c>
      <c r="K40" s="383"/>
      <c r="L40" s="383"/>
      <c r="M40" s="383"/>
      <c r="N40" s="383"/>
      <c r="O40" s="383"/>
      <c r="P40" s="383"/>
      <c r="Q40" s="383"/>
      <c r="R40" s="384"/>
    </row>
    <row r="41" spans="1:18" ht="11.1" customHeight="1">
      <c r="A41" s="385"/>
      <c r="B41" s="386" t="s">
        <v>799</v>
      </c>
      <c r="C41" s="386"/>
      <c r="D41" s="386"/>
      <c r="E41" s="386"/>
      <c r="F41" s="386"/>
      <c r="G41" s="386"/>
      <c r="H41" s="386"/>
      <c r="I41" s="386"/>
      <c r="J41" s="386" t="s">
        <v>800</v>
      </c>
      <c r="K41" s="386"/>
      <c r="L41" s="386"/>
      <c r="M41" s="386" t="s">
        <v>801</v>
      </c>
      <c r="N41" s="386"/>
      <c r="O41" s="386"/>
      <c r="P41" s="386"/>
      <c r="Q41" s="386"/>
      <c r="R41" s="387"/>
    </row>
    <row r="42" spans="1:18" ht="11.1" customHeight="1">
      <c r="A42" s="385"/>
      <c r="B42" s="386" t="s">
        <v>802</v>
      </c>
      <c r="C42" s="386"/>
      <c r="D42" s="386"/>
      <c r="E42" s="386"/>
      <c r="F42" s="386"/>
      <c r="G42" s="386"/>
      <c r="H42" s="386" t="s">
        <v>803</v>
      </c>
      <c r="I42" s="388"/>
      <c r="J42" s="388"/>
      <c r="K42" s="388"/>
      <c r="L42" s="388"/>
      <c r="M42" s="388"/>
      <c r="N42" s="386"/>
      <c r="O42" s="386"/>
      <c r="P42" s="386"/>
      <c r="Q42" s="386"/>
      <c r="R42" s="389"/>
    </row>
    <row r="43" spans="1:18" ht="11.1" customHeight="1">
      <c r="A43" s="385"/>
      <c r="B43" s="386" t="s">
        <v>804</v>
      </c>
      <c r="C43" s="386"/>
      <c r="D43" s="386"/>
      <c r="E43" s="386"/>
      <c r="F43" s="386"/>
      <c r="G43" s="386"/>
      <c r="H43" s="390" t="s">
        <v>772</v>
      </c>
      <c r="I43" s="388"/>
      <c r="J43" s="388"/>
      <c r="K43" s="388"/>
      <c r="L43" s="388"/>
      <c r="M43" s="388"/>
      <c r="N43" s="386"/>
      <c r="O43" s="386"/>
      <c r="P43" s="386"/>
      <c r="Q43" s="386"/>
      <c r="R43" s="389"/>
    </row>
    <row r="44" spans="1:18" ht="11.1" customHeight="1">
      <c r="A44" s="385"/>
      <c r="B44" s="386" t="s">
        <v>805</v>
      </c>
      <c r="C44" s="386"/>
      <c r="D44" s="386"/>
      <c r="E44" s="386"/>
      <c r="F44" s="386"/>
      <c r="G44" s="386"/>
      <c r="H44" s="390" t="s">
        <v>806</v>
      </c>
      <c r="I44" s="386"/>
      <c r="J44" s="386"/>
      <c r="K44" s="386"/>
      <c r="L44" s="386"/>
      <c r="M44" s="386"/>
      <c r="N44" s="386"/>
      <c r="O44" s="386"/>
      <c r="P44" s="386"/>
      <c r="Q44" s="386"/>
      <c r="R44" s="387"/>
    </row>
    <row r="45" spans="1:18" ht="11.1" customHeight="1">
      <c r="A45" s="385"/>
      <c r="B45" s="391" t="s">
        <v>661</v>
      </c>
      <c r="C45" s="392"/>
      <c r="D45" s="392"/>
      <c r="E45" s="392"/>
      <c r="F45" s="393"/>
      <c r="G45" s="394"/>
      <c r="H45" s="395" t="s">
        <v>775</v>
      </c>
      <c r="I45" s="386"/>
      <c r="J45" s="386"/>
      <c r="K45" s="386"/>
      <c r="L45" s="386"/>
      <c r="M45" s="386"/>
      <c r="N45" s="386"/>
      <c r="O45" s="386"/>
      <c r="P45" s="386"/>
      <c r="Q45" s="386"/>
      <c r="R45" s="387"/>
    </row>
    <row r="46" spans="1:18" ht="11.1" customHeight="1">
      <c r="A46" s="385"/>
      <c r="B46" s="396" t="s">
        <v>662</v>
      </c>
      <c r="C46" s="394"/>
      <c r="D46" s="394"/>
      <c r="E46" s="394"/>
      <c r="F46" s="397"/>
      <c r="G46" s="394"/>
      <c r="H46" s="395" t="s">
        <v>807</v>
      </c>
      <c r="I46" s="386"/>
      <c r="J46" s="386"/>
      <c r="K46" s="386"/>
      <c r="L46" s="386"/>
      <c r="M46" s="386"/>
      <c r="N46" s="386"/>
      <c r="O46" s="386"/>
      <c r="P46" s="386"/>
      <c r="Q46" s="386"/>
      <c r="R46" s="387"/>
    </row>
    <row r="47" spans="1:18" ht="11.1" customHeight="1">
      <c r="A47" s="385"/>
      <c r="B47" s="396" t="s">
        <v>663</v>
      </c>
      <c r="C47" s="394"/>
      <c r="D47" s="394"/>
      <c r="E47" s="394"/>
      <c r="F47" s="397"/>
      <c r="G47" s="394"/>
      <c r="H47" s="390" t="s">
        <v>808</v>
      </c>
      <c r="I47" s="386"/>
      <c r="J47" s="386"/>
      <c r="K47" s="386"/>
      <c r="L47" s="386"/>
      <c r="M47" s="386"/>
      <c r="N47" s="386"/>
      <c r="O47" s="386"/>
      <c r="P47" s="386"/>
      <c r="Q47" s="386"/>
      <c r="R47" s="387"/>
    </row>
    <row r="48" spans="1:18" ht="11.1" customHeight="1">
      <c r="A48" s="385"/>
      <c r="B48" s="396" t="s">
        <v>664</v>
      </c>
      <c r="C48" s="394"/>
      <c r="D48" s="394"/>
      <c r="E48" s="394"/>
      <c r="F48" s="397"/>
      <c r="G48" s="394"/>
      <c r="H48" s="386" t="s">
        <v>809</v>
      </c>
      <c r="I48" s="386"/>
      <c r="J48" s="386"/>
      <c r="K48" s="386"/>
      <c r="L48" s="386"/>
      <c r="M48" s="386"/>
      <c r="N48" s="386"/>
      <c r="O48" s="386"/>
      <c r="P48" s="386"/>
      <c r="Q48" s="386"/>
      <c r="R48" s="387"/>
    </row>
    <row r="49" spans="1:18" ht="11.1" customHeight="1" thickBot="1">
      <c r="A49" s="398"/>
      <c r="B49" s="399" t="s">
        <v>665</v>
      </c>
      <c r="C49" s="400"/>
      <c r="D49" s="400"/>
      <c r="E49" s="400"/>
      <c r="F49" s="401"/>
      <c r="G49" s="400"/>
      <c r="H49" s="402"/>
      <c r="I49" s="402"/>
      <c r="J49" s="402"/>
      <c r="K49" s="402"/>
      <c r="L49" s="402"/>
      <c r="M49" s="402"/>
      <c r="N49" s="402"/>
      <c r="O49" s="402"/>
      <c r="P49" s="402"/>
      <c r="Q49" s="402"/>
      <c r="R49" s="403"/>
    </row>
  </sheetData>
  <mergeCells count="3">
    <mergeCell ref="A1:R1"/>
    <mergeCell ref="B2:R2"/>
    <mergeCell ref="B21:R21"/>
  </mergeCells>
  <phoneticPr fontId="1" type="noConversion"/>
  <printOptions horizontalCentered="1"/>
  <pageMargins left="0.59055118110236227" right="0.39370078740157483" top="0.39370078740157483" bottom="0.39370078740157483" header="0" footer="0"/>
  <pageSetup paperSize="9" scale="8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6565"/>
  </sheetPr>
  <dimension ref="G1:I10"/>
  <sheetViews>
    <sheetView view="pageBreakPreview" zoomScaleNormal="100" zoomScaleSheetLayoutView="100" workbookViewId="0">
      <selection activeCell="I20" sqref="I20"/>
    </sheetView>
  </sheetViews>
  <sheetFormatPr defaultRowHeight="16.5"/>
  <cols>
    <col min="1" max="9" width="9.625" customWidth="1"/>
  </cols>
  <sheetData>
    <row r="1" spans="7:9" ht="20.100000000000001" customHeight="1"/>
    <row r="2" spans="7:9" ht="20.100000000000001" customHeight="1"/>
    <row r="3" spans="7:9" ht="20.100000000000001" customHeight="1"/>
    <row r="4" spans="7:9" ht="20.100000000000001" customHeight="1"/>
    <row r="5" spans="7:9" ht="20.100000000000001" customHeight="1"/>
    <row r="6" spans="7:9" ht="20.100000000000001" customHeight="1"/>
    <row r="7" spans="7:9" ht="20.100000000000001" customHeight="1"/>
    <row r="8" spans="7:9" ht="20.100000000000001" customHeight="1">
      <c r="G8" s="543" t="s">
        <v>5</v>
      </c>
      <c r="H8" s="543"/>
      <c r="I8" s="543"/>
    </row>
    <row r="9" spans="7:9" ht="20.100000000000001" customHeight="1">
      <c r="G9" s="543"/>
      <c r="H9" s="543"/>
      <c r="I9" s="543"/>
    </row>
    <row r="10" spans="7:9" ht="20.100000000000001" customHeight="1">
      <c r="G10" s="543"/>
      <c r="H10" s="543"/>
      <c r="I10" s="543"/>
    </row>
  </sheetData>
  <mergeCells count="1">
    <mergeCell ref="G8:I10"/>
  </mergeCells>
  <phoneticPr fontId="1" type="noConversion"/>
  <printOptions horizontalCentered="1"/>
  <pageMargins left="0.39370078740157483" right="0.39370078740157483" top="0.39370078740157483" bottom="0.39370078740157483" header="0" footer="0"/>
  <pageSetup paperSize="9"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59999389629810485"/>
  </sheetPr>
  <dimension ref="A1:G127"/>
  <sheetViews>
    <sheetView view="pageBreakPreview" zoomScaleNormal="100" zoomScaleSheetLayoutView="100" workbookViewId="0"/>
  </sheetViews>
  <sheetFormatPr defaultRowHeight="16.5"/>
  <cols>
    <col min="1" max="1" width="19.25" customWidth="1"/>
    <col min="2" max="2" width="19.875" customWidth="1"/>
    <col min="3" max="3" width="7.375" style="2" customWidth="1"/>
    <col min="4" max="4" width="12.625" customWidth="1"/>
    <col min="5" max="6" width="15.75" hidden="1" customWidth="1"/>
    <col min="7" max="7" width="16.125" customWidth="1"/>
  </cols>
  <sheetData>
    <row r="1" spans="1:7" ht="30" customHeight="1">
      <c r="A1" s="1" t="s">
        <v>36</v>
      </c>
    </row>
    <row r="2" spans="1:7" ht="15" customHeight="1">
      <c r="A2" s="505" t="s">
        <v>37</v>
      </c>
      <c r="B2" s="505" t="s">
        <v>1</v>
      </c>
      <c r="C2" s="505" t="s">
        <v>28</v>
      </c>
      <c r="D2" s="505" t="s">
        <v>91</v>
      </c>
      <c r="E2" s="505" t="s">
        <v>13</v>
      </c>
      <c r="F2" s="505" t="s">
        <v>90</v>
      </c>
      <c r="G2" s="505" t="s">
        <v>4</v>
      </c>
    </row>
    <row r="3" spans="1:7" ht="15" customHeight="1" thickBot="1">
      <c r="A3" s="506"/>
      <c r="B3" s="506"/>
      <c r="C3" s="506"/>
      <c r="D3" s="506"/>
      <c r="E3" s="506"/>
      <c r="F3" s="506"/>
      <c r="G3" s="506"/>
    </row>
    <row r="4" spans="1:7" ht="15" customHeight="1" thickTop="1">
      <c r="A4" s="459" t="s">
        <v>817</v>
      </c>
      <c r="B4" s="460" t="s">
        <v>810</v>
      </c>
      <c r="C4" s="62"/>
      <c r="D4" s="461"/>
      <c r="E4" s="462">
        <f>수목중량!N9</f>
        <v>3290.4652800000003</v>
      </c>
      <c r="F4" s="462">
        <f>D4*E4</f>
        <v>0</v>
      </c>
      <c r="G4" s="463"/>
    </row>
    <row r="5" spans="1:7" ht="15" customHeight="1">
      <c r="A5" s="453" t="s">
        <v>919</v>
      </c>
      <c r="B5" s="453" t="s">
        <v>943</v>
      </c>
      <c r="C5" s="68" t="s">
        <v>113</v>
      </c>
      <c r="D5" s="455">
        <v>2</v>
      </c>
      <c r="E5" s="457">
        <f>수목중량!N10</f>
        <v>55.338520000000003</v>
      </c>
      <c r="F5" s="457">
        <f t="shared" ref="F5" si="0">D5*E5</f>
        <v>110.67704000000001</v>
      </c>
      <c r="G5" s="458"/>
    </row>
    <row r="6" spans="1:7" ht="15" customHeight="1">
      <c r="A6" s="453" t="s">
        <v>636</v>
      </c>
      <c r="B6" s="453" t="s">
        <v>944</v>
      </c>
      <c r="C6" s="68" t="s">
        <v>113</v>
      </c>
      <c r="D6" s="455">
        <v>3</v>
      </c>
      <c r="E6" s="457">
        <f>수목중량!N11</f>
        <v>29.840522239999999</v>
      </c>
      <c r="F6" s="457">
        <f t="shared" ref="F6:F75" si="1">D6*E6</f>
        <v>89.521566719999996</v>
      </c>
      <c r="G6" s="458"/>
    </row>
    <row r="7" spans="1:7" ht="15" customHeight="1">
      <c r="A7" s="453" t="s">
        <v>636</v>
      </c>
      <c r="B7" s="453" t="s">
        <v>945</v>
      </c>
      <c r="C7" s="68" t="s">
        <v>113</v>
      </c>
      <c r="D7" s="455">
        <v>2</v>
      </c>
      <c r="E7" s="457">
        <f>수목중량!N12</f>
        <v>1352.8400399999998</v>
      </c>
      <c r="F7" s="457">
        <f t="shared" si="1"/>
        <v>2705.6800799999996</v>
      </c>
      <c r="G7" s="458"/>
    </row>
    <row r="8" spans="1:7" ht="15" customHeight="1">
      <c r="A8" s="453" t="s">
        <v>920</v>
      </c>
      <c r="B8" s="453" t="s">
        <v>946</v>
      </c>
      <c r="C8" s="68" t="s">
        <v>113</v>
      </c>
      <c r="D8" s="455">
        <v>5</v>
      </c>
      <c r="E8" s="457"/>
      <c r="F8" s="457"/>
      <c r="G8" s="458"/>
    </row>
    <row r="9" spans="1:7" ht="15" customHeight="1">
      <c r="A9" s="453" t="s">
        <v>921</v>
      </c>
      <c r="B9" s="453" t="s">
        <v>947</v>
      </c>
      <c r="C9" s="68" t="s">
        <v>113</v>
      </c>
      <c r="D9" s="455">
        <v>6</v>
      </c>
      <c r="E9" s="457">
        <f>수목중량!N13</f>
        <v>182.35187999999999</v>
      </c>
      <c r="F9" s="457">
        <f t="shared" si="1"/>
        <v>1094.1112800000001</v>
      </c>
      <c r="G9" s="458"/>
    </row>
    <row r="10" spans="1:7" ht="15" customHeight="1">
      <c r="A10" s="453" t="s">
        <v>637</v>
      </c>
      <c r="B10" s="453" t="s">
        <v>1380</v>
      </c>
      <c r="C10" s="68" t="s">
        <v>113</v>
      </c>
      <c r="D10" s="455">
        <v>10</v>
      </c>
      <c r="E10" s="457"/>
      <c r="F10" s="457"/>
      <c r="G10" s="458"/>
    </row>
    <row r="11" spans="1:7" ht="15" customHeight="1">
      <c r="A11" s="453" t="s">
        <v>637</v>
      </c>
      <c r="B11" s="453" t="s">
        <v>1381</v>
      </c>
      <c r="C11" s="68" t="s">
        <v>113</v>
      </c>
      <c r="D11" s="455">
        <v>2</v>
      </c>
      <c r="E11" s="457"/>
      <c r="F11" s="457"/>
      <c r="G11" s="458"/>
    </row>
    <row r="12" spans="1:7" ht="15" customHeight="1">
      <c r="A12" s="453" t="s">
        <v>922</v>
      </c>
      <c r="B12" s="453" t="s">
        <v>1382</v>
      </c>
      <c r="C12" s="68" t="s">
        <v>113</v>
      </c>
      <c r="D12" s="455">
        <v>39</v>
      </c>
      <c r="E12" s="457"/>
      <c r="F12" s="457"/>
      <c r="G12" s="458"/>
    </row>
    <row r="13" spans="1:7" ht="15" customHeight="1">
      <c r="A13" s="453" t="s">
        <v>923</v>
      </c>
      <c r="B13" s="453" t="s">
        <v>1383</v>
      </c>
      <c r="C13" s="68" t="s">
        <v>113</v>
      </c>
      <c r="D13" s="455">
        <v>3</v>
      </c>
      <c r="E13" s="457"/>
      <c r="F13" s="457"/>
      <c r="G13" s="458"/>
    </row>
    <row r="14" spans="1:7" ht="15" customHeight="1">
      <c r="A14" s="453" t="s">
        <v>924</v>
      </c>
      <c r="B14" s="453" t="s">
        <v>1384</v>
      </c>
      <c r="C14" s="68" t="s">
        <v>113</v>
      </c>
      <c r="D14" s="455">
        <v>2</v>
      </c>
      <c r="E14" s="457"/>
      <c r="F14" s="457"/>
      <c r="G14" s="458"/>
    </row>
    <row r="15" spans="1:7" ht="15" customHeight="1">
      <c r="A15" s="453" t="s">
        <v>924</v>
      </c>
      <c r="B15" s="453" t="s">
        <v>1385</v>
      </c>
      <c r="C15" s="68" t="s">
        <v>113</v>
      </c>
      <c r="D15" s="455">
        <v>7</v>
      </c>
      <c r="E15" s="457"/>
      <c r="F15" s="457"/>
      <c r="G15" s="458"/>
    </row>
    <row r="16" spans="1:7" ht="15" customHeight="1">
      <c r="A16" s="453" t="s">
        <v>924</v>
      </c>
      <c r="B16" s="453" t="s">
        <v>1386</v>
      </c>
      <c r="C16" s="68" t="s">
        <v>113</v>
      </c>
      <c r="D16" s="455">
        <v>12</v>
      </c>
      <c r="E16" s="457"/>
      <c r="F16" s="457"/>
      <c r="G16" s="458"/>
    </row>
    <row r="17" spans="1:7" ht="15" customHeight="1">
      <c r="A17" s="453" t="s">
        <v>924</v>
      </c>
      <c r="B17" s="453" t="s">
        <v>886</v>
      </c>
      <c r="C17" s="68" t="s">
        <v>113</v>
      </c>
      <c r="D17" s="455">
        <v>36</v>
      </c>
      <c r="E17" s="457"/>
      <c r="F17" s="457"/>
      <c r="G17" s="458"/>
    </row>
    <row r="18" spans="1:7" ht="15" customHeight="1">
      <c r="A18" s="453" t="s">
        <v>925</v>
      </c>
      <c r="B18" s="453" t="s">
        <v>1387</v>
      </c>
      <c r="C18" s="68" t="s">
        <v>113</v>
      </c>
      <c r="D18" s="455">
        <v>8</v>
      </c>
      <c r="E18" s="457"/>
      <c r="F18" s="457"/>
      <c r="G18" s="458"/>
    </row>
    <row r="19" spans="1:7" ht="15" customHeight="1">
      <c r="A19" s="453" t="s">
        <v>925</v>
      </c>
      <c r="B19" s="453" t="s">
        <v>1388</v>
      </c>
      <c r="C19" s="68" t="s">
        <v>113</v>
      </c>
      <c r="D19" s="455">
        <v>2</v>
      </c>
      <c r="E19" s="457"/>
      <c r="F19" s="457"/>
      <c r="G19" s="458"/>
    </row>
    <row r="20" spans="1:7" ht="15" customHeight="1">
      <c r="A20" s="453" t="s">
        <v>925</v>
      </c>
      <c r="B20" s="453" t="s">
        <v>1389</v>
      </c>
      <c r="C20" s="68" t="s">
        <v>113</v>
      </c>
      <c r="D20" s="455">
        <v>2</v>
      </c>
      <c r="E20" s="457"/>
      <c r="F20" s="457"/>
      <c r="G20" s="458"/>
    </row>
    <row r="21" spans="1:7" ht="15" customHeight="1">
      <c r="A21" s="453" t="s">
        <v>926</v>
      </c>
      <c r="B21" s="453" t="s">
        <v>1390</v>
      </c>
      <c r="C21" s="68" t="s">
        <v>113</v>
      </c>
      <c r="D21" s="455">
        <v>4</v>
      </c>
      <c r="E21" s="457"/>
      <c r="F21" s="457"/>
      <c r="G21" s="458"/>
    </row>
    <row r="22" spans="1:7" ht="15" customHeight="1">
      <c r="A22" s="453" t="s">
        <v>926</v>
      </c>
      <c r="B22" s="453" t="s">
        <v>894</v>
      </c>
      <c r="C22" s="68" t="s">
        <v>113</v>
      </c>
      <c r="D22" s="455">
        <v>25</v>
      </c>
      <c r="E22" s="457"/>
      <c r="F22" s="457"/>
      <c r="G22" s="458"/>
    </row>
    <row r="23" spans="1:7" ht="15" customHeight="1">
      <c r="A23" s="453" t="s">
        <v>926</v>
      </c>
      <c r="B23" s="453" t="s">
        <v>949</v>
      </c>
      <c r="C23" s="68" t="s">
        <v>113</v>
      </c>
      <c r="D23" s="455">
        <v>1</v>
      </c>
      <c r="E23" s="457"/>
      <c r="F23" s="457"/>
      <c r="G23" s="458"/>
    </row>
    <row r="24" spans="1:7" ht="15" customHeight="1">
      <c r="A24" s="453" t="s">
        <v>926</v>
      </c>
      <c r="B24" s="453" t="s">
        <v>895</v>
      </c>
      <c r="C24" s="68" t="s">
        <v>113</v>
      </c>
      <c r="D24" s="455">
        <v>8</v>
      </c>
      <c r="E24" s="457"/>
      <c r="F24" s="457"/>
      <c r="G24" s="458"/>
    </row>
    <row r="25" spans="1:7" ht="15" customHeight="1">
      <c r="A25" s="453" t="s">
        <v>926</v>
      </c>
      <c r="B25" s="453" t="s">
        <v>1391</v>
      </c>
      <c r="C25" s="68" t="s">
        <v>113</v>
      </c>
      <c r="D25" s="455">
        <v>1</v>
      </c>
      <c r="E25" s="457"/>
      <c r="F25" s="457"/>
      <c r="G25" s="458"/>
    </row>
    <row r="26" spans="1:7" ht="15" customHeight="1">
      <c r="A26" s="453" t="s">
        <v>927</v>
      </c>
      <c r="B26" s="453" t="s">
        <v>1392</v>
      </c>
      <c r="C26" s="68" t="s">
        <v>113</v>
      </c>
      <c r="D26" s="455">
        <v>2</v>
      </c>
      <c r="E26" s="457"/>
      <c r="F26" s="457"/>
      <c r="G26" s="458"/>
    </row>
    <row r="27" spans="1:7" ht="15" customHeight="1">
      <c r="A27" s="453" t="s">
        <v>927</v>
      </c>
      <c r="B27" s="453" t="s">
        <v>1393</v>
      </c>
      <c r="C27" s="68" t="s">
        <v>113</v>
      </c>
      <c r="D27" s="455">
        <v>2</v>
      </c>
      <c r="E27" s="457"/>
      <c r="F27" s="457"/>
      <c r="G27" s="458"/>
    </row>
    <row r="28" spans="1:7" ht="15" customHeight="1">
      <c r="A28" s="453" t="s">
        <v>928</v>
      </c>
      <c r="B28" s="453" t="s">
        <v>1394</v>
      </c>
      <c r="C28" s="68" t="s">
        <v>113</v>
      </c>
      <c r="D28" s="455">
        <v>1</v>
      </c>
      <c r="E28" s="457"/>
      <c r="F28" s="457"/>
      <c r="G28" s="458"/>
    </row>
    <row r="29" spans="1:7" ht="15" customHeight="1">
      <c r="A29" s="453" t="s">
        <v>928</v>
      </c>
      <c r="B29" s="453" t="s">
        <v>951</v>
      </c>
      <c r="C29" s="68" t="s">
        <v>113</v>
      </c>
      <c r="D29" s="455">
        <v>1</v>
      </c>
      <c r="E29" s="457"/>
      <c r="F29" s="457"/>
      <c r="G29" s="458"/>
    </row>
    <row r="30" spans="1:7" ht="15" customHeight="1">
      <c r="A30" s="453" t="s">
        <v>928</v>
      </c>
      <c r="B30" s="453" t="s">
        <v>952</v>
      </c>
      <c r="C30" s="68" t="s">
        <v>113</v>
      </c>
      <c r="D30" s="455">
        <v>3</v>
      </c>
      <c r="E30" s="457"/>
      <c r="F30" s="457"/>
      <c r="G30" s="458"/>
    </row>
    <row r="31" spans="1:7" ht="15" customHeight="1">
      <c r="A31" s="453" t="s">
        <v>928</v>
      </c>
      <c r="B31" s="453" t="s">
        <v>953</v>
      </c>
      <c r="C31" s="68" t="s">
        <v>113</v>
      </c>
      <c r="D31" s="455">
        <v>3</v>
      </c>
      <c r="E31" s="457"/>
      <c r="F31" s="457"/>
      <c r="G31" s="458"/>
    </row>
    <row r="32" spans="1:7" ht="15" customHeight="1">
      <c r="A32" s="453" t="s">
        <v>928</v>
      </c>
      <c r="B32" s="453" t="s">
        <v>954</v>
      </c>
      <c r="C32" s="68" t="s">
        <v>113</v>
      </c>
      <c r="D32" s="455">
        <v>13</v>
      </c>
      <c r="E32" s="457"/>
      <c r="F32" s="457"/>
      <c r="G32" s="458"/>
    </row>
    <row r="33" spans="1:7" ht="15" customHeight="1">
      <c r="A33" s="453" t="s">
        <v>928</v>
      </c>
      <c r="B33" s="453" t="s">
        <v>955</v>
      </c>
      <c r="C33" s="68" t="s">
        <v>113</v>
      </c>
      <c r="D33" s="455">
        <v>1</v>
      </c>
      <c r="E33" s="457"/>
      <c r="F33" s="457"/>
      <c r="G33" s="458"/>
    </row>
    <row r="34" spans="1:7" ht="15" customHeight="1">
      <c r="A34" s="453" t="s">
        <v>929</v>
      </c>
      <c r="B34" s="453" t="s">
        <v>891</v>
      </c>
      <c r="C34" s="68" t="s">
        <v>113</v>
      </c>
      <c r="D34" s="455">
        <v>1</v>
      </c>
      <c r="E34" s="457"/>
      <c r="F34" s="457"/>
      <c r="G34" s="458"/>
    </row>
    <row r="35" spans="1:7" ht="15" customHeight="1">
      <c r="A35" s="453" t="s">
        <v>930</v>
      </c>
      <c r="B35" s="453" t="s">
        <v>1395</v>
      </c>
      <c r="C35" s="68" t="s">
        <v>113</v>
      </c>
      <c r="D35" s="455">
        <v>1</v>
      </c>
      <c r="E35" s="457"/>
      <c r="F35" s="457"/>
      <c r="G35" s="458"/>
    </row>
    <row r="36" spans="1:7" ht="15" customHeight="1">
      <c r="A36" s="453" t="s">
        <v>930</v>
      </c>
      <c r="B36" s="453" t="s">
        <v>956</v>
      </c>
      <c r="C36" s="68" t="s">
        <v>113</v>
      </c>
      <c r="D36" s="455">
        <v>5</v>
      </c>
      <c r="E36" s="457"/>
      <c r="F36" s="457"/>
      <c r="G36" s="458"/>
    </row>
    <row r="37" spans="1:7" ht="15" customHeight="1">
      <c r="A37" s="453" t="s">
        <v>930</v>
      </c>
      <c r="B37" s="453" t="s">
        <v>957</v>
      </c>
      <c r="C37" s="68" t="s">
        <v>113</v>
      </c>
      <c r="D37" s="455">
        <v>1</v>
      </c>
      <c r="E37" s="457"/>
      <c r="F37" s="457"/>
      <c r="G37" s="458"/>
    </row>
    <row r="38" spans="1:7" ht="15" customHeight="1">
      <c r="A38" s="453" t="s">
        <v>930</v>
      </c>
      <c r="B38" s="453" t="s">
        <v>891</v>
      </c>
      <c r="C38" s="68" t="s">
        <v>113</v>
      </c>
      <c r="D38" s="455">
        <v>10</v>
      </c>
      <c r="E38" s="457"/>
      <c r="F38" s="457"/>
      <c r="G38" s="458"/>
    </row>
    <row r="39" spans="1:7" ht="15" customHeight="1">
      <c r="A39" s="453" t="s">
        <v>930</v>
      </c>
      <c r="B39" s="453" t="s">
        <v>958</v>
      </c>
      <c r="C39" s="68" t="s">
        <v>113</v>
      </c>
      <c r="D39" s="455">
        <v>2</v>
      </c>
      <c r="E39" s="457"/>
      <c r="F39" s="457"/>
      <c r="G39" s="458"/>
    </row>
    <row r="40" spans="1:7" ht="15" customHeight="1">
      <c r="A40" s="453" t="s">
        <v>930</v>
      </c>
      <c r="B40" s="453" t="s">
        <v>900</v>
      </c>
      <c r="C40" s="68" t="s">
        <v>113</v>
      </c>
      <c r="D40" s="455">
        <v>2</v>
      </c>
      <c r="E40" s="457"/>
      <c r="F40" s="457"/>
      <c r="G40" s="458"/>
    </row>
    <row r="41" spans="1:7" ht="15" customHeight="1">
      <c r="A41" s="453" t="s">
        <v>930</v>
      </c>
      <c r="B41" s="453" t="s">
        <v>959</v>
      </c>
      <c r="C41" s="68" t="s">
        <v>113</v>
      </c>
      <c r="D41" s="455">
        <v>2</v>
      </c>
      <c r="E41" s="457"/>
      <c r="F41" s="457"/>
      <c r="G41" s="458"/>
    </row>
    <row r="42" spans="1:7" ht="15" customHeight="1">
      <c r="A42" s="453" t="s">
        <v>930</v>
      </c>
      <c r="B42" s="453" t="s">
        <v>899</v>
      </c>
      <c r="C42" s="68" t="s">
        <v>113</v>
      </c>
      <c r="D42" s="455">
        <v>13</v>
      </c>
      <c r="E42" s="457"/>
      <c r="F42" s="457"/>
      <c r="G42" s="458"/>
    </row>
    <row r="43" spans="1:7" ht="15" customHeight="1">
      <c r="A43" s="453" t="s">
        <v>931</v>
      </c>
      <c r="B43" s="453" t="s">
        <v>960</v>
      </c>
      <c r="C43" s="68" t="s">
        <v>113</v>
      </c>
      <c r="D43" s="455">
        <v>2</v>
      </c>
      <c r="E43" s="457"/>
      <c r="F43" s="457"/>
      <c r="G43" s="458"/>
    </row>
    <row r="44" spans="1:7" ht="15" customHeight="1">
      <c r="A44" s="453" t="s">
        <v>932</v>
      </c>
      <c r="B44" s="453" t="s">
        <v>900</v>
      </c>
      <c r="C44" s="68" t="s">
        <v>113</v>
      </c>
      <c r="D44" s="455">
        <v>4</v>
      </c>
      <c r="E44" s="457"/>
      <c r="F44" s="457"/>
      <c r="G44" s="458"/>
    </row>
    <row r="45" spans="1:7" ht="15" customHeight="1">
      <c r="A45" s="453" t="s">
        <v>933</v>
      </c>
      <c r="B45" s="453" t="s">
        <v>1396</v>
      </c>
      <c r="C45" s="68" t="s">
        <v>113</v>
      </c>
      <c r="D45" s="455">
        <v>1</v>
      </c>
      <c r="E45" s="457"/>
      <c r="F45" s="457"/>
      <c r="G45" s="458"/>
    </row>
    <row r="46" spans="1:7" ht="15" customHeight="1">
      <c r="A46" s="453" t="s">
        <v>933</v>
      </c>
      <c r="B46" s="453" t="s">
        <v>1397</v>
      </c>
      <c r="C46" s="68" t="s">
        <v>113</v>
      </c>
      <c r="D46" s="455">
        <v>2</v>
      </c>
      <c r="E46" s="457"/>
      <c r="F46" s="457"/>
      <c r="G46" s="458"/>
    </row>
    <row r="47" spans="1:7" ht="15" customHeight="1">
      <c r="A47" s="453" t="s">
        <v>933</v>
      </c>
      <c r="B47" s="453" t="s">
        <v>1398</v>
      </c>
      <c r="C47" s="68" t="s">
        <v>113</v>
      </c>
      <c r="D47" s="455">
        <v>2</v>
      </c>
      <c r="E47" s="457"/>
      <c r="F47" s="457"/>
      <c r="G47" s="458"/>
    </row>
    <row r="48" spans="1:7" ht="15" customHeight="1">
      <c r="A48" s="453" t="s">
        <v>933</v>
      </c>
      <c r="B48" s="453" t="s">
        <v>1399</v>
      </c>
      <c r="C48" s="68" t="s">
        <v>113</v>
      </c>
      <c r="D48" s="455">
        <v>3</v>
      </c>
      <c r="E48" s="457"/>
      <c r="F48" s="457"/>
      <c r="G48" s="458"/>
    </row>
    <row r="49" spans="1:7" ht="15" customHeight="1">
      <c r="A49" s="453" t="s">
        <v>934</v>
      </c>
      <c r="B49" s="453" t="s">
        <v>959</v>
      </c>
      <c r="C49" s="68" t="s">
        <v>113</v>
      </c>
      <c r="D49" s="455">
        <v>12</v>
      </c>
      <c r="E49" s="457"/>
      <c r="F49" s="457"/>
      <c r="G49" s="458"/>
    </row>
    <row r="50" spans="1:7" ht="15" customHeight="1">
      <c r="A50" s="453" t="s">
        <v>935</v>
      </c>
      <c r="B50" s="453" t="s">
        <v>948</v>
      </c>
      <c r="C50" s="68" t="s">
        <v>113</v>
      </c>
      <c r="D50" s="455">
        <v>1</v>
      </c>
      <c r="E50" s="457"/>
      <c r="F50" s="457"/>
      <c r="G50" s="458"/>
    </row>
    <row r="51" spans="1:7" ht="15" customHeight="1">
      <c r="A51" s="453" t="s">
        <v>935</v>
      </c>
      <c r="B51" s="453" t="s">
        <v>961</v>
      </c>
      <c r="C51" s="68" t="s">
        <v>113</v>
      </c>
      <c r="D51" s="455">
        <v>2</v>
      </c>
      <c r="E51" s="457"/>
      <c r="F51" s="457"/>
      <c r="G51" s="458"/>
    </row>
    <row r="52" spans="1:7" ht="15" customHeight="1">
      <c r="A52" s="453" t="s">
        <v>935</v>
      </c>
      <c r="B52" s="453" t="s">
        <v>900</v>
      </c>
      <c r="C52" s="68" t="s">
        <v>113</v>
      </c>
      <c r="D52" s="455">
        <v>18</v>
      </c>
      <c r="E52" s="457"/>
      <c r="F52" s="457"/>
      <c r="G52" s="458"/>
    </row>
    <row r="53" spans="1:7" ht="15" customHeight="1">
      <c r="A53" s="453" t="s">
        <v>936</v>
      </c>
      <c r="B53" s="453" t="s">
        <v>1400</v>
      </c>
      <c r="C53" s="68" t="s">
        <v>113</v>
      </c>
      <c r="D53" s="455">
        <v>1</v>
      </c>
      <c r="E53" s="457"/>
      <c r="F53" s="457"/>
      <c r="G53" s="458"/>
    </row>
    <row r="54" spans="1:7" ht="15" customHeight="1">
      <c r="A54" s="453" t="s">
        <v>936</v>
      </c>
      <c r="B54" s="453" t="s">
        <v>1401</v>
      </c>
      <c r="C54" s="68" t="s">
        <v>113</v>
      </c>
      <c r="D54" s="455">
        <v>7</v>
      </c>
      <c r="E54" s="457"/>
      <c r="F54" s="457"/>
      <c r="G54" s="458"/>
    </row>
    <row r="55" spans="1:7" ht="15" customHeight="1">
      <c r="A55" s="453" t="s">
        <v>816</v>
      </c>
      <c r="B55" s="453" t="s">
        <v>1402</v>
      </c>
      <c r="C55" s="68" t="s">
        <v>113</v>
      </c>
      <c r="D55" s="455">
        <v>1</v>
      </c>
      <c r="E55" s="457"/>
      <c r="F55" s="457"/>
      <c r="G55" s="458"/>
    </row>
    <row r="56" spans="1:7" ht="15" customHeight="1">
      <c r="A56" s="453" t="s">
        <v>650</v>
      </c>
      <c r="B56" s="453" t="s">
        <v>1403</v>
      </c>
      <c r="C56" s="68" t="s">
        <v>113</v>
      </c>
      <c r="D56" s="455">
        <v>1</v>
      </c>
      <c r="E56" s="457"/>
      <c r="F56" s="457"/>
      <c r="G56" s="458"/>
    </row>
    <row r="57" spans="1:7" ht="15" customHeight="1">
      <c r="A57" s="453" t="s">
        <v>650</v>
      </c>
      <c r="B57" s="453" t="s">
        <v>1404</v>
      </c>
      <c r="C57" s="68" t="s">
        <v>113</v>
      </c>
      <c r="D57" s="455">
        <v>1</v>
      </c>
      <c r="E57" s="457"/>
      <c r="F57" s="457"/>
      <c r="G57" s="458"/>
    </row>
    <row r="58" spans="1:7" ht="15" customHeight="1">
      <c r="A58" s="453" t="s">
        <v>650</v>
      </c>
      <c r="B58" s="453" t="s">
        <v>1405</v>
      </c>
      <c r="C58" s="68" t="s">
        <v>113</v>
      </c>
      <c r="D58" s="455">
        <v>1</v>
      </c>
      <c r="E58" s="457"/>
      <c r="F58" s="457"/>
      <c r="G58" s="458"/>
    </row>
    <row r="59" spans="1:7" ht="15" customHeight="1">
      <c r="A59" s="453" t="s">
        <v>650</v>
      </c>
      <c r="B59" s="453" t="s">
        <v>963</v>
      </c>
      <c r="C59" s="68" t="s">
        <v>113</v>
      </c>
      <c r="D59" s="455">
        <v>4</v>
      </c>
      <c r="E59" s="457"/>
      <c r="F59" s="457"/>
      <c r="G59" s="458"/>
    </row>
    <row r="60" spans="1:7" ht="15" customHeight="1">
      <c r="A60" s="453" t="s">
        <v>650</v>
      </c>
      <c r="B60" s="453" t="s">
        <v>885</v>
      </c>
      <c r="C60" s="68" t="s">
        <v>113</v>
      </c>
      <c r="D60" s="455">
        <v>3</v>
      </c>
      <c r="E60" s="457"/>
      <c r="F60" s="457"/>
      <c r="G60" s="458"/>
    </row>
    <row r="61" spans="1:7" ht="15" customHeight="1">
      <c r="A61" s="453" t="s">
        <v>650</v>
      </c>
      <c r="B61" s="453" t="s">
        <v>1412</v>
      </c>
      <c r="C61" s="68" t="s">
        <v>113</v>
      </c>
      <c r="D61" s="455">
        <v>3</v>
      </c>
      <c r="E61" s="457"/>
      <c r="F61" s="457"/>
      <c r="G61" s="458"/>
    </row>
    <row r="62" spans="1:7" ht="15" customHeight="1">
      <c r="A62" s="453" t="s">
        <v>650</v>
      </c>
      <c r="B62" s="453" t="s">
        <v>1406</v>
      </c>
      <c r="C62" s="68" t="s">
        <v>113</v>
      </c>
      <c r="D62" s="455">
        <v>3</v>
      </c>
      <c r="E62" s="457"/>
      <c r="F62" s="457"/>
      <c r="G62" s="458"/>
    </row>
    <row r="63" spans="1:7" ht="15" customHeight="1">
      <c r="A63" s="453" t="s">
        <v>650</v>
      </c>
      <c r="B63" s="453" t="s">
        <v>1407</v>
      </c>
      <c r="C63" s="68" t="s">
        <v>113</v>
      </c>
      <c r="D63" s="455">
        <v>1</v>
      </c>
      <c r="E63" s="457"/>
      <c r="F63" s="457"/>
      <c r="G63" s="458"/>
    </row>
    <row r="64" spans="1:7" ht="15" customHeight="1">
      <c r="A64" s="453" t="s">
        <v>650</v>
      </c>
      <c r="B64" s="453" t="s">
        <v>1408</v>
      </c>
      <c r="C64" s="68" t="s">
        <v>113</v>
      </c>
      <c r="D64" s="455">
        <v>15</v>
      </c>
      <c r="E64" s="457"/>
      <c r="F64" s="457"/>
      <c r="G64" s="458"/>
    </row>
    <row r="65" spans="1:7" ht="15" customHeight="1">
      <c r="A65" s="453" t="s">
        <v>650</v>
      </c>
      <c r="B65" s="453" t="s">
        <v>1409</v>
      </c>
      <c r="C65" s="68" t="s">
        <v>113</v>
      </c>
      <c r="D65" s="455">
        <v>5</v>
      </c>
      <c r="E65" s="457"/>
      <c r="F65" s="457"/>
      <c r="G65" s="458"/>
    </row>
    <row r="66" spans="1:7" ht="15" customHeight="1">
      <c r="A66" s="453" t="s">
        <v>650</v>
      </c>
      <c r="B66" s="453" t="s">
        <v>879</v>
      </c>
      <c r="C66" s="68" t="s">
        <v>113</v>
      </c>
      <c r="D66" s="455">
        <v>6</v>
      </c>
      <c r="E66" s="457"/>
      <c r="F66" s="457"/>
      <c r="G66" s="458"/>
    </row>
    <row r="67" spans="1:7" ht="15" customHeight="1">
      <c r="A67" s="453" t="s">
        <v>937</v>
      </c>
      <c r="B67" s="453" t="s">
        <v>879</v>
      </c>
      <c r="C67" s="68" t="s">
        <v>113</v>
      </c>
      <c r="D67" s="455">
        <v>11</v>
      </c>
      <c r="E67" s="457"/>
      <c r="F67" s="457"/>
      <c r="G67" s="458"/>
    </row>
    <row r="68" spans="1:7" ht="15" customHeight="1">
      <c r="A68" s="453" t="s">
        <v>937</v>
      </c>
      <c r="B68" s="453" t="s">
        <v>915</v>
      </c>
      <c r="C68" s="68" t="s">
        <v>113</v>
      </c>
      <c r="D68" s="455">
        <v>2</v>
      </c>
      <c r="E68" s="457"/>
      <c r="F68" s="457"/>
      <c r="G68" s="458"/>
    </row>
    <row r="69" spans="1:7" ht="15" customHeight="1">
      <c r="A69" s="453" t="s">
        <v>938</v>
      </c>
      <c r="B69" s="453" t="s">
        <v>1410</v>
      </c>
      <c r="C69" s="68" t="s">
        <v>113</v>
      </c>
      <c r="D69" s="455">
        <v>7</v>
      </c>
      <c r="E69" s="457"/>
      <c r="F69" s="457"/>
      <c r="G69" s="458"/>
    </row>
    <row r="70" spans="1:7" ht="15" customHeight="1">
      <c r="A70" s="453" t="s">
        <v>938</v>
      </c>
      <c r="B70" s="453" t="s">
        <v>915</v>
      </c>
      <c r="C70" s="68" t="s">
        <v>113</v>
      </c>
      <c r="D70" s="455">
        <v>19</v>
      </c>
      <c r="E70" s="457"/>
      <c r="F70" s="457"/>
      <c r="G70" s="458"/>
    </row>
    <row r="71" spans="1:7" ht="15" customHeight="1">
      <c r="A71" s="453" t="s">
        <v>939</v>
      </c>
      <c r="B71" s="453" t="s">
        <v>964</v>
      </c>
      <c r="C71" s="68" t="s">
        <v>113</v>
      </c>
      <c r="D71" s="455">
        <v>2</v>
      </c>
      <c r="E71" s="457"/>
      <c r="F71" s="457"/>
      <c r="G71" s="458"/>
    </row>
    <row r="72" spans="1:7" ht="15" customHeight="1">
      <c r="A72" s="453" t="s">
        <v>940</v>
      </c>
      <c r="B72" s="453" t="s">
        <v>899</v>
      </c>
      <c r="C72" s="68" t="s">
        <v>113</v>
      </c>
      <c r="D72" s="455">
        <v>5</v>
      </c>
      <c r="E72" s="457"/>
      <c r="F72" s="457"/>
      <c r="G72" s="458"/>
    </row>
    <row r="73" spans="1:7" ht="15" customHeight="1">
      <c r="A73" s="453" t="s">
        <v>941</v>
      </c>
      <c r="B73" s="453" t="s">
        <v>884</v>
      </c>
      <c r="C73" s="68" t="s">
        <v>113</v>
      </c>
      <c r="D73" s="455">
        <v>3</v>
      </c>
      <c r="E73" s="457"/>
      <c r="F73" s="457"/>
      <c r="G73" s="458"/>
    </row>
    <row r="74" spans="1:7" ht="15" customHeight="1">
      <c r="A74" s="453" t="s">
        <v>942</v>
      </c>
      <c r="B74" s="453" t="s">
        <v>1411</v>
      </c>
      <c r="C74" s="68" t="s">
        <v>113</v>
      </c>
      <c r="D74" s="455">
        <v>3</v>
      </c>
      <c r="E74" s="457"/>
      <c r="F74" s="457"/>
      <c r="G74" s="458"/>
    </row>
    <row r="75" spans="1:7" ht="15" customHeight="1">
      <c r="A75" s="454" t="s">
        <v>818</v>
      </c>
      <c r="B75" s="453" t="s">
        <v>810</v>
      </c>
      <c r="C75" s="68"/>
      <c r="D75" s="455"/>
      <c r="E75" s="457">
        <f>수목중량!N14</f>
        <v>29.840522239999999</v>
      </c>
      <c r="F75" s="457">
        <f t="shared" si="1"/>
        <v>0</v>
      </c>
      <c r="G75" s="458"/>
    </row>
    <row r="76" spans="1:7" ht="15" customHeight="1">
      <c r="A76" s="453" t="s">
        <v>965</v>
      </c>
      <c r="B76" s="453" t="s">
        <v>967</v>
      </c>
      <c r="C76" s="68" t="s">
        <v>113</v>
      </c>
      <c r="D76" s="455">
        <v>29</v>
      </c>
      <c r="E76" s="457"/>
      <c r="F76" s="457"/>
      <c r="G76" s="458"/>
    </row>
    <row r="77" spans="1:7" ht="15" customHeight="1">
      <c r="A77" s="453" t="s">
        <v>966</v>
      </c>
      <c r="B77" s="453" t="s">
        <v>968</v>
      </c>
      <c r="C77" s="68" t="s">
        <v>113</v>
      </c>
      <c r="D77" s="455">
        <v>36</v>
      </c>
      <c r="E77" s="457"/>
      <c r="F77" s="457"/>
      <c r="G77" s="458"/>
    </row>
    <row r="78" spans="1:7" ht="15" customHeight="1">
      <c r="A78" s="453" t="s">
        <v>969</v>
      </c>
      <c r="B78" s="453" t="s">
        <v>964</v>
      </c>
      <c r="C78" s="68" t="s">
        <v>113</v>
      </c>
      <c r="D78" s="455">
        <v>3</v>
      </c>
      <c r="E78" s="457"/>
      <c r="F78" s="457"/>
      <c r="G78" s="458"/>
    </row>
    <row r="79" spans="1:7" ht="15" customHeight="1">
      <c r="A79" s="453" t="s">
        <v>970</v>
      </c>
      <c r="B79" s="453" t="s">
        <v>972</v>
      </c>
      <c r="C79" s="68" t="s">
        <v>113</v>
      </c>
      <c r="D79" s="455">
        <v>19</v>
      </c>
      <c r="E79" s="457"/>
      <c r="F79" s="457"/>
      <c r="G79" s="458"/>
    </row>
    <row r="80" spans="1:7" ht="15" customHeight="1">
      <c r="A80" s="453" t="s">
        <v>971</v>
      </c>
      <c r="B80" s="453" t="s">
        <v>972</v>
      </c>
      <c r="C80" s="68" t="s">
        <v>113</v>
      </c>
      <c r="D80" s="455">
        <v>6</v>
      </c>
      <c r="E80" s="457"/>
      <c r="F80" s="457"/>
      <c r="G80" s="458"/>
    </row>
    <row r="81" spans="1:7" ht="15" customHeight="1">
      <c r="A81" s="453" t="s">
        <v>973</v>
      </c>
      <c r="B81" s="453" t="s">
        <v>975</v>
      </c>
      <c r="C81" s="68" t="s">
        <v>113</v>
      </c>
      <c r="D81" s="455">
        <v>41</v>
      </c>
      <c r="E81" s="457"/>
      <c r="F81" s="457"/>
      <c r="G81" s="458"/>
    </row>
    <row r="82" spans="1:7" ht="15" customHeight="1">
      <c r="A82" s="453" t="s">
        <v>974</v>
      </c>
      <c r="B82" s="453" t="s">
        <v>976</v>
      </c>
      <c r="C82" s="68" t="s">
        <v>113</v>
      </c>
      <c r="D82" s="455">
        <v>17</v>
      </c>
      <c r="E82" s="457"/>
      <c r="F82" s="457"/>
      <c r="G82" s="458"/>
    </row>
    <row r="83" spans="1:7" ht="15" customHeight="1">
      <c r="A83" s="453" t="s">
        <v>977</v>
      </c>
      <c r="B83" s="453" t="s">
        <v>978</v>
      </c>
      <c r="C83" s="68" t="s">
        <v>113</v>
      </c>
      <c r="D83" s="455">
        <v>20</v>
      </c>
      <c r="E83" s="457"/>
      <c r="F83" s="457"/>
      <c r="G83" s="458"/>
    </row>
    <row r="84" spans="1:7" ht="15" customHeight="1">
      <c r="A84" s="453" t="s">
        <v>979</v>
      </c>
      <c r="B84" s="453" t="s">
        <v>984</v>
      </c>
      <c r="C84" s="68" t="s">
        <v>113</v>
      </c>
      <c r="D84" s="455">
        <v>10</v>
      </c>
      <c r="E84" s="457"/>
      <c r="F84" s="457"/>
      <c r="G84" s="458"/>
    </row>
    <row r="85" spans="1:7" ht="15" customHeight="1">
      <c r="A85" s="453" t="s">
        <v>980</v>
      </c>
      <c r="B85" s="453" t="s">
        <v>900</v>
      </c>
      <c r="C85" s="68" t="s">
        <v>113</v>
      </c>
      <c r="D85" s="455">
        <v>20</v>
      </c>
      <c r="E85" s="457"/>
      <c r="F85" s="457"/>
      <c r="G85" s="458"/>
    </row>
    <row r="86" spans="1:7" ht="15" customHeight="1">
      <c r="A86" s="453" t="s">
        <v>981</v>
      </c>
      <c r="B86" s="453" t="s">
        <v>962</v>
      </c>
      <c r="C86" s="68" t="s">
        <v>113</v>
      </c>
      <c r="D86" s="455">
        <v>10</v>
      </c>
      <c r="E86" s="457"/>
      <c r="F86" s="457"/>
      <c r="G86" s="458"/>
    </row>
    <row r="87" spans="1:7" ht="15" customHeight="1">
      <c r="A87" s="453" t="s">
        <v>982</v>
      </c>
      <c r="B87" s="453" t="s">
        <v>950</v>
      </c>
      <c r="C87" s="68" t="s">
        <v>113</v>
      </c>
      <c r="D87" s="455">
        <v>1</v>
      </c>
      <c r="E87" s="457"/>
      <c r="F87" s="457"/>
      <c r="G87" s="458"/>
    </row>
    <row r="88" spans="1:7" ht="15" customHeight="1">
      <c r="A88" s="453" t="s">
        <v>983</v>
      </c>
      <c r="B88" s="453" t="s">
        <v>891</v>
      </c>
      <c r="C88" s="68" t="s">
        <v>113</v>
      </c>
      <c r="D88" s="455">
        <v>5</v>
      </c>
      <c r="E88" s="457"/>
      <c r="F88" s="457"/>
      <c r="G88" s="458"/>
    </row>
    <row r="89" spans="1:7" ht="15" customHeight="1">
      <c r="A89" s="454" t="s">
        <v>819</v>
      </c>
      <c r="B89" s="453" t="s">
        <v>810</v>
      </c>
      <c r="C89" s="68"/>
      <c r="D89" s="455"/>
      <c r="E89" s="457">
        <f>수목중량!N39</f>
        <v>0</v>
      </c>
      <c r="F89" s="457">
        <f t="shared" ref="F89" si="2">D89*E89</f>
        <v>0</v>
      </c>
      <c r="G89" s="458"/>
    </row>
    <row r="90" spans="1:7" ht="15" customHeight="1">
      <c r="A90" s="453" t="s">
        <v>820</v>
      </c>
      <c r="B90" s="453" t="s">
        <v>849</v>
      </c>
      <c r="C90" s="68" t="s">
        <v>113</v>
      </c>
      <c r="D90" s="455">
        <v>400</v>
      </c>
      <c r="E90" s="456"/>
      <c r="F90" s="457"/>
      <c r="G90" s="458"/>
    </row>
    <row r="91" spans="1:7" ht="15" customHeight="1">
      <c r="A91" s="453" t="s">
        <v>821</v>
      </c>
      <c r="B91" s="453" t="s">
        <v>850</v>
      </c>
      <c r="C91" s="68" t="s">
        <v>113</v>
      </c>
      <c r="D91" s="496">
        <v>700</v>
      </c>
      <c r="E91" s="456"/>
      <c r="F91" s="457"/>
      <c r="G91" s="458"/>
    </row>
    <row r="92" spans="1:7" ht="15" customHeight="1">
      <c r="A92" s="453" t="s">
        <v>822</v>
      </c>
      <c r="B92" s="453" t="s">
        <v>851</v>
      </c>
      <c r="C92" s="68" t="s">
        <v>113</v>
      </c>
      <c r="D92" s="496">
        <v>700</v>
      </c>
      <c r="E92" s="456"/>
      <c r="F92" s="457"/>
      <c r="G92" s="458"/>
    </row>
    <row r="93" spans="1:7" ht="15" customHeight="1">
      <c r="A93" s="453" t="s">
        <v>823</v>
      </c>
      <c r="B93" s="453" t="s">
        <v>852</v>
      </c>
      <c r="C93" s="68" t="s">
        <v>113</v>
      </c>
      <c r="D93" s="496">
        <v>200</v>
      </c>
      <c r="E93" s="456"/>
      <c r="F93" s="457"/>
      <c r="G93" s="458"/>
    </row>
    <row r="94" spans="1:7" ht="15" customHeight="1">
      <c r="A94" s="453" t="s">
        <v>824</v>
      </c>
      <c r="B94" s="453" t="s">
        <v>853</v>
      </c>
      <c r="C94" s="68" t="s">
        <v>113</v>
      </c>
      <c r="D94" s="496">
        <v>840</v>
      </c>
      <c r="E94" s="456"/>
      <c r="F94" s="457"/>
      <c r="G94" s="458"/>
    </row>
    <row r="95" spans="1:7" ht="15" customHeight="1">
      <c r="A95" s="453" t="s">
        <v>825</v>
      </c>
      <c r="B95" s="453" t="s">
        <v>851</v>
      </c>
      <c r="C95" s="68" t="s">
        <v>113</v>
      </c>
      <c r="D95" s="496">
        <v>700</v>
      </c>
      <c r="E95" s="456"/>
      <c r="F95" s="457"/>
      <c r="G95" s="458"/>
    </row>
    <row r="96" spans="1:7" ht="15" customHeight="1">
      <c r="A96" s="453" t="s">
        <v>826</v>
      </c>
      <c r="B96" s="453" t="s">
        <v>854</v>
      </c>
      <c r="C96" s="68" t="s">
        <v>113</v>
      </c>
      <c r="D96" s="496">
        <v>1000</v>
      </c>
      <c r="E96" s="456"/>
      <c r="F96" s="457"/>
      <c r="G96" s="458"/>
    </row>
    <row r="97" spans="1:7" ht="15" customHeight="1">
      <c r="A97" s="453" t="s">
        <v>827</v>
      </c>
      <c r="B97" s="453" t="s">
        <v>851</v>
      </c>
      <c r="C97" s="68" t="s">
        <v>113</v>
      </c>
      <c r="D97" s="496">
        <v>1500</v>
      </c>
      <c r="E97" s="456"/>
      <c r="F97" s="457"/>
      <c r="G97" s="458"/>
    </row>
    <row r="98" spans="1:7" ht="15" customHeight="1">
      <c r="A98" s="453" t="s">
        <v>828</v>
      </c>
      <c r="B98" s="453" t="s">
        <v>850</v>
      </c>
      <c r="C98" s="68" t="s">
        <v>113</v>
      </c>
      <c r="D98" s="496">
        <v>600</v>
      </c>
      <c r="E98" s="456"/>
      <c r="F98" s="457"/>
      <c r="G98" s="458"/>
    </row>
    <row r="99" spans="1:7" ht="15" customHeight="1">
      <c r="A99" s="453" t="s">
        <v>829</v>
      </c>
      <c r="B99" s="453" t="s">
        <v>855</v>
      </c>
      <c r="C99" s="68" t="s">
        <v>113</v>
      </c>
      <c r="D99" s="496">
        <v>600</v>
      </c>
      <c r="E99" s="456"/>
      <c r="F99" s="457"/>
      <c r="G99" s="458"/>
    </row>
    <row r="100" spans="1:7" ht="15" customHeight="1">
      <c r="A100" s="453" t="s">
        <v>830</v>
      </c>
      <c r="B100" s="453" t="s">
        <v>851</v>
      </c>
      <c r="C100" s="68" t="s">
        <v>113</v>
      </c>
      <c r="D100" s="455">
        <v>1000</v>
      </c>
      <c r="E100" s="456"/>
      <c r="F100" s="457"/>
      <c r="G100" s="458"/>
    </row>
    <row r="101" spans="1:7" ht="15" customHeight="1">
      <c r="A101" s="453" t="s">
        <v>831</v>
      </c>
      <c r="B101" s="453" t="s">
        <v>851</v>
      </c>
      <c r="C101" s="68" t="s">
        <v>113</v>
      </c>
      <c r="D101" s="455">
        <v>1000</v>
      </c>
      <c r="E101" s="456"/>
      <c r="F101" s="457"/>
      <c r="G101" s="458"/>
    </row>
    <row r="102" spans="1:7" ht="15" customHeight="1">
      <c r="A102" s="453" t="s">
        <v>832</v>
      </c>
      <c r="B102" s="453" t="s">
        <v>856</v>
      </c>
      <c r="C102" s="68" t="s">
        <v>113</v>
      </c>
      <c r="D102" s="455">
        <v>700</v>
      </c>
      <c r="E102" s="456"/>
      <c r="F102" s="457"/>
      <c r="G102" s="458"/>
    </row>
    <row r="103" spans="1:7" ht="15" customHeight="1">
      <c r="A103" s="453" t="s">
        <v>833</v>
      </c>
      <c r="B103" s="453" t="s">
        <v>856</v>
      </c>
      <c r="C103" s="68" t="s">
        <v>113</v>
      </c>
      <c r="D103" s="455">
        <v>600</v>
      </c>
      <c r="E103" s="456"/>
      <c r="F103" s="457"/>
      <c r="G103" s="458"/>
    </row>
    <row r="104" spans="1:7" ht="15" customHeight="1">
      <c r="A104" s="454" t="s">
        <v>834</v>
      </c>
      <c r="B104" s="453"/>
      <c r="C104" s="68"/>
      <c r="D104" s="455"/>
      <c r="E104" s="456"/>
      <c r="F104" s="457"/>
      <c r="G104" s="458"/>
    </row>
    <row r="105" spans="1:7" ht="15" customHeight="1">
      <c r="A105" s="453" t="s">
        <v>835</v>
      </c>
      <c r="B105" s="453" t="s">
        <v>857</v>
      </c>
      <c r="C105" s="68" t="s">
        <v>864</v>
      </c>
      <c r="D105" s="455">
        <v>1900</v>
      </c>
      <c r="E105" s="456"/>
      <c r="F105" s="457"/>
      <c r="G105" s="458"/>
    </row>
    <row r="106" spans="1:7" ht="15" customHeight="1">
      <c r="A106" s="453" t="s">
        <v>836</v>
      </c>
      <c r="B106" s="453" t="s">
        <v>858</v>
      </c>
      <c r="C106" s="68" t="s">
        <v>864</v>
      </c>
      <c r="D106" s="455">
        <v>500</v>
      </c>
      <c r="E106" s="456"/>
      <c r="F106" s="457"/>
      <c r="G106" s="458"/>
    </row>
    <row r="107" spans="1:7" ht="15" customHeight="1">
      <c r="A107" s="453" t="s">
        <v>837</v>
      </c>
      <c r="B107" s="453" t="s">
        <v>859</v>
      </c>
      <c r="C107" s="68" t="s">
        <v>864</v>
      </c>
      <c r="D107" s="455">
        <v>3500</v>
      </c>
      <c r="E107" s="456"/>
      <c r="F107" s="457"/>
      <c r="G107" s="458"/>
    </row>
    <row r="108" spans="1:7" ht="15" customHeight="1">
      <c r="A108" s="453" t="s">
        <v>838</v>
      </c>
      <c r="B108" s="453" t="s">
        <v>860</v>
      </c>
      <c r="C108" s="68" t="s">
        <v>864</v>
      </c>
      <c r="D108" s="455">
        <v>1900</v>
      </c>
      <c r="E108" s="456"/>
      <c r="F108" s="457"/>
      <c r="G108" s="458"/>
    </row>
    <row r="109" spans="1:7" ht="15" customHeight="1">
      <c r="A109" s="453" t="s">
        <v>839</v>
      </c>
      <c r="B109" s="453" t="s">
        <v>861</v>
      </c>
      <c r="C109" s="68" t="s">
        <v>864</v>
      </c>
      <c r="D109" s="455">
        <v>2140</v>
      </c>
      <c r="E109" s="456"/>
      <c r="F109" s="457"/>
      <c r="G109" s="458"/>
    </row>
    <row r="110" spans="1:7" ht="15" customHeight="1">
      <c r="A110" s="453" t="s">
        <v>840</v>
      </c>
      <c r="B110" s="453" t="s">
        <v>1485</v>
      </c>
      <c r="C110" s="68" t="s">
        <v>864</v>
      </c>
      <c r="D110" s="455">
        <v>600</v>
      </c>
      <c r="E110" s="456"/>
      <c r="F110" s="457"/>
      <c r="G110" s="458"/>
    </row>
    <row r="111" spans="1:7" ht="15" customHeight="1">
      <c r="A111" s="453" t="s">
        <v>841</v>
      </c>
      <c r="B111" s="453" t="s">
        <v>811</v>
      </c>
      <c r="C111" s="68" t="s">
        <v>864</v>
      </c>
      <c r="D111" s="455">
        <v>1000</v>
      </c>
      <c r="E111" s="456"/>
      <c r="F111" s="457"/>
      <c r="G111" s="458"/>
    </row>
    <row r="112" spans="1:7" ht="15" customHeight="1">
      <c r="A112" s="453" t="s">
        <v>842</v>
      </c>
      <c r="B112" s="453" t="s">
        <v>812</v>
      </c>
      <c r="C112" s="68" t="s">
        <v>864</v>
      </c>
      <c r="D112" s="455">
        <v>1000</v>
      </c>
      <c r="E112" s="456"/>
      <c r="F112" s="457"/>
      <c r="G112" s="458"/>
    </row>
    <row r="113" spans="1:7" ht="15" customHeight="1">
      <c r="A113" s="453" t="s">
        <v>843</v>
      </c>
      <c r="B113" s="453" t="s">
        <v>811</v>
      </c>
      <c r="C113" s="68" t="s">
        <v>864</v>
      </c>
      <c r="D113" s="455">
        <v>1200</v>
      </c>
      <c r="E113" s="456"/>
      <c r="F113" s="457"/>
      <c r="G113" s="458"/>
    </row>
    <row r="114" spans="1:7" ht="15" customHeight="1">
      <c r="A114" s="453" t="s">
        <v>844</v>
      </c>
      <c r="B114" s="453" t="s">
        <v>813</v>
      </c>
      <c r="C114" s="68" t="s">
        <v>864</v>
      </c>
      <c r="D114" s="455">
        <v>1600</v>
      </c>
      <c r="E114" s="456"/>
      <c r="F114" s="457"/>
      <c r="G114" s="458"/>
    </row>
    <row r="115" spans="1:7" ht="15" customHeight="1">
      <c r="A115" s="453" t="s">
        <v>845</v>
      </c>
      <c r="B115" s="453" t="s">
        <v>862</v>
      </c>
      <c r="C115" s="68" t="s">
        <v>864</v>
      </c>
      <c r="D115" s="455">
        <v>1700</v>
      </c>
      <c r="E115" s="456"/>
      <c r="F115" s="457"/>
      <c r="G115" s="458"/>
    </row>
    <row r="116" spans="1:7" ht="15" customHeight="1">
      <c r="A116" s="453" t="s">
        <v>846</v>
      </c>
      <c r="B116" s="453" t="s">
        <v>811</v>
      </c>
      <c r="C116" s="68" t="s">
        <v>864</v>
      </c>
      <c r="D116" s="455">
        <v>1700</v>
      </c>
      <c r="E116" s="456"/>
      <c r="F116" s="457"/>
      <c r="G116" s="458"/>
    </row>
    <row r="117" spans="1:7">
      <c r="A117" s="453" t="s">
        <v>847</v>
      </c>
      <c r="B117" s="453" t="s">
        <v>811</v>
      </c>
      <c r="C117" s="68" t="s">
        <v>864</v>
      </c>
      <c r="D117" s="455">
        <v>1000</v>
      </c>
      <c r="E117" s="456"/>
      <c r="F117" s="457"/>
      <c r="G117" s="458"/>
    </row>
    <row r="118" spans="1:7">
      <c r="A118" s="453" t="s">
        <v>848</v>
      </c>
      <c r="B118" s="453" t="s">
        <v>114</v>
      </c>
      <c r="C118" s="68" t="s">
        <v>864</v>
      </c>
      <c r="D118" s="455">
        <v>2000</v>
      </c>
      <c r="E118" s="456"/>
      <c r="F118" s="457"/>
      <c r="G118" s="458"/>
    </row>
    <row r="119" spans="1:7">
      <c r="A119" s="453" t="s">
        <v>863</v>
      </c>
      <c r="B119" s="453" t="s">
        <v>1511</v>
      </c>
      <c r="C119" s="68" t="s">
        <v>865</v>
      </c>
      <c r="D119" s="455">
        <v>3826</v>
      </c>
      <c r="E119" s="456"/>
      <c r="F119" s="457"/>
      <c r="G119" s="458"/>
    </row>
    <row r="120" spans="1:7">
      <c r="A120" s="453" t="s">
        <v>866</v>
      </c>
      <c r="B120" s="453" t="s">
        <v>810</v>
      </c>
      <c r="C120" s="68"/>
      <c r="D120" s="455"/>
      <c r="E120" s="456"/>
      <c r="F120" s="457"/>
      <c r="G120" s="458"/>
    </row>
    <row r="121" spans="1:7">
      <c r="A121" s="453" t="s">
        <v>867</v>
      </c>
      <c r="B121" s="453" t="s">
        <v>814</v>
      </c>
      <c r="C121" s="68" t="s">
        <v>870</v>
      </c>
      <c r="D121" s="455">
        <v>29</v>
      </c>
      <c r="E121" s="456"/>
      <c r="F121" s="457"/>
      <c r="G121" s="458"/>
    </row>
    <row r="122" spans="1:7">
      <c r="A122" s="453" t="s">
        <v>868</v>
      </c>
      <c r="B122" s="453" t="s">
        <v>815</v>
      </c>
      <c r="C122" s="68" t="s">
        <v>870</v>
      </c>
      <c r="D122" s="455">
        <v>29</v>
      </c>
      <c r="E122" s="456"/>
      <c r="F122" s="457"/>
      <c r="G122" s="458"/>
    </row>
    <row r="123" spans="1:7">
      <c r="A123" s="453" t="s">
        <v>869</v>
      </c>
      <c r="B123" s="453" t="s">
        <v>871</v>
      </c>
      <c r="C123" s="68" t="s">
        <v>870</v>
      </c>
      <c r="D123" s="455">
        <f>(D8+D9+D18+D19+D20+D28+D29+D30+D31+D32+D45+D47+D53+D57+D59+D63+D71)*2</f>
        <v>112</v>
      </c>
      <c r="E123" s="456"/>
      <c r="F123" s="457"/>
      <c r="G123" s="458"/>
    </row>
    <row r="124" spans="1:7">
      <c r="A124" s="453"/>
      <c r="B124" s="453"/>
      <c r="C124" s="68"/>
      <c r="D124" s="455"/>
      <c r="E124" s="456"/>
      <c r="F124" s="457"/>
      <c r="G124" s="458"/>
    </row>
    <row r="125" spans="1:7">
      <c r="A125" s="453"/>
      <c r="B125" s="453"/>
      <c r="C125" s="68"/>
      <c r="D125" s="455"/>
      <c r="E125" s="456"/>
      <c r="F125" s="457"/>
      <c r="G125" s="458"/>
    </row>
    <row r="126" spans="1:7">
      <c r="A126" s="453"/>
      <c r="B126" s="453"/>
      <c r="C126" s="68"/>
      <c r="D126" s="455"/>
      <c r="E126" s="456"/>
      <c r="F126" s="457"/>
      <c r="G126" s="458"/>
    </row>
    <row r="127" spans="1:7">
      <c r="A127" s="453"/>
      <c r="B127" s="453"/>
      <c r="C127" s="68"/>
      <c r="D127" s="455"/>
      <c r="E127" s="456"/>
      <c r="F127" s="457"/>
      <c r="G127" s="458"/>
    </row>
  </sheetData>
  <mergeCells count="7">
    <mergeCell ref="A2:A3"/>
    <mergeCell ref="B2:B3"/>
    <mergeCell ref="C2:C3"/>
    <mergeCell ref="D2:D3"/>
    <mergeCell ref="G2:G3"/>
    <mergeCell ref="E2:E3"/>
    <mergeCell ref="F2:F3"/>
  </mergeCells>
  <phoneticPr fontId="1" type="noConversion"/>
  <printOptions horizontalCentered="1"/>
  <pageMargins left="0.59055118110236227" right="0.39370078740157483" top="0.59055118110236227" bottom="0.39370078740157483" header="0.39370078740157483" footer="0.39370078740157483"/>
  <pageSetup paperSize="9" scale="110"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C000"/>
  </sheetPr>
  <dimension ref="A1:X35"/>
  <sheetViews>
    <sheetView view="pageBreakPreview" zoomScale="85" zoomScaleNormal="85" zoomScaleSheetLayoutView="85" workbookViewId="0">
      <selection activeCell="N23" sqref="N23"/>
    </sheetView>
  </sheetViews>
  <sheetFormatPr defaultColWidth="8.875" defaultRowHeight="16.5"/>
  <cols>
    <col min="1" max="1" width="4.375" style="137" customWidth="1"/>
    <col min="2" max="2" width="17" style="137" customWidth="1"/>
    <col min="3" max="6" width="8.75" style="137" customWidth="1"/>
    <col min="7" max="7" width="8.625" style="137" bestFit="1" customWidth="1"/>
    <col min="8" max="8" width="8.75" style="137" customWidth="1"/>
    <col min="9" max="9" width="9.625" style="137" bestFit="1" customWidth="1"/>
    <col min="10" max="11" width="8.75" style="137" customWidth="1"/>
    <col min="12" max="12" width="11.625" style="137" customWidth="1"/>
    <col min="13" max="13" width="11.125" style="137" customWidth="1"/>
    <col min="14" max="14" width="11.875" style="137" bestFit="1" customWidth="1"/>
    <col min="15" max="15" width="8.75" style="137" hidden="1" customWidth="1"/>
    <col min="16" max="16" width="11.875" style="137" hidden="1" customWidth="1"/>
    <col min="17" max="17" width="12.25" style="137" customWidth="1"/>
    <col min="18" max="18" width="3.875" style="137" customWidth="1"/>
    <col min="19" max="19" width="9.625" style="137" bestFit="1" customWidth="1"/>
    <col min="20" max="20" width="8.875" style="137"/>
    <col min="21" max="21" width="14.375" style="137" bestFit="1" customWidth="1"/>
    <col min="22" max="22" width="8.875" style="137"/>
    <col min="23" max="23" width="14.375" style="137" bestFit="1" customWidth="1"/>
    <col min="24" max="24" width="18.875" style="137" customWidth="1"/>
    <col min="25" max="16384" width="8.875" style="137"/>
  </cols>
  <sheetData>
    <row r="1" spans="1:24" ht="30" customHeight="1">
      <c r="A1" s="169" t="s">
        <v>227</v>
      </c>
      <c r="B1" s="169"/>
      <c r="C1" s="134"/>
      <c r="D1" s="134"/>
      <c r="E1" s="134"/>
      <c r="F1" s="134"/>
      <c r="G1" s="134"/>
      <c r="H1" s="134"/>
      <c r="I1" s="134"/>
      <c r="J1" s="134"/>
      <c r="K1" s="134"/>
      <c r="L1" s="134"/>
      <c r="M1" s="178"/>
      <c r="N1" s="135"/>
      <c r="O1" s="134"/>
      <c r="P1" s="135"/>
      <c r="Q1" s="179" t="s">
        <v>226</v>
      </c>
      <c r="S1" s="572" t="s">
        <v>206</v>
      </c>
      <c r="T1" s="572"/>
      <c r="U1" s="163" t="s">
        <v>204</v>
      </c>
      <c r="V1" s="164" t="s">
        <v>201</v>
      </c>
      <c r="W1" s="163" t="s">
        <v>205</v>
      </c>
      <c r="X1" s="166" t="s">
        <v>203</v>
      </c>
    </row>
    <row r="2" spans="1:24" ht="30" customHeight="1">
      <c r="A2" s="169"/>
      <c r="B2" s="171" t="s">
        <v>212</v>
      </c>
      <c r="C2" s="134"/>
      <c r="D2" s="134"/>
      <c r="E2" s="134"/>
      <c r="F2" s="134"/>
      <c r="G2" s="134"/>
      <c r="H2" s="134"/>
      <c r="I2" s="134"/>
      <c r="J2" s="134"/>
      <c r="K2" s="134"/>
      <c r="L2" s="134"/>
      <c r="M2" s="134"/>
      <c r="N2" s="135"/>
      <c r="O2" s="134"/>
      <c r="P2" s="135"/>
      <c r="Q2" s="136"/>
      <c r="S2" s="163" t="s">
        <v>200</v>
      </c>
      <c r="T2" s="163" t="s">
        <v>202</v>
      </c>
      <c r="U2" s="137">
        <v>0.39269999999999999</v>
      </c>
      <c r="V2" s="165">
        <v>0.45810000000000001</v>
      </c>
      <c r="W2" s="137">
        <v>0.52359999999999995</v>
      </c>
      <c r="X2" s="167" t="s">
        <v>207</v>
      </c>
    </row>
    <row r="3" spans="1:24" ht="30" customHeight="1">
      <c r="A3" s="169"/>
      <c r="B3" s="171" t="s">
        <v>214</v>
      </c>
      <c r="C3" s="134"/>
      <c r="D3" s="134"/>
      <c r="E3" s="134"/>
      <c r="F3" s="134"/>
      <c r="G3" s="134"/>
      <c r="H3" s="134"/>
      <c r="I3" s="134"/>
      <c r="J3" s="134"/>
      <c r="K3" s="134"/>
      <c r="L3" s="134"/>
      <c r="M3" s="134"/>
      <c r="N3" s="135"/>
      <c r="O3" s="134"/>
      <c r="P3" s="135"/>
      <c r="Q3" s="136"/>
    </row>
    <row r="4" spans="1:24" ht="30" customHeight="1">
      <c r="A4" s="169"/>
      <c r="B4" s="171" t="s">
        <v>213</v>
      </c>
      <c r="C4" s="134"/>
      <c r="D4" s="134"/>
      <c r="E4" s="134"/>
      <c r="F4" s="134"/>
      <c r="G4" s="134"/>
      <c r="H4" s="134"/>
      <c r="I4" s="134"/>
      <c r="J4" s="134"/>
      <c r="K4" s="134"/>
      <c r="L4" s="134"/>
      <c r="M4" s="134"/>
      <c r="N4" s="135"/>
      <c r="O4" s="134"/>
      <c r="P4" s="135"/>
      <c r="Q4" s="136"/>
    </row>
    <row r="5" spans="1:24" ht="30" hidden="1" customHeight="1">
      <c r="A5" s="169"/>
      <c r="B5" s="171" t="s">
        <v>220</v>
      </c>
      <c r="C5" s="134"/>
      <c r="D5" s="134"/>
      <c r="E5" s="134"/>
      <c r="F5" s="134"/>
      <c r="G5" s="134"/>
      <c r="H5" s="134"/>
      <c r="I5" s="134"/>
      <c r="J5" s="134"/>
      <c r="K5" s="134"/>
      <c r="L5" s="134"/>
      <c r="M5" s="134"/>
      <c r="N5" s="135"/>
      <c r="O5" s="134"/>
      <c r="P5" s="135"/>
      <c r="Q5" s="136"/>
    </row>
    <row r="6" spans="1:24" ht="6" customHeight="1" thickBot="1">
      <c r="A6" s="133"/>
      <c r="B6" s="170"/>
      <c r="C6" s="134"/>
      <c r="D6" s="134"/>
      <c r="E6" s="134"/>
      <c r="F6" s="134"/>
      <c r="G6" s="134"/>
      <c r="H6" s="134"/>
      <c r="I6" s="134"/>
      <c r="J6" s="134"/>
      <c r="K6" s="134"/>
      <c r="L6" s="134"/>
      <c r="M6" s="134"/>
      <c r="N6" s="135"/>
      <c r="O6" s="134"/>
      <c r="P6" s="135"/>
      <c r="Q6" s="136"/>
    </row>
    <row r="7" spans="1:24" ht="18" customHeight="1">
      <c r="A7" s="578" t="s">
        <v>185</v>
      </c>
      <c r="B7" s="579"/>
      <c r="C7" s="172" t="s">
        <v>186</v>
      </c>
      <c r="D7" s="582" t="s">
        <v>187</v>
      </c>
      <c r="E7" s="582"/>
      <c r="F7" s="172" t="s">
        <v>188</v>
      </c>
      <c r="G7" s="172" t="s">
        <v>190</v>
      </c>
      <c r="H7" s="172" t="s">
        <v>189</v>
      </c>
      <c r="I7" s="172" t="s">
        <v>210</v>
      </c>
      <c r="J7" s="582" t="s">
        <v>191</v>
      </c>
      <c r="K7" s="582"/>
      <c r="L7" s="172" t="s">
        <v>215</v>
      </c>
      <c r="M7" s="172" t="s">
        <v>211</v>
      </c>
      <c r="N7" s="175" t="s">
        <v>218</v>
      </c>
      <c r="O7" s="172" t="s">
        <v>219</v>
      </c>
      <c r="P7" s="175" t="s">
        <v>229</v>
      </c>
      <c r="Q7" s="583" t="s">
        <v>192</v>
      </c>
    </row>
    <row r="8" spans="1:24" ht="45.75" customHeight="1" thickBot="1">
      <c r="A8" s="580"/>
      <c r="B8" s="581"/>
      <c r="C8" s="177" t="s">
        <v>193</v>
      </c>
      <c r="D8" s="177" t="s">
        <v>194</v>
      </c>
      <c r="E8" s="177" t="s">
        <v>195</v>
      </c>
      <c r="F8" s="177" t="s">
        <v>208</v>
      </c>
      <c r="G8" s="177" t="s">
        <v>216</v>
      </c>
      <c r="H8" s="176" t="s">
        <v>196</v>
      </c>
      <c r="I8" s="177" t="s">
        <v>209</v>
      </c>
      <c r="J8" s="177" t="s">
        <v>221</v>
      </c>
      <c r="K8" s="177" t="s">
        <v>222</v>
      </c>
      <c r="L8" s="177" t="s">
        <v>217</v>
      </c>
      <c r="M8" s="177" t="s">
        <v>223</v>
      </c>
      <c r="N8" s="177" t="s">
        <v>228</v>
      </c>
      <c r="O8" s="177" t="s">
        <v>224</v>
      </c>
      <c r="P8" s="177" t="s">
        <v>225</v>
      </c>
      <c r="Q8" s="584"/>
    </row>
    <row r="9" spans="1:24" ht="24.95" customHeight="1">
      <c r="A9" s="570" t="s">
        <v>197</v>
      </c>
      <c r="B9" s="180" t="str">
        <f>식재공수량집계!A4</f>
        <v>1)이식</v>
      </c>
      <c r="C9" s="138">
        <v>0.5</v>
      </c>
      <c r="D9" s="161">
        <f t="shared" ref="D9:D10" si="0">J9/1.2</f>
        <v>33.333333333333336</v>
      </c>
      <c r="E9" s="138">
        <f t="shared" ref="E9" si="1">D9*0.01</f>
        <v>0.33333333333333337</v>
      </c>
      <c r="F9" s="206">
        <v>8</v>
      </c>
      <c r="G9" s="161">
        <v>1200</v>
      </c>
      <c r="H9" s="138">
        <v>0.2</v>
      </c>
      <c r="I9" s="173">
        <f t="shared" ref="I9:I10" si="2">TRUNC((C9*3.14*((E9/2)^2)*F9*G9*(1+H9)),3)</f>
        <v>502.4</v>
      </c>
      <c r="J9" s="206">
        <v>40</v>
      </c>
      <c r="K9" s="138">
        <f t="shared" ref="K9:K10" si="3">J9*4*0.01</f>
        <v>1.6</v>
      </c>
      <c r="L9" s="161">
        <v>1300</v>
      </c>
      <c r="M9" s="160">
        <f>$W$2*K9^3*1300</f>
        <v>2788.0652800000003</v>
      </c>
      <c r="N9" s="174">
        <f t="shared" ref="N9:N10" si="4">I9+M9</f>
        <v>3290.4652800000003</v>
      </c>
      <c r="O9" s="160">
        <f t="shared" ref="O9:O10" si="5">M9*0.2</f>
        <v>557.61305600000003</v>
      </c>
      <c r="P9" s="174">
        <f t="shared" ref="P9:P10" si="6">I9+O9</f>
        <v>1060.013056</v>
      </c>
      <c r="Q9" s="187"/>
      <c r="X9" s="168"/>
    </row>
    <row r="10" spans="1:24" ht="24.95" customHeight="1">
      <c r="A10" s="575"/>
      <c r="B10" s="181" t="str">
        <f>식재공수량집계!A5</f>
        <v>금송</v>
      </c>
      <c r="C10" s="182">
        <v>0.5</v>
      </c>
      <c r="D10" s="183">
        <f t="shared" si="0"/>
        <v>8.3333333333333339</v>
      </c>
      <c r="E10" s="182">
        <f t="shared" ref="E10" si="7">D10*0.01</f>
        <v>8.3333333333333343E-2</v>
      </c>
      <c r="F10" s="207">
        <v>3</v>
      </c>
      <c r="G10" s="183">
        <v>1200</v>
      </c>
      <c r="H10" s="182">
        <v>0.2</v>
      </c>
      <c r="I10" s="184">
        <f t="shared" si="2"/>
        <v>11.775</v>
      </c>
      <c r="J10" s="207">
        <v>10</v>
      </c>
      <c r="K10" s="182">
        <f t="shared" si="3"/>
        <v>0.4</v>
      </c>
      <c r="L10" s="183">
        <v>1300</v>
      </c>
      <c r="M10" s="185">
        <f>$W$2*K10^3*1300</f>
        <v>43.563520000000004</v>
      </c>
      <c r="N10" s="186">
        <f t="shared" si="4"/>
        <v>55.338520000000003</v>
      </c>
      <c r="O10" s="185">
        <f t="shared" si="5"/>
        <v>8.7127040000000004</v>
      </c>
      <c r="P10" s="186">
        <f t="shared" si="6"/>
        <v>20.487704000000001</v>
      </c>
      <c r="Q10" s="187"/>
      <c r="X10" s="168"/>
    </row>
    <row r="11" spans="1:24" ht="24.95" customHeight="1">
      <c r="A11" s="575"/>
      <c r="B11" s="181" t="str">
        <f>식재공수량집계!A6</f>
        <v>금송</v>
      </c>
      <c r="C11" s="182">
        <v>0.5</v>
      </c>
      <c r="D11" s="183">
        <f t="shared" ref="D11:D21" si="8">J11/1.2</f>
        <v>6.666666666666667</v>
      </c>
      <c r="E11" s="182">
        <f t="shared" ref="E11:E21" si="9">D11*0.01</f>
        <v>6.6666666666666666E-2</v>
      </c>
      <c r="F11" s="207">
        <v>3</v>
      </c>
      <c r="G11" s="183">
        <v>1200</v>
      </c>
      <c r="H11" s="182">
        <v>0.2</v>
      </c>
      <c r="I11" s="184">
        <f t="shared" ref="I11:I21" si="10">TRUNC((C11*3.14*((E11/2)^2)*F11*G11*(1+H11)),3)</f>
        <v>7.5359999999999996</v>
      </c>
      <c r="J11" s="207">
        <v>8</v>
      </c>
      <c r="K11" s="182">
        <f t="shared" ref="K11:K21" si="11">J11*4*0.01</f>
        <v>0.32</v>
      </c>
      <c r="L11" s="183">
        <v>1300</v>
      </c>
      <c r="M11" s="185">
        <f t="shared" ref="M11:M21" si="12">$W$2*K11^3*1300</f>
        <v>22.304522240000001</v>
      </c>
      <c r="N11" s="186">
        <f t="shared" ref="N11:N21" si="13">I11+M11</f>
        <v>29.840522239999999</v>
      </c>
      <c r="O11" s="185">
        <f t="shared" ref="O11:O21" si="14">M11*0.2</f>
        <v>4.460904448</v>
      </c>
      <c r="P11" s="186">
        <f t="shared" ref="P11:P21" si="15">I11+O11</f>
        <v>11.996904447999999</v>
      </c>
      <c r="Q11" s="187"/>
      <c r="X11" s="168"/>
    </row>
    <row r="12" spans="1:24" ht="24.95" customHeight="1">
      <c r="A12" s="575"/>
      <c r="B12" s="181" t="str">
        <f>식재공수량집계!A7</f>
        <v>금송</v>
      </c>
      <c r="C12" s="182">
        <v>0.5</v>
      </c>
      <c r="D12" s="183">
        <f t="shared" si="8"/>
        <v>25</v>
      </c>
      <c r="E12" s="182">
        <f t="shared" si="9"/>
        <v>0.25</v>
      </c>
      <c r="F12" s="207">
        <v>5</v>
      </c>
      <c r="G12" s="183">
        <v>1200</v>
      </c>
      <c r="H12" s="182">
        <v>0.2</v>
      </c>
      <c r="I12" s="184">
        <f t="shared" si="10"/>
        <v>176.625</v>
      </c>
      <c r="J12" s="207">
        <v>30</v>
      </c>
      <c r="K12" s="182">
        <f t="shared" si="11"/>
        <v>1.2</v>
      </c>
      <c r="L12" s="183">
        <v>1300</v>
      </c>
      <c r="M12" s="185">
        <f t="shared" si="12"/>
        <v>1176.2150399999998</v>
      </c>
      <c r="N12" s="186">
        <f t="shared" si="13"/>
        <v>1352.8400399999998</v>
      </c>
      <c r="O12" s="185">
        <f t="shared" si="14"/>
        <v>235.24300799999997</v>
      </c>
      <c r="P12" s="186">
        <f t="shared" si="15"/>
        <v>411.86800799999997</v>
      </c>
      <c r="Q12" s="187"/>
      <c r="X12" s="168"/>
    </row>
    <row r="13" spans="1:24" ht="24.95" customHeight="1">
      <c r="A13" s="575"/>
      <c r="B13" s="181" t="str">
        <f>식재공수량집계!A9</f>
        <v>소나무</v>
      </c>
      <c r="C13" s="182">
        <v>0.5</v>
      </c>
      <c r="D13" s="183">
        <f t="shared" si="8"/>
        <v>12.5</v>
      </c>
      <c r="E13" s="182">
        <f t="shared" si="9"/>
        <v>0.125</v>
      </c>
      <c r="F13" s="207">
        <v>4</v>
      </c>
      <c r="G13" s="183">
        <v>1200</v>
      </c>
      <c r="H13" s="182">
        <v>0.2</v>
      </c>
      <c r="I13" s="184">
        <f t="shared" si="10"/>
        <v>35.325000000000003</v>
      </c>
      <c r="J13" s="207">
        <v>15</v>
      </c>
      <c r="K13" s="182">
        <f t="shared" si="11"/>
        <v>0.6</v>
      </c>
      <c r="L13" s="183">
        <v>1300</v>
      </c>
      <c r="M13" s="185">
        <f t="shared" si="12"/>
        <v>147.02687999999998</v>
      </c>
      <c r="N13" s="186">
        <f t="shared" si="13"/>
        <v>182.35187999999999</v>
      </c>
      <c r="O13" s="185">
        <f t="shared" si="14"/>
        <v>29.405375999999997</v>
      </c>
      <c r="P13" s="186">
        <f t="shared" si="15"/>
        <v>64.730376000000007</v>
      </c>
      <c r="Q13" s="187"/>
      <c r="X13" s="168"/>
    </row>
    <row r="14" spans="1:24" ht="24.95" customHeight="1">
      <c r="A14" s="575"/>
      <c r="B14" s="181" t="str">
        <f>식재공수량집계!A75</f>
        <v>2)교목식재</v>
      </c>
      <c r="C14" s="182">
        <v>0.5</v>
      </c>
      <c r="D14" s="183">
        <f t="shared" si="8"/>
        <v>6.666666666666667</v>
      </c>
      <c r="E14" s="182">
        <f t="shared" si="9"/>
        <v>6.6666666666666666E-2</v>
      </c>
      <c r="F14" s="207">
        <v>3</v>
      </c>
      <c r="G14" s="183">
        <v>1200</v>
      </c>
      <c r="H14" s="182">
        <v>0.2</v>
      </c>
      <c r="I14" s="184">
        <f t="shared" si="10"/>
        <v>7.5359999999999996</v>
      </c>
      <c r="J14" s="207">
        <v>8</v>
      </c>
      <c r="K14" s="182">
        <f t="shared" si="11"/>
        <v>0.32</v>
      </c>
      <c r="L14" s="183">
        <v>1300</v>
      </c>
      <c r="M14" s="185">
        <f t="shared" si="12"/>
        <v>22.304522240000001</v>
      </c>
      <c r="N14" s="186">
        <f t="shared" si="13"/>
        <v>29.840522239999999</v>
      </c>
      <c r="O14" s="185">
        <f t="shared" si="14"/>
        <v>4.460904448</v>
      </c>
      <c r="P14" s="186">
        <f t="shared" si="15"/>
        <v>11.996904447999999</v>
      </c>
      <c r="Q14" s="187"/>
      <c r="X14" s="168"/>
    </row>
    <row r="15" spans="1:24" ht="24.95" customHeight="1">
      <c r="A15" s="575"/>
      <c r="B15" s="181" t="str">
        <f>식재공수량집계!A78</f>
        <v>느티나무</v>
      </c>
      <c r="C15" s="182">
        <v>0.5</v>
      </c>
      <c r="D15" s="183">
        <f t="shared" si="8"/>
        <v>8.3333333333333339</v>
      </c>
      <c r="E15" s="182">
        <f t="shared" si="9"/>
        <v>8.3333333333333343E-2</v>
      </c>
      <c r="F15" s="207">
        <v>3.5</v>
      </c>
      <c r="G15" s="183">
        <v>1200</v>
      </c>
      <c r="H15" s="182">
        <v>0.2</v>
      </c>
      <c r="I15" s="184">
        <f t="shared" si="10"/>
        <v>13.737</v>
      </c>
      <c r="J15" s="207">
        <v>10</v>
      </c>
      <c r="K15" s="182">
        <f t="shared" si="11"/>
        <v>0.4</v>
      </c>
      <c r="L15" s="183">
        <v>1300</v>
      </c>
      <c r="M15" s="185">
        <f t="shared" si="12"/>
        <v>43.563520000000004</v>
      </c>
      <c r="N15" s="186">
        <f t="shared" si="13"/>
        <v>57.300520000000006</v>
      </c>
      <c r="O15" s="185">
        <f t="shared" si="14"/>
        <v>8.7127040000000004</v>
      </c>
      <c r="P15" s="186">
        <f t="shared" si="15"/>
        <v>22.449704000000001</v>
      </c>
      <c r="Q15" s="187"/>
      <c r="X15" s="168"/>
    </row>
    <row r="16" spans="1:24" ht="24.95" customHeight="1">
      <c r="A16" s="575"/>
      <c r="B16" s="181" t="str">
        <f>식재공수량집계!A80</f>
        <v>매화나무</v>
      </c>
      <c r="C16" s="182">
        <v>0.5</v>
      </c>
      <c r="D16" s="183">
        <f t="shared" si="8"/>
        <v>12.5</v>
      </c>
      <c r="E16" s="182">
        <f t="shared" si="9"/>
        <v>0.125</v>
      </c>
      <c r="F16" s="207">
        <v>3.5</v>
      </c>
      <c r="G16" s="183">
        <v>1200</v>
      </c>
      <c r="H16" s="182">
        <v>0.2</v>
      </c>
      <c r="I16" s="184">
        <f t="shared" si="10"/>
        <v>30.908999999999999</v>
      </c>
      <c r="J16" s="207">
        <v>15</v>
      </c>
      <c r="K16" s="182">
        <f t="shared" si="11"/>
        <v>0.6</v>
      </c>
      <c r="L16" s="183">
        <v>1300</v>
      </c>
      <c r="M16" s="185">
        <f t="shared" si="12"/>
        <v>147.02687999999998</v>
      </c>
      <c r="N16" s="186">
        <f t="shared" si="13"/>
        <v>177.93587999999997</v>
      </c>
      <c r="O16" s="185">
        <f t="shared" si="14"/>
        <v>29.405375999999997</v>
      </c>
      <c r="P16" s="186">
        <f t="shared" si="15"/>
        <v>60.314375999999996</v>
      </c>
      <c r="Q16" s="187"/>
      <c r="X16" s="168"/>
    </row>
    <row r="17" spans="1:24" ht="24.95" customHeight="1">
      <c r="A17" s="575"/>
      <c r="B17" s="181" t="e">
        <f>식재공수량집계!#REF!</f>
        <v>#REF!</v>
      </c>
      <c r="C17" s="182">
        <v>0.5</v>
      </c>
      <c r="D17" s="183">
        <f t="shared" si="8"/>
        <v>12.5</v>
      </c>
      <c r="E17" s="182">
        <f t="shared" si="9"/>
        <v>0.125</v>
      </c>
      <c r="F17" s="207">
        <v>3.5</v>
      </c>
      <c r="G17" s="183">
        <v>1200</v>
      </c>
      <c r="H17" s="182">
        <v>0.2</v>
      </c>
      <c r="I17" s="184">
        <f t="shared" si="10"/>
        <v>30.908999999999999</v>
      </c>
      <c r="J17" s="207">
        <v>15</v>
      </c>
      <c r="K17" s="182">
        <f t="shared" si="11"/>
        <v>0.6</v>
      </c>
      <c r="L17" s="183">
        <v>1300</v>
      </c>
      <c r="M17" s="185">
        <f t="shared" si="12"/>
        <v>147.02687999999998</v>
      </c>
      <c r="N17" s="186">
        <f t="shared" si="13"/>
        <v>177.93587999999997</v>
      </c>
      <c r="O17" s="185">
        <f t="shared" si="14"/>
        <v>29.405375999999997</v>
      </c>
      <c r="P17" s="186">
        <f t="shared" si="15"/>
        <v>60.314375999999996</v>
      </c>
      <c r="Q17" s="187"/>
      <c r="X17" s="168"/>
    </row>
    <row r="18" spans="1:24" ht="24.95" customHeight="1">
      <c r="A18" s="575"/>
      <c r="B18" s="181" t="str">
        <f>식재공수량집계!A81</f>
        <v>산딸나무</v>
      </c>
      <c r="C18" s="182">
        <v>0.5</v>
      </c>
      <c r="D18" s="183">
        <f t="shared" si="8"/>
        <v>8.3333333333333339</v>
      </c>
      <c r="E18" s="182">
        <f t="shared" si="9"/>
        <v>8.3333333333333343E-2</v>
      </c>
      <c r="F18" s="207">
        <v>3</v>
      </c>
      <c r="G18" s="183">
        <v>1200</v>
      </c>
      <c r="H18" s="182">
        <v>0.2</v>
      </c>
      <c r="I18" s="184">
        <f t="shared" si="10"/>
        <v>11.775</v>
      </c>
      <c r="J18" s="207">
        <v>10</v>
      </c>
      <c r="K18" s="182">
        <f t="shared" si="11"/>
        <v>0.4</v>
      </c>
      <c r="L18" s="183">
        <v>1300</v>
      </c>
      <c r="M18" s="185">
        <f t="shared" si="12"/>
        <v>43.563520000000004</v>
      </c>
      <c r="N18" s="186">
        <f t="shared" si="13"/>
        <v>55.338520000000003</v>
      </c>
      <c r="O18" s="185">
        <f t="shared" si="14"/>
        <v>8.7127040000000004</v>
      </c>
      <c r="P18" s="186">
        <f t="shared" si="15"/>
        <v>20.487704000000001</v>
      </c>
      <c r="Q18" s="187"/>
      <c r="X18" s="168"/>
    </row>
    <row r="19" spans="1:24" ht="24.95" customHeight="1">
      <c r="A19" s="575"/>
      <c r="B19" s="181" t="e">
        <f>식재공수량집계!#REF!</f>
        <v>#REF!</v>
      </c>
      <c r="C19" s="182">
        <v>0.5</v>
      </c>
      <c r="D19" s="183">
        <f t="shared" si="8"/>
        <v>10</v>
      </c>
      <c r="E19" s="182">
        <f t="shared" si="9"/>
        <v>0.1</v>
      </c>
      <c r="F19" s="207">
        <v>3.5</v>
      </c>
      <c r="G19" s="183">
        <v>1200</v>
      </c>
      <c r="H19" s="182">
        <v>0.2</v>
      </c>
      <c r="I19" s="184">
        <f t="shared" si="10"/>
        <v>19.782</v>
      </c>
      <c r="J19" s="207">
        <v>12</v>
      </c>
      <c r="K19" s="182">
        <f t="shared" si="11"/>
        <v>0.48</v>
      </c>
      <c r="L19" s="183">
        <v>1300</v>
      </c>
      <c r="M19" s="185">
        <f t="shared" si="12"/>
        <v>75.277762559999985</v>
      </c>
      <c r="N19" s="186">
        <f t="shared" si="13"/>
        <v>95.059762559999982</v>
      </c>
      <c r="O19" s="185">
        <f t="shared" si="14"/>
        <v>15.055552511999998</v>
      </c>
      <c r="P19" s="186">
        <f t="shared" si="15"/>
        <v>34.837552512000002</v>
      </c>
      <c r="Q19" s="187"/>
      <c r="X19" s="168"/>
    </row>
    <row r="20" spans="1:24" ht="24.95" customHeight="1">
      <c r="A20" s="575"/>
      <c r="B20" s="181" t="str">
        <f>식재공수량집계!A82</f>
        <v>산수유</v>
      </c>
      <c r="C20" s="182">
        <v>0.5</v>
      </c>
      <c r="D20" s="183">
        <f t="shared" si="8"/>
        <v>12.5</v>
      </c>
      <c r="E20" s="182">
        <f t="shared" si="9"/>
        <v>0.125</v>
      </c>
      <c r="F20" s="207">
        <v>3.5</v>
      </c>
      <c r="G20" s="183">
        <v>1200</v>
      </c>
      <c r="H20" s="182">
        <v>0.2</v>
      </c>
      <c r="I20" s="184">
        <f t="shared" si="10"/>
        <v>30.908999999999999</v>
      </c>
      <c r="J20" s="207">
        <v>15</v>
      </c>
      <c r="K20" s="182">
        <f t="shared" si="11"/>
        <v>0.6</v>
      </c>
      <c r="L20" s="183">
        <v>1300</v>
      </c>
      <c r="M20" s="185">
        <f t="shared" si="12"/>
        <v>147.02687999999998</v>
      </c>
      <c r="N20" s="186">
        <f t="shared" si="13"/>
        <v>177.93587999999997</v>
      </c>
      <c r="O20" s="185">
        <f t="shared" si="14"/>
        <v>29.405375999999997</v>
      </c>
      <c r="P20" s="186">
        <f t="shared" si="15"/>
        <v>60.314375999999996</v>
      </c>
      <c r="Q20" s="187"/>
      <c r="X20" s="168"/>
    </row>
    <row r="21" spans="1:24" ht="24.95" customHeight="1">
      <c r="A21" s="575"/>
      <c r="B21" s="181" t="str">
        <f>식재공수량집계!A83</f>
        <v>왕벚나무</v>
      </c>
      <c r="C21" s="182">
        <v>0.5</v>
      </c>
      <c r="D21" s="183">
        <f t="shared" si="8"/>
        <v>12.5</v>
      </c>
      <c r="E21" s="182">
        <f t="shared" si="9"/>
        <v>0.125</v>
      </c>
      <c r="F21" s="207">
        <v>4</v>
      </c>
      <c r="G21" s="183">
        <v>1200</v>
      </c>
      <c r="H21" s="182">
        <v>0.2</v>
      </c>
      <c r="I21" s="184">
        <f t="shared" si="10"/>
        <v>35.325000000000003</v>
      </c>
      <c r="J21" s="207">
        <v>15</v>
      </c>
      <c r="K21" s="182">
        <f t="shared" si="11"/>
        <v>0.6</v>
      </c>
      <c r="L21" s="183">
        <v>1300</v>
      </c>
      <c r="M21" s="185">
        <f t="shared" si="12"/>
        <v>147.02687999999998</v>
      </c>
      <c r="N21" s="186">
        <f t="shared" si="13"/>
        <v>182.35187999999999</v>
      </c>
      <c r="O21" s="185">
        <f t="shared" si="14"/>
        <v>29.405375999999997</v>
      </c>
      <c r="P21" s="186">
        <f t="shared" si="15"/>
        <v>64.730376000000007</v>
      </c>
      <c r="Q21" s="187"/>
      <c r="X21" s="168"/>
    </row>
    <row r="22" spans="1:24" ht="24.95" customHeight="1">
      <c r="A22" s="575"/>
      <c r="B22" s="181" t="str">
        <f>식재공수량집계!A84</f>
        <v>참나무</v>
      </c>
      <c r="C22" s="182">
        <v>0.5</v>
      </c>
      <c r="D22" s="183">
        <f t="shared" ref="D22:D23" si="16">J22/1.2</f>
        <v>12.5</v>
      </c>
      <c r="E22" s="182">
        <f t="shared" ref="E22:E23" si="17">D22*0.01</f>
        <v>0.125</v>
      </c>
      <c r="F22" s="207">
        <v>3.5</v>
      </c>
      <c r="G22" s="183">
        <v>1200</v>
      </c>
      <c r="H22" s="182">
        <v>0.2</v>
      </c>
      <c r="I22" s="184">
        <f t="shared" ref="I22:I23" si="18">TRUNC((C22*3.14*((E22/2)^2)*F22*G22*(1+H22)),3)</f>
        <v>30.908999999999999</v>
      </c>
      <c r="J22" s="207">
        <v>15</v>
      </c>
      <c r="K22" s="182">
        <f t="shared" ref="K22:K23" si="19">J22*4*0.01</f>
        <v>0.6</v>
      </c>
      <c r="L22" s="183">
        <v>1300</v>
      </c>
      <c r="M22" s="185">
        <f t="shared" ref="M22:M23" si="20">$W$2*K22^3*1300</f>
        <v>147.02687999999998</v>
      </c>
      <c r="N22" s="186">
        <f t="shared" ref="N22:N23" si="21">I22+M22</f>
        <v>177.93587999999997</v>
      </c>
      <c r="O22" s="185">
        <f t="shared" ref="O22:O23" si="22">M22*0.2</f>
        <v>29.405375999999997</v>
      </c>
      <c r="P22" s="186">
        <f t="shared" ref="P22:P23" si="23">I22+O22</f>
        <v>60.314375999999996</v>
      </c>
      <c r="Q22" s="187"/>
      <c r="X22" s="168"/>
    </row>
    <row r="23" spans="1:24" ht="24.95" customHeight="1">
      <c r="A23" s="575"/>
      <c r="B23" s="181" t="str">
        <f>식재공수량집계!A85</f>
        <v>청단풍</v>
      </c>
      <c r="C23" s="182">
        <v>0.5</v>
      </c>
      <c r="D23" s="183">
        <f t="shared" si="16"/>
        <v>10</v>
      </c>
      <c r="E23" s="182">
        <f t="shared" si="17"/>
        <v>0.1</v>
      </c>
      <c r="F23" s="207">
        <v>4</v>
      </c>
      <c r="G23" s="183">
        <v>1200</v>
      </c>
      <c r="H23" s="182">
        <v>0.2</v>
      </c>
      <c r="I23" s="184">
        <f t="shared" si="18"/>
        <v>22.608000000000001</v>
      </c>
      <c r="J23" s="207">
        <v>12</v>
      </c>
      <c r="K23" s="182">
        <f t="shared" si="19"/>
        <v>0.48</v>
      </c>
      <c r="L23" s="183">
        <v>1300</v>
      </c>
      <c r="M23" s="185">
        <f t="shared" si="20"/>
        <v>75.277762559999985</v>
      </c>
      <c r="N23" s="186">
        <f t="shared" si="21"/>
        <v>97.885762559999989</v>
      </c>
      <c r="O23" s="185">
        <f t="shared" si="22"/>
        <v>15.055552511999998</v>
      </c>
      <c r="P23" s="186">
        <f t="shared" si="23"/>
        <v>37.663552511999995</v>
      </c>
      <c r="Q23" s="187"/>
      <c r="X23" s="168"/>
    </row>
    <row r="24" spans="1:24" ht="24.95" customHeight="1" thickBot="1">
      <c r="A24" s="571"/>
      <c r="B24" s="181"/>
      <c r="C24" s="182"/>
      <c r="D24" s="183"/>
      <c r="E24" s="182"/>
      <c r="F24" s="207"/>
      <c r="G24" s="183"/>
      <c r="H24" s="182"/>
      <c r="I24" s="184"/>
      <c r="J24" s="207"/>
      <c r="K24" s="182"/>
      <c r="L24" s="183"/>
      <c r="M24" s="185"/>
      <c r="N24" s="186"/>
      <c r="O24" s="185"/>
      <c r="P24" s="186"/>
      <c r="Q24" s="187"/>
    </row>
    <row r="25" spans="1:24" ht="30" hidden="1" customHeight="1">
      <c r="A25" s="570" t="s">
        <v>198</v>
      </c>
      <c r="B25" s="576"/>
      <c r="C25" s="138"/>
      <c r="D25" s="139"/>
      <c r="E25" s="138"/>
      <c r="F25" s="140"/>
      <c r="G25" s="139"/>
      <c r="H25" s="138"/>
      <c r="I25" s="138"/>
      <c r="J25" s="141"/>
      <c r="K25" s="138"/>
      <c r="L25" s="139"/>
      <c r="M25" s="142"/>
      <c r="N25" s="143"/>
      <c r="O25" s="142"/>
      <c r="P25" s="143"/>
      <c r="Q25" s="144"/>
    </row>
    <row r="26" spans="1:24" ht="30" hidden="1" customHeight="1">
      <c r="A26" s="575"/>
      <c r="B26" s="577"/>
      <c r="C26" s="152"/>
      <c r="D26" s="153"/>
      <c r="E26" s="152"/>
      <c r="F26" s="154"/>
      <c r="G26" s="153"/>
      <c r="H26" s="152"/>
      <c r="I26" s="152"/>
      <c r="J26" s="155"/>
      <c r="K26" s="152"/>
      <c r="L26" s="153"/>
      <c r="M26" s="156"/>
      <c r="N26" s="157"/>
      <c r="O26" s="156"/>
      <c r="P26" s="157"/>
      <c r="Q26" s="158"/>
    </row>
    <row r="27" spans="1:24">
      <c r="R27" s="159"/>
    </row>
    <row r="29" spans="1:24">
      <c r="R29" s="159"/>
    </row>
    <row r="33" spans="14:16">
      <c r="N33" s="159"/>
      <c r="P33" s="159"/>
    </row>
    <row r="35" spans="14:16">
      <c r="N35" s="159"/>
      <c r="P35" s="159"/>
    </row>
  </sheetData>
  <mergeCells count="8">
    <mergeCell ref="A25:A26"/>
    <mergeCell ref="B25:B26"/>
    <mergeCell ref="S1:T1"/>
    <mergeCell ref="A7:B8"/>
    <mergeCell ref="D7:E7"/>
    <mergeCell ref="J7:K7"/>
    <mergeCell ref="Q7:Q8"/>
    <mergeCell ref="A9:A24"/>
  </mergeCells>
  <phoneticPr fontId="1" type="noConversion"/>
  <pageMargins left="0.70866141732283472" right="0.70866141732283472" top="0.74803149606299213" bottom="0.74803149606299213" header="0.31496062992125984" footer="0.31496062992125984"/>
  <pageSetup paperSize="9" scale="80"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7" tint="0.59999389629810485"/>
  </sheetPr>
  <dimension ref="A1:O121"/>
  <sheetViews>
    <sheetView view="pageBreakPreview" zoomScaleNormal="100" zoomScaleSheetLayoutView="100" workbookViewId="0"/>
  </sheetViews>
  <sheetFormatPr defaultRowHeight="16.5"/>
  <cols>
    <col min="1" max="1" width="18.875" customWidth="1"/>
    <col min="2" max="2" width="16.75" customWidth="1"/>
    <col min="3" max="3" width="5.25" customWidth="1"/>
    <col min="4" max="4" width="7.25" customWidth="1"/>
    <col min="5" max="5" width="12.125" customWidth="1"/>
    <col min="6" max="6" width="12" customWidth="1"/>
    <col min="7" max="7" width="8.625" hidden="1" customWidth="1"/>
    <col min="8" max="8" width="8" hidden="1" customWidth="1"/>
    <col min="9" max="9" width="10.75" customWidth="1"/>
    <col min="12" max="12" width="9.5" customWidth="1"/>
    <col min="13" max="15" width="11.25" bestFit="1" customWidth="1"/>
  </cols>
  <sheetData>
    <row r="1" spans="1:14" ht="24.95" customHeight="1">
      <c r="A1" s="1" t="s">
        <v>40</v>
      </c>
    </row>
    <row r="2" spans="1:14" ht="15" customHeight="1">
      <c r="A2" s="505" t="s">
        <v>39</v>
      </c>
      <c r="B2" s="505" t="s">
        <v>1</v>
      </c>
      <c r="C2" s="505" t="s">
        <v>28</v>
      </c>
      <c r="D2" s="505" t="s">
        <v>87</v>
      </c>
      <c r="E2" s="567" t="s">
        <v>115</v>
      </c>
      <c r="F2" s="567"/>
      <c r="G2" s="567" t="s">
        <v>1470</v>
      </c>
      <c r="H2" s="567"/>
      <c r="I2" s="505" t="s">
        <v>4</v>
      </c>
    </row>
    <row r="3" spans="1:14" ht="15" customHeight="1" thickBot="1">
      <c r="A3" s="506"/>
      <c r="B3" s="506"/>
      <c r="C3" s="506"/>
      <c r="D3" s="506"/>
      <c r="E3" s="52" t="s">
        <v>41</v>
      </c>
      <c r="F3" s="52" t="s">
        <v>42</v>
      </c>
      <c r="G3" s="52" t="s">
        <v>41</v>
      </c>
      <c r="H3" s="52" t="s">
        <v>42</v>
      </c>
      <c r="I3" s="506"/>
    </row>
    <row r="4" spans="1:14" ht="15" customHeight="1" thickTop="1">
      <c r="A4" s="464" t="str">
        <f>식재공수량집계!A5</f>
        <v>금송</v>
      </c>
      <c r="B4" s="79" t="str">
        <f>식재공수량집계!B5</f>
        <v>H8.0xR25</v>
      </c>
      <c r="C4" s="79" t="str">
        <f>식재공수량집계!C5</f>
        <v>주</v>
      </c>
      <c r="D4" s="80">
        <f>식재공수량집계!D5</f>
        <v>2</v>
      </c>
      <c r="E4" s="208">
        <v>30</v>
      </c>
      <c r="F4" s="18">
        <f t="shared" ref="F4:F35" si="0">ROUNDUP(D4*E4,1)</f>
        <v>60</v>
      </c>
      <c r="G4" s="31">
        <f>$L$6</f>
        <v>2.04</v>
      </c>
      <c r="H4" s="31">
        <f>ROUNDUP(D4*G4,1)</f>
        <v>4.0999999999999996</v>
      </c>
      <c r="I4" s="458"/>
      <c r="K4" t="s">
        <v>1472</v>
      </c>
      <c r="L4">
        <f>0.21+1.71</f>
        <v>1.92</v>
      </c>
      <c r="N4" s="113"/>
    </row>
    <row r="5" spans="1:14" ht="15" customHeight="1">
      <c r="A5" s="464" t="str">
        <f>식재공수량집계!A6</f>
        <v>금송</v>
      </c>
      <c r="B5" s="79" t="str">
        <f>식재공수량집계!B6</f>
        <v>H7.0xW3.5</v>
      </c>
      <c r="C5" s="79" t="str">
        <f>식재공수량집계!C6</f>
        <v>주</v>
      </c>
      <c r="D5" s="80">
        <f>식재공수량집계!D6</f>
        <v>3</v>
      </c>
      <c r="E5" s="208">
        <v>40</v>
      </c>
      <c r="F5" s="18">
        <f t="shared" si="0"/>
        <v>120</v>
      </c>
      <c r="G5" s="31">
        <f>$L$6</f>
        <v>2.04</v>
      </c>
      <c r="H5" s="31">
        <f>ROUNDUP(D5*G5,1)</f>
        <v>6.1999999999999993</v>
      </c>
      <c r="I5" s="458"/>
      <c r="K5" t="s">
        <v>1471</v>
      </c>
      <c r="L5">
        <f>0.26+1.71</f>
        <v>1.97</v>
      </c>
      <c r="N5" s="113"/>
    </row>
    <row r="6" spans="1:14" ht="15" customHeight="1">
      <c r="A6" s="464" t="str">
        <f>식재공수량집계!A7</f>
        <v>금송</v>
      </c>
      <c r="B6" s="79" t="str">
        <f>식재공수량집계!B7</f>
        <v>H5.0xW2.5</v>
      </c>
      <c r="C6" s="79" t="str">
        <f>식재공수량집계!C7</f>
        <v>주</v>
      </c>
      <c r="D6" s="80">
        <f>식재공수량집계!D7</f>
        <v>2</v>
      </c>
      <c r="E6" s="208">
        <v>30</v>
      </c>
      <c r="F6" s="18">
        <f t="shared" si="0"/>
        <v>60</v>
      </c>
      <c r="G6" s="31">
        <f>$L$5</f>
        <v>1.97</v>
      </c>
      <c r="H6" s="31">
        <f t="shared" ref="H6:H69" si="1">ROUNDUP(D6*G6,1)</f>
        <v>4</v>
      </c>
      <c r="I6" s="458"/>
      <c r="K6" t="s">
        <v>1473</v>
      </c>
      <c r="L6">
        <f>0.32+1.72</f>
        <v>2.04</v>
      </c>
      <c r="N6" s="113"/>
    </row>
    <row r="7" spans="1:14" ht="15" customHeight="1">
      <c r="A7" s="464" t="str">
        <f>식재공수량집계!A8</f>
        <v>소나무</v>
      </c>
      <c r="B7" s="79" t="str">
        <f>식재공수량집계!B8</f>
        <v>H14.0xR40</v>
      </c>
      <c r="C7" s="79" t="str">
        <f>식재공수량집계!C8</f>
        <v>주</v>
      </c>
      <c r="D7" s="80">
        <f>식재공수량집계!D8</f>
        <v>5</v>
      </c>
      <c r="E7" s="208">
        <v>50</v>
      </c>
      <c r="F7" s="18">
        <f t="shared" si="0"/>
        <v>250</v>
      </c>
      <c r="G7" s="31">
        <f>$L$7</f>
        <v>2.12</v>
      </c>
      <c r="H7" s="31">
        <f t="shared" si="1"/>
        <v>10.6</v>
      </c>
      <c r="I7" s="458"/>
      <c r="K7" t="s">
        <v>1474</v>
      </c>
      <c r="L7" s="490">
        <f>0.4+1.72</f>
        <v>2.12</v>
      </c>
      <c r="N7" s="113"/>
    </row>
    <row r="8" spans="1:14" ht="15" customHeight="1">
      <c r="A8" s="464" t="str">
        <f>식재공수량집계!A9</f>
        <v>소나무</v>
      </c>
      <c r="B8" s="79" t="str">
        <f>식재공수량집계!B9</f>
        <v>H10.0xW5.0xR36</v>
      </c>
      <c r="C8" s="79" t="str">
        <f>식재공수량집계!C9</f>
        <v>주</v>
      </c>
      <c r="D8" s="80">
        <f>식재공수량집계!D9</f>
        <v>6</v>
      </c>
      <c r="E8" s="208">
        <v>40</v>
      </c>
      <c r="F8" s="18">
        <f t="shared" si="0"/>
        <v>240</v>
      </c>
      <c r="G8" s="31">
        <f>$L$7</f>
        <v>2.12</v>
      </c>
      <c r="H8" s="31">
        <f t="shared" si="1"/>
        <v>12.799999999999999</v>
      </c>
      <c r="I8" s="458"/>
      <c r="K8" t="s">
        <v>1475</v>
      </c>
      <c r="L8">
        <f>0.52+1.7</f>
        <v>2.2199999999999998</v>
      </c>
      <c r="N8" s="113"/>
    </row>
    <row r="9" spans="1:14" ht="15" customHeight="1">
      <c r="A9" s="464" t="str">
        <f>식재공수량집계!A10</f>
        <v>소나무</v>
      </c>
      <c r="B9" s="79" t="str">
        <f>식재공수량집계!B10</f>
        <v>H10.0xW4.0xR28</v>
      </c>
      <c r="C9" s="79" t="str">
        <f>식재공수량집계!C10</f>
        <v>주</v>
      </c>
      <c r="D9" s="80">
        <f>식재공수량집계!D10</f>
        <v>10</v>
      </c>
      <c r="E9" s="208">
        <v>30</v>
      </c>
      <c r="F9" s="18">
        <f t="shared" si="0"/>
        <v>300</v>
      </c>
      <c r="G9" s="31">
        <f>$L$6</f>
        <v>2.04</v>
      </c>
      <c r="H9" s="31">
        <f t="shared" si="1"/>
        <v>20.399999999999999</v>
      </c>
      <c r="I9" s="458"/>
      <c r="N9" s="113"/>
    </row>
    <row r="10" spans="1:14" ht="15" customHeight="1">
      <c r="A10" s="464" t="str">
        <f>식재공수량집계!A11</f>
        <v>소나무</v>
      </c>
      <c r="B10" s="79" t="str">
        <f>식재공수량집계!B11</f>
        <v>H5.5xW2.5xR25</v>
      </c>
      <c r="C10" s="79" t="str">
        <f>식재공수량집계!C11</f>
        <v>주</v>
      </c>
      <c r="D10" s="80">
        <f>식재공수량집계!D11</f>
        <v>2</v>
      </c>
      <c r="E10" s="208">
        <v>30</v>
      </c>
      <c r="F10" s="18">
        <f t="shared" si="0"/>
        <v>60</v>
      </c>
      <c r="G10" s="31">
        <f>$L$6</f>
        <v>2.04</v>
      </c>
      <c r="H10" s="31">
        <f t="shared" si="1"/>
        <v>4.0999999999999996</v>
      </c>
      <c r="I10" s="458"/>
      <c r="N10" s="113"/>
    </row>
    <row r="11" spans="1:14" ht="15" customHeight="1">
      <c r="A11" s="464" t="str">
        <f>식재공수량집계!A12</f>
        <v>소나무</v>
      </c>
      <c r="B11" s="79" t="str">
        <f>식재공수량집계!B12</f>
        <v>H3.5xR20</v>
      </c>
      <c r="C11" s="79" t="str">
        <f>식재공수량집계!C12</f>
        <v>주</v>
      </c>
      <c r="D11" s="80">
        <f>식재공수량집계!D12</f>
        <v>39</v>
      </c>
      <c r="E11" s="208">
        <v>20</v>
      </c>
      <c r="F11" s="18">
        <f t="shared" si="0"/>
        <v>780</v>
      </c>
      <c r="G11" s="31">
        <f>$L$5</f>
        <v>1.97</v>
      </c>
      <c r="H11" s="31">
        <f t="shared" si="1"/>
        <v>76.899999999999991</v>
      </c>
      <c r="I11" s="458"/>
      <c r="N11" s="113"/>
    </row>
    <row r="12" spans="1:14" ht="15" customHeight="1">
      <c r="A12" s="464" t="str">
        <f>식재공수량집계!A13</f>
        <v>소나무</v>
      </c>
      <c r="B12" s="79" t="str">
        <f>식재공수량집계!B13</f>
        <v>H2.5xR10</v>
      </c>
      <c r="C12" s="79" t="str">
        <f>식재공수량집계!C13</f>
        <v>주</v>
      </c>
      <c r="D12" s="80">
        <f>식재공수량집계!D13</f>
        <v>3</v>
      </c>
      <c r="E12" s="208">
        <v>15</v>
      </c>
      <c r="F12" s="18">
        <f t="shared" si="0"/>
        <v>45</v>
      </c>
      <c r="G12" s="31">
        <f>$L$4</f>
        <v>1.92</v>
      </c>
      <c r="H12" s="31">
        <f t="shared" si="1"/>
        <v>5.8</v>
      </c>
      <c r="I12" s="458"/>
      <c r="N12" s="113"/>
    </row>
    <row r="13" spans="1:14" ht="15" customHeight="1">
      <c r="A13" s="464" t="str">
        <f>식재공수량집계!A14</f>
        <v>스트로브잣나무</v>
      </c>
      <c r="B13" s="79" t="str">
        <f>식재공수량집계!B14</f>
        <v>H10.0xR26</v>
      </c>
      <c r="C13" s="79" t="str">
        <f>식재공수량집계!C14</f>
        <v>주</v>
      </c>
      <c r="D13" s="80">
        <f>식재공수량집계!D14</f>
        <v>2</v>
      </c>
      <c r="E13" s="208">
        <v>30</v>
      </c>
      <c r="F13" s="18">
        <f t="shared" si="0"/>
        <v>60</v>
      </c>
      <c r="G13" s="31">
        <f>$L$6</f>
        <v>2.04</v>
      </c>
      <c r="H13" s="31">
        <f t="shared" si="1"/>
        <v>4.0999999999999996</v>
      </c>
      <c r="I13" s="458"/>
      <c r="N13" s="113"/>
    </row>
    <row r="14" spans="1:14" ht="15" customHeight="1">
      <c r="A14" s="464" t="str">
        <f>식재공수량집계!A15</f>
        <v>스트로브잣나무</v>
      </c>
      <c r="B14" s="79" t="str">
        <f>식재공수량집계!B15</f>
        <v>H8.0xR18</v>
      </c>
      <c r="C14" s="79" t="str">
        <f>식재공수량집계!C15</f>
        <v>주</v>
      </c>
      <c r="D14" s="80">
        <f>식재공수량집계!D15</f>
        <v>7</v>
      </c>
      <c r="E14" s="208">
        <v>20</v>
      </c>
      <c r="F14" s="18">
        <f t="shared" si="0"/>
        <v>140</v>
      </c>
      <c r="G14" s="31">
        <f>$L$5</f>
        <v>1.97</v>
      </c>
      <c r="H14" s="31">
        <f t="shared" si="1"/>
        <v>13.799999999999999</v>
      </c>
      <c r="I14" s="458"/>
      <c r="N14" s="113"/>
    </row>
    <row r="15" spans="1:14" ht="15" customHeight="1">
      <c r="A15" s="464" t="str">
        <f>식재공수량집계!A16</f>
        <v>스트로브잣나무</v>
      </c>
      <c r="B15" s="79" t="str">
        <f>식재공수량집계!B16</f>
        <v>H7.0xR22</v>
      </c>
      <c r="C15" s="79" t="str">
        <f>식재공수량집계!C16</f>
        <v>주</v>
      </c>
      <c r="D15" s="80">
        <f>식재공수량집계!D16</f>
        <v>12</v>
      </c>
      <c r="E15" s="208">
        <v>20</v>
      </c>
      <c r="F15" s="18">
        <f t="shared" si="0"/>
        <v>240</v>
      </c>
      <c r="G15" s="31">
        <f>$L$6</f>
        <v>2.04</v>
      </c>
      <c r="H15" s="31">
        <f t="shared" si="1"/>
        <v>24.5</v>
      </c>
      <c r="I15" s="458"/>
      <c r="N15" s="113"/>
    </row>
    <row r="16" spans="1:14" ht="15" customHeight="1">
      <c r="A16" s="464" t="str">
        <f>식재공수량집계!A17</f>
        <v>스트로브잣나무</v>
      </c>
      <c r="B16" s="79" t="str">
        <f>식재공수량집계!B17</f>
        <v>H6.0xR18</v>
      </c>
      <c r="C16" s="79" t="str">
        <f>식재공수량집계!C17</f>
        <v>주</v>
      </c>
      <c r="D16" s="80">
        <f>식재공수량집계!D17</f>
        <v>36</v>
      </c>
      <c r="E16" s="208">
        <v>20</v>
      </c>
      <c r="F16" s="18">
        <f t="shared" si="0"/>
        <v>720</v>
      </c>
      <c r="G16" s="31">
        <f>$L$5</f>
        <v>1.97</v>
      </c>
      <c r="H16" s="31">
        <f t="shared" si="1"/>
        <v>71</v>
      </c>
      <c r="I16" s="458"/>
      <c r="N16" s="113"/>
    </row>
    <row r="17" spans="1:14" ht="15" customHeight="1">
      <c r="A17" s="464" t="str">
        <f>식재공수량집계!A18</f>
        <v>전나무</v>
      </c>
      <c r="B17" s="79" t="str">
        <f>식재공수량집계!B18</f>
        <v>H16.0xW6.0xR44</v>
      </c>
      <c r="C17" s="79" t="str">
        <f>식재공수량집계!C18</f>
        <v>주</v>
      </c>
      <c r="D17" s="80">
        <f>식재공수량집계!D18</f>
        <v>8</v>
      </c>
      <c r="E17" s="208">
        <v>50</v>
      </c>
      <c r="F17" s="18">
        <f t="shared" si="0"/>
        <v>400</v>
      </c>
      <c r="G17" s="31">
        <f>$L$8</f>
        <v>2.2199999999999998</v>
      </c>
      <c r="H17" s="31">
        <f t="shared" si="1"/>
        <v>17.8</v>
      </c>
      <c r="I17" s="458"/>
      <c r="N17" s="113"/>
    </row>
    <row r="18" spans="1:14" ht="15" customHeight="1">
      <c r="A18" s="464" t="str">
        <f>식재공수량집계!A19</f>
        <v>전나무</v>
      </c>
      <c r="B18" s="79" t="str">
        <f>식재공수량집계!B19</f>
        <v>H16.0xW5.0xR58</v>
      </c>
      <c r="C18" s="79" t="str">
        <f>식재공수량집계!C19</f>
        <v>주</v>
      </c>
      <c r="D18" s="80">
        <f>식재공수량집계!D19</f>
        <v>2</v>
      </c>
      <c r="E18" s="208">
        <v>50</v>
      </c>
      <c r="F18" s="18">
        <f t="shared" si="0"/>
        <v>100</v>
      </c>
      <c r="G18" s="31">
        <f>$L$8</f>
        <v>2.2199999999999998</v>
      </c>
      <c r="H18" s="31">
        <f t="shared" si="1"/>
        <v>4.5</v>
      </c>
      <c r="I18" s="458"/>
      <c r="N18" s="113"/>
    </row>
    <row r="19" spans="1:14" ht="15" customHeight="1">
      <c r="A19" s="464" t="str">
        <f>식재공수량집계!A20</f>
        <v>전나무</v>
      </c>
      <c r="B19" s="79" t="str">
        <f>식재공수량집계!B20</f>
        <v>H16.0xR46</v>
      </c>
      <c r="C19" s="79" t="str">
        <f>식재공수량집계!C20</f>
        <v>주</v>
      </c>
      <c r="D19" s="80">
        <f>식재공수량집계!D20</f>
        <v>2</v>
      </c>
      <c r="E19" s="208">
        <v>50</v>
      </c>
      <c r="F19" s="18">
        <f t="shared" si="0"/>
        <v>100</v>
      </c>
      <c r="G19" s="31">
        <f>$L$8</f>
        <v>2.2199999999999998</v>
      </c>
      <c r="H19" s="31">
        <f t="shared" si="1"/>
        <v>4.5</v>
      </c>
      <c r="I19" s="458"/>
      <c r="N19" s="113"/>
    </row>
    <row r="20" spans="1:14" ht="15" customHeight="1">
      <c r="A20" s="464" t="str">
        <f>식재공수량집계!A21</f>
        <v>주목</v>
      </c>
      <c r="B20" s="79" t="str">
        <f>식재공수량집계!B21</f>
        <v>H3.0xW2.0</v>
      </c>
      <c r="C20" s="79" t="str">
        <f>식재공수량집계!C21</f>
        <v>주</v>
      </c>
      <c r="D20" s="80">
        <f>식재공수량집계!D21</f>
        <v>4</v>
      </c>
      <c r="E20" s="208">
        <v>10</v>
      </c>
      <c r="F20" s="18">
        <f t="shared" si="0"/>
        <v>40</v>
      </c>
      <c r="G20" s="31">
        <f>$L$4</f>
        <v>1.92</v>
      </c>
      <c r="H20" s="31">
        <f t="shared" si="1"/>
        <v>7.6999999999999993</v>
      </c>
      <c r="I20" s="458"/>
      <c r="N20" s="113"/>
    </row>
    <row r="21" spans="1:14" ht="15" customHeight="1">
      <c r="A21" s="464" t="str">
        <f>식재공수량집계!A22</f>
        <v>주목</v>
      </c>
      <c r="B21" s="79" t="str">
        <f>식재공수량집계!B22</f>
        <v>H2.5xW2.0</v>
      </c>
      <c r="C21" s="79" t="str">
        <f>식재공수량집계!C22</f>
        <v>주</v>
      </c>
      <c r="D21" s="80">
        <f>식재공수량집계!D22</f>
        <v>25</v>
      </c>
      <c r="E21" s="208">
        <v>10</v>
      </c>
      <c r="F21" s="18">
        <f t="shared" si="0"/>
        <v>250</v>
      </c>
      <c r="G21" s="31">
        <f>$L$4</f>
        <v>1.92</v>
      </c>
      <c r="H21" s="31">
        <f t="shared" si="1"/>
        <v>48</v>
      </c>
      <c r="I21" s="458"/>
      <c r="N21" s="113"/>
    </row>
    <row r="22" spans="1:14" ht="15" customHeight="1">
      <c r="A22" s="464" t="str">
        <f>식재공수량집계!A23</f>
        <v>주목</v>
      </c>
      <c r="B22" s="79" t="str">
        <f>식재공수량집계!B23</f>
        <v>H2.5xW1.5</v>
      </c>
      <c r="C22" s="79" t="str">
        <f>식재공수량집계!C23</f>
        <v>주</v>
      </c>
      <c r="D22" s="80">
        <f>식재공수량집계!D23</f>
        <v>1</v>
      </c>
      <c r="E22" s="208">
        <v>10</v>
      </c>
      <c r="F22" s="18">
        <f t="shared" si="0"/>
        <v>10</v>
      </c>
      <c r="G22" s="31">
        <f>$L$4</f>
        <v>1.92</v>
      </c>
      <c r="H22" s="31">
        <f t="shared" si="1"/>
        <v>2</v>
      </c>
      <c r="I22" s="458"/>
      <c r="N22" s="113"/>
    </row>
    <row r="23" spans="1:14" ht="15" customHeight="1">
      <c r="A23" s="464" t="str">
        <f>식재공수량집계!A24</f>
        <v>주목</v>
      </c>
      <c r="B23" s="79" t="str">
        <f>식재공수량집계!B24</f>
        <v>H2.5xW1.2</v>
      </c>
      <c r="C23" s="79" t="str">
        <f>식재공수량집계!C24</f>
        <v>주</v>
      </c>
      <c r="D23" s="80">
        <f>식재공수량집계!D24</f>
        <v>8</v>
      </c>
      <c r="E23" s="208">
        <v>10</v>
      </c>
      <c r="F23" s="18">
        <f t="shared" si="0"/>
        <v>80</v>
      </c>
      <c r="G23" s="31">
        <f>$L$4</f>
        <v>1.92</v>
      </c>
      <c r="H23" s="31">
        <f t="shared" si="1"/>
        <v>15.4</v>
      </c>
      <c r="I23" s="458"/>
      <c r="N23" s="113"/>
    </row>
    <row r="24" spans="1:14" ht="15" customHeight="1">
      <c r="A24" s="464" t="str">
        <f>식재공수량집계!A25</f>
        <v>주목</v>
      </c>
      <c r="B24" s="79" t="str">
        <f>식재공수량집계!B25</f>
        <v>H2.5xW1.0</v>
      </c>
      <c r="C24" s="79" t="str">
        <f>식재공수량집계!C25</f>
        <v>주</v>
      </c>
      <c r="D24" s="80">
        <f>식재공수량집계!D25</f>
        <v>1</v>
      </c>
      <c r="E24" s="208">
        <v>10</v>
      </c>
      <c r="F24" s="18">
        <f t="shared" si="0"/>
        <v>10</v>
      </c>
      <c r="G24" s="31">
        <f>$L$4</f>
        <v>1.92</v>
      </c>
      <c r="H24" s="31">
        <f t="shared" si="1"/>
        <v>2</v>
      </c>
      <c r="I24" s="458"/>
      <c r="N24" s="113"/>
    </row>
    <row r="25" spans="1:14" ht="15" customHeight="1">
      <c r="A25" s="464" t="str">
        <f>식재공수량집계!A26</f>
        <v>감나무</v>
      </c>
      <c r="B25" s="79" t="str">
        <f>식재공수량집계!B26</f>
        <v>H6.0xR30</v>
      </c>
      <c r="C25" s="79" t="str">
        <f>식재공수량집계!C26</f>
        <v>주</v>
      </c>
      <c r="D25" s="80">
        <f>식재공수량집계!D26</f>
        <v>2</v>
      </c>
      <c r="E25" s="208">
        <v>30</v>
      </c>
      <c r="F25" s="18">
        <f t="shared" si="0"/>
        <v>60</v>
      </c>
      <c r="G25" s="31">
        <f>$L$6</f>
        <v>2.04</v>
      </c>
      <c r="H25" s="31">
        <f t="shared" si="1"/>
        <v>4.0999999999999996</v>
      </c>
      <c r="I25" s="458"/>
      <c r="N25" s="113"/>
    </row>
    <row r="26" spans="1:14" ht="15" customHeight="1">
      <c r="A26" s="464" t="str">
        <f>식재공수량집계!A27</f>
        <v>감나무</v>
      </c>
      <c r="B26" s="79" t="str">
        <f>식재공수량집계!B27</f>
        <v>H4.0xR15</v>
      </c>
      <c r="C26" s="79" t="str">
        <f>식재공수량집계!C27</f>
        <v>주</v>
      </c>
      <c r="D26" s="80">
        <f>식재공수량집계!D27</f>
        <v>2</v>
      </c>
      <c r="E26" s="208">
        <v>20</v>
      </c>
      <c r="F26" s="18">
        <f t="shared" si="0"/>
        <v>40</v>
      </c>
      <c r="G26" s="31">
        <f>$L$4</f>
        <v>1.92</v>
      </c>
      <c r="H26" s="31">
        <f t="shared" si="1"/>
        <v>3.9</v>
      </c>
      <c r="I26" s="458"/>
      <c r="N26" s="113"/>
    </row>
    <row r="27" spans="1:14" ht="15" customHeight="1">
      <c r="A27" s="464" t="str">
        <f>식재공수량집계!A28</f>
        <v>느티나무</v>
      </c>
      <c r="B27" s="79" t="str">
        <f>식재공수량집계!B28</f>
        <v>H12.0xR38</v>
      </c>
      <c r="C27" s="79" t="str">
        <f>식재공수량집계!C28</f>
        <v>주</v>
      </c>
      <c r="D27" s="80">
        <f>식재공수량집계!D28</f>
        <v>1</v>
      </c>
      <c r="E27" s="208">
        <v>40</v>
      </c>
      <c r="F27" s="18">
        <f t="shared" si="0"/>
        <v>40</v>
      </c>
      <c r="G27" s="31">
        <f>$L$7</f>
        <v>2.12</v>
      </c>
      <c r="H27" s="31">
        <f t="shared" si="1"/>
        <v>2.2000000000000002</v>
      </c>
      <c r="I27" s="458"/>
      <c r="N27" s="113"/>
    </row>
    <row r="28" spans="1:14" ht="15" customHeight="1">
      <c r="A28" s="464" t="str">
        <f>식재공수량집계!A29</f>
        <v>느티나무</v>
      </c>
      <c r="B28" s="79" t="str">
        <f>식재공수량집계!B29</f>
        <v>H12.0xR36</v>
      </c>
      <c r="C28" s="79" t="str">
        <f>식재공수량집계!C29</f>
        <v>주</v>
      </c>
      <c r="D28" s="80">
        <f>식재공수량집계!D29</f>
        <v>1</v>
      </c>
      <c r="E28" s="208">
        <v>40</v>
      </c>
      <c r="F28" s="18">
        <f t="shared" si="0"/>
        <v>40</v>
      </c>
      <c r="G28" s="31">
        <f>$L$7</f>
        <v>2.12</v>
      </c>
      <c r="H28" s="31">
        <f t="shared" si="1"/>
        <v>2.2000000000000002</v>
      </c>
      <c r="I28" s="458"/>
      <c r="N28" s="113"/>
    </row>
    <row r="29" spans="1:14" ht="15" customHeight="1">
      <c r="A29" s="464" t="str">
        <f>식재공수량집계!A30</f>
        <v>느티나무</v>
      </c>
      <c r="B29" s="79" t="str">
        <f>식재공수량집계!B30</f>
        <v>H9.0xR36</v>
      </c>
      <c r="C29" s="79" t="str">
        <f>식재공수량집계!C30</f>
        <v>주</v>
      </c>
      <c r="D29" s="80">
        <f>식재공수량집계!D30</f>
        <v>3</v>
      </c>
      <c r="E29" s="208">
        <v>40</v>
      </c>
      <c r="F29" s="18">
        <f t="shared" si="0"/>
        <v>120</v>
      </c>
      <c r="G29" s="31">
        <f>$L$7</f>
        <v>2.12</v>
      </c>
      <c r="H29" s="31">
        <f t="shared" si="1"/>
        <v>6.3999999999999995</v>
      </c>
      <c r="I29" s="458"/>
      <c r="N29" s="113"/>
    </row>
    <row r="30" spans="1:14" ht="15" customHeight="1">
      <c r="A30" s="464" t="str">
        <f>식재공수량집계!A31</f>
        <v>느티나무</v>
      </c>
      <c r="B30" s="79" t="str">
        <f>식재공수량집계!B31</f>
        <v>H9.0xR34</v>
      </c>
      <c r="C30" s="79" t="str">
        <f>식재공수량집계!C31</f>
        <v>주</v>
      </c>
      <c r="D30" s="80">
        <f>식재공수량집계!D31</f>
        <v>3</v>
      </c>
      <c r="E30" s="208">
        <v>40</v>
      </c>
      <c r="F30" s="18">
        <f t="shared" si="0"/>
        <v>120</v>
      </c>
      <c r="G30" s="31">
        <f>$L$7</f>
        <v>2.12</v>
      </c>
      <c r="H30" s="31">
        <f t="shared" si="1"/>
        <v>6.3999999999999995</v>
      </c>
      <c r="I30" s="458"/>
      <c r="N30" s="113"/>
    </row>
    <row r="31" spans="1:14" ht="15" customHeight="1">
      <c r="A31" s="464" t="str">
        <f>식재공수량집계!A32</f>
        <v>느티나무</v>
      </c>
      <c r="B31" s="79" t="str">
        <f>식재공수량집계!B32</f>
        <v>H9.0xR30</v>
      </c>
      <c r="C31" s="79" t="str">
        <f>식재공수량집계!C32</f>
        <v>주</v>
      </c>
      <c r="D31" s="80">
        <f>식재공수량집계!D32</f>
        <v>13</v>
      </c>
      <c r="E31" s="208">
        <v>30</v>
      </c>
      <c r="F31" s="18">
        <f t="shared" si="0"/>
        <v>390</v>
      </c>
      <c r="G31" s="31">
        <f>$L$5</f>
        <v>1.97</v>
      </c>
      <c r="H31" s="31">
        <f t="shared" si="1"/>
        <v>25.700000000000003</v>
      </c>
      <c r="I31" s="458"/>
      <c r="N31" s="113"/>
    </row>
    <row r="32" spans="1:14" ht="15" customHeight="1">
      <c r="A32" s="464" t="str">
        <f>식재공수량집계!A33</f>
        <v>느티나무</v>
      </c>
      <c r="B32" s="79" t="str">
        <f>식재공수량집계!B33</f>
        <v>H8.0xR20</v>
      </c>
      <c r="C32" s="79" t="str">
        <f>식재공수량집계!C33</f>
        <v>주</v>
      </c>
      <c r="D32" s="80">
        <f>식재공수량집계!D33</f>
        <v>1</v>
      </c>
      <c r="E32" s="208">
        <v>20</v>
      </c>
      <c r="F32" s="18">
        <f t="shared" si="0"/>
        <v>20</v>
      </c>
      <c r="G32" s="31">
        <f>$L$5</f>
        <v>1.97</v>
      </c>
      <c r="H32" s="31">
        <f t="shared" si="1"/>
        <v>2</v>
      </c>
      <c r="I32" s="458"/>
      <c r="N32" s="113"/>
    </row>
    <row r="33" spans="1:14" ht="15" customHeight="1">
      <c r="A33" s="464" t="str">
        <f>식재공수량집계!A34</f>
        <v>단풍나무</v>
      </c>
      <c r="B33" s="79" t="str">
        <f>식재공수량집계!B34</f>
        <v>H5.0xR20</v>
      </c>
      <c r="C33" s="79" t="str">
        <f>식재공수량집계!C34</f>
        <v>주</v>
      </c>
      <c r="D33" s="80">
        <f>식재공수량집계!D34</f>
        <v>1</v>
      </c>
      <c r="E33" s="208">
        <v>20</v>
      </c>
      <c r="F33" s="18">
        <f t="shared" si="0"/>
        <v>20</v>
      </c>
      <c r="G33" s="31">
        <f>$L$5</f>
        <v>1.97</v>
      </c>
      <c r="H33" s="31">
        <f t="shared" si="1"/>
        <v>2</v>
      </c>
      <c r="I33" s="458"/>
      <c r="N33" s="113"/>
    </row>
    <row r="34" spans="1:14" ht="15" customHeight="1">
      <c r="A34" s="464" t="str">
        <f>식재공수량집계!A35</f>
        <v>당단풍</v>
      </c>
      <c r="B34" s="79" t="str">
        <f>식재공수량집계!B35</f>
        <v>H6.0xW4.0xR28</v>
      </c>
      <c r="C34" s="79" t="str">
        <f>식재공수량집계!C35</f>
        <v>주</v>
      </c>
      <c r="D34" s="80">
        <f>식재공수량집계!D35</f>
        <v>1</v>
      </c>
      <c r="E34" s="208">
        <v>30</v>
      </c>
      <c r="F34" s="18">
        <f t="shared" si="0"/>
        <v>30</v>
      </c>
      <c r="G34" s="31">
        <f>$L$6</f>
        <v>2.04</v>
      </c>
      <c r="H34" s="31">
        <f t="shared" si="1"/>
        <v>2.1</v>
      </c>
      <c r="I34" s="458"/>
      <c r="N34" s="113"/>
    </row>
    <row r="35" spans="1:14" ht="15" customHeight="1">
      <c r="A35" s="464" t="str">
        <f>식재공수량집계!A36</f>
        <v>당단풍</v>
      </c>
      <c r="B35" s="79" t="str">
        <f>식재공수량집계!B36</f>
        <v>H6.0xW4.0</v>
      </c>
      <c r="C35" s="79" t="str">
        <f>식재공수량집계!C36</f>
        <v>주</v>
      </c>
      <c r="D35" s="80">
        <f>식재공수량집계!D36</f>
        <v>5</v>
      </c>
      <c r="E35" s="208">
        <v>40</v>
      </c>
      <c r="F35" s="18">
        <f t="shared" si="0"/>
        <v>200</v>
      </c>
      <c r="G35" s="31">
        <f>$L$5</f>
        <v>1.97</v>
      </c>
      <c r="H35" s="31">
        <f t="shared" si="1"/>
        <v>9.9</v>
      </c>
      <c r="I35" s="458"/>
      <c r="N35" s="113"/>
    </row>
    <row r="36" spans="1:14" ht="15" customHeight="1">
      <c r="A36" s="464" t="str">
        <f>식재공수량집계!A37</f>
        <v>당단풍</v>
      </c>
      <c r="B36" s="79" t="str">
        <f>식재공수량집계!B37</f>
        <v>H6.0xR40</v>
      </c>
      <c r="C36" s="79" t="str">
        <f>식재공수량집계!C37</f>
        <v>주</v>
      </c>
      <c r="D36" s="80">
        <f>식재공수량집계!D37</f>
        <v>1</v>
      </c>
      <c r="E36" s="208">
        <v>50</v>
      </c>
      <c r="F36" s="18">
        <f t="shared" ref="F36:F67" si="2">ROUNDUP(D36*E36,1)</f>
        <v>50</v>
      </c>
      <c r="G36" s="31">
        <f>$L$7</f>
        <v>2.12</v>
      </c>
      <c r="H36" s="31">
        <f t="shared" si="1"/>
        <v>2.2000000000000002</v>
      </c>
      <c r="I36" s="458"/>
      <c r="N36" s="113"/>
    </row>
    <row r="37" spans="1:14" ht="15" customHeight="1">
      <c r="A37" s="464" t="str">
        <f>식재공수량집계!A38</f>
        <v>당단풍</v>
      </c>
      <c r="B37" s="79" t="str">
        <f>식재공수량집계!B38</f>
        <v>H5.0xR20</v>
      </c>
      <c r="C37" s="79" t="str">
        <f>식재공수량집계!C38</f>
        <v>주</v>
      </c>
      <c r="D37" s="80">
        <f>식재공수량집계!D38</f>
        <v>10</v>
      </c>
      <c r="E37" s="208">
        <v>20</v>
      </c>
      <c r="F37" s="18">
        <f t="shared" si="2"/>
        <v>200</v>
      </c>
      <c r="G37" s="31">
        <f>$L$5</f>
        <v>1.97</v>
      </c>
      <c r="H37" s="31">
        <f t="shared" si="1"/>
        <v>19.7</v>
      </c>
      <c r="I37" s="458"/>
      <c r="N37" s="113"/>
    </row>
    <row r="38" spans="1:14" ht="15" customHeight="1">
      <c r="A38" s="464" t="str">
        <f>식재공수량집계!A39</f>
        <v>당단풍</v>
      </c>
      <c r="B38" s="79" t="str">
        <f>식재공수량집계!B39</f>
        <v>H4.0xR20</v>
      </c>
      <c r="C38" s="79" t="str">
        <f>식재공수량집계!C39</f>
        <v>주</v>
      </c>
      <c r="D38" s="80">
        <f>식재공수량집계!D39</f>
        <v>2</v>
      </c>
      <c r="E38" s="208">
        <v>20</v>
      </c>
      <c r="F38" s="18">
        <f t="shared" si="2"/>
        <v>40</v>
      </c>
      <c r="G38" s="31">
        <f>$L$5</f>
        <v>1.97</v>
      </c>
      <c r="H38" s="31">
        <f t="shared" si="1"/>
        <v>4</v>
      </c>
      <c r="I38" s="458"/>
      <c r="N38" s="113"/>
    </row>
    <row r="39" spans="1:14" ht="15" customHeight="1">
      <c r="A39" s="464" t="str">
        <f>식재공수량집계!A40</f>
        <v>당단풍</v>
      </c>
      <c r="B39" s="79" t="str">
        <f>식재공수량집계!B40</f>
        <v>H3.5xR15</v>
      </c>
      <c r="C39" s="79" t="str">
        <f>식재공수량집계!C40</f>
        <v>주</v>
      </c>
      <c r="D39" s="80">
        <f>식재공수량집계!D40</f>
        <v>2</v>
      </c>
      <c r="E39" s="208">
        <v>20</v>
      </c>
      <c r="F39" s="18">
        <f t="shared" si="2"/>
        <v>40</v>
      </c>
      <c r="G39" s="31">
        <f>$L$4</f>
        <v>1.92</v>
      </c>
      <c r="H39" s="31">
        <f t="shared" si="1"/>
        <v>3.9</v>
      </c>
      <c r="I39" s="458"/>
      <c r="N39" s="113"/>
    </row>
    <row r="40" spans="1:14" ht="15" customHeight="1">
      <c r="A40" s="464" t="str">
        <f>식재공수량집계!A41</f>
        <v>당단풍</v>
      </c>
      <c r="B40" s="79" t="str">
        <f>식재공수량집계!B41</f>
        <v>H3.5xR12</v>
      </c>
      <c r="C40" s="79" t="str">
        <f>식재공수량집계!C41</f>
        <v>주</v>
      </c>
      <c r="D40" s="80">
        <f>식재공수량집계!D41</f>
        <v>2</v>
      </c>
      <c r="E40" s="208">
        <v>15</v>
      </c>
      <c r="F40" s="18">
        <f t="shared" si="2"/>
        <v>30</v>
      </c>
      <c r="G40" s="31">
        <f>$L$4</f>
        <v>1.92</v>
      </c>
      <c r="H40" s="31">
        <f t="shared" si="1"/>
        <v>3.9</v>
      </c>
      <c r="I40" s="458"/>
      <c r="N40" s="113"/>
    </row>
    <row r="41" spans="1:14" ht="15" customHeight="1">
      <c r="A41" s="464" t="str">
        <f>식재공수량집계!A42</f>
        <v>당단풍</v>
      </c>
      <c r="B41" s="79" t="str">
        <f>식재공수량집계!B42</f>
        <v>H3.0xR13</v>
      </c>
      <c r="C41" s="79" t="str">
        <f>식재공수량집계!C42</f>
        <v>주</v>
      </c>
      <c r="D41" s="80">
        <f>식재공수량집계!D42</f>
        <v>13</v>
      </c>
      <c r="E41" s="208">
        <v>15</v>
      </c>
      <c r="F41" s="18">
        <f t="shared" si="2"/>
        <v>195</v>
      </c>
      <c r="G41" s="31">
        <f>$L$4</f>
        <v>1.92</v>
      </c>
      <c r="H41" s="31">
        <f t="shared" si="1"/>
        <v>25</v>
      </c>
      <c r="I41" s="458"/>
      <c r="N41" s="113"/>
    </row>
    <row r="42" spans="1:14" ht="15" customHeight="1">
      <c r="A42" s="464" t="str">
        <f>식재공수량집계!A43</f>
        <v>모과나무</v>
      </c>
      <c r="B42" s="79" t="str">
        <f>식재공수량집계!B43</f>
        <v>H4.5xR20</v>
      </c>
      <c r="C42" s="79" t="str">
        <f>식재공수량집계!C43</f>
        <v>주</v>
      </c>
      <c r="D42" s="80">
        <f>식재공수량집계!D43</f>
        <v>2</v>
      </c>
      <c r="E42" s="208">
        <v>20</v>
      </c>
      <c r="F42" s="18">
        <f t="shared" si="2"/>
        <v>40</v>
      </c>
      <c r="G42" s="31">
        <f>$L$5</f>
        <v>1.97</v>
      </c>
      <c r="H42" s="31">
        <f t="shared" si="1"/>
        <v>4</v>
      </c>
      <c r="I42" s="458"/>
      <c r="N42" s="113"/>
    </row>
    <row r="43" spans="1:14" ht="15" customHeight="1">
      <c r="A43" s="464" t="str">
        <f>식재공수량집계!A44</f>
        <v>밤나무</v>
      </c>
      <c r="B43" s="79" t="str">
        <f>식재공수량집계!B44</f>
        <v>H3.5xR15</v>
      </c>
      <c r="C43" s="79" t="str">
        <f>식재공수량집계!C44</f>
        <v>주</v>
      </c>
      <c r="D43" s="80">
        <f>식재공수량집계!D44</f>
        <v>4</v>
      </c>
      <c r="E43" s="208">
        <v>20</v>
      </c>
      <c r="F43" s="18">
        <f t="shared" si="2"/>
        <v>80</v>
      </c>
      <c r="G43" s="31">
        <f>$L$4</f>
        <v>1.92</v>
      </c>
      <c r="H43" s="31">
        <f t="shared" si="1"/>
        <v>7.6999999999999993</v>
      </c>
      <c r="I43" s="458"/>
      <c r="N43" s="113"/>
    </row>
    <row r="44" spans="1:14" ht="15" customHeight="1">
      <c r="A44" s="464" t="str">
        <f>식재공수량집계!A45</f>
        <v>백목련</v>
      </c>
      <c r="B44" s="79" t="str">
        <f>식재공수량집계!B45</f>
        <v>H13.0xW6.0xR60</v>
      </c>
      <c r="C44" s="79" t="str">
        <f>식재공수량집계!C45</f>
        <v>주</v>
      </c>
      <c r="D44" s="80">
        <f>식재공수량집계!D45</f>
        <v>1</v>
      </c>
      <c r="E44" s="208">
        <v>50</v>
      </c>
      <c r="F44" s="18">
        <f t="shared" si="2"/>
        <v>50</v>
      </c>
      <c r="G44" s="31">
        <f>$L$8</f>
        <v>2.2199999999999998</v>
      </c>
      <c r="H44" s="31">
        <f t="shared" si="1"/>
        <v>2.3000000000000003</v>
      </c>
      <c r="I44" s="458"/>
      <c r="N44" s="113"/>
    </row>
    <row r="45" spans="1:14" ht="15" customHeight="1">
      <c r="A45" s="464" t="str">
        <f>식재공수량집계!A46</f>
        <v>백목련</v>
      </c>
      <c r="B45" s="79" t="str">
        <f>식재공수량집계!B46</f>
        <v>H12.0xW4.0xR28</v>
      </c>
      <c r="C45" s="79" t="str">
        <f>식재공수량집계!C46</f>
        <v>주</v>
      </c>
      <c r="D45" s="80">
        <f>식재공수량집계!D46</f>
        <v>2</v>
      </c>
      <c r="E45" s="208">
        <v>30</v>
      </c>
      <c r="F45" s="18">
        <f t="shared" si="2"/>
        <v>60</v>
      </c>
      <c r="G45" s="31">
        <f>$L$6</f>
        <v>2.04</v>
      </c>
      <c r="H45" s="31">
        <f t="shared" si="1"/>
        <v>4.0999999999999996</v>
      </c>
      <c r="I45" s="458"/>
      <c r="N45" s="113"/>
    </row>
    <row r="46" spans="1:14" ht="15" customHeight="1">
      <c r="A46" s="464" t="str">
        <f>식재공수량집계!A47</f>
        <v>백목련</v>
      </c>
      <c r="B46" s="79" t="str">
        <f>식재공수량집계!B47</f>
        <v>H10.0xR40</v>
      </c>
      <c r="C46" s="79" t="str">
        <f>식재공수량집계!C47</f>
        <v>주</v>
      </c>
      <c r="D46" s="80">
        <f>식재공수량집계!D47</f>
        <v>2</v>
      </c>
      <c r="E46" s="208">
        <v>50</v>
      </c>
      <c r="F46" s="18">
        <f t="shared" si="2"/>
        <v>100</v>
      </c>
      <c r="G46" s="31">
        <f>$L$7</f>
        <v>2.12</v>
      </c>
      <c r="H46" s="31">
        <f t="shared" si="1"/>
        <v>4.3</v>
      </c>
      <c r="I46" s="458"/>
      <c r="N46" s="113"/>
    </row>
    <row r="47" spans="1:14" ht="15" customHeight="1">
      <c r="A47" s="464" t="str">
        <f>식재공수량집계!A48</f>
        <v>백목련</v>
      </c>
      <c r="B47" s="79" t="str">
        <f>식재공수량집계!B48</f>
        <v>H3.5xR15</v>
      </c>
      <c r="C47" s="79" t="str">
        <f>식재공수량집계!C48</f>
        <v>주</v>
      </c>
      <c r="D47" s="80">
        <f>식재공수량집계!D48</f>
        <v>3</v>
      </c>
      <c r="E47" s="208">
        <v>20</v>
      </c>
      <c r="F47" s="18">
        <f t="shared" si="2"/>
        <v>60</v>
      </c>
      <c r="G47" s="31">
        <f>$L$4</f>
        <v>1.92</v>
      </c>
      <c r="H47" s="31">
        <f t="shared" si="1"/>
        <v>5.8</v>
      </c>
      <c r="I47" s="458"/>
      <c r="N47" s="113"/>
    </row>
    <row r="48" spans="1:14" ht="15" customHeight="1">
      <c r="A48" s="464" t="str">
        <f>식재공수량집계!A49</f>
        <v>산딸나무</v>
      </c>
      <c r="B48" s="79" t="str">
        <f>식재공수량집계!B49</f>
        <v>H3.5xR12</v>
      </c>
      <c r="C48" s="79" t="str">
        <f>식재공수량집계!C49</f>
        <v>주</v>
      </c>
      <c r="D48" s="80">
        <f>식재공수량집계!D49</f>
        <v>12</v>
      </c>
      <c r="E48" s="208">
        <v>15</v>
      </c>
      <c r="F48" s="18">
        <f t="shared" si="2"/>
        <v>180</v>
      </c>
      <c r="G48" s="31">
        <f>$L$4</f>
        <v>1.92</v>
      </c>
      <c r="H48" s="31">
        <f t="shared" si="1"/>
        <v>23.1</v>
      </c>
      <c r="I48" s="458"/>
      <c r="N48" s="113"/>
    </row>
    <row r="49" spans="1:14" ht="15" customHeight="1">
      <c r="A49" s="464" t="str">
        <f>식재공수량집계!A50</f>
        <v>산수유</v>
      </c>
      <c r="B49" s="79" t="str">
        <f>식재공수량집계!B50</f>
        <v>H3.5xR20</v>
      </c>
      <c r="C49" s="79" t="str">
        <f>식재공수량집계!C50</f>
        <v>주</v>
      </c>
      <c r="D49" s="80">
        <f>식재공수량집계!D50</f>
        <v>1</v>
      </c>
      <c r="E49" s="208">
        <v>20</v>
      </c>
      <c r="F49" s="18">
        <f t="shared" si="2"/>
        <v>20</v>
      </c>
      <c r="G49" s="31">
        <f>$L$5</f>
        <v>1.97</v>
      </c>
      <c r="H49" s="31">
        <f t="shared" si="1"/>
        <v>2</v>
      </c>
      <c r="I49" s="458"/>
      <c r="N49" s="113"/>
    </row>
    <row r="50" spans="1:14" ht="15" customHeight="1">
      <c r="A50" s="464" t="str">
        <f>식재공수량집계!A51</f>
        <v>산수유</v>
      </c>
      <c r="B50" s="79" t="str">
        <f>식재공수량집계!B51</f>
        <v>H3.5xR18</v>
      </c>
      <c r="C50" s="79" t="str">
        <f>식재공수량집계!C51</f>
        <v>주</v>
      </c>
      <c r="D50" s="80">
        <f>식재공수량집계!D51</f>
        <v>2</v>
      </c>
      <c r="E50" s="208">
        <v>20</v>
      </c>
      <c r="F50" s="18">
        <f t="shared" si="2"/>
        <v>40</v>
      </c>
      <c r="G50" s="31">
        <f>$L$5</f>
        <v>1.97</v>
      </c>
      <c r="H50" s="31">
        <f t="shared" si="1"/>
        <v>4</v>
      </c>
      <c r="I50" s="458"/>
      <c r="N50" s="113"/>
    </row>
    <row r="51" spans="1:14" ht="15" customHeight="1">
      <c r="A51" s="464" t="str">
        <f>식재공수량집계!A52</f>
        <v>산수유</v>
      </c>
      <c r="B51" s="79" t="str">
        <f>식재공수량집계!B52</f>
        <v>H3.5xR15</v>
      </c>
      <c r="C51" s="79" t="str">
        <f>식재공수량집계!C52</f>
        <v>주</v>
      </c>
      <c r="D51" s="80">
        <f>식재공수량집계!D52</f>
        <v>18</v>
      </c>
      <c r="E51" s="208">
        <v>20</v>
      </c>
      <c r="F51" s="18">
        <f t="shared" si="2"/>
        <v>360</v>
      </c>
      <c r="G51" s="31">
        <f>$L$4</f>
        <v>1.92</v>
      </c>
      <c r="H51" s="31">
        <f t="shared" si="1"/>
        <v>34.6</v>
      </c>
      <c r="I51" s="458"/>
      <c r="N51" s="113"/>
    </row>
    <row r="52" spans="1:14" ht="15" customHeight="1">
      <c r="A52" s="464" t="str">
        <f>식재공수량집계!A53</f>
        <v>살구나무</v>
      </c>
      <c r="B52" s="79" t="str">
        <f>식재공수량집계!B53</f>
        <v>H10.0xW5.0xR40</v>
      </c>
      <c r="C52" s="79" t="str">
        <f>식재공수량집계!C53</f>
        <v>주</v>
      </c>
      <c r="D52" s="80">
        <f>식재공수량집계!D53</f>
        <v>1</v>
      </c>
      <c r="E52" s="208">
        <v>50</v>
      </c>
      <c r="F52" s="18">
        <f t="shared" si="2"/>
        <v>50</v>
      </c>
      <c r="G52" s="31">
        <f>$L$7</f>
        <v>2.12</v>
      </c>
      <c r="H52" s="31">
        <f t="shared" si="1"/>
        <v>2.2000000000000002</v>
      </c>
      <c r="I52" s="458"/>
      <c r="N52" s="113"/>
    </row>
    <row r="53" spans="1:14" ht="15" customHeight="1">
      <c r="A53" s="464" t="str">
        <f>식재공수량집계!A54</f>
        <v>살구나무</v>
      </c>
      <c r="B53" s="79" t="str">
        <f>식재공수량집계!B54</f>
        <v>H4.0xR12</v>
      </c>
      <c r="C53" s="79" t="str">
        <f>식재공수량집계!C54</f>
        <v>주</v>
      </c>
      <c r="D53" s="80">
        <f>식재공수량집계!D54</f>
        <v>7</v>
      </c>
      <c r="E53" s="208">
        <v>15</v>
      </c>
      <c r="F53" s="18">
        <f t="shared" si="2"/>
        <v>105</v>
      </c>
      <c r="G53" s="31">
        <f>$L$4</f>
        <v>1.92</v>
      </c>
      <c r="H53" s="31">
        <f t="shared" si="1"/>
        <v>13.5</v>
      </c>
      <c r="I53" s="458"/>
      <c r="N53" s="113"/>
    </row>
    <row r="54" spans="1:14" ht="15" customHeight="1">
      <c r="A54" s="464" t="str">
        <f>식재공수량집계!A55</f>
        <v>왕벚나무</v>
      </c>
      <c r="B54" s="79" t="str">
        <f>식재공수량집계!B55</f>
        <v>H12.0xR40</v>
      </c>
      <c r="C54" s="79" t="str">
        <f>식재공수량집계!C55</f>
        <v>주</v>
      </c>
      <c r="D54" s="80">
        <f>식재공수량집계!D55</f>
        <v>1</v>
      </c>
      <c r="E54" s="208">
        <v>50</v>
      </c>
      <c r="F54" s="18">
        <f t="shared" si="2"/>
        <v>50</v>
      </c>
      <c r="G54" s="31">
        <f>$L$7</f>
        <v>2.12</v>
      </c>
      <c r="H54" s="31">
        <f t="shared" si="1"/>
        <v>2.2000000000000002</v>
      </c>
      <c r="I54" s="458"/>
      <c r="N54" s="113"/>
    </row>
    <row r="55" spans="1:14" ht="15" customHeight="1">
      <c r="A55" s="464" t="str">
        <f>식재공수량집계!A56</f>
        <v>왕벚나무</v>
      </c>
      <c r="B55" s="79" t="str">
        <f>식재공수량집계!B56</f>
        <v>H10.0xW4.0xR30</v>
      </c>
      <c r="C55" s="79" t="str">
        <f>식재공수량집계!C56</f>
        <v>주</v>
      </c>
      <c r="D55" s="80">
        <f>식재공수량집계!D56</f>
        <v>1</v>
      </c>
      <c r="E55" s="208">
        <v>30</v>
      </c>
      <c r="F55" s="18">
        <f t="shared" si="2"/>
        <v>30</v>
      </c>
      <c r="G55" s="31">
        <f>$L$6</f>
        <v>2.04</v>
      </c>
      <c r="H55" s="31">
        <f t="shared" si="1"/>
        <v>2.1</v>
      </c>
      <c r="I55" s="458"/>
      <c r="N55" s="113"/>
    </row>
    <row r="56" spans="1:14" ht="15" customHeight="1">
      <c r="A56" s="464" t="str">
        <f>식재공수량집계!A57</f>
        <v>왕벚나무</v>
      </c>
      <c r="B56" s="79" t="str">
        <f>식재공수량집계!B57</f>
        <v>H10.0xR36</v>
      </c>
      <c r="C56" s="79" t="str">
        <f>식재공수량집계!C57</f>
        <v>주</v>
      </c>
      <c r="D56" s="80">
        <f>식재공수량집계!D57</f>
        <v>1</v>
      </c>
      <c r="E56" s="208">
        <v>40</v>
      </c>
      <c r="F56" s="18">
        <f t="shared" si="2"/>
        <v>40</v>
      </c>
      <c r="G56" s="31">
        <f>$L$7</f>
        <v>2.12</v>
      </c>
      <c r="H56" s="31">
        <f t="shared" si="1"/>
        <v>2.2000000000000002</v>
      </c>
      <c r="I56" s="458"/>
      <c r="N56" s="113"/>
    </row>
    <row r="57" spans="1:14" ht="15" customHeight="1">
      <c r="A57" s="464" t="str">
        <f>식재공수량집계!A58</f>
        <v>왕벚나무</v>
      </c>
      <c r="B57" s="79" t="str">
        <f>식재공수량집계!B58</f>
        <v>H9.0xR24</v>
      </c>
      <c r="C57" s="79" t="str">
        <f>식재공수량집계!C58</f>
        <v>주</v>
      </c>
      <c r="D57" s="80">
        <f>식재공수량집계!D58</f>
        <v>1</v>
      </c>
      <c r="E57" s="208">
        <v>20</v>
      </c>
      <c r="F57" s="18">
        <f t="shared" si="2"/>
        <v>20</v>
      </c>
      <c r="G57" s="31">
        <f>$L$6</f>
        <v>2.04</v>
      </c>
      <c r="H57" s="31">
        <f t="shared" si="1"/>
        <v>2.1</v>
      </c>
      <c r="I57" s="458"/>
      <c r="N57" s="113"/>
    </row>
    <row r="58" spans="1:14" ht="15" customHeight="1">
      <c r="A58" s="464" t="str">
        <f>식재공수량집계!A59</f>
        <v>왕벚나무</v>
      </c>
      <c r="B58" s="79" t="str">
        <f>식재공수량집계!B59</f>
        <v>H8.0xR30</v>
      </c>
      <c r="C58" s="79" t="str">
        <f>식재공수량집계!C59</f>
        <v>주</v>
      </c>
      <c r="D58" s="80">
        <f>식재공수량집계!D59</f>
        <v>4</v>
      </c>
      <c r="E58" s="208">
        <v>30</v>
      </c>
      <c r="F58" s="18">
        <f t="shared" si="2"/>
        <v>120</v>
      </c>
      <c r="G58" s="31">
        <f>$L$6</f>
        <v>2.04</v>
      </c>
      <c r="H58" s="31">
        <f t="shared" si="1"/>
        <v>8.1999999999999993</v>
      </c>
      <c r="I58" s="458"/>
      <c r="N58" s="113"/>
    </row>
    <row r="59" spans="1:14" ht="15" customHeight="1">
      <c r="A59" s="464" t="str">
        <f>식재공수량집계!A60</f>
        <v>왕벚나무</v>
      </c>
      <c r="B59" s="79" t="str">
        <f>식재공수량집계!B60</f>
        <v>H7.0xR15</v>
      </c>
      <c r="C59" s="79" t="str">
        <f>식재공수량집계!C60</f>
        <v>주</v>
      </c>
      <c r="D59" s="80">
        <f>식재공수량집계!D60</f>
        <v>3</v>
      </c>
      <c r="E59" s="208">
        <v>20</v>
      </c>
      <c r="F59" s="18">
        <f t="shared" si="2"/>
        <v>60</v>
      </c>
      <c r="G59" s="31">
        <f>$L$4</f>
        <v>1.92</v>
      </c>
      <c r="H59" s="31">
        <f t="shared" si="1"/>
        <v>5.8</v>
      </c>
      <c r="I59" s="458"/>
      <c r="N59" s="113"/>
    </row>
    <row r="60" spans="1:14" ht="15" customHeight="1">
      <c r="A60" s="464" t="str">
        <f>식재공수량집계!A61</f>
        <v>왕벚나무</v>
      </c>
      <c r="B60" s="79" t="str">
        <f>식재공수량집계!B61</f>
        <v>H6.0xW3.0xR24</v>
      </c>
      <c r="C60" s="79" t="str">
        <f>식재공수량집계!C61</f>
        <v>주</v>
      </c>
      <c r="D60" s="80">
        <f>식재공수량집계!D61</f>
        <v>3</v>
      </c>
      <c r="E60" s="208">
        <v>20</v>
      </c>
      <c r="F60" s="18">
        <f t="shared" si="2"/>
        <v>60</v>
      </c>
      <c r="G60" s="31">
        <f>$L$6</f>
        <v>2.04</v>
      </c>
      <c r="H60" s="31">
        <f t="shared" si="1"/>
        <v>6.1999999999999993</v>
      </c>
      <c r="I60" s="458"/>
      <c r="N60" s="113"/>
    </row>
    <row r="61" spans="1:14" ht="15" customHeight="1">
      <c r="A61" s="464" t="str">
        <f>식재공수량집계!A62</f>
        <v>왕벚나무</v>
      </c>
      <c r="B61" s="79" t="str">
        <f>식재공수량집계!B62</f>
        <v>H6.0xW3.0xR18</v>
      </c>
      <c r="C61" s="79" t="str">
        <f>식재공수량집계!C62</f>
        <v>주</v>
      </c>
      <c r="D61" s="80">
        <f>식재공수량집계!D62</f>
        <v>3</v>
      </c>
      <c r="E61" s="208">
        <v>20</v>
      </c>
      <c r="F61" s="18">
        <f t="shared" si="2"/>
        <v>60</v>
      </c>
      <c r="G61" s="31">
        <f>$L$5</f>
        <v>1.97</v>
      </c>
      <c r="H61" s="31">
        <f t="shared" si="1"/>
        <v>6</v>
      </c>
      <c r="I61" s="458"/>
      <c r="N61" s="113"/>
    </row>
    <row r="62" spans="1:14" ht="15" customHeight="1">
      <c r="A62" s="464" t="str">
        <f>식재공수량집계!A63</f>
        <v>왕벚나무</v>
      </c>
      <c r="B62" s="79" t="str">
        <f>식재공수량집계!B63</f>
        <v>H6.0xR38</v>
      </c>
      <c r="C62" s="79" t="str">
        <f>식재공수량집계!C63</f>
        <v>주</v>
      </c>
      <c r="D62" s="80">
        <f>식재공수량집계!D63</f>
        <v>1</v>
      </c>
      <c r="E62" s="208">
        <v>40</v>
      </c>
      <c r="F62" s="18">
        <f t="shared" si="2"/>
        <v>40</v>
      </c>
      <c r="G62" s="31">
        <f>$L$7</f>
        <v>2.12</v>
      </c>
      <c r="H62" s="31">
        <f t="shared" si="1"/>
        <v>2.2000000000000002</v>
      </c>
      <c r="I62" s="458"/>
      <c r="N62" s="113"/>
    </row>
    <row r="63" spans="1:14" ht="15" customHeight="1">
      <c r="A63" s="464" t="str">
        <f>식재공수량집계!A64</f>
        <v>왕벚나무</v>
      </c>
      <c r="B63" s="79" t="str">
        <f>식재공수량집계!B64</f>
        <v>H6.0xR26</v>
      </c>
      <c r="C63" s="79" t="str">
        <f>식재공수량집계!C64</f>
        <v>주</v>
      </c>
      <c r="D63" s="80">
        <f>식재공수량집계!D64</f>
        <v>15</v>
      </c>
      <c r="E63" s="208">
        <v>30</v>
      </c>
      <c r="F63" s="18">
        <f t="shared" si="2"/>
        <v>450</v>
      </c>
      <c r="G63" s="31">
        <f>$L$6</f>
        <v>2.04</v>
      </c>
      <c r="H63" s="31">
        <f t="shared" si="1"/>
        <v>30.6</v>
      </c>
      <c r="I63" s="458"/>
      <c r="N63" s="113"/>
    </row>
    <row r="64" spans="1:14" ht="15" customHeight="1">
      <c r="A64" s="464" t="str">
        <f>식재공수량집계!A65</f>
        <v>왕벚나무</v>
      </c>
      <c r="B64" s="79" t="str">
        <f>식재공수량집계!B65</f>
        <v>H5.0xR22</v>
      </c>
      <c r="C64" s="79" t="str">
        <f>식재공수량집계!C65</f>
        <v>주</v>
      </c>
      <c r="D64" s="80">
        <f>식재공수량집계!D65</f>
        <v>5</v>
      </c>
      <c r="E64" s="208">
        <v>20</v>
      </c>
      <c r="F64" s="18">
        <f t="shared" si="2"/>
        <v>100</v>
      </c>
      <c r="G64" s="31">
        <f>$L$6</f>
        <v>2.04</v>
      </c>
      <c r="H64" s="31">
        <f t="shared" si="1"/>
        <v>10.199999999999999</v>
      </c>
      <c r="I64" s="458"/>
      <c r="N64" s="113"/>
    </row>
    <row r="65" spans="1:14" ht="15" customHeight="1">
      <c r="A65" s="464" t="str">
        <f>식재공수량집계!A66</f>
        <v>왕벚나무</v>
      </c>
      <c r="B65" s="79" t="str">
        <f>식재공수량집계!B66</f>
        <v>H5.0xR15</v>
      </c>
      <c r="C65" s="79" t="str">
        <f>식재공수량집계!C66</f>
        <v>주</v>
      </c>
      <c r="D65" s="80">
        <f>식재공수량집계!D66</f>
        <v>6</v>
      </c>
      <c r="E65" s="208">
        <v>20</v>
      </c>
      <c r="F65" s="18">
        <f t="shared" si="2"/>
        <v>120</v>
      </c>
      <c r="G65" s="31">
        <f>$L$4</f>
        <v>1.92</v>
      </c>
      <c r="H65" s="31">
        <f t="shared" si="1"/>
        <v>11.6</v>
      </c>
      <c r="I65" s="458"/>
      <c r="N65" s="113"/>
    </row>
    <row r="66" spans="1:14" ht="15" customHeight="1">
      <c r="A66" s="464" t="str">
        <f>식재공수량집계!A67</f>
        <v>은행나무</v>
      </c>
      <c r="B66" s="79" t="str">
        <f>식재공수량집계!B67</f>
        <v>H5.0xR15</v>
      </c>
      <c r="C66" s="79" t="str">
        <f>식재공수량집계!C67</f>
        <v>주</v>
      </c>
      <c r="D66" s="80">
        <f>식재공수량집계!D67</f>
        <v>11</v>
      </c>
      <c r="E66" s="208">
        <v>20</v>
      </c>
      <c r="F66" s="18">
        <f t="shared" si="2"/>
        <v>220</v>
      </c>
      <c r="G66" s="31">
        <f>$L$4</f>
        <v>1.92</v>
      </c>
      <c r="H66" s="31">
        <f t="shared" si="1"/>
        <v>21.200000000000003</v>
      </c>
      <c r="I66" s="458"/>
      <c r="N66" s="113"/>
    </row>
    <row r="67" spans="1:14" ht="15" customHeight="1">
      <c r="A67" s="464" t="str">
        <f>식재공수량집계!A68</f>
        <v>은행나무</v>
      </c>
      <c r="B67" s="79" t="str">
        <f>식재공수량집계!B68</f>
        <v>H5.0xR12</v>
      </c>
      <c r="C67" s="79" t="str">
        <f>식재공수량집계!C68</f>
        <v>주</v>
      </c>
      <c r="D67" s="80">
        <f>식재공수량집계!D68</f>
        <v>2</v>
      </c>
      <c r="E67" s="208">
        <v>15</v>
      </c>
      <c r="F67" s="18">
        <f t="shared" si="2"/>
        <v>30</v>
      </c>
      <c r="G67" s="31">
        <f>$L$4</f>
        <v>1.92</v>
      </c>
      <c r="H67" s="31">
        <f t="shared" si="1"/>
        <v>3.9</v>
      </c>
      <c r="I67" s="458"/>
      <c r="N67" s="113"/>
    </row>
    <row r="68" spans="1:14" ht="15" customHeight="1">
      <c r="A68" s="464" t="str">
        <f>식재공수량집계!A69</f>
        <v>이팝나무</v>
      </c>
      <c r="B68" s="79" t="str">
        <f>식재공수량집계!B69</f>
        <v>H8.0xW3.0xR24</v>
      </c>
      <c r="C68" s="79" t="str">
        <f>식재공수량집계!C69</f>
        <v>주</v>
      </c>
      <c r="D68" s="80">
        <f>식재공수량집계!D69</f>
        <v>7</v>
      </c>
      <c r="E68" s="208">
        <v>20</v>
      </c>
      <c r="F68" s="18">
        <f t="shared" ref="F68:F98" si="3">ROUNDUP(D68*E68,1)</f>
        <v>140</v>
      </c>
      <c r="G68" s="31">
        <f>$L$6</f>
        <v>2.04</v>
      </c>
      <c r="H68" s="31">
        <f t="shared" si="1"/>
        <v>14.299999999999999</v>
      </c>
      <c r="I68" s="458"/>
      <c r="N68" s="113"/>
    </row>
    <row r="69" spans="1:14" ht="15" customHeight="1">
      <c r="A69" s="464" t="str">
        <f>식재공수량집계!A70</f>
        <v>이팝나무</v>
      </c>
      <c r="B69" s="79" t="str">
        <f>식재공수량집계!B70</f>
        <v>H5.0xR12</v>
      </c>
      <c r="C69" s="79" t="str">
        <f>식재공수량집계!C70</f>
        <v>주</v>
      </c>
      <c r="D69" s="80">
        <f>식재공수량집계!D70</f>
        <v>19</v>
      </c>
      <c r="E69" s="208">
        <v>15</v>
      </c>
      <c r="F69" s="18">
        <f t="shared" si="3"/>
        <v>285</v>
      </c>
      <c r="G69" s="31">
        <f>$L$4</f>
        <v>1.92</v>
      </c>
      <c r="H69" s="31">
        <f t="shared" si="1"/>
        <v>36.5</v>
      </c>
      <c r="I69" s="458"/>
      <c r="N69" s="113"/>
    </row>
    <row r="70" spans="1:14" ht="15" customHeight="1">
      <c r="A70" s="464" t="str">
        <f>식재공수량집계!A71</f>
        <v>자두나무</v>
      </c>
      <c r="B70" s="79" t="str">
        <f>식재공수량집계!B71</f>
        <v>H5.0xR30</v>
      </c>
      <c r="C70" s="79" t="str">
        <f>식재공수량집계!C71</f>
        <v>주</v>
      </c>
      <c r="D70" s="80">
        <f>식재공수량집계!D71</f>
        <v>2</v>
      </c>
      <c r="E70" s="208">
        <v>30</v>
      </c>
      <c r="F70" s="18">
        <f t="shared" si="3"/>
        <v>60</v>
      </c>
      <c r="G70" s="31">
        <f>$L$6</f>
        <v>2.04</v>
      </c>
      <c r="H70" s="31">
        <f t="shared" ref="H70:H86" si="4">ROUNDUP(D70*G70,1)</f>
        <v>4.0999999999999996</v>
      </c>
      <c r="I70" s="458"/>
      <c r="N70" s="113"/>
    </row>
    <row r="71" spans="1:14" ht="15" customHeight="1">
      <c r="A71" s="464" t="str">
        <f>식재공수량집계!A72</f>
        <v>청단풍</v>
      </c>
      <c r="B71" s="79" t="str">
        <f>식재공수량집계!B72</f>
        <v>H3.0xR13</v>
      </c>
      <c r="C71" s="79" t="str">
        <f>식재공수량집계!C72</f>
        <v>주</v>
      </c>
      <c r="D71" s="80">
        <f>식재공수량집계!D72</f>
        <v>5</v>
      </c>
      <c r="E71" s="208">
        <v>15</v>
      </c>
      <c r="F71" s="18">
        <f t="shared" si="3"/>
        <v>75</v>
      </c>
      <c r="G71" s="31">
        <f>$L$4</f>
        <v>1.92</v>
      </c>
      <c r="H71" s="31">
        <f t="shared" si="4"/>
        <v>9.6</v>
      </c>
      <c r="I71" s="458"/>
      <c r="N71" s="113"/>
    </row>
    <row r="72" spans="1:14" ht="15" customHeight="1">
      <c r="A72" s="464" t="str">
        <f>식재공수량집계!A73</f>
        <v>칠엽수</v>
      </c>
      <c r="B72" s="79" t="str">
        <f>식재공수량집계!B73</f>
        <v>H7.0xR20</v>
      </c>
      <c r="C72" s="79" t="str">
        <f>식재공수량집계!C73</f>
        <v>주</v>
      </c>
      <c r="D72" s="80">
        <f>식재공수량집계!D73</f>
        <v>3</v>
      </c>
      <c r="E72" s="208">
        <v>20</v>
      </c>
      <c r="F72" s="18">
        <f t="shared" si="3"/>
        <v>60</v>
      </c>
      <c r="G72" s="31">
        <f>$L$5</f>
        <v>1.97</v>
      </c>
      <c r="H72" s="31">
        <f t="shared" si="4"/>
        <v>6</v>
      </c>
      <c r="I72" s="458"/>
      <c r="N72" s="113"/>
    </row>
    <row r="73" spans="1:14" ht="15" customHeight="1">
      <c r="A73" s="464" t="str">
        <f>식재공수량집계!A74</f>
        <v>칠엽수</v>
      </c>
      <c r="B73" s="79" t="str">
        <f>식재공수량집계!B74</f>
        <v>H5.0xW3.5xR12</v>
      </c>
      <c r="C73" s="79" t="str">
        <f>식재공수량집계!C74</f>
        <v>주</v>
      </c>
      <c r="D73" s="80">
        <f>식재공수량집계!D74</f>
        <v>3</v>
      </c>
      <c r="E73" s="208">
        <v>15</v>
      </c>
      <c r="F73" s="18">
        <f t="shared" si="3"/>
        <v>45</v>
      </c>
      <c r="G73" s="31">
        <f>$L$4</f>
        <v>1.92</v>
      </c>
      <c r="H73" s="31">
        <f t="shared" si="4"/>
        <v>5.8</v>
      </c>
      <c r="I73" s="458"/>
      <c r="N73" s="113"/>
    </row>
    <row r="74" spans="1:14" ht="15" customHeight="1">
      <c r="A74" s="464" t="str">
        <f>식재공수량집계!A76</f>
        <v>계수나무</v>
      </c>
      <c r="B74" s="79" t="str">
        <f>식재공수량집계!B76</f>
        <v>H4.5xR15</v>
      </c>
      <c r="C74" s="79" t="str">
        <f>식재공수량집계!C76</f>
        <v>주</v>
      </c>
      <c r="D74" s="80">
        <f>식재공수량집계!D76</f>
        <v>29</v>
      </c>
      <c r="E74" s="208">
        <v>20</v>
      </c>
      <c r="F74" s="18">
        <f t="shared" si="3"/>
        <v>580</v>
      </c>
      <c r="G74" s="31">
        <f>$L$4</f>
        <v>1.92</v>
      </c>
      <c r="H74" s="31">
        <f t="shared" si="4"/>
        <v>55.7</v>
      </c>
      <c r="I74" s="458"/>
      <c r="N74" s="113"/>
    </row>
    <row r="75" spans="1:14" ht="15" customHeight="1">
      <c r="A75" s="464" t="str">
        <f>식재공수량집계!A77</f>
        <v>꽃사과</v>
      </c>
      <c r="B75" s="79" t="str">
        <f>식재공수량집계!B77</f>
        <v>H3.0xR8</v>
      </c>
      <c r="C75" s="79" t="str">
        <f>식재공수량집계!C77</f>
        <v>주</v>
      </c>
      <c r="D75" s="80">
        <f>식재공수량집계!D77</f>
        <v>36</v>
      </c>
      <c r="E75" s="208">
        <v>10</v>
      </c>
      <c r="F75" s="18">
        <f t="shared" si="3"/>
        <v>360</v>
      </c>
      <c r="G75" s="31">
        <f>$L$4</f>
        <v>1.92</v>
      </c>
      <c r="H75" s="31">
        <f t="shared" si="4"/>
        <v>69.199999999999989</v>
      </c>
      <c r="I75" s="458"/>
      <c r="N75" s="113"/>
    </row>
    <row r="76" spans="1:14" ht="15" customHeight="1">
      <c r="A76" s="464" t="str">
        <f>식재공수량집계!A78</f>
        <v>느티나무</v>
      </c>
      <c r="B76" s="79" t="str">
        <f>식재공수량집계!B78</f>
        <v>H5.0xR30</v>
      </c>
      <c r="C76" s="79" t="str">
        <f>식재공수량집계!C78</f>
        <v>주</v>
      </c>
      <c r="D76" s="80">
        <f>식재공수량집계!D78</f>
        <v>3</v>
      </c>
      <c r="E76" s="208">
        <v>30</v>
      </c>
      <c r="F76" s="18">
        <f t="shared" si="3"/>
        <v>90</v>
      </c>
      <c r="G76" s="31">
        <f>$L$6</f>
        <v>2.04</v>
      </c>
      <c r="H76" s="31">
        <f t="shared" si="4"/>
        <v>6.1999999999999993</v>
      </c>
      <c r="I76" s="458"/>
      <c r="N76" s="113"/>
    </row>
    <row r="77" spans="1:14" ht="15" customHeight="1">
      <c r="A77" s="464" t="str">
        <f>식재공수량집계!A79</f>
        <v>때죽나무</v>
      </c>
      <c r="B77" s="79" t="str">
        <f>식재공수량집계!B79</f>
        <v>H3.5xR10</v>
      </c>
      <c r="C77" s="79" t="str">
        <f>식재공수량집계!C79</f>
        <v>주</v>
      </c>
      <c r="D77" s="80">
        <f>식재공수량집계!D79</f>
        <v>19</v>
      </c>
      <c r="E77" s="208">
        <v>15</v>
      </c>
      <c r="F77" s="18">
        <f t="shared" si="3"/>
        <v>285</v>
      </c>
      <c r="G77" s="31">
        <f t="shared" ref="G77:G81" si="5">$L$4</f>
        <v>1.92</v>
      </c>
      <c r="H77" s="31">
        <f t="shared" si="4"/>
        <v>36.5</v>
      </c>
      <c r="I77" s="458"/>
      <c r="N77" s="113"/>
    </row>
    <row r="78" spans="1:14" ht="15" customHeight="1">
      <c r="A78" s="464" t="str">
        <f>식재공수량집계!A80</f>
        <v>매화나무</v>
      </c>
      <c r="B78" s="79" t="str">
        <f>식재공수량집계!B80</f>
        <v>H3.5xR10</v>
      </c>
      <c r="C78" s="79" t="str">
        <f>식재공수량집계!C80</f>
        <v>주</v>
      </c>
      <c r="D78" s="80">
        <f>식재공수량집계!D80</f>
        <v>6</v>
      </c>
      <c r="E78" s="208">
        <v>15</v>
      </c>
      <c r="F78" s="18">
        <f t="shared" si="3"/>
        <v>90</v>
      </c>
      <c r="G78" s="31">
        <f t="shared" si="5"/>
        <v>1.92</v>
      </c>
      <c r="H78" s="31">
        <f t="shared" si="4"/>
        <v>11.6</v>
      </c>
      <c r="I78" s="458"/>
      <c r="N78" s="113"/>
    </row>
    <row r="79" spans="1:14" ht="15" customHeight="1">
      <c r="A79" s="464" t="str">
        <f>식재공수량집계!A81</f>
        <v>산딸나무</v>
      </c>
      <c r="B79" s="79" t="str">
        <f>식재공수량집계!B81</f>
        <v>H3.5xR12</v>
      </c>
      <c r="C79" s="79" t="str">
        <f>식재공수량집계!C81</f>
        <v>주</v>
      </c>
      <c r="D79" s="80">
        <f>식재공수량집계!D81</f>
        <v>41</v>
      </c>
      <c r="E79" s="208">
        <v>15</v>
      </c>
      <c r="F79" s="18">
        <f t="shared" si="3"/>
        <v>615</v>
      </c>
      <c r="G79" s="31">
        <f t="shared" si="5"/>
        <v>1.92</v>
      </c>
      <c r="H79" s="31">
        <f t="shared" si="4"/>
        <v>78.8</v>
      </c>
      <c r="I79" s="458"/>
      <c r="N79" s="113"/>
    </row>
    <row r="80" spans="1:14" ht="15" customHeight="1">
      <c r="A80" s="464" t="str">
        <f>식재공수량집계!A82</f>
        <v>산수유</v>
      </c>
      <c r="B80" s="79" t="str">
        <f>식재공수량집계!B82</f>
        <v>H3.5xR15</v>
      </c>
      <c r="C80" s="79" t="str">
        <f>식재공수량집계!C82</f>
        <v>주</v>
      </c>
      <c r="D80" s="80">
        <f>식재공수량집계!D82</f>
        <v>17</v>
      </c>
      <c r="E80" s="208">
        <v>20</v>
      </c>
      <c r="F80" s="18">
        <f t="shared" si="3"/>
        <v>340</v>
      </c>
      <c r="G80" s="31">
        <f t="shared" si="5"/>
        <v>1.92</v>
      </c>
      <c r="H80" s="31">
        <f t="shared" si="4"/>
        <v>32.700000000000003</v>
      </c>
      <c r="I80" s="458"/>
      <c r="N80" s="113"/>
    </row>
    <row r="81" spans="1:14" ht="15" customHeight="1">
      <c r="A81" s="464" t="str">
        <f>식재공수량집계!A83</f>
        <v>왕벚나무</v>
      </c>
      <c r="B81" s="79" t="str">
        <f>식재공수량집계!B83</f>
        <v>H4.0xB12</v>
      </c>
      <c r="C81" s="79" t="str">
        <f>식재공수량집계!C83</f>
        <v>주</v>
      </c>
      <c r="D81" s="80">
        <f>식재공수량집계!D83</f>
        <v>20</v>
      </c>
      <c r="E81" s="208">
        <v>20</v>
      </c>
      <c r="F81" s="18">
        <f t="shared" si="3"/>
        <v>400</v>
      </c>
      <c r="G81" s="31">
        <f t="shared" si="5"/>
        <v>1.92</v>
      </c>
      <c r="H81" s="31">
        <f t="shared" si="4"/>
        <v>38.4</v>
      </c>
      <c r="I81" s="458"/>
      <c r="N81" s="113"/>
    </row>
    <row r="82" spans="1:14" ht="15" customHeight="1">
      <c r="A82" s="464" t="str">
        <f>식재공수량집계!A84</f>
        <v>참나무</v>
      </c>
      <c r="B82" s="79" t="str">
        <f>식재공수량집계!B84</f>
        <v>H5.0xR25</v>
      </c>
      <c r="C82" s="79" t="str">
        <f>식재공수량집계!C84</f>
        <v>주</v>
      </c>
      <c r="D82" s="80">
        <f>식재공수량집계!D84</f>
        <v>10</v>
      </c>
      <c r="E82" s="208">
        <v>30</v>
      </c>
      <c r="F82" s="18">
        <f t="shared" si="3"/>
        <v>300</v>
      </c>
      <c r="G82" s="31">
        <f>$L$6</f>
        <v>2.04</v>
      </c>
      <c r="H82" s="31">
        <f t="shared" si="4"/>
        <v>20.399999999999999</v>
      </c>
      <c r="I82" s="458"/>
      <c r="N82" s="113"/>
    </row>
    <row r="83" spans="1:14" ht="15" customHeight="1">
      <c r="A83" s="464" t="str">
        <f>식재공수량집계!A85</f>
        <v>청단풍</v>
      </c>
      <c r="B83" s="79" t="str">
        <f>식재공수량집계!B85</f>
        <v>H3.5xR15</v>
      </c>
      <c r="C83" s="79" t="str">
        <f>식재공수량집계!C85</f>
        <v>주</v>
      </c>
      <c r="D83" s="80">
        <f>식재공수량집계!D85</f>
        <v>20</v>
      </c>
      <c r="E83" s="208">
        <v>20</v>
      </c>
      <c r="F83" s="18">
        <f t="shared" si="3"/>
        <v>400</v>
      </c>
      <c r="G83" s="31">
        <f>$L$4</f>
        <v>1.92</v>
      </c>
      <c r="H83" s="31">
        <f t="shared" si="4"/>
        <v>38.4</v>
      </c>
      <c r="I83" s="458"/>
      <c r="N83" s="113"/>
    </row>
    <row r="84" spans="1:14" ht="15" customHeight="1">
      <c r="A84" s="464" t="str">
        <f>식재공수량집계!A86</f>
        <v>팥배나무</v>
      </c>
      <c r="B84" s="79" t="str">
        <f>식재공수량집계!B86</f>
        <v>H4.0xR12</v>
      </c>
      <c r="C84" s="79" t="str">
        <f>식재공수량집계!C86</f>
        <v>주</v>
      </c>
      <c r="D84" s="80">
        <f>식재공수량집계!D86</f>
        <v>10</v>
      </c>
      <c r="E84" s="208">
        <v>15</v>
      </c>
      <c r="F84" s="18">
        <f t="shared" si="3"/>
        <v>150</v>
      </c>
      <c r="G84" s="31">
        <f>$L$4</f>
        <v>1.92</v>
      </c>
      <c r="H84" s="31">
        <f t="shared" si="4"/>
        <v>19.2</v>
      </c>
      <c r="I84" s="458"/>
      <c r="N84" s="113"/>
    </row>
    <row r="85" spans="1:14" ht="15" customHeight="1">
      <c r="A85" s="464" t="str">
        <f>식재공수량집계!A87</f>
        <v>팽나무</v>
      </c>
      <c r="B85" s="79" t="str">
        <f>식재공수량집계!B87</f>
        <v>H6.0xR30</v>
      </c>
      <c r="C85" s="79" t="str">
        <f>식재공수량집계!C87</f>
        <v>주</v>
      </c>
      <c r="D85" s="80">
        <f>식재공수량집계!D87</f>
        <v>1</v>
      </c>
      <c r="E85" s="208">
        <v>30</v>
      </c>
      <c r="F85" s="18">
        <f t="shared" si="3"/>
        <v>30</v>
      </c>
      <c r="G85" s="31">
        <f>$L$6</f>
        <v>2.04</v>
      </c>
      <c r="H85" s="31">
        <f t="shared" si="4"/>
        <v>2.1</v>
      </c>
      <c r="I85" s="458"/>
      <c r="N85" s="113"/>
    </row>
    <row r="86" spans="1:14" ht="15" customHeight="1">
      <c r="A86" s="464" t="str">
        <f>식재공수량집계!A88</f>
        <v>팽나무</v>
      </c>
      <c r="B86" s="79" t="str">
        <f>식재공수량집계!B88</f>
        <v>H5.0xR20</v>
      </c>
      <c r="C86" s="79" t="str">
        <f>식재공수량집계!C88</f>
        <v>주</v>
      </c>
      <c r="D86" s="80">
        <f>식재공수량집계!D88</f>
        <v>5</v>
      </c>
      <c r="E86" s="208">
        <v>20</v>
      </c>
      <c r="F86" s="18">
        <f t="shared" si="3"/>
        <v>100</v>
      </c>
      <c r="G86" s="31">
        <f>$L$5</f>
        <v>1.97</v>
      </c>
      <c r="H86" s="31">
        <f t="shared" si="4"/>
        <v>9.9</v>
      </c>
      <c r="I86" s="458"/>
      <c r="N86" s="113"/>
    </row>
    <row r="87" spans="1:14" ht="15" customHeight="1">
      <c r="A87" s="464" t="str">
        <f>식재공수량집계!A90</f>
        <v>남천</v>
      </c>
      <c r="B87" s="79" t="str">
        <f>식재공수량집계!B90</f>
        <v>H1.0x3가지</v>
      </c>
      <c r="C87" s="79" t="str">
        <f>식재공수량집계!C90</f>
        <v>주</v>
      </c>
      <c r="D87" s="80">
        <f>식재공수량집계!D90</f>
        <v>400</v>
      </c>
      <c r="E87" s="208">
        <v>1</v>
      </c>
      <c r="F87" s="18">
        <f t="shared" si="3"/>
        <v>400</v>
      </c>
      <c r="G87" s="31"/>
      <c r="H87" s="18"/>
      <c r="I87" s="458"/>
    </row>
    <row r="88" spans="1:14" ht="15" customHeight="1">
      <c r="A88" s="464" t="str">
        <f>식재공수량집계!A91</f>
        <v>피라칸사스</v>
      </c>
      <c r="B88" s="79" t="str">
        <f>식재공수량집계!B91</f>
        <v>H1.0xW0.3</v>
      </c>
      <c r="C88" s="79" t="str">
        <f>식재공수량집계!C91</f>
        <v>주</v>
      </c>
      <c r="D88" s="80">
        <f>식재공수량집계!D91</f>
        <v>700</v>
      </c>
      <c r="E88" s="208">
        <v>1</v>
      </c>
      <c r="F88" s="18">
        <f t="shared" si="3"/>
        <v>700</v>
      </c>
      <c r="G88" s="31"/>
      <c r="H88" s="18"/>
      <c r="I88" s="458"/>
    </row>
    <row r="89" spans="1:14" ht="15" customHeight="1">
      <c r="A89" s="464" t="str">
        <f>식재공수량집계!A92</f>
        <v>회양목</v>
      </c>
      <c r="B89" s="79" t="str">
        <f>식재공수량집계!B92</f>
        <v>H0.3xW0.3</v>
      </c>
      <c r="C89" s="79" t="str">
        <f>식재공수량집계!C92</f>
        <v>주</v>
      </c>
      <c r="D89" s="80">
        <f>식재공수량집계!D92</f>
        <v>700</v>
      </c>
      <c r="E89" s="208">
        <v>0.5</v>
      </c>
      <c r="F89" s="18">
        <f t="shared" si="3"/>
        <v>350</v>
      </c>
      <c r="G89" s="31"/>
      <c r="H89" s="18"/>
      <c r="I89" s="458"/>
    </row>
    <row r="90" spans="1:14" ht="15" customHeight="1">
      <c r="A90" s="464" t="str">
        <f>식재공수량집계!A93</f>
        <v>낙상홍</v>
      </c>
      <c r="B90" s="79" t="str">
        <f>식재공수량집계!B93</f>
        <v>H1.0xW0.4</v>
      </c>
      <c r="C90" s="79" t="str">
        <f>식재공수량집계!C93</f>
        <v>주</v>
      </c>
      <c r="D90" s="80">
        <f>식재공수량집계!D93</f>
        <v>200</v>
      </c>
      <c r="E90" s="208">
        <v>1</v>
      </c>
      <c r="F90" s="18">
        <f t="shared" si="3"/>
        <v>200</v>
      </c>
      <c r="G90" s="31"/>
      <c r="H90" s="18"/>
      <c r="I90" s="458"/>
    </row>
    <row r="91" spans="1:14" ht="15" customHeight="1">
      <c r="A91" s="464" t="str">
        <f>식재공수량집계!A94</f>
        <v>박태기</v>
      </c>
      <c r="B91" s="79" t="str">
        <f>식재공수량집계!B94</f>
        <v>H1.0xW0.3</v>
      </c>
      <c r="C91" s="79" t="str">
        <f>식재공수량집계!C94</f>
        <v>주</v>
      </c>
      <c r="D91" s="80">
        <f>식재공수량집계!D94</f>
        <v>840</v>
      </c>
      <c r="E91" s="208">
        <v>1</v>
      </c>
      <c r="F91" s="18">
        <f t="shared" si="3"/>
        <v>840</v>
      </c>
      <c r="G91" s="31"/>
      <c r="H91" s="18"/>
      <c r="I91" s="458"/>
    </row>
    <row r="92" spans="1:14" ht="15" customHeight="1">
      <c r="A92" s="464" t="str">
        <f>식재공수량집계!A95</f>
        <v>백철쭉</v>
      </c>
      <c r="B92" s="79" t="str">
        <f>식재공수량집계!B95</f>
        <v>H0.3xW0.3</v>
      </c>
      <c r="C92" s="79" t="str">
        <f>식재공수량집계!C95</f>
        <v>주</v>
      </c>
      <c r="D92" s="80">
        <f>식재공수량집계!D95</f>
        <v>700</v>
      </c>
      <c r="E92" s="208">
        <v>0.5</v>
      </c>
      <c r="F92" s="18">
        <f t="shared" si="3"/>
        <v>350</v>
      </c>
      <c r="G92" s="31"/>
      <c r="H92" s="18"/>
      <c r="I92" s="458"/>
    </row>
    <row r="93" spans="1:14" ht="15" customHeight="1">
      <c r="A93" s="464" t="str">
        <f>식재공수량집계!A96</f>
        <v>산수국</v>
      </c>
      <c r="B93" s="79" t="str">
        <f>식재공수량집계!B96</f>
        <v>H0.3xW0.4</v>
      </c>
      <c r="C93" s="79" t="str">
        <f>식재공수량집계!C96</f>
        <v>주</v>
      </c>
      <c r="D93" s="80">
        <f>식재공수량집계!D96</f>
        <v>1000</v>
      </c>
      <c r="E93" s="208">
        <v>0.5</v>
      </c>
      <c r="F93" s="18">
        <f t="shared" si="3"/>
        <v>500</v>
      </c>
      <c r="G93" s="31"/>
      <c r="H93" s="18"/>
      <c r="I93" s="458"/>
    </row>
    <row r="94" spans="1:14" ht="15" customHeight="1">
      <c r="A94" s="464" t="str">
        <f>식재공수량집계!A97</f>
        <v>산철쭉</v>
      </c>
      <c r="B94" s="79" t="str">
        <f>식재공수량집계!B97</f>
        <v>H0.3xW0.3</v>
      </c>
      <c r="C94" s="79" t="str">
        <f>식재공수량집계!C97</f>
        <v>주</v>
      </c>
      <c r="D94" s="80">
        <f>식재공수량집계!D97</f>
        <v>1500</v>
      </c>
      <c r="E94" s="208">
        <v>0.5</v>
      </c>
      <c r="F94" s="18">
        <f t="shared" si="3"/>
        <v>750</v>
      </c>
      <c r="G94" s="31"/>
      <c r="H94" s="18"/>
      <c r="I94" s="458"/>
    </row>
    <row r="95" spans="1:14" ht="15" customHeight="1">
      <c r="A95" s="464" t="str">
        <f>식재공수량집계!A98</f>
        <v>삼색조팝</v>
      </c>
      <c r="B95" s="79" t="str">
        <f>식재공수량집계!B98</f>
        <v>H1.0xW0.3</v>
      </c>
      <c r="C95" s="79" t="str">
        <f>식재공수량집계!C98</f>
        <v>주</v>
      </c>
      <c r="D95" s="80">
        <f>식재공수량집계!D98</f>
        <v>600</v>
      </c>
      <c r="E95" s="208">
        <v>0.5</v>
      </c>
      <c r="F95" s="18">
        <f t="shared" si="3"/>
        <v>300</v>
      </c>
      <c r="G95" s="31"/>
      <c r="H95" s="18"/>
      <c r="I95" s="458"/>
    </row>
    <row r="96" spans="1:14" ht="15" customHeight="1">
      <c r="A96" s="464" t="str">
        <f>식재공수량집계!A99</f>
        <v>수수꽃다리</v>
      </c>
      <c r="B96" s="79" t="str">
        <f>식재공수량집계!B99</f>
        <v>H1.2xW0.3</v>
      </c>
      <c r="C96" s="79" t="str">
        <f>식재공수량집계!C99</f>
        <v>주</v>
      </c>
      <c r="D96" s="80">
        <f>식재공수량집계!D99</f>
        <v>600</v>
      </c>
      <c r="E96" s="208">
        <v>2</v>
      </c>
      <c r="F96" s="18">
        <f t="shared" si="3"/>
        <v>1200</v>
      </c>
      <c r="G96" s="31"/>
      <c r="H96" s="18"/>
      <c r="I96" s="458"/>
    </row>
    <row r="97" spans="1:9" ht="15" customHeight="1">
      <c r="A97" s="464" t="str">
        <f>식재공수량집계!A100</f>
        <v>영산홍</v>
      </c>
      <c r="B97" s="79" t="str">
        <f>식재공수량집계!B100</f>
        <v>H0.3xW0.3</v>
      </c>
      <c r="C97" s="79" t="str">
        <f>식재공수량집계!C100</f>
        <v>주</v>
      </c>
      <c r="D97" s="80">
        <f>식재공수량집계!D100</f>
        <v>1000</v>
      </c>
      <c r="E97" s="208">
        <v>0.5</v>
      </c>
      <c r="F97" s="18">
        <f t="shared" si="3"/>
        <v>500</v>
      </c>
      <c r="G97" s="31"/>
      <c r="H97" s="18"/>
      <c r="I97" s="458"/>
    </row>
    <row r="98" spans="1:9" ht="15" customHeight="1">
      <c r="A98" s="464" t="str">
        <f>식재공수량집계!A101</f>
        <v>자산홍</v>
      </c>
      <c r="B98" s="79" t="str">
        <f>식재공수량집계!B101</f>
        <v>H0.3xW0.3</v>
      </c>
      <c r="C98" s="79" t="str">
        <f>식재공수량집계!C101</f>
        <v>주</v>
      </c>
      <c r="D98" s="80">
        <f>식재공수량집계!D101</f>
        <v>1000</v>
      </c>
      <c r="E98" s="208">
        <v>0.5</v>
      </c>
      <c r="F98" s="18">
        <f t="shared" si="3"/>
        <v>500</v>
      </c>
      <c r="G98" s="31"/>
      <c r="H98" s="18"/>
      <c r="I98" s="458"/>
    </row>
    <row r="99" spans="1:9" ht="15" customHeight="1">
      <c r="A99" s="464" t="str">
        <f>식재공수량집계!A102</f>
        <v>조팝나무</v>
      </c>
      <c r="B99" s="79" t="str">
        <f>식재공수량집계!B102</f>
        <v>H0.8xW0.4</v>
      </c>
      <c r="C99" s="79" t="str">
        <f>식재공수량집계!C102</f>
        <v>주</v>
      </c>
      <c r="D99" s="80">
        <f>식재공수량집계!D102</f>
        <v>700</v>
      </c>
      <c r="E99" s="208">
        <v>1</v>
      </c>
      <c r="F99" s="18">
        <f t="shared" ref="F99:F114" si="6">ROUNDUP(D99*E99,1)</f>
        <v>700</v>
      </c>
      <c r="G99" s="31"/>
      <c r="H99" s="18"/>
      <c r="I99" s="458"/>
    </row>
    <row r="100" spans="1:9" ht="15" customHeight="1">
      <c r="A100" s="464" t="str">
        <f>식재공수량집계!A103</f>
        <v>화살나무</v>
      </c>
      <c r="B100" s="79" t="str">
        <f>식재공수량집계!B103</f>
        <v>H0.8xW0.4</v>
      </c>
      <c r="C100" s="79" t="str">
        <f>식재공수량집계!C103</f>
        <v>주</v>
      </c>
      <c r="D100" s="80">
        <f>식재공수량집계!D103</f>
        <v>600</v>
      </c>
      <c r="E100" s="208">
        <v>1</v>
      </c>
      <c r="F100" s="18">
        <f t="shared" si="6"/>
        <v>600</v>
      </c>
      <c r="G100" s="31"/>
      <c r="H100" s="18"/>
      <c r="I100" s="458"/>
    </row>
    <row r="101" spans="1:9" ht="15" customHeight="1">
      <c r="A101" s="464" t="str">
        <f>식재공수량집계!A105</f>
        <v>그린라이트억새</v>
      </c>
      <c r="B101" s="79" t="str">
        <f>식재공수량집계!B105</f>
        <v>5~6분얼</v>
      </c>
      <c r="C101" s="79" t="str">
        <f>식재공수량집계!C105</f>
        <v>본</v>
      </c>
      <c r="D101" s="80">
        <f>식재공수량집계!D105</f>
        <v>1900</v>
      </c>
      <c r="E101" s="108">
        <v>0.1</v>
      </c>
      <c r="F101" s="18">
        <f t="shared" si="6"/>
        <v>190</v>
      </c>
      <c r="G101" s="31"/>
      <c r="H101" s="18"/>
      <c r="I101" s="458"/>
    </row>
    <row r="102" spans="1:9" ht="15" customHeight="1">
      <c r="A102" s="464" t="str">
        <f>식재공수량집계!A106</f>
        <v>꽃무릇</v>
      </c>
      <c r="B102" s="79" t="str">
        <f>식재공수량집계!B106</f>
        <v>4치포트</v>
      </c>
      <c r="C102" s="79" t="str">
        <f>식재공수량집계!C106</f>
        <v>본</v>
      </c>
      <c r="D102" s="80">
        <f>식재공수량집계!D106</f>
        <v>500</v>
      </c>
      <c r="E102" s="108">
        <v>0.1</v>
      </c>
      <c r="F102" s="18">
        <f t="shared" si="6"/>
        <v>50</v>
      </c>
      <c r="G102" s="31"/>
      <c r="H102" s="18"/>
      <c r="I102" s="458"/>
    </row>
    <row r="103" spans="1:9" ht="15" customHeight="1">
      <c r="A103" s="464" t="str">
        <f>식재공수량집계!A107</f>
        <v>라벤더</v>
      </c>
      <c r="B103" s="79" t="str">
        <f>식재공수량집계!B107</f>
        <v>10cm</v>
      </c>
      <c r="C103" s="79" t="str">
        <f>식재공수량집계!C107</f>
        <v>본</v>
      </c>
      <c r="D103" s="80">
        <f>식재공수량집계!D107</f>
        <v>3500</v>
      </c>
      <c r="E103" s="108">
        <v>0.1</v>
      </c>
      <c r="F103" s="18">
        <f t="shared" si="6"/>
        <v>350</v>
      </c>
      <c r="G103" s="31"/>
      <c r="H103" s="18"/>
      <c r="I103" s="458"/>
    </row>
    <row r="104" spans="1:9" ht="15" customHeight="1">
      <c r="A104" s="464" t="str">
        <f>식재공수량집계!A108</f>
        <v>리아트리스</v>
      </c>
      <c r="B104" s="79" t="str">
        <f>식재공수량집계!B108</f>
        <v>8cm</v>
      </c>
      <c r="C104" s="79" t="str">
        <f>식재공수량집계!C108</f>
        <v>본</v>
      </c>
      <c r="D104" s="80">
        <f>식재공수량집계!D108</f>
        <v>1900</v>
      </c>
      <c r="E104" s="108">
        <v>0.1</v>
      </c>
      <c r="F104" s="18">
        <f t="shared" si="6"/>
        <v>190</v>
      </c>
      <c r="G104" s="31"/>
      <c r="H104" s="18"/>
      <c r="I104" s="458"/>
    </row>
    <row r="105" spans="1:9" ht="15" customHeight="1">
      <c r="A105" s="464" t="str">
        <f>식재공수량집계!A109</f>
        <v>맥문동</v>
      </c>
      <c r="B105" s="79" t="str">
        <f>식재공수량집계!B109</f>
        <v>3~5분얼x8cm</v>
      </c>
      <c r="C105" s="79" t="str">
        <f>식재공수량집계!C109</f>
        <v>본</v>
      </c>
      <c r="D105" s="80">
        <f>식재공수량집계!D109</f>
        <v>2140</v>
      </c>
      <c r="E105" s="108">
        <v>0.1</v>
      </c>
      <c r="F105" s="18">
        <f t="shared" si="6"/>
        <v>214</v>
      </c>
      <c r="G105" s="31"/>
      <c r="H105" s="18"/>
      <c r="I105" s="458"/>
    </row>
    <row r="106" spans="1:9" ht="15" customHeight="1">
      <c r="A106" s="464" t="str">
        <f>식재공수량집계!A110</f>
        <v>모닝라이트억새</v>
      </c>
      <c r="B106" s="79" t="str">
        <f>식재공수량집계!B110</f>
        <v>15cm포트</v>
      </c>
      <c r="C106" s="79" t="str">
        <f>식재공수량집계!C110</f>
        <v>본</v>
      </c>
      <c r="D106" s="80">
        <f>식재공수량집계!D110</f>
        <v>600</v>
      </c>
      <c r="E106" s="108">
        <v>0.1</v>
      </c>
      <c r="F106" s="18">
        <f t="shared" si="6"/>
        <v>60</v>
      </c>
      <c r="G106" s="31"/>
      <c r="H106" s="18"/>
      <c r="I106" s="458"/>
    </row>
    <row r="107" spans="1:9" ht="15" customHeight="1">
      <c r="A107" s="464" t="str">
        <f>식재공수량집계!A111</f>
        <v>붉은토끼풀</v>
      </c>
      <c r="B107" s="79" t="str">
        <f>식재공수량집계!B111</f>
        <v>10cm</v>
      </c>
      <c r="C107" s="79" t="str">
        <f>식재공수량집계!C111</f>
        <v>본</v>
      </c>
      <c r="D107" s="80">
        <f>식재공수량집계!D111</f>
        <v>1000</v>
      </c>
      <c r="E107" s="108">
        <v>0.1</v>
      </c>
      <c r="F107" s="18">
        <f t="shared" si="6"/>
        <v>100</v>
      </c>
      <c r="G107" s="31"/>
      <c r="H107" s="18"/>
      <c r="I107" s="458"/>
    </row>
    <row r="108" spans="1:9" ht="15" customHeight="1">
      <c r="A108" s="464" t="str">
        <f>식재공수량집계!A112</f>
        <v>비비추</v>
      </c>
      <c r="B108" s="79" t="str">
        <f>식재공수량집계!B112</f>
        <v>2~3분얼x8cm</v>
      </c>
      <c r="C108" s="79" t="str">
        <f>식재공수량집계!C112</f>
        <v>본</v>
      </c>
      <c r="D108" s="80">
        <f>식재공수량집계!D112</f>
        <v>1000</v>
      </c>
      <c r="E108" s="108">
        <v>0.1</v>
      </c>
      <c r="F108" s="18">
        <f t="shared" si="6"/>
        <v>100</v>
      </c>
      <c r="G108" s="31"/>
      <c r="H108" s="18"/>
      <c r="I108" s="458"/>
    </row>
    <row r="109" spans="1:9" ht="15" customHeight="1">
      <c r="A109" s="464" t="str">
        <f>식재공수량집계!A113</f>
        <v>세이지</v>
      </c>
      <c r="B109" s="79" t="str">
        <f>식재공수량집계!B113</f>
        <v>10cm</v>
      </c>
      <c r="C109" s="79" t="str">
        <f>식재공수량집계!C113</f>
        <v>본</v>
      </c>
      <c r="D109" s="80">
        <f>식재공수량집계!D113</f>
        <v>1200</v>
      </c>
      <c r="E109" s="108">
        <v>0.1</v>
      </c>
      <c r="F109" s="18">
        <f t="shared" si="6"/>
        <v>120</v>
      </c>
      <c r="G109" s="31"/>
      <c r="H109" s="18"/>
      <c r="I109" s="458"/>
    </row>
    <row r="110" spans="1:9" ht="15" customHeight="1">
      <c r="A110" s="464" t="str">
        <f>식재공수량집계!A114</f>
        <v>수선화</v>
      </c>
      <c r="B110" s="79" t="str">
        <f>식재공수량집계!B114</f>
        <v>개화구</v>
      </c>
      <c r="C110" s="79" t="str">
        <f>식재공수량집계!C114</f>
        <v>본</v>
      </c>
      <c r="D110" s="80">
        <f>식재공수량집계!D114</f>
        <v>1600</v>
      </c>
      <c r="E110" s="108">
        <v>0.1</v>
      </c>
      <c r="F110" s="18">
        <f t="shared" si="6"/>
        <v>160</v>
      </c>
      <c r="G110" s="31"/>
      <c r="H110" s="18"/>
      <c r="I110" s="458"/>
    </row>
    <row r="111" spans="1:9" ht="15" customHeight="1">
      <c r="A111" s="464" t="str">
        <f>식재공수량집계!A115</f>
        <v>수크령</v>
      </c>
      <c r="B111" s="79" t="str">
        <f>식재공수량집계!B115</f>
        <v>15cm</v>
      </c>
      <c r="C111" s="79" t="str">
        <f>식재공수량집계!C115</f>
        <v>본</v>
      </c>
      <c r="D111" s="80">
        <f>식재공수량집계!D115</f>
        <v>1700</v>
      </c>
      <c r="E111" s="108">
        <v>0.1</v>
      </c>
      <c r="F111" s="18">
        <f t="shared" si="6"/>
        <v>170</v>
      </c>
      <c r="G111" s="31"/>
      <c r="H111" s="18"/>
      <c r="I111" s="458"/>
    </row>
    <row r="112" spans="1:9" ht="15" customHeight="1">
      <c r="A112" s="464" t="str">
        <f>식재공수량집계!A116</f>
        <v>은사초</v>
      </c>
      <c r="B112" s="79" t="str">
        <f>식재공수량집계!B116</f>
        <v>10cm</v>
      </c>
      <c r="C112" s="79" t="str">
        <f>식재공수량집계!C116</f>
        <v>본</v>
      </c>
      <c r="D112" s="80">
        <f>식재공수량집계!D116</f>
        <v>1700</v>
      </c>
      <c r="E112" s="108">
        <v>0.1</v>
      </c>
      <c r="F112" s="18">
        <f t="shared" si="6"/>
        <v>170</v>
      </c>
      <c r="G112" s="31"/>
      <c r="H112" s="18"/>
      <c r="I112" s="458"/>
    </row>
    <row r="113" spans="1:15" ht="15" customHeight="1">
      <c r="A113" s="464" t="str">
        <f>식재공수량집계!A117</f>
        <v>쥐방울덩쿨</v>
      </c>
      <c r="B113" s="79" t="str">
        <f>식재공수량집계!B117</f>
        <v>10cm</v>
      </c>
      <c r="C113" s="79" t="str">
        <f>식재공수량집계!C117</f>
        <v>본</v>
      </c>
      <c r="D113" s="80">
        <f>식재공수량집계!D117</f>
        <v>1000</v>
      </c>
      <c r="E113" s="108">
        <v>0.1</v>
      </c>
      <c r="F113" s="18">
        <f t="shared" si="6"/>
        <v>100</v>
      </c>
      <c r="G113" s="31"/>
      <c r="H113" s="18"/>
      <c r="I113" s="458"/>
    </row>
    <row r="114" spans="1:15" ht="15" customHeight="1">
      <c r="A114" s="464" t="str">
        <f>식재공수량집계!A118</f>
        <v>참억새</v>
      </c>
      <c r="B114" s="79" t="str">
        <f>식재공수량집계!B118</f>
        <v>8cm</v>
      </c>
      <c r="C114" s="79" t="str">
        <f>식재공수량집계!C118</f>
        <v>본</v>
      </c>
      <c r="D114" s="80">
        <f>식재공수량집계!D118</f>
        <v>2000</v>
      </c>
      <c r="E114" s="108">
        <v>0.1</v>
      </c>
      <c r="F114" s="18">
        <f t="shared" si="6"/>
        <v>200</v>
      </c>
      <c r="G114" s="31"/>
      <c r="H114" s="18"/>
      <c r="I114" s="458"/>
    </row>
    <row r="115" spans="1:15" ht="15" customHeight="1">
      <c r="A115" s="464"/>
      <c r="B115" s="79"/>
      <c r="C115" s="79"/>
      <c r="D115" s="80"/>
      <c r="E115" s="208"/>
      <c r="F115" s="18"/>
      <c r="G115" s="18"/>
      <c r="H115" s="18"/>
      <c r="I115" s="458"/>
    </row>
    <row r="116" spans="1:15" ht="15" customHeight="1">
      <c r="A116" s="464"/>
      <c r="B116" s="79"/>
      <c r="C116" s="79"/>
      <c r="D116" s="80"/>
      <c r="E116" s="208"/>
      <c r="F116" s="18"/>
      <c r="G116" s="18"/>
      <c r="H116" s="18"/>
      <c r="I116" s="458"/>
    </row>
    <row r="117" spans="1:15" ht="15" customHeight="1">
      <c r="A117" s="591" t="s">
        <v>15</v>
      </c>
      <c r="B117" s="591"/>
      <c r="C117" s="591"/>
      <c r="D117" s="591"/>
      <c r="E117" s="592">
        <f>SUM(F4:F114)</f>
        <v>22714</v>
      </c>
      <c r="F117" s="592"/>
      <c r="G117" s="569">
        <f>SUM(H4:H114)</f>
        <v>1203.3000000000009</v>
      </c>
      <c r="H117" s="569"/>
      <c r="I117" s="441"/>
      <c r="N117" s="113"/>
      <c r="O117" s="113"/>
    </row>
    <row r="118" spans="1:15" ht="15" customHeight="1">
      <c r="A118" s="591" t="s">
        <v>43</v>
      </c>
      <c r="B118" s="591"/>
      <c r="C118" s="591"/>
      <c r="D118" s="591"/>
      <c r="E118" s="592">
        <f>ROUNDUP(E117/20,0)</f>
        <v>1136</v>
      </c>
      <c r="F118" s="592"/>
      <c r="G118" s="592">
        <f>ROUNDUP(G117/1,0)</f>
        <v>1204</v>
      </c>
      <c r="H118" s="592"/>
      <c r="I118" s="68"/>
    </row>
    <row r="119" spans="1:15">
      <c r="O119" s="487"/>
    </row>
    <row r="120" spans="1:15">
      <c r="H120" s="487">
        <v>1338</v>
      </c>
      <c r="O120" s="488"/>
    </row>
    <row r="121" spans="1:15">
      <c r="H121" s="489">
        <f>H120-G118</f>
        <v>134</v>
      </c>
    </row>
  </sheetData>
  <mergeCells count="13">
    <mergeCell ref="A118:D118"/>
    <mergeCell ref="E117:F117"/>
    <mergeCell ref="E118:F118"/>
    <mergeCell ref="I2:I3"/>
    <mergeCell ref="A117:D117"/>
    <mergeCell ref="A2:A3"/>
    <mergeCell ref="B2:B3"/>
    <mergeCell ref="C2:C3"/>
    <mergeCell ref="D2:D3"/>
    <mergeCell ref="E2:F2"/>
    <mergeCell ref="G2:H2"/>
    <mergeCell ref="G117:H117"/>
    <mergeCell ref="G118:H118"/>
  </mergeCells>
  <phoneticPr fontId="1" type="noConversion"/>
  <printOptions horizontalCentered="1"/>
  <pageMargins left="0.59055118110236227" right="0.39370078740157483" top="0.59055118110236227" bottom="0.39370078740157483" header="0.39370078740157483" footer="0.3937007874015748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7" tint="0.59999389629810485"/>
  </sheetPr>
  <dimension ref="A1:N35"/>
  <sheetViews>
    <sheetView zoomScaleNormal="100" zoomScaleSheetLayoutView="85" workbookViewId="0">
      <pane ySplit="4" topLeftCell="A5" activePane="bottomLeft" state="frozen"/>
      <selection activeCell="H26" sqref="H26"/>
      <selection pane="bottomLeft" activeCell="G23" sqref="G23"/>
    </sheetView>
  </sheetViews>
  <sheetFormatPr defaultColWidth="9.125" defaultRowHeight="16.5"/>
  <cols>
    <col min="1" max="1" width="23.75" customWidth="1"/>
    <col min="2" max="2" width="18.875" customWidth="1"/>
    <col min="3" max="3" width="5.375" style="2" customWidth="1"/>
    <col min="4" max="4" width="10.625" style="2" customWidth="1"/>
    <col min="5" max="5" width="12.25" customWidth="1"/>
    <col min="6" max="6" width="11.75" customWidth="1"/>
    <col min="7" max="7" width="11.5" customWidth="1"/>
    <col min="8" max="9" width="9.625" hidden="1" customWidth="1"/>
    <col min="10" max="13" width="9.625" customWidth="1"/>
    <col min="14" max="14" width="19.375" customWidth="1"/>
  </cols>
  <sheetData>
    <row r="1" spans="1:14" ht="30" customHeight="1" thickBot="1">
      <c r="A1" s="1" t="s">
        <v>166</v>
      </c>
    </row>
    <row r="2" spans="1:14" ht="18" customHeight="1">
      <c r="A2" s="501" t="s">
        <v>11</v>
      </c>
      <c r="B2" s="504" t="s">
        <v>1</v>
      </c>
      <c r="C2" s="504" t="s">
        <v>28</v>
      </c>
      <c r="D2" s="504" t="s">
        <v>125</v>
      </c>
      <c r="E2" s="593" t="s">
        <v>131</v>
      </c>
      <c r="F2" s="594" t="s">
        <v>134</v>
      </c>
      <c r="G2" s="595"/>
      <c r="H2" s="565" t="s">
        <v>126</v>
      </c>
      <c r="I2" s="524"/>
      <c r="J2" s="524"/>
      <c r="K2" s="524"/>
      <c r="L2" s="524"/>
      <c r="M2" s="525"/>
      <c r="N2" s="508" t="s">
        <v>4</v>
      </c>
    </row>
    <row r="3" spans="1:14" ht="18" customHeight="1">
      <c r="A3" s="502"/>
      <c r="B3" s="505"/>
      <c r="C3" s="505"/>
      <c r="D3" s="505"/>
      <c r="E3" s="505"/>
      <c r="F3" s="596"/>
      <c r="G3" s="597"/>
      <c r="H3" s="505" t="s">
        <v>132</v>
      </c>
      <c r="I3" s="505"/>
      <c r="J3" s="505" t="s">
        <v>377</v>
      </c>
      <c r="K3" s="505"/>
      <c r="L3" s="505" t="s">
        <v>378</v>
      </c>
      <c r="M3" s="505"/>
      <c r="N3" s="509"/>
    </row>
    <row r="4" spans="1:14" ht="18" customHeight="1" thickBot="1">
      <c r="A4" s="503"/>
      <c r="B4" s="506"/>
      <c r="C4" s="506"/>
      <c r="D4" s="506"/>
      <c r="E4" s="506"/>
      <c r="F4" s="52" t="s">
        <v>128</v>
      </c>
      <c r="G4" s="52" t="s">
        <v>14</v>
      </c>
      <c r="H4" s="52" t="s">
        <v>128</v>
      </c>
      <c r="I4" s="52" t="s">
        <v>14</v>
      </c>
      <c r="J4" s="52" t="s">
        <v>128</v>
      </c>
      <c r="K4" s="52" t="s">
        <v>14</v>
      </c>
      <c r="L4" s="52" t="s">
        <v>128</v>
      </c>
      <c r="M4" s="52" t="s">
        <v>14</v>
      </c>
      <c r="N4" s="510"/>
    </row>
    <row r="5" spans="1:14" ht="18" customHeight="1" thickTop="1">
      <c r="A5" s="3" t="str">
        <f>식재공수량집계!A4</f>
        <v>1)이식</v>
      </c>
      <c r="B5" s="4" t="str">
        <f>식재공수량집계!B4</f>
        <v/>
      </c>
      <c r="C5" s="10">
        <f>식재공수량집계!C4</f>
        <v>0</v>
      </c>
      <c r="D5" s="92">
        <f>식재공수량집계!D4</f>
        <v>0</v>
      </c>
      <c r="E5" s="17">
        <f>식재공수량집계!E4</f>
        <v>3290.4652800000003</v>
      </c>
      <c r="F5" s="78">
        <f>D5</f>
        <v>0</v>
      </c>
      <c r="G5" s="17">
        <f>E5*F5</f>
        <v>0</v>
      </c>
      <c r="H5" s="17"/>
      <c r="I5" s="17">
        <f>E5*H5</f>
        <v>0</v>
      </c>
      <c r="J5" s="17"/>
      <c r="K5" s="17">
        <f>E5*J5</f>
        <v>0</v>
      </c>
      <c r="L5" s="17"/>
      <c r="M5" s="17">
        <f t="shared" ref="M5:M32" si="0">E5*L5</f>
        <v>0</v>
      </c>
      <c r="N5" s="34"/>
    </row>
    <row r="6" spans="1:14" ht="18" customHeight="1">
      <c r="A6" s="6" t="str">
        <f>식재공수량집계!A5</f>
        <v>금송</v>
      </c>
      <c r="B6" s="7" t="str">
        <f>식재공수량집계!B5</f>
        <v>H8.0xR25</v>
      </c>
      <c r="C6" s="68" t="str">
        <f>식재공수량집계!C5</f>
        <v>주</v>
      </c>
      <c r="D6" s="92">
        <f>식재공수량집계!D5</f>
        <v>2</v>
      </c>
      <c r="E6" s="86">
        <f>식재공수량집계!E5</f>
        <v>55.338520000000003</v>
      </c>
      <c r="F6" s="75">
        <f>D6</f>
        <v>2</v>
      </c>
      <c r="G6" s="18">
        <f t="shared" ref="G6:G32" si="1">E6*F6</f>
        <v>110.67704000000001</v>
      </c>
      <c r="H6" s="18"/>
      <c r="I6" s="18">
        <f t="shared" ref="I6:I32" si="2">E6*H6</f>
        <v>0</v>
      </c>
      <c r="J6" s="18"/>
      <c r="K6" s="18">
        <f t="shared" ref="K6:K32" si="3">E6*J6</f>
        <v>0</v>
      </c>
      <c r="L6" s="18"/>
      <c r="M6" s="18">
        <f t="shared" si="0"/>
        <v>0</v>
      </c>
      <c r="N6" s="35"/>
    </row>
    <row r="7" spans="1:14" ht="18" customHeight="1">
      <c r="A7" s="6" t="str">
        <f>식재공수량집계!A6</f>
        <v>금송</v>
      </c>
      <c r="B7" s="7" t="str">
        <f>식재공수량집계!B6</f>
        <v>H7.0xW3.5</v>
      </c>
      <c r="C7" s="68" t="str">
        <f>식재공수량집계!C6</f>
        <v>주</v>
      </c>
      <c r="D7" s="92">
        <v>21</v>
      </c>
      <c r="E7" s="86">
        <f>식재공수량집계!E6</f>
        <v>29.840522239999999</v>
      </c>
      <c r="F7" s="75">
        <f t="shared" ref="F7:F32" si="4">D7</f>
        <v>21</v>
      </c>
      <c r="G7" s="18">
        <f t="shared" si="1"/>
        <v>626.65096703999995</v>
      </c>
      <c r="H7" s="18"/>
      <c r="I7" s="18">
        <f t="shared" si="2"/>
        <v>0</v>
      </c>
      <c r="J7" s="18"/>
      <c r="K7" s="18">
        <f t="shared" si="3"/>
        <v>0</v>
      </c>
      <c r="L7" s="18"/>
      <c r="M7" s="18">
        <f t="shared" si="0"/>
        <v>0</v>
      </c>
      <c r="N7" s="35"/>
    </row>
    <row r="8" spans="1:14" ht="18" customHeight="1">
      <c r="A8" s="6" t="str">
        <f>식재공수량집계!A7</f>
        <v>금송</v>
      </c>
      <c r="B8" s="7" t="str">
        <f>식재공수량집계!B7</f>
        <v>H5.0xW2.5</v>
      </c>
      <c r="C8" s="68" t="str">
        <f>식재공수량집계!C7</f>
        <v>주</v>
      </c>
      <c r="D8" s="92">
        <f>식재공수량집계!D7</f>
        <v>2</v>
      </c>
      <c r="E8" s="86">
        <f>식재공수량집계!E7</f>
        <v>1352.8400399999998</v>
      </c>
      <c r="F8" s="75">
        <f t="shared" si="4"/>
        <v>2</v>
      </c>
      <c r="G8" s="18">
        <f t="shared" si="1"/>
        <v>2705.6800799999996</v>
      </c>
      <c r="H8" s="18">
        <v>0</v>
      </c>
      <c r="I8" s="18">
        <f t="shared" si="2"/>
        <v>0</v>
      </c>
      <c r="J8" s="18"/>
      <c r="K8" s="18">
        <f t="shared" si="3"/>
        <v>0</v>
      </c>
      <c r="L8" s="18"/>
      <c r="M8" s="18">
        <f t="shared" si="0"/>
        <v>0</v>
      </c>
      <c r="N8" s="35"/>
    </row>
    <row r="9" spans="1:14" ht="18" customHeight="1">
      <c r="A9" s="6" t="str">
        <f>식재공수량집계!A9</f>
        <v>소나무</v>
      </c>
      <c r="B9" s="7" t="str">
        <f>식재공수량집계!B9</f>
        <v>H10.0xW5.0xR36</v>
      </c>
      <c r="C9" s="68" t="str">
        <f>식재공수량집계!C9</f>
        <v>주</v>
      </c>
      <c r="D9" s="92">
        <v>18</v>
      </c>
      <c r="E9" s="86">
        <f>식재공수량집계!E9</f>
        <v>182.35187999999999</v>
      </c>
      <c r="F9" s="75">
        <f t="shared" si="4"/>
        <v>18</v>
      </c>
      <c r="G9" s="18">
        <f t="shared" si="1"/>
        <v>3282.3338399999998</v>
      </c>
      <c r="H9" s="18"/>
      <c r="I9" s="18">
        <f t="shared" si="2"/>
        <v>0</v>
      </c>
      <c r="J9" s="18"/>
      <c r="K9" s="18">
        <f t="shared" si="3"/>
        <v>0</v>
      </c>
      <c r="L9" s="18"/>
      <c r="M9" s="18">
        <f t="shared" si="0"/>
        <v>0</v>
      </c>
      <c r="N9" s="35"/>
    </row>
    <row r="10" spans="1:14" ht="18" customHeight="1">
      <c r="A10" s="6" t="str">
        <f>식재공수량집계!A75</f>
        <v>2)교목식재</v>
      </c>
      <c r="B10" s="7" t="str">
        <f>식재공수량집계!B75</f>
        <v/>
      </c>
      <c r="C10" s="68">
        <f>식재공수량집계!C75</f>
        <v>0</v>
      </c>
      <c r="D10" s="92">
        <f>식재공수량집계!D75</f>
        <v>0</v>
      </c>
      <c r="E10" s="86">
        <f>식재공수량집계!E75</f>
        <v>29.840522239999999</v>
      </c>
      <c r="F10" s="75">
        <f t="shared" si="4"/>
        <v>0</v>
      </c>
      <c r="G10" s="18">
        <f t="shared" si="1"/>
        <v>0</v>
      </c>
      <c r="H10" s="18"/>
      <c r="I10" s="18">
        <f t="shared" si="2"/>
        <v>0</v>
      </c>
      <c r="J10" s="18"/>
      <c r="K10" s="18">
        <f t="shared" si="3"/>
        <v>0</v>
      </c>
      <c r="L10" s="18"/>
      <c r="M10" s="18">
        <f t="shared" si="0"/>
        <v>0</v>
      </c>
      <c r="N10" s="35"/>
    </row>
    <row r="11" spans="1:14" ht="18" customHeight="1">
      <c r="A11" s="6" t="str">
        <f>식재공수량집계!A78</f>
        <v>느티나무</v>
      </c>
      <c r="B11" s="7" t="str">
        <f>식재공수량집계!B78</f>
        <v>H5.0xR30</v>
      </c>
      <c r="C11" s="68" t="str">
        <f>식재공수량집계!C78</f>
        <v>주</v>
      </c>
      <c r="D11" s="92">
        <f>식재공수량집계!D78</f>
        <v>3</v>
      </c>
      <c r="E11" s="86">
        <f>식재공수량집계!E78</f>
        <v>0</v>
      </c>
      <c r="F11" s="75">
        <f t="shared" si="4"/>
        <v>3</v>
      </c>
      <c r="G11" s="18">
        <f t="shared" si="1"/>
        <v>0</v>
      </c>
      <c r="H11" s="18"/>
      <c r="I11" s="18">
        <f t="shared" si="2"/>
        <v>0</v>
      </c>
      <c r="J11" s="18"/>
      <c r="K11" s="18">
        <f t="shared" si="3"/>
        <v>0</v>
      </c>
      <c r="L11" s="18"/>
      <c r="M11" s="18">
        <f t="shared" si="0"/>
        <v>0</v>
      </c>
      <c r="N11" s="35"/>
    </row>
    <row r="12" spans="1:14" ht="18" customHeight="1">
      <c r="A12" s="6" t="str">
        <f>식재공수량집계!A80</f>
        <v>매화나무</v>
      </c>
      <c r="B12" s="7" t="str">
        <f>식재공수량집계!B80</f>
        <v>H3.5xR10</v>
      </c>
      <c r="C12" s="68" t="str">
        <f>식재공수량집계!C80</f>
        <v>주</v>
      </c>
      <c r="D12" s="92">
        <f>식재공수량집계!D80</f>
        <v>6</v>
      </c>
      <c r="E12" s="86">
        <f>식재공수량집계!E80</f>
        <v>0</v>
      </c>
      <c r="F12" s="75">
        <f t="shared" si="4"/>
        <v>6</v>
      </c>
      <c r="G12" s="18">
        <f t="shared" si="1"/>
        <v>0</v>
      </c>
      <c r="H12" s="18"/>
      <c r="I12" s="18">
        <f t="shared" si="2"/>
        <v>0</v>
      </c>
      <c r="J12" s="18"/>
      <c r="K12" s="18">
        <f t="shared" si="3"/>
        <v>0</v>
      </c>
      <c r="L12" s="18"/>
      <c r="M12" s="18">
        <f t="shared" si="0"/>
        <v>0</v>
      </c>
      <c r="N12" s="35"/>
    </row>
    <row r="13" spans="1:14" ht="18" customHeight="1">
      <c r="A13" s="6" t="e">
        <f>식재공수량집계!#REF!</f>
        <v>#REF!</v>
      </c>
      <c r="B13" s="7" t="e">
        <f>식재공수량집계!#REF!</f>
        <v>#REF!</v>
      </c>
      <c r="C13" s="68" t="e">
        <f>식재공수량집계!#REF!</f>
        <v>#REF!</v>
      </c>
      <c r="D13" s="92" t="e">
        <f>식재공수량집계!#REF!</f>
        <v>#REF!</v>
      </c>
      <c r="E13" s="86" t="e">
        <f>식재공수량집계!#REF!</f>
        <v>#REF!</v>
      </c>
      <c r="F13" s="75" t="e">
        <f t="shared" si="4"/>
        <v>#REF!</v>
      </c>
      <c r="G13" s="18" t="e">
        <f t="shared" si="1"/>
        <v>#REF!</v>
      </c>
      <c r="H13" s="18"/>
      <c r="I13" s="18" t="e">
        <f t="shared" si="2"/>
        <v>#REF!</v>
      </c>
      <c r="J13" s="18"/>
      <c r="K13" s="18" t="e">
        <f t="shared" si="3"/>
        <v>#REF!</v>
      </c>
      <c r="L13" s="18"/>
      <c r="M13" s="18" t="e">
        <f t="shared" si="0"/>
        <v>#REF!</v>
      </c>
      <c r="N13" s="35"/>
    </row>
    <row r="14" spans="1:14" ht="18" customHeight="1">
      <c r="A14" s="6" t="str">
        <f>식재공수량집계!A81</f>
        <v>산딸나무</v>
      </c>
      <c r="B14" s="7" t="str">
        <f>식재공수량집계!B81</f>
        <v>H3.5xR12</v>
      </c>
      <c r="C14" s="68" t="str">
        <f>식재공수량집계!C81</f>
        <v>주</v>
      </c>
      <c r="D14" s="92">
        <f>식재공수량집계!D81</f>
        <v>41</v>
      </c>
      <c r="E14" s="86">
        <f>식재공수량집계!E81</f>
        <v>0</v>
      </c>
      <c r="F14" s="75">
        <f t="shared" si="4"/>
        <v>41</v>
      </c>
      <c r="G14" s="18">
        <f t="shared" si="1"/>
        <v>0</v>
      </c>
      <c r="H14" s="18"/>
      <c r="I14" s="18">
        <f t="shared" si="2"/>
        <v>0</v>
      </c>
      <c r="J14" s="18"/>
      <c r="K14" s="18">
        <f t="shared" si="3"/>
        <v>0</v>
      </c>
      <c r="L14" s="18"/>
      <c r="M14" s="18">
        <f t="shared" si="0"/>
        <v>0</v>
      </c>
      <c r="N14" s="35"/>
    </row>
    <row r="15" spans="1:14" ht="18" customHeight="1">
      <c r="A15" s="6" t="e">
        <f>식재공수량집계!#REF!</f>
        <v>#REF!</v>
      </c>
      <c r="B15" s="7" t="e">
        <f>식재공수량집계!#REF!</f>
        <v>#REF!</v>
      </c>
      <c r="C15" s="68" t="e">
        <f>식재공수량집계!#REF!</f>
        <v>#REF!</v>
      </c>
      <c r="D15" s="92" t="e">
        <f>식재공수량집계!#REF!</f>
        <v>#REF!</v>
      </c>
      <c r="E15" s="86" t="e">
        <f>식재공수량집계!#REF!</f>
        <v>#REF!</v>
      </c>
      <c r="F15" s="75" t="e">
        <f t="shared" si="4"/>
        <v>#REF!</v>
      </c>
      <c r="G15" s="18" t="e">
        <f t="shared" si="1"/>
        <v>#REF!</v>
      </c>
      <c r="H15" s="18"/>
      <c r="I15" s="18" t="e">
        <f t="shared" si="2"/>
        <v>#REF!</v>
      </c>
      <c r="J15" s="18"/>
      <c r="K15" s="18" t="e">
        <f t="shared" si="3"/>
        <v>#REF!</v>
      </c>
      <c r="L15" s="18"/>
      <c r="M15" s="18" t="e">
        <f t="shared" si="0"/>
        <v>#REF!</v>
      </c>
      <c r="N15" s="35"/>
    </row>
    <row r="16" spans="1:14" ht="18" customHeight="1">
      <c r="A16" s="6" t="str">
        <f>식재공수량집계!A82</f>
        <v>산수유</v>
      </c>
      <c r="B16" s="7" t="str">
        <f>식재공수량집계!B82</f>
        <v>H3.5xR15</v>
      </c>
      <c r="C16" s="68" t="str">
        <f>식재공수량집계!C82</f>
        <v>주</v>
      </c>
      <c r="D16" s="92">
        <v>1330</v>
      </c>
      <c r="E16" s="86">
        <f>식재공수량집계!E82</f>
        <v>0</v>
      </c>
      <c r="F16" s="75">
        <f t="shared" si="4"/>
        <v>1330</v>
      </c>
      <c r="G16" s="18">
        <f t="shared" si="1"/>
        <v>0</v>
      </c>
      <c r="H16" s="18">
        <v>0</v>
      </c>
      <c r="I16" s="18">
        <f t="shared" si="2"/>
        <v>0</v>
      </c>
      <c r="J16" s="18"/>
      <c r="K16" s="18">
        <f t="shared" si="3"/>
        <v>0</v>
      </c>
      <c r="L16" s="18"/>
      <c r="M16" s="18">
        <f t="shared" si="0"/>
        <v>0</v>
      </c>
      <c r="N16" s="35"/>
    </row>
    <row r="17" spans="1:14" ht="18" customHeight="1">
      <c r="A17" s="6" t="str">
        <f>식재공수량집계!A83</f>
        <v>왕벚나무</v>
      </c>
      <c r="B17" s="7" t="str">
        <f>식재공수량집계!B83</f>
        <v>H4.0xB12</v>
      </c>
      <c r="C17" s="68" t="str">
        <f>식재공수량집계!C83</f>
        <v>주</v>
      </c>
      <c r="D17" s="92">
        <v>860</v>
      </c>
      <c r="E17" s="86">
        <f>식재공수량집계!E83</f>
        <v>0</v>
      </c>
      <c r="F17" s="75">
        <f t="shared" si="4"/>
        <v>860</v>
      </c>
      <c r="G17" s="18">
        <f t="shared" si="1"/>
        <v>0</v>
      </c>
      <c r="H17" s="18">
        <v>0</v>
      </c>
      <c r="I17" s="18">
        <f t="shared" si="2"/>
        <v>0</v>
      </c>
      <c r="J17" s="18"/>
      <c r="K17" s="18">
        <f t="shared" si="3"/>
        <v>0</v>
      </c>
      <c r="L17" s="18"/>
      <c r="M17" s="18">
        <f t="shared" si="0"/>
        <v>0</v>
      </c>
      <c r="N17" s="35"/>
    </row>
    <row r="18" spans="1:14" ht="18" customHeight="1">
      <c r="A18" s="6" t="str">
        <f>식재공수량집계!A84</f>
        <v>참나무</v>
      </c>
      <c r="B18" s="7" t="str">
        <f>식재공수량집계!B84</f>
        <v>H5.0xR25</v>
      </c>
      <c r="C18" s="68" t="str">
        <f>식재공수량집계!C84</f>
        <v>주</v>
      </c>
      <c r="D18" s="92">
        <v>1200</v>
      </c>
      <c r="E18" s="86">
        <f>식재공수량집계!E84</f>
        <v>0</v>
      </c>
      <c r="F18" s="75">
        <f t="shared" si="4"/>
        <v>1200</v>
      </c>
      <c r="G18" s="18">
        <f t="shared" si="1"/>
        <v>0</v>
      </c>
      <c r="H18" s="18"/>
      <c r="I18" s="18">
        <f t="shared" si="2"/>
        <v>0</v>
      </c>
      <c r="J18" s="18"/>
      <c r="K18" s="18">
        <f t="shared" si="3"/>
        <v>0</v>
      </c>
      <c r="L18" s="18"/>
      <c r="M18" s="18">
        <f t="shared" si="0"/>
        <v>0</v>
      </c>
      <c r="N18" s="35"/>
    </row>
    <row r="19" spans="1:14" ht="18" customHeight="1">
      <c r="A19" s="6" t="str">
        <f>식재공수량집계!A85</f>
        <v>청단풍</v>
      </c>
      <c r="B19" s="7" t="str">
        <f>식재공수량집계!B85</f>
        <v>H3.5xR15</v>
      </c>
      <c r="C19" s="68" t="str">
        <f>식재공수량집계!C85</f>
        <v>주</v>
      </c>
      <c r="D19" s="92">
        <f>식재공수량집계!D85</f>
        <v>20</v>
      </c>
      <c r="E19" s="86">
        <f>식재공수량집계!E85</f>
        <v>0</v>
      </c>
      <c r="F19" s="75">
        <f t="shared" si="4"/>
        <v>20</v>
      </c>
      <c r="G19" s="18">
        <f t="shared" si="1"/>
        <v>0</v>
      </c>
      <c r="H19" s="18"/>
      <c r="I19" s="18">
        <f t="shared" si="2"/>
        <v>0</v>
      </c>
      <c r="J19" s="18"/>
      <c r="K19" s="18">
        <f t="shared" si="3"/>
        <v>0</v>
      </c>
      <c r="L19" s="18"/>
      <c r="M19" s="18">
        <f t="shared" si="0"/>
        <v>0</v>
      </c>
      <c r="N19" s="35"/>
    </row>
    <row r="20" spans="1:14" ht="18" customHeight="1">
      <c r="A20" s="6" t="str">
        <f>식재공수량집계!A86</f>
        <v>팥배나무</v>
      </c>
      <c r="B20" s="7" t="str">
        <f>식재공수량집계!B86</f>
        <v>H4.0xR12</v>
      </c>
      <c r="C20" s="68" t="str">
        <f>식재공수량집계!C86</f>
        <v>주</v>
      </c>
      <c r="D20" s="92">
        <v>470</v>
      </c>
      <c r="E20" s="86">
        <f>식재공수량집계!E86</f>
        <v>0</v>
      </c>
      <c r="F20" s="75">
        <f t="shared" si="4"/>
        <v>470</v>
      </c>
      <c r="G20" s="18">
        <f t="shared" si="1"/>
        <v>0</v>
      </c>
      <c r="H20" s="18"/>
      <c r="I20" s="18">
        <f t="shared" si="2"/>
        <v>0</v>
      </c>
      <c r="J20" s="18"/>
      <c r="K20" s="18">
        <f t="shared" si="3"/>
        <v>0</v>
      </c>
      <c r="L20" s="18"/>
      <c r="M20" s="18">
        <f t="shared" si="0"/>
        <v>0</v>
      </c>
      <c r="N20" s="35"/>
    </row>
    <row r="21" spans="1:14" ht="18" customHeight="1">
      <c r="A21" s="6" t="e">
        <f>식재공수량집계!#REF!</f>
        <v>#REF!</v>
      </c>
      <c r="B21" s="7" t="e">
        <f>식재공수량집계!#REF!</f>
        <v>#REF!</v>
      </c>
      <c r="C21" s="68" t="e">
        <f>식재공수량집계!#REF!</f>
        <v>#REF!</v>
      </c>
      <c r="D21" s="92">
        <v>540</v>
      </c>
      <c r="E21" s="86" t="e">
        <f>식재공수량집계!#REF!</f>
        <v>#REF!</v>
      </c>
      <c r="F21" s="75">
        <f t="shared" si="4"/>
        <v>540</v>
      </c>
      <c r="G21" s="18" t="e">
        <f t="shared" si="1"/>
        <v>#REF!</v>
      </c>
      <c r="H21" s="18"/>
      <c r="I21" s="18" t="e">
        <f t="shared" si="2"/>
        <v>#REF!</v>
      </c>
      <c r="J21" s="18"/>
      <c r="K21" s="18" t="e">
        <f t="shared" si="3"/>
        <v>#REF!</v>
      </c>
      <c r="L21" s="18"/>
      <c r="M21" s="18" t="e">
        <f t="shared" si="0"/>
        <v>#REF!</v>
      </c>
      <c r="N21" s="35"/>
    </row>
    <row r="22" spans="1:14" ht="18" customHeight="1">
      <c r="A22" s="6" t="str">
        <f>식재공수량집계!A88</f>
        <v>팽나무</v>
      </c>
      <c r="B22" s="7" t="str">
        <f>식재공수량집계!B88</f>
        <v>H5.0xR20</v>
      </c>
      <c r="C22" s="68" t="str">
        <f>식재공수량집계!C88</f>
        <v>주</v>
      </c>
      <c r="D22" s="92">
        <v>300</v>
      </c>
      <c r="E22" s="86">
        <f>식재공수량집계!E88</f>
        <v>0</v>
      </c>
      <c r="F22" s="75">
        <f t="shared" si="4"/>
        <v>300</v>
      </c>
      <c r="G22" s="18">
        <f t="shared" si="1"/>
        <v>0</v>
      </c>
      <c r="H22" s="18"/>
      <c r="I22" s="18">
        <f t="shared" si="2"/>
        <v>0</v>
      </c>
      <c r="J22" s="18"/>
      <c r="K22" s="18">
        <f t="shared" si="3"/>
        <v>0</v>
      </c>
      <c r="L22" s="18"/>
      <c r="M22" s="18">
        <f t="shared" si="0"/>
        <v>0</v>
      </c>
      <c r="N22" s="35"/>
    </row>
    <row r="23" spans="1:14" ht="18" customHeight="1">
      <c r="A23" s="6" t="e">
        <f>식재공수량집계!#REF!</f>
        <v>#REF!</v>
      </c>
      <c r="B23" s="7" t="e">
        <f>식재공수량집계!#REF!</f>
        <v>#REF!</v>
      </c>
      <c r="C23" s="68" t="e">
        <f>식재공수량집계!#REF!</f>
        <v>#REF!</v>
      </c>
      <c r="D23" s="92">
        <v>1150</v>
      </c>
      <c r="E23" s="102" t="e">
        <f>식재공수량집계!#REF!</f>
        <v>#REF!</v>
      </c>
      <c r="F23" s="75">
        <f t="shared" si="4"/>
        <v>1150</v>
      </c>
      <c r="G23" s="18" t="e">
        <f t="shared" si="1"/>
        <v>#REF!</v>
      </c>
      <c r="H23" s="18"/>
      <c r="I23" s="18" t="e">
        <f t="shared" si="2"/>
        <v>#REF!</v>
      </c>
      <c r="J23" s="18"/>
      <c r="K23" s="18" t="e">
        <f t="shared" si="3"/>
        <v>#REF!</v>
      </c>
      <c r="L23" s="18"/>
      <c r="M23" s="18" t="e">
        <f t="shared" si="0"/>
        <v>#REF!</v>
      </c>
      <c r="N23" s="35"/>
    </row>
    <row r="24" spans="1:14" ht="18" customHeight="1">
      <c r="A24" s="6" t="e">
        <f>식재공수량집계!#REF!</f>
        <v>#REF!</v>
      </c>
      <c r="B24" s="7" t="e">
        <f>식재공수량집계!#REF!</f>
        <v>#REF!</v>
      </c>
      <c r="C24" s="68" t="e">
        <f>식재공수량집계!#REF!</f>
        <v>#REF!</v>
      </c>
      <c r="D24" s="92">
        <v>780</v>
      </c>
      <c r="E24" s="102" t="e">
        <f>식재공수량집계!#REF!</f>
        <v>#REF!</v>
      </c>
      <c r="F24" s="75">
        <f t="shared" si="4"/>
        <v>780</v>
      </c>
      <c r="G24" s="18" t="e">
        <f t="shared" si="1"/>
        <v>#REF!</v>
      </c>
      <c r="H24" s="18"/>
      <c r="I24" s="18" t="e">
        <f t="shared" si="2"/>
        <v>#REF!</v>
      </c>
      <c r="J24" s="18"/>
      <c r="K24" s="18" t="e">
        <f t="shared" si="3"/>
        <v>#REF!</v>
      </c>
      <c r="L24" s="18"/>
      <c r="M24" s="18" t="e">
        <f t="shared" si="0"/>
        <v>#REF!</v>
      </c>
      <c r="N24" s="35"/>
    </row>
    <row r="25" spans="1:14" ht="18" customHeight="1">
      <c r="A25" s="6" t="str">
        <f>식재공수량집계!A90</f>
        <v>남천</v>
      </c>
      <c r="B25" s="7" t="str">
        <f>식재공수량집계!B90</f>
        <v>H1.0x3가지</v>
      </c>
      <c r="C25" s="68" t="str">
        <f>식재공수량집계!C90</f>
        <v>주</v>
      </c>
      <c r="D25" s="92">
        <v>5010</v>
      </c>
      <c r="E25" s="102">
        <f>식재공수량집계!E90</f>
        <v>0</v>
      </c>
      <c r="F25" s="75">
        <f t="shared" si="4"/>
        <v>5010</v>
      </c>
      <c r="G25" s="18">
        <f t="shared" si="1"/>
        <v>0</v>
      </c>
      <c r="H25" s="18"/>
      <c r="I25" s="18">
        <f t="shared" si="2"/>
        <v>0</v>
      </c>
      <c r="J25" s="18"/>
      <c r="K25" s="18">
        <f t="shared" si="3"/>
        <v>0</v>
      </c>
      <c r="L25" s="18"/>
      <c r="M25" s="18">
        <f t="shared" si="0"/>
        <v>0</v>
      </c>
      <c r="N25" s="35"/>
    </row>
    <row r="26" spans="1:14" ht="18" customHeight="1">
      <c r="A26" s="6" t="str">
        <f>식재공수량집계!A91</f>
        <v>피라칸사스</v>
      </c>
      <c r="B26" s="7" t="str">
        <f>식재공수량집계!B91</f>
        <v>H1.0xW0.3</v>
      </c>
      <c r="C26" s="68" t="str">
        <f>식재공수량집계!C91</f>
        <v>주</v>
      </c>
      <c r="D26" s="92">
        <v>750</v>
      </c>
      <c r="E26" s="102">
        <f>식재공수량집계!E91</f>
        <v>0</v>
      </c>
      <c r="F26" s="75">
        <f t="shared" si="4"/>
        <v>750</v>
      </c>
      <c r="G26" s="18">
        <f t="shared" si="1"/>
        <v>0</v>
      </c>
      <c r="H26" s="18"/>
      <c r="I26" s="18">
        <f t="shared" si="2"/>
        <v>0</v>
      </c>
      <c r="J26" s="18"/>
      <c r="K26" s="18">
        <f t="shared" si="3"/>
        <v>0</v>
      </c>
      <c r="L26" s="18"/>
      <c r="M26" s="18">
        <f t="shared" si="0"/>
        <v>0</v>
      </c>
      <c r="N26" s="35"/>
    </row>
    <row r="27" spans="1:14" ht="18" customHeight="1">
      <c r="A27" s="6" t="str">
        <f>식재공수량집계!A110</f>
        <v>모닝라이트억새</v>
      </c>
      <c r="B27" s="7" t="str">
        <f>식재공수량집계!B110</f>
        <v>15cm포트</v>
      </c>
      <c r="C27" s="68" t="str">
        <f>식재공수량집계!C110</f>
        <v>본</v>
      </c>
      <c r="D27" s="92">
        <v>2060</v>
      </c>
      <c r="E27" s="102">
        <f>식재공수량집계!E110</f>
        <v>0</v>
      </c>
      <c r="F27" s="75">
        <f t="shared" si="4"/>
        <v>2060</v>
      </c>
      <c r="G27" s="18">
        <f t="shared" si="1"/>
        <v>0</v>
      </c>
      <c r="H27" s="18"/>
      <c r="I27" s="18">
        <f t="shared" si="2"/>
        <v>0</v>
      </c>
      <c r="J27" s="18"/>
      <c r="K27" s="18">
        <f t="shared" si="3"/>
        <v>0</v>
      </c>
      <c r="L27" s="18"/>
      <c r="M27" s="18">
        <f t="shared" si="0"/>
        <v>0</v>
      </c>
      <c r="N27" s="35"/>
    </row>
    <row r="28" spans="1:14" ht="18" customHeight="1">
      <c r="A28" s="6" t="str">
        <f>식재공수량집계!A111</f>
        <v>붉은토끼풀</v>
      </c>
      <c r="B28" s="7" t="str">
        <f>식재공수량집계!B111</f>
        <v>10cm</v>
      </c>
      <c r="C28" s="68" t="str">
        <f>식재공수량집계!C111</f>
        <v>본</v>
      </c>
      <c r="D28" s="92">
        <v>1510</v>
      </c>
      <c r="E28" s="102">
        <f>식재공수량집계!E111</f>
        <v>0</v>
      </c>
      <c r="F28" s="75">
        <f t="shared" si="4"/>
        <v>1510</v>
      </c>
      <c r="G28" s="18">
        <f t="shared" si="1"/>
        <v>0</v>
      </c>
      <c r="H28" s="18"/>
      <c r="I28" s="18">
        <f t="shared" si="2"/>
        <v>0</v>
      </c>
      <c r="J28" s="18"/>
      <c r="K28" s="18">
        <f t="shared" si="3"/>
        <v>0</v>
      </c>
      <c r="L28" s="18"/>
      <c r="M28" s="18">
        <f t="shared" si="0"/>
        <v>0</v>
      </c>
      <c r="N28" s="35"/>
    </row>
    <row r="29" spans="1:14" ht="18" customHeight="1">
      <c r="A29" s="6" t="str">
        <f>식재공수량집계!A112</f>
        <v>비비추</v>
      </c>
      <c r="B29" s="7" t="str">
        <f>식재공수량집계!B112</f>
        <v>2~3분얼x8cm</v>
      </c>
      <c r="C29" s="68" t="str">
        <f>식재공수량집계!C112</f>
        <v>본</v>
      </c>
      <c r="D29" s="92">
        <v>1030</v>
      </c>
      <c r="E29" s="102">
        <f>식재공수량집계!E112</f>
        <v>0</v>
      </c>
      <c r="F29" s="75">
        <f t="shared" si="4"/>
        <v>1030</v>
      </c>
      <c r="G29" s="18">
        <f t="shared" si="1"/>
        <v>0</v>
      </c>
      <c r="H29" s="18"/>
      <c r="I29" s="18">
        <f t="shared" si="2"/>
        <v>0</v>
      </c>
      <c r="J29" s="18"/>
      <c r="K29" s="18">
        <f t="shared" si="3"/>
        <v>0</v>
      </c>
      <c r="L29" s="18"/>
      <c r="M29" s="18">
        <f t="shared" si="0"/>
        <v>0</v>
      </c>
      <c r="N29" s="35"/>
    </row>
    <row r="30" spans="1:14" ht="18" customHeight="1">
      <c r="A30" s="6" t="str">
        <f>식재공수량집계!A113</f>
        <v>세이지</v>
      </c>
      <c r="B30" s="7" t="str">
        <f>식재공수량집계!B113</f>
        <v>10cm</v>
      </c>
      <c r="C30" s="68" t="str">
        <f>식재공수량집계!C113</f>
        <v>본</v>
      </c>
      <c r="D30" s="92">
        <v>1730</v>
      </c>
      <c r="E30" s="102">
        <f>식재공수량집계!E113</f>
        <v>0</v>
      </c>
      <c r="F30" s="75">
        <f t="shared" si="4"/>
        <v>1730</v>
      </c>
      <c r="G30" s="18">
        <f t="shared" si="1"/>
        <v>0</v>
      </c>
      <c r="H30" s="18"/>
      <c r="I30" s="18">
        <f t="shared" si="2"/>
        <v>0</v>
      </c>
      <c r="J30" s="18"/>
      <c r="K30" s="18">
        <f t="shared" si="3"/>
        <v>0</v>
      </c>
      <c r="L30" s="18"/>
      <c r="M30" s="18">
        <f t="shared" si="0"/>
        <v>0</v>
      </c>
      <c r="N30" s="35"/>
    </row>
    <row r="31" spans="1:14" ht="18" customHeight="1">
      <c r="A31" s="6" t="str">
        <f>식재공수량집계!A114</f>
        <v>수선화</v>
      </c>
      <c r="B31" s="7" t="str">
        <f>식재공수량집계!B114</f>
        <v>개화구</v>
      </c>
      <c r="C31" s="68" t="str">
        <f>식재공수량집계!C114</f>
        <v>본</v>
      </c>
      <c r="D31" s="92">
        <v>510</v>
      </c>
      <c r="E31" s="102">
        <f>식재공수량집계!E114</f>
        <v>0</v>
      </c>
      <c r="F31" s="75">
        <f t="shared" si="4"/>
        <v>510</v>
      </c>
      <c r="G31" s="18">
        <f t="shared" si="1"/>
        <v>0</v>
      </c>
      <c r="H31" s="18"/>
      <c r="I31" s="18">
        <f t="shared" si="2"/>
        <v>0</v>
      </c>
      <c r="J31" s="18"/>
      <c r="K31" s="18">
        <f t="shared" si="3"/>
        <v>0</v>
      </c>
      <c r="L31" s="18"/>
      <c r="M31" s="18">
        <f t="shared" si="0"/>
        <v>0</v>
      </c>
      <c r="N31" s="35"/>
    </row>
    <row r="32" spans="1:14" ht="18" customHeight="1">
      <c r="A32" s="6" t="str">
        <f>식재공수량집계!A115</f>
        <v>수크령</v>
      </c>
      <c r="B32" s="7" t="str">
        <f>식재공수량집계!B115</f>
        <v>15cm</v>
      </c>
      <c r="C32" s="68" t="str">
        <f>식재공수량집계!C115</f>
        <v>본</v>
      </c>
      <c r="D32" s="92">
        <v>36</v>
      </c>
      <c r="E32" s="102">
        <f>식재공수량집계!E115</f>
        <v>0</v>
      </c>
      <c r="F32" s="75">
        <f t="shared" si="4"/>
        <v>36</v>
      </c>
      <c r="G32" s="18">
        <f t="shared" si="1"/>
        <v>0</v>
      </c>
      <c r="H32" s="18"/>
      <c r="I32" s="18">
        <f t="shared" si="2"/>
        <v>0</v>
      </c>
      <c r="J32" s="18"/>
      <c r="K32" s="18">
        <f t="shared" si="3"/>
        <v>0</v>
      </c>
      <c r="L32" s="18"/>
      <c r="M32" s="18">
        <f t="shared" si="0"/>
        <v>0</v>
      </c>
      <c r="N32" s="35"/>
    </row>
    <row r="33" spans="1:14" ht="18" customHeight="1">
      <c r="A33" s="6"/>
      <c r="B33" s="7"/>
      <c r="C33" s="68"/>
      <c r="D33" s="92"/>
      <c r="E33" s="86"/>
      <c r="F33" s="75"/>
      <c r="G33" s="18"/>
      <c r="H33" s="18"/>
      <c r="I33" s="18"/>
      <c r="J33" s="18"/>
      <c r="K33" s="18"/>
      <c r="L33" s="18"/>
      <c r="M33" s="18"/>
      <c r="N33" s="35"/>
    </row>
    <row r="34" spans="1:14" ht="18" customHeight="1" thickBot="1">
      <c r="A34" s="518" t="s">
        <v>14</v>
      </c>
      <c r="B34" s="519"/>
      <c r="C34" s="519"/>
      <c r="D34" s="519"/>
      <c r="E34" s="519"/>
      <c r="F34" s="520" t="e">
        <f>SUM(G5:G33)</f>
        <v>#REF!</v>
      </c>
      <c r="G34" s="520"/>
      <c r="H34" s="520" t="e">
        <f>SUM(I5:I33)</f>
        <v>#REF!</v>
      </c>
      <c r="I34" s="520"/>
      <c r="J34" s="520" t="e">
        <f>SUM(K5:K33)</f>
        <v>#REF!</v>
      </c>
      <c r="K34" s="520"/>
      <c r="L34" s="520" t="e">
        <f>SUM(M5:M33)</f>
        <v>#REF!</v>
      </c>
      <c r="M34" s="520"/>
      <c r="N34" s="42"/>
    </row>
    <row r="35" spans="1:14">
      <c r="A35" s="9"/>
      <c r="B35" s="9"/>
      <c r="C35" s="12"/>
      <c r="D35" s="12"/>
      <c r="E35" s="9"/>
      <c r="F35" s="9"/>
      <c r="G35" s="9"/>
      <c r="H35" s="9"/>
      <c r="I35" s="9"/>
      <c r="J35" s="9"/>
      <c r="K35" s="9"/>
      <c r="L35" s="9"/>
      <c r="M35" s="9"/>
      <c r="N35" s="9"/>
    </row>
  </sheetData>
  <mergeCells count="16">
    <mergeCell ref="N2:N4"/>
    <mergeCell ref="L3:M3"/>
    <mergeCell ref="A34:E34"/>
    <mergeCell ref="L34:M34"/>
    <mergeCell ref="J3:K3"/>
    <mergeCell ref="J34:K34"/>
    <mergeCell ref="H3:I3"/>
    <mergeCell ref="H34:I34"/>
    <mergeCell ref="A2:A4"/>
    <mergeCell ref="B2:B4"/>
    <mergeCell ref="C2:C4"/>
    <mergeCell ref="D2:D4"/>
    <mergeCell ref="E2:E4"/>
    <mergeCell ref="H2:M2"/>
    <mergeCell ref="F34:G34"/>
    <mergeCell ref="F2:G3"/>
  </mergeCells>
  <phoneticPr fontId="1" type="noConversion"/>
  <printOptions horizontalCentered="1"/>
  <pageMargins left="0.73" right="0.39370078740157483" top="0.59055118110236227" bottom="0.39370078740157483" header="0.39370078740157483" footer="0.39370078740157483"/>
  <pageSetup paperSize="9" scale="80" orientation="landscape" horizontalDpi="300" verticalDpi="3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6565"/>
  </sheetPr>
  <dimension ref="G1:I10"/>
  <sheetViews>
    <sheetView view="pageBreakPreview" zoomScaleNormal="100" zoomScaleSheetLayoutView="100" workbookViewId="0">
      <selection activeCell="G17" sqref="G17"/>
    </sheetView>
  </sheetViews>
  <sheetFormatPr defaultRowHeight="16.5"/>
  <cols>
    <col min="1" max="9" width="9.625" customWidth="1"/>
  </cols>
  <sheetData>
    <row r="1" spans="7:9" ht="20.100000000000001" customHeight="1"/>
    <row r="2" spans="7:9" ht="20.100000000000001" customHeight="1"/>
    <row r="3" spans="7:9" ht="20.100000000000001" customHeight="1"/>
    <row r="4" spans="7:9" ht="20.100000000000001" customHeight="1"/>
    <row r="5" spans="7:9" ht="20.100000000000001" customHeight="1"/>
    <row r="6" spans="7:9" ht="20.100000000000001" customHeight="1"/>
    <row r="7" spans="7:9" ht="20.100000000000001" customHeight="1"/>
    <row r="8" spans="7:9" ht="20.100000000000001" customHeight="1">
      <c r="G8" s="543" t="s">
        <v>6</v>
      </c>
      <c r="H8" s="543"/>
      <c r="I8" s="543"/>
    </row>
    <row r="9" spans="7:9" ht="20.100000000000001" customHeight="1">
      <c r="G9" s="543"/>
      <c r="H9" s="543"/>
      <c r="I9" s="543"/>
    </row>
    <row r="10" spans="7:9" ht="20.100000000000001" customHeight="1">
      <c r="G10" s="543"/>
      <c r="H10" s="543"/>
      <c r="I10" s="543"/>
    </row>
  </sheetData>
  <mergeCells count="1">
    <mergeCell ref="G8:I10"/>
  </mergeCells>
  <phoneticPr fontId="1" type="noConversion"/>
  <printOptions horizontalCentered="1"/>
  <pageMargins left="0.39370078740157483" right="0.39370078740157483" top="0.39370078740157483" bottom="0.39370078740157483" header="0" footer="0"/>
  <pageSetup paperSize="9"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7" tint="0.59999389629810485"/>
  </sheetPr>
  <dimension ref="A1:K51"/>
  <sheetViews>
    <sheetView view="pageBreakPreview" zoomScale="90" zoomScaleNormal="100" zoomScaleSheetLayoutView="90" workbookViewId="0"/>
  </sheetViews>
  <sheetFormatPr defaultRowHeight="16.5"/>
  <cols>
    <col min="1" max="1" width="23.875" style="244" customWidth="1"/>
    <col min="2" max="2" width="19.25" style="293" customWidth="1"/>
    <col min="3" max="3" width="9.875" style="293" customWidth="1"/>
    <col min="4" max="4" width="14.5" style="244" customWidth="1"/>
    <col min="5" max="5" width="14.75" style="293" customWidth="1"/>
    <col min="6" max="16384" width="9" style="244"/>
  </cols>
  <sheetData>
    <row r="1" spans="1:11" ht="30" customHeight="1">
      <c r="A1" s="294" t="s">
        <v>44</v>
      </c>
    </row>
    <row r="2" spans="1:11" ht="18.95" customHeight="1" thickBot="1">
      <c r="A2" s="598" t="s">
        <v>11</v>
      </c>
      <c r="B2" s="598" t="s">
        <v>1</v>
      </c>
      <c r="C2" s="598" t="s">
        <v>2</v>
      </c>
      <c r="D2" s="598" t="s">
        <v>600</v>
      </c>
      <c r="E2" s="598" t="s">
        <v>4</v>
      </c>
      <c r="F2" s="243"/>
      <c r="G2" s="243"/>
      <c r="H2" s="243"/>
      <c r="I2" s="243"/>
      <c r="J2" s="243"/>
      <c r="K2" s="243"/>
    </row>
    <row r="3" spans="1:11" ht="18.95" customHeight="1" thickTop="1" thickBot="1">
      <c r="A3" s="599"/>
      <c r="B3" s="599"/>
      <c r="C3" s="599"/>
      <c r="D3" s="599"/>
      <c r="E3" s="599"/>
      <c r="F3" s="243"/>
      <c r="G3" s="243"/>
      <c r="H3" s="243"/>
      <c r="I3" s="243"/>
      <c r="J3" s="243"/>
      <c r="K3" s="243"/>
    </row>
    <row r="4" spans="1:11" ht="18.95" customHeight="1" thickTop="1">
      <c r="A4" s="483" t="s">
        <v>985</v>
      </c>
      <c r="B4" s="234" t="s">
        <v>1004</v>
      </c>
      <c r="C4" s="234" t="s">
        <v>116</v>
      </c>
      <c r="D4" s="491">
        <v>3</v>
      </c>
      <c r="E4" s="234" t="s">
        <v>1033</v>
      </c>
      <c r="F4" s="243"/>
      <c r="G4" s="243"/>
      <c r="H4" s="243"/>
      <c r="I4" s="243"/>
      <c r="J4" s="243"/>
      <c r="K4" s="243"/>
    </row>
    <row r="5" spans="1:11" ht="18.95" customHeight="1">
      <c r="A5" s="480" t="s">
        <v>986</v>
      </c>
      <c r="B5" s="93" t="s">
        <v>1005</v>
      </c>
      <c r="C5" s="93" t="s">
        <v>116</v>
      </c>
      <c r="D5" s="231">
        <v>21</v>
      </c>
      <c r="E5" s="93" t="s">
        <v>1034</v>
      </c>
      <c r="F5" s="243"/>
      <c r="G5" s="243"/>
      <c r="H5" s="243"/>
      <c r="I5" s="243"/>
      <c r="J5" s="243"/>
      <c r="K5" s="243"/>
    </row>
    <row r="6" spans="1:11" ht="18.95" customHeight="1">
      <c r="A6" s="480" t="s">
        <v>987</v>
      </c>
      <c r="B6" s="93" t="s">
        <v>1006</v>
      </c>
      <c r="C6" s="93" t="s">
        <v>1024</v>
      </c>
      <c r="D6" s="231">
        <v>5</v>
      </c>
      <c r="E6" s="93" t="s">
        <v>1036</v>
      </c>
      <c r="F6" s="243"/>
      <c r="G6" s="243"/>
      <c r="H6" s="243"/>
      <c r="I6" s="243"/>
      <c r="J6" s="243"/>
      <c r="K6" s="243"/>
    </row>
    <row r="7" spans="1:11" ht="18.95" customHeight="1">
      <c r="A7" s="480" t="s">
        <v>988</v>
      </c>
      <c r="B7" s="93" t="s">
        <v>1486</v>
      </c>
      <c r="C7" s="93" t="s">
        <v>1487</v>
      </c>
      <c r="D7" s="231">
        <v>2</v>
      </c>
      <c r="E7" s="93" t="s">
        <v>1037</v>
      </c>
      <c r="F7" s="243"/>
      <c r="G7" s="243"/>
      <c r="H7" s="243"/>
      <c r="I7" s="243"/>
      <c r="J7" s="243"/>
      <c r="K7" s="243"/>
    </row>
    <row r="8" spans="1:11" ht="18.95" customHeight="1">
      <c r="A8" s="480" t="s">
        <v>989</v>
      </c>
      <c r="B8" s="93" t="s">
        <v>1007</v>
      </c>
      <c r="C8" s="93" t="s">
        <v>1025</v>
      </c>
      <c r="D8" s="231">
        <v>33</v>
      </c>
      <c r="E8" s="93" t="s">
        <v>599</v>
      </c>
      <c r="F8" s="243"/>
      <c r="G8" s="243"/>
      <c r="H8" s="243"/>
      <c r="I8" s="243"/>
      <c r="J8" s="243"/>
      <c r="K8" s="243"/>
    </row>
    <row r="9" spans="1:11" ht="18.95" customHeight="1">
      <c r="A9" s="480" t="s">
        <v>1008</v>
      </c>
      <c r="B9" s="93" t="s">
        <v>1010</v>
      </c>
      <c r="C9" s="93" t="s">
        <v>1026</v>
      </c>
      <c r="D9" s="231">
        <v>1</v>
      </c>
      <c r="E9" s="93" t="s">
        <v>599</v>
      </c>
      <c r="F9" s="243"/>
      <c r="G9" s="243"/>
      <c r="H9" s="243"/>
      <c r="I9" s="243"/>
      <c r="J9" s="243"/>
      <c r="K9" s="243"/>
    </row>
    <row r="10" spans="1:11" ht="18.95" customHeight="1">
      <c r="A10" s="480" t="s">
        <v>586</v>
      </c>
      <c r="B10" s="93" t="s">
        <v>1012</v>
      </c>
      <c r="C10" s="93" t="s">
        <v>116</v>
      </c>
      <c r="D10" s="242">
        <v>1</v>
      </c>
      <c r="E10" s="93" t="s">
        <v>599</v>
      </c>
      <c r="F10" s="243"/>
      <c r="G10" s="243"/>
      <c r="H10" s="243"/>
      <c r="I10" s="243"/>
      <c r="J10" s="243"/>
      <c r="K10" s="243"/>
    </row>
    <row r="11" spans="1:11" ht="18.95" customHeight="1">
      <c r="A11" s="480" t="s">
        <v>587</v>
      </c>
      <c r="B11" s="93" t="s">
        <v>1013</v>
      </c>
      <c r="C11" s="93" t="s">
        <v>116</v>
      </c>
      <c r="D11" s="242">
        <v>1</v>
      </c>
      <c r="E11" s="93" t="s">
        <v>599</v>
      </c>
      <c r="F11" s="243"/>
      <c r="G11" s="243"/>
      <c r="H11" s="243"/>
      <c r="I11" s="243"/>
      <c r="J11" s="243"/>
      <c r="K11" s="243"/>
    </row>
    <row r="12" spans="1:11" ht="18.95" customHeight="1">
      <c r="A12" s="480" t="s">
        <v>588</v>
      </c>
      <c r="B12" s="93" t="s">
        <v>1014</v>
      </c>
      <c r="C12" s="93" t="s">
        <v>116</v>
      </c>
      <c r="D12" s="242">
        <v>1</v>
      </c>
      <c r="E12" s="93" t="s">
        <v>599</v>
      </c>
      <c r="F12" s="243"/>
      <c r="G12" s="243"/>
      <c r="H12" s="243"/>
      <c r="I12" s="243"/>
      <c r="J12" s="243"/>
      <c r="K12" s="243"/>
    </row>
    <row r="13" spans="1:11" ht="18.95" customHeight="1">
      <c r="A13" s="480" t="s">
        <v>990</v>
      </c>
      <c r="B13" s="93" t="s">
        <v>1015</v>
      </c>
      <c r="C13" s="93" t="s">
        <v>116</v>
      </c>
      <c r="D13" s="242">
        <v>1</v>
      </c>
      <c r="E13" s="93" t="s">
        <v>599</v>
      </c>
      <c r="F13" s="243"/>
      <c r="G13" s="243"/>
      <c r="H13" s="243"/>
      <c r="I13" s="243"/>
      <c r="J13" s="243"/>
      <c r="K13" s="243"/>
    </row>
    <row r="14" spans="1:11" ht="18.95" customHeight="1">
      <c r="A14" s="480" t="s">
        <v>1488</v>
      </c>
      <c r="B14" s="93" t="s">
        <v>1489</v>
      </c>
      <c r="C14" s="93" t="s">
        <v>1452</v>
      </c>
      <c r="D14" s="242">
        <v>29</v>
      </c>
      <c r="E14" s="93" t="s">
        <v>599</v>
      </c>
      <c r="F14" s="243"/>
      <c r="G14" s="243"/>
      <c r="H14" s="243"/>
      <c r="I14" s="243"/>
      <c r="J14" s="243"/>
      <c r="K14" s="243"/>
    </row>
    <row r="15" spans="1:11" ht="18.95" customHeight="1">
      <c r="A15" s="480" t="s">
        <v>1490</v>
      </c>
      <c r="B15" s="93" t="s">
        <v>1491</v>
      </c>
      <c r="C15" s="93" t="s">
        <v>1452</v>
      </c>
      <c r="D15" s="242">
        <v>16</v>
      </c>
      <c r="E15" s="93" t="s">
        <v>599</v>
      </c>
      <c r="F15" s="243"/>
      <c r="G15" s="243"/>
      <c r="H15" s="243"/>
      <c r="I15" s="243"/>
      <c r="J15" s="243"/>
      <c r="K15" s="243"/>
    </row>
    <row r="16" spans="1:11" ht="18.95" customHeight="1">
      <c r="A16" s="480" t="s">
        <v>1448</v>
      </c>
      <c r="B16" s="93" t="s">
        <v>1194</v>
      </c>
      <c r="C16" s="93" t="s">
        <v>1027</v>
      </c>
      <c r="D16" s="231">
        <v>1</v>
      </c>
      <c r="E16" s="93" t="s">
        <v>599</v>
      </c>
      <c r="F16" s="243"/>
      <c r="G16" s="243"/>
      <c r="H16" s="243"/>
      <c r="I16" s="243"/>
      <c r="J16" s="243"/>
      <c r="K16" s="243"/>
    </row>
    <row r="17" spans="1:11" ht="18.95" customHeight="1">
      <c r="A17" s="480" t="s">
        <v>991</v>
      </c>
      <c r="B17" s="93" t="s">
        <v>1017</v>
      </c>
      <c r="C17" s="93" t="s">
        <v>116</v>
      </c>
      <c r="D17" s="231">
        <v>1</v>
      </c>
      <c r="E17" s="93" t="s">
        <v>599</v>
      </c>
      <c r="F17" s="243"/>
      <c r="G17" s="243"/>
      <c r="H17" s="243"/>
      <c r="I17" s="243"/>
      <c r="J17" s="243"/>
      <c r="K17" s="243"/>
    </row>
    <row r="18" spans="1:11" ht="18.95" customHeight="1">
      <c r="A18" s="480" t="s">
        <v>992</v>
      </c>
      <c r="B18" s="93" t="s">
        <v>1018</v>
      </c>
      <c r="C18" s="93" t="s">
        <v>116</v>
      </c>
      <c r="D18" s="231">
        <v>1</v>
      </c>
      <c r="E18" s="93" t="s">
        <v>599</v>
      </c>
      <c r="F18" s="243"/>
      <c r="G18" s="243"/>
      <c r="H18" s="243"/>
      <c r="I18" s="243"/>
      <c r="J18" s="243"/>
      <c r="K18" s="243"/>
    </row>
    <row r="19" spans="1:11" ht="18.95" customHeight="1">
      <c r="A19" s="480" t="s">
        <v>993</v>
      </c>
      <c r="B19" s="93" t="s">
        <v>1009</v>
      </c>
      <c r="C19" s="93" t="s">
        <v>116</v>
      </c>
      <c r="D19" s="231">
        <v>2</v>
      </c>
      <c r="E19" s="93" t="s">
        <v>599</v>
      </c>
      <c r="F19" s="243"/>
      <c r="G19" s="243"/>
      <c r="H19" s="243"/>
      <c r="I19" s="243"/>
      <c r="J19" s="243"/>
      <c r="K19" s="243"/>
    </row>
    <row r="20" spans="1:11" ht="18.95" customHeight="1">
      <c r="A20" s="480" t="s">
        <v>1481</v>
      </c>
      <c r="B20" s="93" t="s">
        <v>1019</v>
      </c>
      <c r="C20" s="93" t="s">
        <v>1029</v>
      </c>
      <c r="D20" s="231">
        <v>1</v>
      </c>
      <c r="E20" s="93" t="s">
        <v>1038</v>
      </c>
      <c r="F20" s="243"/>
      <c r="G20" s="243"/>
      <c r="H20" s="243"/>
      <c r="I20" s="243"/>
      <c r="J20" s="243"/>
      <c r="K20" s="243"/>
    </row>
    <row r="21" spans="1:11" ht="18.95" customHeight="1">
      <c r="A21" s="480" t="s">
        <v>994</v>
      </c>
      <c r="B21" s="93" t="s">
        <v>1016</v>
      </c>
      <c r="C21" s="93" t="s">
        <v>1030</v>
      </c>
      <c r="D21" s="231">
        <v>5</v>
      </c>
      <c r="E21" s="93" t="s">
        <v>1035</v>
      </c>
      <c r="F21" s="243"/>
      <c r="G21" s="243"/>
      <c r="H21" s="243"/>
      <c r="I21" s="243"/>
      <c r="J21" s="243"/>
      <c r="K21" s="243"/>
    </row>
    <row r="22" spans="1:11" ht="18.95" customHeight="1">
      <c r="A22" s="480" t="s">
        <v>995</v>
      </c>
      <c r="B22" s="93" t="s">
        <v>1420</v>
      </c>
      <c r="C22" s="93" t="s">
        <v>1031</v>
      </c>
      <c r="D22" s="231">
        <v>3</v>
      </c>
      <c r="E22" s="93" t="s">
        <v>1039</v>
      </c>
      <c r="F22" s="243"/>
      <c r="G22" s="243"/>
      <c r="H22" s="243"/>
      <c r="I22" s="243"/>
      <c r="J22" s="243"/>
      <c r="K22" s="243"/>
    </row>
    <row r="23" spans="1:11" ht="18.95" customHeight="1">
      <c r="A23" s="480" t="s">
        <v>996</v>
      </c>
      <c r="B23" s="93" t="s">
        <v>1510</v>
      </c>
      <c r="C23" s="93" t="s">
        <v>1031</v>
      </c>
      <c r="D23" s="231">
        <v>1</v>
      </c>
      <c r="E23" s="93" t="s">
        <v>1036</v>
      </c>
      <c r="F23" s="243"/>
      <c r="G23" s="243"/>
      <c r="H23" s="243"/>
      <c r="I23" s="243"/>
      <c r="J23" s="243"/>
      <c r="K23" s="243"/>
    </row>
    <row r="24" spans="1:11" ht="18.95" customHeight="1">
      <c r="A24" s="480" t="s">
        <v>117</v>
      </c>
      <c r="B24" s="93" t="s">
        <v>118</v>
      </c>
      <c r="C24" s="93" t="s">
        <v>116</v>
      </c>
      <c r="D24" s="231">
        <v>1</v>
      </c>
      <c r="E24" s="93" t="s">
        <v>1040</v>
      </c>
      <c r="F24" s="243"/>
      <c r="G24" s="243"/>
      <c r="H24" s="243"/>
      <c r="I24" s="243"/>
      <c r="J24" s="243"/>
      <c r="K24" s="243"/>
    </row>
    <row r="25" spans="1:11" ht="18.95" customHeight="1">
      <c r="A25" s="480" t="s">
        <v>589</v>
      </c>
      <c r="B25" s="93" t="s">
        <v>595</v>
      </c>
      <c r="C25" s="93" t="s">
        <v>116</v>
      </c>
      <c r="D25" s="231">
        <v>1</v>
      </c>
      <c r="E25" s="93" t="s">
        <v>1040</v>
      </c>
      <c r="F25" s="243"/>
      <c r="G25" s="243"/>
      <c r="H25" s="243"/>
      <c r="I25" s="243"/>
      <c r="J25" s="243"/>
      <c r="K25" s="243"/>
    </row>
    <row r="26" spans="1:11" ht="18.95" customHeight="1">
      <c r="A26" s="480" t="s">
        <v>119</v>
      </c>
      <c r="B26" s="93" t="s">
        <v>120</v>
      </c>
      <c r="C26" s="93" t="s">
        <v>116</v>
      </c>
      <c r="D26" s="231">
        <v>1</v>
      </c>
      <c r="E26" s="93" t="s">
        <v>1040</v>
      </c>
      <c r="F26" s="243"/>
      <c r="G26" s="243"/>
      <c r="H26" s="243"/>
      <c r="I26" s="243"/>
      <c r="J26" s="243"/>
      <c r="K26" s="243"/>
    </row>
    <row r="27" spans="1:11" ht="18.95" customHeight="1">
      <c r="A27" s="480" t="s">
        <v>590</v>
      </c>
      <c r="B27" s="93" t="s">
        <v>596</v>
      </c>
      <c r="C27" s="93" t="s">
        <v>116</v>
      </c>
      <c r="D27" s="231">
        <v>1</v>
      </c>
      <c r="E27" s="93" t="s">
        <v>1040</v>
      </c>
      <c r="F27" s="243"/>
      <c r="G27" s="243"/>
      <c r="H27" s="243"/>
      <c r="I27" s="243"/>
      <c r="J27" s="243"/>
      <c r="K27" s="243"/>
    </row>
    <row r="28" spans="1:11" ht="18.95" customHeight="1">
      <c r="A28" s="480" t="s">
        <v>591</v>
      </c>
      <c r="B28" s="93" t="s">
        <v>597</v>
      </c>
      <c r="C28" s="93" t="s">
        <v>116</v>
      </c>
      <c r="D28" s="231">
        <v>1</v>
      </c>
      <c r="E28" s="93" t="s">
        <v>1040</v>
      </c>
      <c r="F28" s="243"/>
      <c r="G28" s="243"/>
      <c r="H28" s="243"/>
      <c r="I28" s="243"/>
      <c r="J28" s="243"/>
      <c r="K28" s="243"/>
    </row>
    <row r="29" spans="1:11" ht="18.75" customHeight="1">
      <c r="A29" s="480" t="s">
        <v>592</v>
      </c>
      <c r="B29" s="93" t="s">
        <v>598</v>
      </c>
      <c r="C29" s="93" t="s">
        <v>116</v>
      </c>
      <c r="D29" s="231">
        <v>1</v>
      </c>
      <c r="E29" s="93" t="s">
        <v>1040</v>
      </c>
      <c r="F29" s="243"/>
      <c r="G29" s="243"/>
      <c r="H29" s="243"/>
      <c r="I29" s="243"/>
      <c r="J29" s="243"/>
      <c r="K29" s="243"/>
    </row>
    <row r="30" spans="1:11" ht="18.95" customHeight="1">
      <c r="A30" s="480" t="s">
        <v>997</v>
      </c>
      <c r="B30" s="93" t="s">
        <v>1009</v>
      </c>
      <c r="C30" s="93" t="s">
        <v>1032</v>
      </c>
      <c r="D30" s="231">
        <v>3</v>
      </c>
      <c r="E30" s="93" t="s">
        <v>1040</v>
      </c>
      <c r="F30" s="243"/>
      <c r="G30" s="243"/>
      <c r="H30" s="243"/>
      <c r="I30" s="243"/>
      <c r="J30" s="243"/>
      <c r="K30" s="243"/>
    </row>
    <row r="31" spans="1:11" ht="18.95" customHeight="1">
      <c r="A31" s="480" t="s">
        <v>121</v>
      </c>
      <c r="B31" s="93" t="s">
        <v>1476</v>
      </c>
      <c r="C31" s="93" t="s">
        <v>116</v>
      </c>
      <c r="D31" s="231">
        <v>1</v>
      </c>
      <c r="E31" s="93" t="s">
        <v>1040</v>
      </c>
      <c r="F31" s="243"/>
      <c r="G31" s="243"/>
      <c r="H31" s="243"/>
      <c r="I31" s="243"/>
      <c r="J31" s="243"/>
      <c r="K31" s="243"/>
    </row>
    <row r="32" spans="1:11" ht="18.95" customHeight="1">
      <c r="A32" s="480" t="s">
        <v>122</v>
      </c>
      <c r="B32" s="93" t="s">
        <v>1477</v>
      </c>
      <c r="C32" s="93" t="s">
        <v>116</v>
      </c>
      <c r="D32" s="231">
        <v>1</v>
      </c>
      <c r="E32" s="93" t="s">
        <v>1040</v>
      </c>
      <c r="F32" s="243"/>
      <c r="G32" s="243"/>
      <c r="H32" s="243"/>
      <c r="I32" s="243"/>
      <c r="J32" s="243"/>
      <c r="K32" s="243"/>
    </row>
    <row r="33" spans="1:11" ht="18.95" customHeight="1">
      <c r="A33" s="480" t="s">
        <v>998</v>
      </c>
      <c r="B33" s="93" t="s">
        <v>1478</v>
      </c>
      <c r="C33" s="93" t="s">
        <v>116</v>
      </c>
      <c r="D33" s="231">
        <v>3</v>
      </c>
      <c r="E33" s="93" t="s">
        <v>1040</v>
      </c>
      <c r="F33" s="243"/>
      <c r="G33" s="243"/>
      <c r="H33" s="243"/>
      <c r="I33" s="243"/>
      <c r="J33" s="243"/>
      <c r="K33" s="243"/>
    </row>
    <row r="34" spans="1:11" ht="18.95" customHeight="1">
      <c r="A34" s="480" t="s">
        <v>123</v>
      </c>
      <c r="B34" s="93" t="s">
        <v>1479</v>
      </c>
      <c r="C34" s="93" t="s">
        <v>116</v>
      </c>
      <c r="D34" s="231">
        <v>4</v>
      </c>
      <c r="E34" s="93" t="s">
        <v>1040</v>
      </c>
      <c r="F34" s="243"/>
      <c r="G34" s="243"/>
      <c r="H34" s="243"/>
      <c r="I34" s="243"/>
      <c r="J34" s="243"/>
      <c r="K34" s="243"/>
    </row>
    <row r="35" spans="1:11" ht="18.95" customHeight="1">
      <c r="A35" s="480" t="s">
        <v>594</v>
      </c>
      <c r="B35" s="93" t="s">
        <v>1480</v>
      </c>
      <c r="C35" s="93" t="s">
        <v>116</v>
      </c>
      <c r="D35" s="231">
        <v>2</v>
      </c>
      <c r="E35" s="93" t="s">
        <v>1040</v>
      </c>
      <c r="F35" s="243"/>
      <c r="G35" s="243"/>
      <c r="H35" s="243"/>
      <c r="I35" s="243"/>
      <c r="J35" s="243"/>
      <c r="K35" s="243"/>
    </row>
    <row r="36" spans="1:11" ht="18.95" customHeight="1">
      <c r="A36" s="480" t="s">
        <v>593</v>
      </c>
      <c r="B36" s="93" t="s">
        <v>635</v>
      </c>
      <c r="C36" s="93" t="s">
        <v>116</v>
      </c>
      <c r="D36" s="231">
        <v>1</v>
      </c>
      <c r="E36" s="93" t="s">
        <v>1040</v>
      </c>
      <c r="F36" s="243"/>
      <c r="G36" s="243"/>
      <c r="H36" s="243"/>
      <c r="I36" s="243"/>
      <c r="J36" s="243"/>
      <c r="K36" s="243"/>
    </row>
    <row r="37" spans="1:11" ht="18.95" customHeight="1">
      <c r="A37" s="480" t="s">
        <v>999</v>
      </c>
      <c r="B37" s="93" t="s">
        <v>1020</v>
      </c>
      <c r="C37" s="93" t="s">
        <v>1028</v>
      </c>
      <c r="D37" s="231">
        <v>1100</v>
      </c>
      <c r="E37" s="93" t="s">
        <v>1041</v>
      </c>
      <c r="F37" s="243"/>
      <c r="G37" s="243"/>
      <c r="H37" s="243"/>
      <c r="I37" s="243"/>
      <c r="J37" s="243"/>
      <c r="K37" s="243"/>
    </row>
    <row r="38" spans="1:11" ht="18.95" customHeight="1">
      <c r="A38" s="480" t="s">
        <v>1000</v>
      </c>
      <c r="B38" s="93" t="s">
        <v>1021</v>
      </c>
      <c r="C38" s="93" t="s">
        <v>1026</v>
      </c>
      <c r="D38" s="231">
        <v>1</v>
      </c>
      <c r="E38" s="93" t="s">
        <v>1041</v>
      </c>
      <c r="F38" s="243"/>
      <c r="G38" s="243"/>
      <c r="H38" s="243"/>
      <c r="I38" s="243"/>
      <c r="J38" s="243"/>
      <c r="K38" s="243"/>
    </row>
    <row r="39" spans="1:11" ht="18.95" customHeight="1">
      <c r="A39" s="480" t="s">
        <v>1001</v>
      </c>
      <c r="B39" s="93" t="s">
        <v>1021</v>
      </c>
      <c r="C39" s="93" t="s">
        <v>1011</v>
      </c>
      <c r="D39" s="231">
        <v>1</v>
      </c>
      <c r="E39" s="93" t="s">
        <v>1041</v>
      </c>
      <c r="F39" s="243"/>
      <c r="G39" s="243"/>
      <c r="H39" s="243"/>
      <c r="I39" s="243"/>
      <c r="J39" s="243"/>
      <c r="K39" s="243"/>
    </row>
    <row r="40" spans="1:11" ht="18.95" customHeight="1">
      <c r="A40" s="480" t="s">
        <v>1338</v>
      </c>
      <c r="B40" s="93" t="s">
        <v>1339</v>
      </c>
      <c r="C40" s="93" t="s">
        <v>8</v>
      </c>
      <c r="D40" s="231">
        <v>1</v>
      </c>
      <c r="E40" s="93" t="s">
        <v>599</v>
      </c>
      <c r="F40" s="243"/>
      <c r="G40" s="243"/>
      <c r="H40" s="243"/>
      <c r="I40" s="243"/>
      <c r="J40" s="243"/>
      <c r="K40" s="243"/>
    </row>
    <row r="41" spans="1:11" ht="18.95" customHeight="1">
      <c r="A41" s="480" t="s">
        <v>1002</v>
      </c>
      <c r="B41" s="93" t="s">
        <v>1022</v>
      </c>
      <c r="C41" s="93" t="s">
        <v>116</v>
      </c>
      <c r="D41" s="231">
        <v>20</v>
      </c>
      <c r="E41" s="93" t="s">
        <v>1041</v>
      </c>
      <c r="F41" s="243"/>
      <c r="G41" s="243"/>
      <c r="H41" s="243"/>
      <c r="I41" s="243"/>
      <c r="J41" s="243"/>
      <c r="K41" s="243"/>
    </row>
    <row r="42" spans="1:11" ht="18.95" customHeight="1">
      <c r="A42" s="480" t="s">
        <v>1003</v>
      </c>
      <c r="B42" s="93" t="s">
        <v>1023</v>
      </c>
      <c r="C42" s="93" t="s">
        <v>116</v>
      </c>
      <c r="D42" s="231">
        <v>20</v>
      </c>
      <c r="E42" s="93" t="s">
        <v>599</v>
      </c>
      <c r="F42" s="243"/>
      <c r="G42" s="243"/>
      <c r="H42" s="243"/>
      <c r="I42" s="243"/>
      <c r="J42" s="243"/>
      <c r="K42" s="243"/>
    </row>
    <row r="43" spans="1:11" ht="18.95" customHeight="1">
      <c r="A43" s="480" t="s">
        <v>1421</v>
      </c>
      <c r="B43" s="93" t="s">
        <v>1422</v>
      </c>
      <c r="C43" s="93" t="s">
        <v>116</v>
      </c>
      <c r="D43" s="242">
        <v>10</v>
      </c>
      <c r="E43" s="93" t="s">
        <v>1040</v>
      </c>
      <c r="F43" s="243"/>
      <c r="G43" s="243"/>
      <c r="H43" s="243"/>
      <c r="I43" s="243"/>
      <c r="J43" s="243"/>
      <c r="K43" s="243"/>
    </row>
    <row r="44" spans="1:11" ht="18.95" customHeight="1">
      <c r="A44" s="480"/>
      <c r="B44" s="93"/>
      <c r="C44" s="93"/>
      <c r="D44" s="242"/>
      <c r="E44" s="93"/>
      <c r="F44" s="243"/>
      <c r="G44" s="243"/>
      <c r="H44" s="243"/>
      <c r="I44" s="243"/>
      <c r="J44" s="243"/>
      <c r="K44" s="243"/>
    </row>
    <row r="45" spans="1:11" ht="18.95" customHeight="1">
      <c r="A45" s="481"/>
      <c r="B45" s="482"/>
      <c r="C45" s="482"/>
      <c r="D45" s="481"/>
      <c r="E45" s="482"/>
    </row>
    <row r="46" spans="1:11" ht="18.95" customHeight="1"/>
    <row r="47" spans="1:11" ht="18.95" customHeight="1"/>
    <row r="48" spans="1:11" ht="18.95" customHeight="1"/>
    <row r="49" ht="18.95" customHeight="1"/>
    <row r="50" ht="18.95" customHeight="1"/>
    <row r="51" ht="18.95" customHeight="1"/>
  </sheetData>
  <mergeCells count="5">
    <mergeCell ref="E2:E3"/>
    <mergeCell ref="A2:A3"/>
    <mergeCell ref="B2:B3"/>
    <mergeCell ref="C2:C3"/>
    <mergeCell ref="D2:D3"/>
  </mergeCells>
  <phoneticPr fontId="1" type="noConversion"/>
  <printOptions horizontalCentered="1"/>
  <pageMargins left="0.59055118110236227" right="0.39370078740157483" top="0.78740157480314965" bottom="0.59055118110236227" header="0.39370078740157483" footer="0.3937007874015748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7" tint="0.59999389629810485"/>
  </sheetPr>
  <dimension ref="A1:Q52"/>
  <sheetViews>
    <sheetView view="pageBreakPreview" zoomScale="85" zoomScaleNormal="85" zoomScaleSheetLayoutView="85" workbookViewId="0">
      <pane ySplit="4" topLeftCell="A5" activePane="bottomLeft" state="frozen"/>
      <selection activeCell="G2" sqref="G2:H2"/>
      <selection pane="bottomLeft"/>
    </sheetView>
  </sheetViews>
  <sheetFormatPr defaultRowHeight="16.5"/>
  <cols>
    <col min="1" max="1" width="15.375" customWidth="1"/>
    <col min="2" max="2" width="16.75" bestFit="1" customWidth="1"/>
    <col min="3" max="3" width="6.5" style="2" customWidth="1"/>
    <col min="4" max="4" width="6.25" customWidth="1"/>
    <col min="5" max="16" width="9.25" customWidth="1"/>
    <col min="17" max="17" width="9.625" customWidth="1"/>
    <col min="18" max="19" width="8.625" customWidth="1"/>
  </cols>
  <sheetData>
    <row r="1" spans="1:17" ht="30" customHeight="1" thickBot="1">
      <c r="A1" s="1" t="s">
        <v>232</v>
      </c>
    </row>
    <row r="2" spans="1:17" ht="18" customHeight="1">
      <c r="A2" s="501" t="s">
        <v>11</v>
      </c>
      <c r="B2" s="504" t="s">
        <v>1</v>
      </c>
      <c r="C2" s="504" t="s">
        <v>28</v>
      </c>
      <c r="D2" s="504" t="s">
        <v>87</v>
      </c>
      <c r="E2" s="507" t="str">
        <f>A5</f>
        <v>파고라</v>
      </c>
      <c r="F2" s="507"/>
      <c r="G2" s="507" t="str">
        <f>A6</f>
        <v>등의자</v>
      </c>
      <c r="H2" s="507"/>
      <c r="I2" s="507" t="s">
        <v>155</v>
      </c>
      <c r="J2" s="507"/>
      <c r="K2" s="507" t="s">
        <v>1505</v>
      </c>
      <c r="L2" s="507"/>
      <c r="M2" s="507"/>
      <c r="N2" s="507"/>
      <c r="O2" s="507" t="str">
        <f>A35</f>
        <v>볼라드</v>
      </c>
      <c r="P2" s="507"/>
      <c r="Q2" s="508" t="s">
        <v>4</v>
      </c>
    </row>
    <row r="3" spans="1:17" ht="18" customHeight="1">
      <c r="A3" s="502"/>
      <c r="B3" s="505"/>
      <c r="C3" s="505"/>
      <c r="D3" s="505"/>
      <c r="E3" s="505" t="str">
        <f>B5</f>
        <v>4000x3600xH2710</v>
      </c>
      <c r="F3" s="505"/>
      <c r="G3" s="505" t="str">
        <f>B6</f>
        <v>1600x580xH700</v>
      </c>
      <c r="H3" s="505"/>
      <c r="I3" s="505" t="s">
        <v>1378</v>
      </c>
      <c r="J3" s="505"/>
      <c r="K3" s="505" t="s">
        <v>112</v>
      </c>
      <c r="L3" s="505"/>
      <c r="M3" s="505"/>
      <c r="N3" s="505"/>
      <c r="O3" s="505" t="str">
        <f>B35</f>
        <v>D110x850</v>
      </c>
      <c r="P3" s="505"/>
      <c r="Q3" s="509"/>
    </row>
    <row r="4" spans="1:17" ht="18" customHeight="1" thickBot="1">
      <c r="A4" s="503"/>
      <c r="B4" s="506"/>
      <c r="C4" s="506"/>
      <c r="D4" s="506"/>
      <c r="E4" s="52" t="s">
        <v>16</v>
      </c>
      <c r="F4" s="52" t="s">
        <v>34</v>
      </c>
      <c r="G4" s="52" t="s">
        <v>41</v>
      </c>
      <c r="H4" s="52" t="s">
        <v>42</v>
      </c>
      <c r="I4" s="52" t="s">
        <v>16</v>
      </c>
      <c r="J4" s="52" t="s">
        <v>34</v>
      </c>
      <c r="K4" s="52" t="s">
        <v>16</v>
      </c>
      <c r="L4" s="52" t="s">
        <v>34</v>
      </c>
      <c r="M4" s="52" t="s">
        <v>16</v>
      </c>
      <c r="N4" s="52" t="s">
        <v>34</v>
      </c>
      <c r="O4" s="52" t="s">
        <v>16</v>
      </c>
      <c r="P4" s="52" t="s">
        <v>34</v>
      </c>
      <c r="Q4" s="510"/>
    </row>
    <row r="5" spans="1:17" ht="18" customHeight="1" thickTop="1">
      <c r="A5" s="60" t="str">
        <f>시설공수량집계!A4</f>
        <v>파고라</v>
      </c>
      <c r="B5" s="62" t="str">
        <f>시설공수량집계!B4</f>
        <v>4000x3600xH2710</v>
      </c>
      <c r="C5" s="62" t="str">
        <f>시설공수량집계!C4</f>
        <v>개소</v>
      </c>
      <c r="D5" s="73">
        <f>시설공수량집계!D4</f>
        <v>3</v>
      </c>
      <c r="E5" s="45">
        <v>1</v>
      </c>
      <c r="F5" s="45">
        <f>E5*$D5</f>
        <v>3</v>
      </c>
      <c r="G5" s="45"/>
      <c r="H5" s="45">
        <f>G5*$D5</f>
        <v>0</v>
      </c>
      <c r="I5" s="45"/>
      <c r="J5" s="45">
        <f>I5*$D5</f>
        <v>0</v>
      </c>
      <c r="K5" s="45"/>
      <c r="L5" s="45">
        <f>K5*$D5</f>
        <v>0</v>
      </c>
      <c r="M5" s="45"/>
      <c r="N5" s="45">
        <f>M5*$D5</f>
        <v>0</v>
      </c>
      <c r="O5" s="45"/>
      <c r="P5" s="45">
        <f>O5*$D5</f>
        <v>0</v>
      </c>
      <c r="Q5" s="64"/>
    </row>
    <row r="6" spans="1:17" ht="18" customHeight="1">
      <c r="A6" s="6" t="str">
        <f>시설공수량집계!A5</f>
        <v>등의자</v>
      </c>
      <c r="B6" s="68" t="str">
        <f>시설공수량집계!B5</f>
        <v>1600x580xH700</v>
      </c>
      <c r="C6" s="68" t="str">
        <f>시설공수량집계!C5</f>
        <v>개소</v>
      </c>
      <c r="D6" s="74">
        <f>시설공수량집계!D5</f>
        <v>21</v>
      </c>
      <c r="E6" s="31"/>
      <c r="F6" s="31">
        <f t="shared" ref="F6" si="0">E6*$D6</f>
        <v>0</v>
      </c>
      <c r="G6" s="31">
        <v>1</v>
      </c>
      <c r="H6" s="31">
        <f t="shared" ref="H6" si="1">G6*$D6</f>
        <v>21</v>
      </c>
      <c r="I6" s="31"/>
      <c r="J6" s="31">
        <f t="shared" ref="J6" si="2">I6*$D6</f>
        <v>0</v>
      </c>
      <c r="K6" s="31"/>
      <c r="L6" s="31">
        <f t="shared" ref="L6" si="3">K6*$D6</f>
        <v>0</v>
      </c>
      <c r="M6" s="31"/>
      <c r="N6" s="31">
        <f t="shared" ref="N6" si="4">M6*$D6</f>
        <v>0</v>
      </c>
      <c r="O6" s="31"/>
      <c r="P6" s="31">
        <f t="shared" ref="P6" si="5">O6*$D6</f>
        <v>0</v>
      </c>
      <c r="Q6" s="8"/>
    </row>
    <row r="7" spans="1:17" ht="18" customHeight="1">
      <c r="A7" s="6" t="str">
        <f>시설공수량집계!A8</f>
        <v>통석스탠드</v>
      </c>
      <c r="B7" s="68" t="str">
        <f>시설공수량집계!B8</f>
        <v>W500xH400</v>
      </c>
      <c r="C7" s="68" t="str">
        <f>시설공수량집계!C8</f>
        <v>m</v>
      </c>
      <c r="D7" s="74">
        <f>시설공수량집계!D8</f>
        <v>33</v>
      </c>
      <c r="E7" s="31"/>
      <c r="F7" s="31">
        <f t="shared" ref="F7:F34" si="6">E7*$D7</f>
        <v>0</v>
      </c>
      <c r="G7" s="31">
        <v>0</v>
      </c>
      <c r="H7" s="31">
        <f t="shared" ref="H7:H34" si="7">G7*$D7</f>
        <v>0</v>
      </c>
      <c r="I7" s="31"/>
      <c r="J7" s="31">
        <f t="shared" ref="J7:J34" si="8">I7*$D7</f>
        <v>0</v>
      </c>
      <c r="K7" s="31"/>
      <c r="L7" s="31">
        <f t="shared" ref="L7:L34" si="9">K7*$D7</f>
        <v>0</v>
      </c>
      <c r="M7" s="31"/>
      <c r="N7" s="31">
        <f t="shared" ref="N7:N34" si="10">M7*$D7</f>
        <v>0</v>
      </c>
      <c r="O7" s="31"/>
      <c r="P7" s="31">
        <f t="shared" ref="P7:P34" si="11">O7*$D7</f>
        <v>0</v>
      </c>
      <c r="Q7" s="8"/>
    </row>
    <row r="8" spans="1:17" ht="18" customHeight="1">
      <c r="A8" s="6" t="str">
        <f>시설공수량집계!A9</f>
        <v>전망스탠드</v>
      </c>
      <c r="B8" s="68" t="str">
        <f>시설공수량집계!B9</f>
        <v>-</v>
      </c>
      <c r="C8" s="68" t="str">
        <f>시설공수량집계!C9</f>
        <v>식</v>
      </c>
      <c r="D8" s="74">
        <f>시설공수량집계!D9</f>
        <v>1</v>
      </c>
      <c r="E8" s="31"/>
      <c r="F8" s="31">
        <f t="shared" si="6"/>
        <v>0</v>
      </c>
      <c r="G8" s="31">
        <v>0</v>
      </c>
      <c r="H8" s="31">
        <f t="shared" si="7"/>
        <v>0</v>
      </c>
      <c r="I8" s="31"/>
      <c r="J8" s="31">
        <f t="shared" si="8"/>
        <v>0</v>
      </c>
      <c r="K8" s="31"/>
      <c r="L8" s="31">
        <f t="shared" si="9"/>
        <v>0</v>
      </c>
      <c r="M8" s="31"/>
      <c r="N8" s="31">
        <f t="shared" si="10"/>
        <v>0</v>
      </c>
      <c r="O8" s="31"/>
      <c r="P8" s="31">
        <f t="shared" si="11"/>
        <v>0</v>
      </c>
      <c r="Q8" s="8"/>
    </row>
    <row r="9" spans="1:17" ht="18" customHeight="1">
      <c r="A9" s="6" t="str">
        <f>시설공수량집계!A10</f>
        <v>계단A</v>
      </c>
      <c r="B9" s="68" t="str">
        <f>시설공수량집계!B10</f>
        <v>W4000 x 14단, H150</v>
      </c>
      <c r="C9" s="68" t="str">
        <f>시설공수량집계!C10</f>
        <v>개소</v>
      </c>
      <c r="D9" s="74">
        <f>시설공수량집계!D10</f>
        <v>1</v>
      </c>
      <c r="E9" s="31"/>
      <c r="F9" s="31">
        <f t="shared" si="6"/>
        <v>0</v>
      </c>
      <c r="G9" s="31">
        <v>0</v>
      </c>
      <c r="H9" s="31">
        <f t="shared" si="7"/>
        <v>0</v>
      </c>
      <c r="I9" s="31"/>
      <c r="J9" s="31">
        <f t="shared" si="8"/>
        <v>0</v>
      </c>
      <c r="K9" s="31"/>
      <c r="L9" s="31">
        <f t="shared" si="9"/>
        <v>0</v>
      </c>
      <c r="M9" s="31"/>
      <c r="N9" s="31">
        <f t="shared" si="10"/>
        <v>0</v>
      </c>
      <c r="O9" s="31"/>
      <c r="P9" s="31">
        <f t="shared" si="11"/>
        <v>0</v>
      </c>
      <c r="Q9" s="8"/>
    </row>
    <row r="10" spans="1:17" ht="18" customHeight="1">
      <c r="A10" s="6" t="str">
        <f>시설공수량집계!A11</f>
        <v>계단B</v>
      </c>
      <c r="B10" s="68" t="str">
        <f>시설공수량집계!B11</f>
        <v>W1500 x 18단, H180</v>
      </c>
      <c r="C10" s="68" t="str">
        <f>시설공수량집계!C11</f>
        <v>개소</v>
      </c>
      <c r="D10" s="74">
        <f>시설공수량집계!D11</f>
        <v>1</v>
      </c>
      <c r="E10" s="31"/>
      <c r="F10" s="31">
        <f t="shared" si="6"/>
        <v>0</v>
      </c>
      <c r="G10" s="31">
        <v>0</v>
      </c>
      <c r="H10" s="31">
        <f t="shared" si="7"/>
        <v>0</v>
      </c>
      <c r="I10" s="31"/>
      <c r="J10" s="31">
        <f t="shared" si="8"/>
        <v>0</v>
      </c>
      <c r="K10" s="31">
        <f>시설공수량산출서!F150</f>
        <v>12</v>
      </c>
      <c r="L10" s="31">
        <f t="shared" si="9"/>
        <v>12</v>
      </c>
      <c r="M10" s="31"/>
      <c r="N10" s="31">
        <f t="shared" si="10"/>
        <v>0</v>
      </c>
      <c r="O10" s="31"/>
      <c r="P10" s="31">
        <f t="shared" si="11"/>
        <v>0</v>
      </c>
      <c r="Q10" s="8"/>
    </row>
    <row r="11" spans="1:17" ht="18" customHeight="1">
      <c r="A11" s="6" t="str">
        <f>시설공수량집계!A12</f>
        <v>계단C</v>
      </c>
      <c r="B11" s="68" t="str">
        <f>시설공수량집계!B12</f>
        <v>W2500 x 7단, H150</v>
      </c>
      <c r="C11" s="68" t="str">
        <f>시설공수량집계!C12</f>
        <v>개소</v>
      </c>
      <c r="D11" s="74">
        <f>시설공수량집계!D12</f>
        <v>1</v>
      </c>
      <c r="E11" s="31"/>
      <c r="F11" s="31">
        <f t="shared" si="6"/>
        <v>0</v>
      </c>
      <c r="G11" s="31">
        <v>0</v>
      </c>
      <c r="H11" s="31">
        <f t="shared" si="7"/>
        <v>0</v>
      </c>
      <c r="I11" s="31"/>
      <c r="J11" s="31">
        <f t="shared" si="8"/>
        <v>0</v>
      </c>
      <c r="K11" s="31"/>
      <c r="L11" s="31">
        <f t="shared" si="9"/>
        <v>0</v>
      </c>
      <c r="M11" s="31"/>
      <c r="N11" s="31">
        <f t="shared" si="10"/>
        <v>0</v>
      </c>
      <c r="O11" s="31"/>
      <c r="P11" s="31">
        <f t="shared" si="11"/>
        <v>0</v>
      </c>
      <c r="Q11" s="8"/>
    </row>
    <row r="12" spans="1:17" ht="18" customHeight="1">
      <c r="A12" s="6" t="str">
        <f>시설공수량집계!A13</f>
        <v>계단D</v>
      </c>
      <c r="B12" s="68" t="str">
        <f>시설공수량집계!B13</f>
        <v>W2000 x 14단, H150</v>
      </c>
      <c r="C12" s="68" t="str">
        <f>시설공수량집계!C13</f>
        <v>개소</v>
      </c>
      <c r="D12" s="74">
        <f>시설공수량집계!D13</f>
        <v>1</v>
      </c>
      <c r="E12" s="31"/>
      <c r="F12" s="31">
        <f t="shared" si="6"/>
        <v>0</v>
      </c>
      <c r="G12" s="31">
        <v>0</v>
      </c>
      <c r="H12" s="31">
        <f t="shared" si="7"/>
        <v>0</v>
      </c>
      <c r="I12" s="31"/>
      <c r="J12" s="31">
        <f t="shared" si="8"/>
        <v>0</v>
      </c>
      <c r="K12" s="31"/>
      <c r="L12" s="31">
        <f t="shared" si="9"/>
        <v>0</v>
      </c>
      <c r="M12" s="31"/>
      <c r="N12" s="31">
        <f t="shared" si="10"/>
        <v>0</v>
      </c>
      <c r="O12" s="31"/>
      <c r="P12" s="31">
        <f t="shared" si="11"/>
        <v>0</v>
      </c>
      <c r="Q12" s="8"/>
    </row>
    <row r="13" spans="1:17" ht="18" customHeight="1">
      <c r="A13" s="6" t="str">
        <f>시설공수량집계!A14</f>
        <v>목재계단A</v>
      </c>
      <c r="B13" s="68" t="str">
        <f>시설공수량집계!B14</f>
        <v>W2000xH150</v>
      </c>
      <c r="C13" s="68" t="str">
        <f>시설공수량집계!C14</f>
        <v>단</v>
      </c>
      <c r="D13" s="74">
        <f>시설공수량집계!D14</f>
        <v>29</v>
      </c>
      <c r="E13" s="31"/>
      <c r="F13" s="31">
        <f t="shared" si="6"/>
        <v>0</v>
      </c>
      <c r="G13" s="31">
        <v>0</v>
      </c>
      <c r="H13" s="31">
        <f t="shared" si="7"/>
        <v>0</v>
      </c>
      <c r="I13" s="31"/>
      <c r="J13" s="31">
        <f t="shared" si="8"/>
        <v>0</v>
      </c>
      <c r="K13" s="31"/>
      <c r="L13" s="31">
        <f t="shared" si="9"/>
        <v>0</v>
      </c>
      <c r="M13" s="31"/>
      <c r="N13" s="31">
        <f t="shared" si="10"/>
        <v>0</v>
      </c>
      <c r="O13" s="31"/>
      <c r="P13" s="31">
        <f t="shared" si="11"/>
        <v>0</v>
      </c>
      <c r="Q13" s="8"/>
    </row>
    <row r="14" spans="1:17" ht="18" customHeight="1">
      <c r="A14" s="6" t="str">
        <f>시설공수량집계!A15</f>
        <v>목재계단B</v>
      </c>
      <c r="B14" s="68" t="str">
        <f>시설공수량집계!B15</f>
        <v>W1500xH150</v>
      </c>
      <c r="C14" s="68" t="str">
        <f>시설공수량집계!C15</f>
        <v>단</v>
      </c>
      <c r="D14" s="74">
        <f>시설공수량집계!D15</f>
        <v>16</v>
      </c>
      <c r="E14" s="31"/>
      <c r="F14" s="31">
        <f t="shared" ref="F14" si="12">E14*$D14</f>
        <v>0</v>
      </c>
      <c r="G14" s="31">
        <v>0</v>
      </c>
      <c r="H14" s="31">
        <f t="shared" ref="H14" si="13">G14*$D14</f>
        <v>0</v>
      </c>
      <c r="I14" s="31"/>
      <c r="J14" s="31">
        <f t="shared" ref="J14" si="14">I14*$D14</f>
        <v>0</v>
      </c>
      <c r="K14" s="31"/>
      <c r="L14" s="31">
        <f t="shared" ref="L14" si="15">K14*$D14</f>
        <v>0</v>
      </c>
      <c r="M14" s="31"/>
      <c r="N14" s="31">
        <f t="shared" ref="N14" si="16">M14*$D14</f>
        <v>0</v>
      </c>
      <c r="O14" s="31"/>
      <c r="P14" s="31">
        <f t="shared" ref="P14" si="17">O14*$D14</f>
        <v>0</v>
      </c>
      <c r="Q14" s="8"/>
    </row>
    <row r="15" spans="1:17" ht="18" customHeight="1">
      <c r="A15" s="6" t="str">
        <f>시설공수량집계!A16</f>
        <v>화계</v>
      </c>
      <c r="B15" s="68" t="str">
        <f>시설공수량집계!B16</f>
        <v>H0.45~2.0, L=113</v>
      </c>
      <c r="C15" s="68" t="str">
        <f>시설공수량집계!C16</f>
        <v>식</v>
      </c>
      <c r="D15" s="74">
        <f>시설공수량집계!D16</f>
        <v>1</v>
      </c>
      <c r="E15" s="31"/>
      <c r="F15" s="31">
        <f t="shared" si="6"/>
        <v>0</v>
      </c>
      <c r="G15" s="31">
        <v>0</v>
      </c>
      <c r="H15" s="31">
        <f t="shared" si="7"/>
        <v>0</v>
      </c>
      <c r="I15" s="31"/>
      <c r="J15" s="31">
        <f t="shared" si="8"/>
        <v>0</v>
      </c>
      <c r="K15" s="31"/>
      <c r="L15" s="31">
        <f t="shared" si="9"/>
        <v>0</v>
      </c>
      <c r="M15" s="31"/>
      <c r="N15" s="31">
        <f t="shared" si="10"/>
        <v>0</v>
      </c>
      <c r="O15" s="31"/>
      <c r="P15" s="31">
        <f t="shared" si="11"/>
        <v>0</v>
      </c>
      <c r="Q15" s="8"/>
    </row>
    <row r="16" spans="1:17" ht="18" customHeight="1">
      <c r="A16" s="6" t="str">
        <f>시설공수량집계!A17</f>
        <v>휴게데크A</v>
      </c>
      <c r="B16" s="68" t="str">
        <f>시설공수량집계!B17</f>
        <v>A=38m2</v>
      </c>
      <c r="C16" s="68" t="str">
        <f>시설공수량집계!C17</f>
        <v>개소</v>
      </c>
      <c r="D16" s="74">
        <f>시설공수량집계!D17</f>
        <v>1</v>
      </c>
      <c r="E16" s="31"/>
      <c r="F16" s="31">
        <f t="shared" si="6"/>
        <v>0</v>
      </c>
      <c r="G16" s="31">
        <v>0</v>
      </c>
      <c r="H16" s="31">
        <f t="shared" si="7"/>
        <v>0</v>
      </c>
      <c r="I16" s="31">
        <f>시설공수량산출서!F402</f>
        <v>47.138740000000006</v>
      </c>
      <c r="J16" s="31">
        <f t="shared" si="8"/>
        <v>47.138740000000006</v>
      </c>
      <c r="K16" s="31"/>
      <c r="L16" s="31">
        <f t="shared" si="9"/>
        <v>0</v>
      </c>
      <c r="M16" s="31"/>
      <c r="N16" s="31">
        <f t="shared" si="10"/>
        <v>0</v>
      </c>
      <c r="O16" s="31"/>
      <c r="P16" s="31">
        <f t="shared" si="11"/>
        <v>0</v>
      </c>
      <c r="Q16" s="8"/>
    </row>
    <row r="17" spans="1:17" ht="18" customHeight="1">
      <c r="A17" s="6" t="str">
        <f>시설공수량집계!A18</f>
        <v>휴게데크B</v>
      </c>
      <c r="B17" s="68" t="str">
        <f>시설공수량집계!B18</f>
        <v>A=34m2</v>
      </c>
      <c r="C17" s="68" t="str">
        <f>시설공수량집계!C18</f>
        <v>개소</v>
      </c>
      <c r="D17" s="74">
        <f>시설공수량집계!D18</f>
        <v>1</v>
      </c>
      <c r="E17" s="31"/>
      <c r="F17" s="31">
        <f t="shared" si="6"/>
        <v>0</v>
      </c>
      <c r="G17" s="31">
        <v>0</v>
      </c>
      <c r="H17" s="31">
        <f t="shared" si="7"/>
        <v>0</v>
      </c>
      <c r="I17" s="31">
        <f>시설공수량산출서!F482</f>
        <v>42.551740000000002</v>
      </c>
      <c r="J17" s="31">
        <f t="shared" si="8"/>
        <v>42.551740000000002</v>
      </c>
      <c r="K17" s="31"/>
      <c r="L17" s="31">
        <f t="shared" si="9"/>
        <v>0</v>
      </c>
      <c r="M17" s="31"/>
      <c r="N17" s="31">
        <f t="shared" si="10"/>
        <v>0</v>
      </c>
      <c r="O17" s="31"/>
      <c r="P17" s="31">
        <f t="shared" si="11"/>
        <v>0</v>
      </c>
      <c r="Q17" s="8"/>
    </row>
    <row r="18" spans="1:17" ht="18" customHeight="1">
      <c r="A18" s="6" t="str">
        <f>시설공수량집계!A19</f>
        <v>목교</v>
      </c>
      <c r="B18" s="68" t="str">
        <f>시설공수량집계!B19</f>
        <v>-</v>
      </c>
      <c r="C18" s="68" t="str">
        <f>시설공수량집계!C19</f>
        <v>개소</v>
      </c>
      <c r="D18" s="74">
        <f>시설공수량집계!D19</f>
        <v>2</v>
      </c>
      <c r="E18" s="31"/>
      <c r="F18" s="31">
        <f t="shared" si="6"/>
        <v>0</v>
      </c>
      <c r="G18" s="31">
        <v>0</v>
      </c>
      <c r="H18" s="31">
        <f t="shared" si="7"/>
        <v>0</v>
      </c>
      <c r="I18" s="31">
        <f>시설공수량산출서!F567</f>
        <v>24.393600000000003</v>
      </c>
      <c r="J18" s="31">
        <f t="shared" si="8"/>
        <v>48.787200000000006</v>
      </c>
      <c r="K18" s="31">
        <f>시설공수량산출서!F574</f>
        <v>12</v>
      </c>
      <c r="L18" s="31">
        <f t="shared" si="9"/>
        <v>24</v>
      </c>
      <c r="M18" s="31">
        <f>시설공수량산출서!F575</f>
        <v>0</v>
      </c>
      <c r="N18" s="31">
        <f t="shared" si="10"/>
        <v>0</v>
      </c>
      <c r="O18" s="31"/>
      <c r="P18" s="31">
        <f t="shared" si="11"/>
        <v>0</v>
      </c>
      <c r="Q18" s="8"/>
    </row>
    <row r="19" spans="1:17" ht="18" customHeight="1">
      <c r="A19" s="6" t="str">
        <f>시설공수량집계!A24</f>
        <v>트윈트위스트</v>
      </c>
      <c r="B19" s="68" t="str">
        <f>시설공수량집계!B24</f>
        <v>1845x590x1917</v>
      </c>
      <c r="C19" s="68" t="str">
        <f>시설공수량집계!C24</f>
        <v>개소</v>
      </c>
      <c r="D19" s="74">
        <f>시설공수량집계!D24</f>
        <v>1</v>
      </c>
      <c r="E19" s="31"/>
      <c r="F19" s="31">
        <f t="shared" si="6"/>
        <v>0</v>
      </c>
      <c r="G19" s="31">
        <v>0</v>
      </c>
      <c r="H19" s="31">
        <f t="shared" si="7"/>
        <v>0</v>
      </c>
      <c r="I19" s="31"/>
      <c r="J19" s="31">
        <f t="shared" si="8"/>
        <v>0</v>
      </c>
      <c r="K19" s="31"/>
      <c r="L19" s="31">
        <f t="shared" si="9"/>
        <v>0</v>
      </c>
      <c r="M19" s="31"/>
      <c r="N19" s="31">
        <f t="shared" si="10"/>
        <v>0</v>
      </c>
      <c r="O19" s="31"/>
      <c r="P19" s="31">
        <f t="shared" si="11"/>
        <v>0</v>
      </c>
      <c r="Q19" s="8"/>
    </row>
    <row r="20" spans="1:17" ht="18" customHeight="1">
      <c r="A20" s="6" t="str">
        <f>시설공수량집계!A25</f>
        <v>바디싣업</v>
      </c>
      <c r="B20" s="68" t="str">
        <f>시설공수량집계!B25</f>
        <v>1433x1349x1917</v>
      </c>
      <c r="C20" s="68" t="str">
        <f>시설공수량집계!C25</f>
        <v>개소</v>
      </c>
      <c r="D20" s="74">
        <f>시설공수량집계!D25</f>
        <v>1</v>
      </c>
      <c r="E20" s="31"/>
      <c r="F20" s="31">
        <f t="shared" si="6"/>
        <v>0</v>
      </c>
      <c r="G20" s="31">
        <v>0</v>
      </c>
      <c r="H20" s="31">
        <f t="shared" si="7"/>
        <v>0</v>
      </c>
      <c r="I20" s="31"/>
      <c r="J20" s="31">
        <f t="shared" si="8"/>
        <v>0</v>
      </c>
      <c r="K20" s="31"/>
      <c r="L20" s="31">
        <f t="shared" si="9"/>
        <v>0</v>
      </c>
      <c r="M20" s="31"/>
      <c r="N20" s="31">
        <f t="shared" si="10"/>
        <v>0</v>
      </c>
      <c r="O20" s="31"/>
      <c r="P20" s="31">
        <f t="shared" si="11"/>
        <v>0</v>
      </c>
      <c r="Q20" s="8"/>
    </row>
    <row r="21" spans="1:17" ht="18" customHeight="1">
      <c r="A21" s="6" t="str">
        <f>시설공수량집계!A26</f>
        <v>크로스컨트리</v>
      </c>
      <c r="B21" s="68" t="str">
        <f>시설공수량집계!B26</f>
        <v>2602x610x1917</v>
      </c>
      <c r="C21" s="68" t="str">
        <f>시설공수량집계!C26</f>
        <v>개소</v>
      </c>
      <c r="D21" s="74">
        <f>시설공수량집계!D26</f>
        <v>1</v>
      </c>
      <c r="E21" s="31"/>
      <c r="F21" s="31">
        <f t="shared" si="6"/>
        <v>0</v>
      </c>
      <c r="G21" s="31">
        <v>0</v>
      </c>
      <c r="H21" s="31">
        <f t="shared" si="7"/>
        <v>0</v>
      </c>
      <c r="I21" s="31"/>
      <c r="J21" s="31">
        <f t="shared" si="8"/>
        <v>0</v>
      </c>
      <c r="K21" s="31"/>
      <c r="L21" s="31">
        <f t="shared" si="9"/>
        <v>0</v>
      </c>
      <c r="M21" s="31"/>
      <c r="N21" s="31">
        <f t="shared" si="10"/>
        <v>0</v>
      </c>
      <c r="O21" s="31"/>
      <c r="P21" s="31">
        <f t="shared" si="11"/>
        <v>0</v>
      </c>
      <c r="Q21" s="8"/>
    </row>
    <row r="22" spans="1:17" ht="18" customHeight="1">
      <c r="A22" s="6" t="str">
        <f>시설공수량집계!A27</f>
        <v>레그프레스</v>
      </c>
      <c r="B22" s="68" t="str">
        <f>시설공수량집계!B27</f>
        <v>2404x440x1917</v>
      </c>
      <c r="C22" s="68" t="str">
        <f>시설공수량집계!C27</f>
        <v>개소</v>
      </c>
      <c r="D22" s="74">
        <f>시설공수량집계!D27</f>
        <v>1</v>
      </c>
      <c r="E22" s="31"/>
      <c r="F22" s="31">
        <f t="shared" si="6"/>
        <v>0</v>
      </c>
      <c r="G22" s="31">
        <v>0</v>
      </c>
      <c r="H22" s="31">
        <f t="shared" si="7"/>
        <v>0</v>
      </c>
      <c r="I22" s="31"/>
      <c r="J22" s="31">
        <f t="shared" si="8"/>
        <v>0</v>
      </c>
      <c r="K22" s="31"/>
      <c r="L22" s="31">
        <f t="shared" si="9"/>
        <v>0</v>
      </c>
      <c r="M22" s="31"/>
      <c r="N22" s="31">
        <f t="shared" si="10"/>
        <v>0</v>
      </c>
      <c r="O22" s="31"/>
      <c r="P22" s="31">
        <f t="shared" si="11"/>
        <v>0</v>
      </c>
      <c r="Q22" s="8"/>
    </row>
    <row r="23" spans="1:17" ht="18" customHeight="1">
      <c r="A23" s="6" t="str">
        <f>시설공수량집계!A28</f>
        <v>스트레칭롤러</v>
      </c>
      <c r="B23" s="68" t="str">
        <f>시설공수량집계!B28</f>
        <v>1647x780x1917</v>
      </c>
      <c r="C23" s="68" t="str">
        <f>시설공수량집계!C28</f>
        <v>개소</v>
      </c>
      <c r="D23" s="74">
        <f>시설공수량집계!D28</f>
        <v>1</v>
      </c>
      <c r="E23" s="31"/>
      <c r="F23" s="31">
        <f t="shared" si="6"/>
        <v>0</v>
      </c>
      <c r="G23" s="31">
        <v>0</v>
      </c>
      <c r="H23" s="31">
        <f t="shared" si="7"/>
        <v>0</v>
      </c>
      <c r="I23" s="31"/>
      <c r="J23" s="31">
        <f t="shared" si="8"/>
        <v>0</v>
      </c>
      <c r="K23" s="31"/>
      <c r="L23" s="31">
        <f t="shared" si="9"/>
        <v>0</v>
      </c>
      <c r="M23" s="31"/>
      <c r="N23" s="31">
        <f t="shared" si="10"/>
        <v>0</v>
      </c>
      <c r="O23" s="31"/>
      <c r="P23" s="31">
        <f t="shared" si="11"/>
        <v>0</v>
      </c>
      <c r="Q23" s="8"/>
    </row>
    <row r="24" spans="1:17" ht="18" customHeight="1">
      <c r="A24" s="6" t="str">
        <f>시설공수량집계!A29</f>
        <v>워밍암</v>
      </c>
      <c r="B24" s="68" t="str">
        <f>시설공수량집계!B29</f>
        <v>1078x934x2007</v>
      </c>
      <c r="C24" s="68" t="str">
        <f>시설공수량집계!C29</f>
        <v>개소</v>
      </c>
      <c r="D24" s="74">
        <f>시설공수량집계!D29</f>
        <v>1</v>
      </c>
      <c r="E24" s="31"/>
      <c r="F24" s="31">
        <f t="shared" si="6"/>
        <v>0</v>
      </c>
      <c r="G24" s="31">
        <v>0</v>
      </c>
      <c r="H24" s="31">
        <f t="shared" si="7"/>
        <v>0</v>
      </c>
      <c r="I24" s="31"/>
      <c r="J24" s="31">
        <f t="shared" si="8"/>
        <v>0</v>
      </c>
      <c r="K24" s="31"/>
      <c r="L24" s="31">
        <f t="shared" si="9"/>
        <v>0</v>
      </c>
      <c r="M24" s="31"/>
      <c r="N24" s="31">
        <f t="shared" si="10"/>
        <v>0</v>
      </c>
      <c r="O24" s="31"/>
      <c r="P24" s="31">
        <f t="shared" si="11"/>
        <v>0</v>
      </c>
      <c r="Q24" s="8"/>
    </row>
    <row r="25" spans="1:17" ht="18" customHeight="1">
      <c r="A25" s="6" t="str">
        <f>시설공수량집계!A31</f>
        <v>종합안내판</v>
      </c>
      <c r="B25" s="68" t="str">
        <f>시설공수량집계!B31</f>
        <v>2100x2100</v>
      </c>
      <c r="C25" s="68" t="str">
        <f>시설공수량집계!C31</f>
        <v>개소</v>
      </c>
      <c r="D25" s="74">
        <f>시설공수량집계!D31</f>
        <v>1</v>
      </c>
      <c r="E25" s="31"/>
      <c r="F25" s="31">
        <f t="shared" si="6"/>
        <v>0</v>
      </c>
      <c r="G25" s="31">
        <v>0</v>
      </c>
      <c r="H25" s="31">
        <f t="shared" si="7"/>
        <v>0</v>
      </c>
      <c r="I25" s="31"/>
      <c r="J25" s="31">
        <f t="shared" si="8"/>
        <v>0</v>
      </c>
      <c r="K25" s="31"/>
      <c r="L25" s="31">
        <f t="shared" si="9"/>
        <v>0</v>
      </c>
      <c r="M25" s="31"/>
      <c r="N25" s="31">
        <f t="shared" si="10"/>
        <v>0</v>
      </c>
      <c r="O25" s="31"/>
      <c r="P25" s="31">
        <f t="shared" si="11"/>
        <v>0</v>
      </c>
      <c r="Q25" s="8"/>
    </row>
    <row r="26" spans="1:17" ht="18" customHeight="1">
      <c r="A26" s="6" t="str">
        <f>시설공수량집계!A32</f>
        <v>공원이용안내판</v>
      </c>
      <c r="B26" s="68" t="str">
        <f>시설공수량집계!B32</f>
        <v>300x1500</v>
      </c>
      <c r="C26" s="68" t="str">
        <f>시설공수량집계!C32</f>
        <v>개소</v>
      </c>
      <c r="D26" s="74">
        <f>시설공수량집계!D32</f>
        <v>1</v>
      </c>
      <c r="E26" s="31"/>
      <c r="F26" s="31">
        <f t="shared" si="6"/>
        <v>0</v>
      </c>
      <c r="G26" s="31">
        <v>0</v>
      </c>
      <c r="H26" s="31">
        <f t="shared" si="7"/>
        <v>0</v>
      </c>
      <c r="I26" s="31"/>
      <c r="J26" s="31">
        <f t="shared" si="8"/>
        <v>0</v>
      </c>
      <c r="K26" s="31"/>
      <c r="L26" s="31">
        <f t="shared" si="9"/>
        <v>0</v>
      </c>
      <c r="M26" s="31"/>
      <c r="N26" s="31">
        <f t="shared" si="10"/>
        <v>0</v>
      </c>
      <c r="O26" s="31"/>
      <c r="P26" s="31">
        <f t="shared" si="11"/>
        <v>0</v>
      </c>
      <c r="Q26" s="8"/>
    </row>
    <row r="27" spans="1:17" ht="18" customHeight="1">
      <c r="A27" s="6" t="str">
        <f>시설공수량집계!A33</f>
        <v>공원시설안내판</v>
      </c>
      <c r="B27" s="68" t="str">
        <f>시설공수량집계!B33</f>
        <v>400x1800</v>
      </c>
      <c r="C27" s="68" t="str">
        <f>시설공수량집계!C33</f>
        <v>개소</v>
      </c>
      <c r="D27" s="74">
        <f>시설공수량집계!D33</f>
        <v>3</v>
      </c>
      <c r="E27" s="31"/>
      <c r="F27" s="31">
        <f t="shared" si="6"/>
        <v>0</v>
      </c>
      <c r="G27" s="31">
        <v>0</v>
      </c>
      <c r="H27" s="31">
        <f t="shared" si="7"/>
        <v>0</v>
      </c>
      <c r="I27" s="31"/>
      <c r="J27" s="31">
        <f t="shared" si="8"/>
        <v>0</v>
      </c>
      <c r="K27" s="31"/>
      <c r="L27" s="31">
        <f t="shared" si="9"/>
        <v>0</v>
      </c>
      <c r="M27" s="31"/>
      <c r="N27" s="31">
        <f t="shared" si="10"/>
        <v>0</v>
      </c>
      <c r="O27" s="31"/>
      <c r="P27" s="31">
        <f t="shared" si="11"/>
        <v>0</v>
      </c>
      <c r="Q27" s="8"/>
    </row>
    <row r="28" spans="1:17" ht="18" customHeight="1">
      <c r="A28" s="6" t="str">
        <f>시설공수량집계!A34</f>
        <v>방향안내판</v>
      </c>
      <c r="B28" s="68" t="str">
        <f>시설공수량집계!B34</f>
        <v>600x150</v>
      </c>
      <c r="C28" s="68" t="str">
        <f>시설공수량집계!C34</f>
        <v>개소</v>
      </c>
      <c r="D28" s="74">
        <f>시설공수량집계!D34</f>
        <v>4</v>
      </c>
      <c r="E28" s="31"/>
      <c r="F28" s="31">
        <f t="shared" si="6"/>
        <v>0</v>
      </c>
      <c r="G28" s="31">
        <v>0</v>
      </c>
      <c r="H28" s="31">
        <f t="shared" si="7"/>
        <v>0</v>
      </c>
      <c r="I28" s="31"/>
      <c r="J28" s="31">
        <f t="shared" si="8"/>
        <v>0</v>
      </c>
      <c r="K28" s="31"/>
      <c r="L28" s="31">
        <f t="shared" si="9"/>
        <v>0</v>
      </c>
      <c r="M28" s="31"/>
      <c r="N28" s="31">
        <f t="shared" si="10"/>
        <v>0</v>
      </c>
      <c r="O28" s="31"/>
      <c r="P28" s="31">
        <f t="shared" si="11"/>
        <v>0</v>
      </c>
      <c r="Q28" s="8"/>
    </row>
    <row r="29" spans="1:17" ht="18" customHeight="1">
      <c r="A29" s="6" t="str">
        <f>시설공수량집계!A35</f>
        <v>장애인주차안내판</v>
      </c>
      <c r="B29" s="68" t="str">
        <f>시설공수량집계!B35</f>
        <v>400x1800</v>
      </c>
      <c r="C29" s="68" t="str">
        <f>시설공수량집계!C35</f>
        <v>개소</v>
      </c>
      <c r="D29" s="74">
        <f>시설공수량집계!D35</f>
        <v>2</v>
      </c>
      <c r="E29" s="31"/>
      <c r="F29" s="31">
        <f t="shared" si="6"/>
        <v>0</v>
      </c>
      <c r="G29" s="31">
        <v>0</v>
      </c>
      <c r="H29" s="31">
        <f t="shared" si="7"/>
        <v>0</v>
      </c>
      <c r="I29" s="31"/>
      <c r="J29" s="31">
        <f t="shared" si="8"/>
        <v>0</v>
      </c>
      <c r="K29" s="31"/>
      <c r="L29" s="31">
        <f t="shared" si="9"/>
        <v>0</v>
      </c>
      <c r="M29" s="31"/>
      <c r="N29" s="31">
        <f t="shared" si="10"/>
        <v>0</v>
      </c>
      <c r="O29" s="31"/>
      <c r="P29" s="31">
        <f t="shared" si="11"/>
        <v>0</v>
      </c>
      <c r="Q29" s="8"/>
    </row>
    <row r="30" spans="1:17" ht="18" customHeight="1">
      <c r="A30" s="6" t="str">
        <f>시설공수량집계!A36</f>
        <v>촉지안내판</v>
      </c>
      <c r="B30" s="68" t="str">
        <f>시설공수량집계!B36</f>
        <v>600x1200, 550x450</v>
      </c>
      <c r="C30" s="68" t="str">
        <f>시설공수량집계!C36</f>
        <v>개소</v>
      </c>
      <c r="D30" s="74">
        <f>시설공수량집계!D36</f>
        <v>1</v>
      </c>
      <c r="E30" s="31"/>
      <c r="F30" s="31">
        <f t="shared" si="6"/>
        <v>0</v>
      </c>
      <c r="G30" s="31">
        <v>0</v>
      </c>
      <c r="H30" s="31">
        <f t="shared" si="7"/>
        <v>0</v>
      </c>
      <c r="I30" s="31"/>
      <c r="J30" s="31">
        <f t="shared" si="8"/>
        <v>0</v>
      </c>
      <c r="K30" s="31"/>
      <c r="L30" s="31">
        <f t="shared" si="9"/>
        <v>0</v>
      </c>
      <c r="M30" s="31"/>
      <c r="N30" s="31">
        <f t="shared" si="10"/>
        <v>0</v>
      </c>
      <c r="O30" s="31"/>
      <c r="P30" s="31">
        <f t="shared" si="11"/>
        <v>0</v>
      </c>
      <c r="Q30" s="8"/>
    </row>
    <row r="31" spans="1:17" ht="18" customHeight="1">
      <c r="A31" s="6" t="str">
        <f>시설공수량집계!A39</f>
        <v>소생물서식공간</v>
      </c>
      <c r="B31" s="68" t="str">
        <f>시설공수량집계!B39</f>
        <v>54m2</v>
      </c>
      <c r="C31" s="68" t="str">
        <f>시설공수량집계!C39</f>
        <v>식</v>
      </c>
      <c r="D31" s="74">
        <f>시설공수량집계!D39</f>
        <v>1</v>
      </c>
      <c r="E31" s="31"/>
      <c r="F31" s="31">
        <f t="shared" ref="F31" si="18">E31*$D31</f>
        <v>0</v>
      </c>
      <c r="G31" s="31">
        <v>0</v>
      </c>
      <c r="H31" s="31">
        <f t="shared" ref="H31" si="19">G31*$D31</f>
        <v>0</v>
      </c>
      <c r="I31" s="31"/>
      <c r="J31" s="31">
        <f t="shared" ref="J31" si="20">I31*$D31</f>
        <v>0</v>
      </c>
      <c r="K31" s="31"/>
      <c r="L31" s="31">
        <f t="shared" ref="L31" si="21">K31*$D31</f>
        <v>0</v>
      </c>
      <c r="M31" s="31"/>
      <c r="N31" s="31">
        <f t="shared" ref="N31" si="22">M31*$D31</f>
        <v>0</v>
      </c>
      <c r="O31" s="31"/>
      <c r="P31" s="31">
        <f t="shared" ref="P31" si="23">O31*$D31</f>
        <v>0</v>
      </c>
      <c r="Q31" s="8"/>
    </row>
    <row r="32" spans="1:17" ht="18" customHeight="1">
      <c r="A32" s="6" t="str">
        <f>시설공수량집계!A40</f>
        <v>계류</v>
      </c>
      <c r="B32" s="68" t="str">
        <f>시설공수량집계!B40</f>
        <v>180m2</v>
      </c>
      <c r="C32" s="68" t="str">
        <f>시설공수량집계!C40</f>
        <v>식</v>
      </c>
      <c r="D32" s="74">
        <f>시설공수량집계!D40</f>
        <v>1</v>
      </c>
      <c r="E32" s="31"/>
      <c r="F32" s="31">
        <f t="shared" si="6"/>
        <v>0</v>
      </c>
      <c r="G32" s="31">
        <v>0</v>
      </c>
      <c r="H32" s="31">
        <f t="shared" si="7"/>
        <v>0</v>
      </c>
      <c r="I32" s="31"/>
      <c r="J32" s="31">
        <f t="shared" si="8"/>
        <v>0</v>
      </c>
      <c r="K32" s="31"/>
      <c r="L32" s="31">
        <f t="shared" si="9"/>
        <v>0</v>
      </c>
      <c r="M32" s="31"/>
      <c r="N32" s="31">
        <f t="shared" si="10"/>
        <v>0</v>
      </c>
      <c r="O32" s="31"/>
      <c r="P32" s="31">
        <f t="shared" si="11"/>
        <v>0</v>
      </c>
      <c r="Q32" s="8"/>
    </row>
    <row r="33" spans="1:17" ht="18" customHeight="1">
      <c r="A33" s="6" t="str">
        <f>시설공수량집계!A41</f>
        <v>경관석A</v>
      </c>
      <c r="B33" s="68" t="str">
        <f>시설공수량집계!B41</f>
        <v>6목</v>
      </c>
      <c r="C33" s="68" t="str">
        <f>시설공수량집계!C41</f>
        <v>개소</v>
      </c>
      <c r="D33" s="74">
        <f>시설공수량집계!D41</f>
        <v>20</v>
      </c>
      <c r="E33" s="31"/>
      <c r="F33" s="31">
        <f t="shared" si="6"/>
        <v>0</v>
      </c>
      <c r="G33" s="31">
        <v>0</v>
      </c>
      <c r="H33" s="31">
        <f t="shared" si="7"/>
        <v>0</v>
      </c>
      <c r="I33" s="31"/>
      <c r="J33" s="31">
        <f t="shared" si="8"/>
        <v>0</v>
      </c>
      <c r="K33" s="31"/>
      <c r="L33" s="31">
        <f t="shared" si="9"/>
        <v>0</v>
      </c>
      <c r="M33" s="31"/>
      <c r="N33" s="31">
        <f t="shared" si="10"/>
        <v>0</v>
      </c>
      <c r="O33" s="31"/>
      <c r="P33" s="31">
        <f t="shared" si="11"/>
        <v>0</v>
      </c>
      <c r="Q33" s="8"/>
    </row>
    <row r="34" spans="1:17" ht="18" customHeight="1">
      <c r="A34" s="6" t="str">
        <f>시설공수량집계!A42</f>
        <v>경관석B</v>
      </c>
      <c r="B34" s="68" t="str">
        <f>시설공수량집계!B42</f>
        <v>4목</v>
      </c>
      <c r="C34" s="68" t="str">
        <f>시설공수량집계!C42</f>
        <v>개소</v>
      </c>
      <c r="D34" s="74">
        <f>시설공수량집계!D42</f>
        <v>20</v>
      </c>
      <c r="E34" s="31"/>
      <c r="F34" s="31">
        <f t="shared" si="6"/>
        <v>0</v>
      </c>
      <c r="G34" s="31">
        <v>0</v>
      </c>
      <c r="H34" s="31">
        <f t="shared" si="7"/>
        <v>0</v>
      </c>
      <c r="I34" s="31"/>
      <c r="J34" s="31">
        <f t="shared" si="8"/>
        <v>0</v>
      </c>
      <c r="K34" s="31"/>
      <c r="L34" s="31">
        <f t="shared" si="9"/>
        <v>0</v>
      </c>
      <c r="M34" s="31"/>
      <c r="N34" s="31">
        <f t="shared" si="10"/>
        <v>0</v>
      </c>
      <c r="O34" s="31"/>
      <c r="P34" s="31">
        <f t="shared" si="11"/>
        <v>0</v>
      </c>
      <c r="Q34" s="8"/>
    </row>
    <row r="35" spans="1:17" ht="18" customHeight="1">
      <c r="A35" s="6" t="str">
        <f>시설공수량집계!A43</f>
        <v>볼라드</v>
      </c>
      <c r="B35" s="68" t="str">
        <f>시설공수량집계!B43</f>
        <v>D110x850</v>
      </c>
      <c r="C35" s="68" t="str">
        <f>시설공수량집계!C43</f>
        <v>개소</v>
      </c>
      <c r="D35" s="74">
        <f>시설공수량집계!D43</f>
        <v>10</v>
      </c>
      <c r="E35" s="31"/>
      <c r="F35" s="31">
        <f t="shared" ref="F35" si="24">E35*$D35</f>
        <v>0</v>
      </c>
      <c r="G35" s="31">
        <v>0</v>
      </c>
      <c r="H35" s="31">
        <f t="shared" ref="H35" si="25">G35*$D35</f>
        <v>0</v>
      </c>
      <c r="I35" s="31"/>
      <c r="J35" s="31">
        <f t="shared" ref="J35" si="26">I35*$D35</f>
        <v>0</v>
      </c>
      <c r="K35" s="31"/>
      <c r="L35" s="31">
        <f t="shared" ref="L35" si="27">K35*$D35</f>
        <v>0</v>
      </c>
      <c r="M35" s="31"/>
      <c r="N35" s="31">
        <f t="shared" ref="N35" si="28">M35*$D35</f>
        <v>0</v>
      </c>
      <c r="O35" s="31">
        <v>1</v>
      </c>
      <c r="P35" s="31">
        <f t="shared" ref="P35" si="29">O35*$D35</f>
        <v>10</v>
      </c>
      <c r="Q35" s="8"/>
    </row>
    <row r="36" spans="1:17" ht="18" customHeight="1">
      <c r="A36" s="600" t="s">
        <v>15</v>
      </c>
      <c r="B36" s="568"/>
      <c r="C36" s="568"/>
      <c r="D36" s="568"/>
      <c r="E36" s="569">
        <f>SUM(F5:F35)</f>
        <v>3</v>
      </c>
      <c r="F36" s="569"/>
      <c r="G36" s="569">
        <f>SUM(H5:H35)</f>
        <v>21</v>
      </c>
      <c r="H36" s="569"/>
      <c r="I36" s="569">
        <f>SUM(J5:J35)</f>
        <v>138.47768000000002</v>
      </c>
      <c r="J36" s="569"/>
      <c r="K36" s="569">
        <f>SUM(L5:L35)</f>
        <v>36</v>
      </c>
      <c r="L36" s="569"/>
      <c r="M36" s="569">
        <f>SUM(N5:N35)</f>
        <v>0</v>
      </c>
      <c r="N36" s="569"/>
      <c r="O36" s="569">
        <f>SUM(P5:P35)</f>
        <v>10</v>
      </c>
      <c r="P36" s="569"/>
      <c r="Q36" s="13"/>
    </row>
    <row r="37" spans="1:17" ht="18" customHeight="1" thickBot="1">
      <c r="A37" s="518" t="s">
        <v>43</v>
      </c>
      <c r="B37" s="519"/>
      <c r="C37" s="519"/>
      <c r="D37" s="519"/>
      <c r="E37" s="566">
        <f>ROUNDUP(E36,0)</f>
        <v>3</v>
      </c>
      <c r="F37" s="566"/>
      <c r="G37" s="566">
        <f>ROUNDUP(G36,0)</f>
        <v>21</v>
      </c>
      <c r="H37" s="566"/>
      <c r="I37" s="566">
        <f>ROUNDUP(I36,0)</f>
        <v>139</v>
      </c>
      <c r="J37" s="566"/>
      <c r="K37" s="566">
        <f>ROUNDUP(K36,0)</f>
        <v>36</v>
      </c>
      <c r="L37" s="566"/>
      <c r="M37" s="566">
        <f>ROUNDUP(M36,0)</f>
        <v>0</v>
      </c>
      <c r="N37" s="566"/>
      <c r="O37" s="566">
        <f>ROUNDUP(O36,0)</f>
        <v>10</v>
      </c>
      <c r="P37" s="566"/>
      <c r="Q37" s="16"/>
    </row>
    <row r="38" spans="1:17" ht="20.100000000000001" customHeight="1">
      <c r="A38" s="9"/>
      <c r="B38" s="9"/>
      <c r="C38" s="12"/>
      <c r="D38" s="9"/>
      <c r="E38" s="9"/>
      <c r="F38" s="9"/>
      <c r="G38" s="9"/>
      <c r="H38" s="9"/>
      <c r="I38" s="9"/>
      <c r="J38" s="9"/>
      <c r="K38" s="9"/>
      <c r="L38" s="9"/>
      <c r="M38" s="9"/>
      <c r="N38" s="9"/>
      <c r="O38" s="9"/>
      <c r="P38" s="9"/>
      <c r="Q38" s="9"/>
    </row>
    <row r="39" spans="1:17" ht="20.100000000000001" customHeight="1"/>
    <row r="40" spans="1:17" ht="20.100000000000001" customHeight="1"/>
    <row r="41" spans="1:17" ht="20.100000000000001" customHeight="1"/>
    <row r="42" spans="1:17" ht="20.100000000000001" customHeight="1"/>
    <row r="43" spans="1:17" ht="20.100000000000001" customHeight="1"/>
    <row r="44" spans="1:17" ht="20.100000000000001" customHeight="1"/>
    <row r="45" spans="1:17" ht="20.100000000000001" customHeight="1"/>
    <row r="46" spans="1:17" ht="20.100000000000001" customHeight="1"/>
    <row r="47" spans="1:17" ht="20.100000000000001" customHeight="1"/>
    <row r="48" spans="1:17" ht="20.100000000000001" customHeight="1"/>
    <row r="49" ht="20.100000000000001" customHeight="1"/>
    <row r="50" ht="20.100000000000001" customHeight="1"/>
    <row r="51" ht="20.100000000000001" customHeight="1"/>
    <row r="52" ht="20.100000000000001" customHeight="1"/>
  </sheetData>
  <mergeCells count="31">
    <mergeCell ref="O37:P37"/>
    <mergeCell ref="I2:J2"/>
    <mergeCell ref="I3:J3"/>
    <mergeCell ref="I36:J36"/>
    <mergeCell ref="I37:J37"/>
    <mergeCell ref="M2:N2"/>
    <mergeCell ref="M3:N3"/>
    <mergeCell ref="M36:N36"/>
    <mergeCell ref="M37:N37"/>
    <mergeCell ref="K2:L2"/>
    <mergeCell ref="K37:L37"/>
    <mergeCell ref="O2:P2"/>
    <mergeCell ref="A37:D37"/>
    <mergeCell ref="G37:H37"/>
    <mergeCell ref="E2:F2"/>
    <mergeCell ref="E3:F3"/>
    <mergeCell ref="E36:F36"/>
    <mergeCell ref="E37:F37"/>
    <mergeCell ref="Q2:Q4"/>
    <mergeCell ref="G3:H3"/>
    <mergeCell ref="A36:D36"/>
    <mergeCell ref="G36:H36"/>
    <mergeCell ref="A2:A4"/>
    <mergeCell ref="B2:B4"/>
    <mergeCell ref="C2:C4"/>
    <mergeCell ref="D2:D4"/>
    <mergeCell ref="G2:H2"/>
    <mergeCell ref="K3:L3"/>
    <mergeCell ref="K36:L36"/>
    <mergeCell ref="O3:P3"/>
    <mergeCell ref="O36:P36"/>
  </mergeCells>
  <phoneticPr fontId="1" type="noConversion"/>
  <printOptions horizontalCentered="1"/>
  <pageMargins left="0.59055118110236227" right="0.39370078740157483" top="0.59055118110236227" bottom="0.39370078740157483" header="0.39370078740157483" footer="0.39370078740157483"/>
  <pageSetup paperSize="9" scale="75"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7" tint="0.59999389629810485"/>
  </sheetPr>
  <dimension ref="A1:Q52"/>
  <sheetViews>
    <sheetView view="pageBreakPreview" zoomScale="85" zoomScaleNormal="85" zoomScaleSheetLayoutView="85" workbookViewId="0">
      <pane ySplit="4" topLeftCell="A5" activePane="bottomLeft" state="frozen"/>
      <selection activeCell="G2" sqref="G2:H2"/>
      <selection pane="bottomLeft"/>
    </sheetView>
  </sheetViews>
  <sheetFormatPr defaultColWidth="8.75" defaultRowHeight="16.5"/>
  <cols>
    <col min="1" max="1" width="15.375" customWidth="1"/>
    <col min="2" max="2" width="16.75" bestFit="1" customWidth="1"/>
    <col min="3" max="3" width="6.5" style="2" customWidth="1"/>
    <col min="4" max="4" width="6.25" customWidth="1"/>
    <col min="5" max="16" width="9.25" customWidth="1"/>
    <col min="17" max="17" width="9.625" customWidth="1"/>
    <col min="18" max="19" width="8.625" customWidth="1"/>
  </cols>
  <sheetData>
    <row r="1" spans="1:17" ht="30" customHeight="1" thickBot="1">
      <c r="A1" s="1" t="s">
        <v>233</v>
      </c>
    </row>
    <row r="2" spans="1:17" ht="18" customHeight="1">
      <c r="A2" s="501" t="s">
        <v>11</v>
      </c>
      <c r="B2" s="504" t="s">
        <v>1</v>
      </c>
      <c r="C2" s="504" t="s">
        <v>28</v>
      </c>
      <c r="D2" s="504" t="s">
        <v>87</v>
      </c>
      <c r="E2" s="507" t="str">
        <f>A19</f>
        <v>트윈트위스트</v>
      </c>
      <c r="F2" s="507"/>
      <c r="G2" s="507" t="str">
        <f>A20</f>
        <v>바디싣업</v>
      </c>
      <c r="H2" s="507"/>
      <c r="I2" s="507" t="str">
        <f>A21</f>
        <v>크로스컨트리</v>
      </c>
      <c r="J2" s="507"/>
      <c r="K2" s="507" t="str">
        <f>A22</f>
        <v>레그프레스</v>
      </c>
      <c r="L2" s="507"/>
      <c r="M2" s="507" t="str">
        <f>A23</f>
        <v>스트레칭롤러</v>
      </c>
      <c r="N2" s="507"/>
      <c r="O2" s="514" t="str">
        <f>A24</f>
        <v>워밍암</v>
      </c>
      <c r="P2" s="515"/>
      <c r="Q2" s="508" t="s">
        <v>4</v>
      </c>
    </row>
    <row r="3" spans="1:17" ht="18" customHeight="1">
      <c r="A3" s="502"/>
      <c r="B3" s="505"/>
      <c r="C3" s="505"/>
      <c r="D3" s="505"/>
      <c r="E3" s="505" t="str">
        <f>B19</f>
        <v>1845x590x1917</v>
      </c>
      <c r="F3" s="505"/>
      <c r="G3" s="505" t="str">
        <f>B20</f>
        <v>1433x1349x1917</v>
      </c>
      <c r="H3" s="505"/>
      <c r="I3" s="505" t="str">
        <f>B21</f>
        <v>2602x610x1917</v>
      </c>
      <c r="J3" s="505"/>
      <c r="K3" s="505" t="str">
        <f>B22</f>
        <v>2404x440x1917</v>
      </c>
      <c r="L3" s="505"/>
      <c r="M3" s="505" t="str">
        <f>B23</f>
        <v>1647x780x1917</v>
      </c>
      <c r="N3" s="505"/>
      <c r="O3" s="505" t="str">
        <f>B24</f>
        <v>1078x934x2007</v>
      </c>
      <c r="P3" s="505"/>
      <c r="Q3" s="509"/>
    </row>
    <row r="4" spans="1:17" ht="18" customHeight="1" thickBot="1">
      <c r="A4" s="503"/>
      <c r="B4" s="506"/>
      <c r="C4" s="506"/>
      <c r="D4" s="506"/>
      <c r="E4" s="52" t="s">
        <v>16</v>
      </c>
      <c r="F4" s="52" t="s">
        <v>34</v>
      </c>
      <c r="G4" s="52" t="s">
        <v>16</v>
      </c>
      <c r="H4" s="52" t="s">
        <v>34</v>
      </c>
      <c r="I4" s="52" t="s">
        <v>16</v>
      </c>
      <c r="J4" s="52" t="s">
        <v>34</v>
      </c>
      <c r="K4" s="52" t="s">
        <v>16</v>
      </c>
      <c r="L4" s="52" t="s">
        <v>34</v>
      </c>
      <c r="M4" s="52" t="s">
        <v>16</v>
      </c>
      <c r="N4" s="52" t="s">
        <v>34</v>
      </c>
      <c r="O4" s="52" t="s">
        <v>16</v>
      </c>
      <c r="P4" s="52" t="s">
        <v>34</v>
      </c>
      <c r="Q4" s="510"/>
    </row>
    <row r="5" spans="1:17" ht="18" customHeight="1" thickTop="1">
      <c r="A5" s="60" t="str">
        <f>시설공수량집계!A4</f>
        <v>파고라</v>
      </c>
      <c r="B5" s="62" t="str">
        <f>시설공수량집계!B4</f>
        <v>4000x3600xH2710</v>
      </c>
      <c r="C5" s="62" t="str">
        <f>시설공수량집계!C4</f>
        <v>개소</v>
      </c>
      <c r="D5" s="73">
        <f>시설공수량집계!D4</f>
        <v>3</v>
      </c>
      <c r="E5" s="45"/>
      <c r="F5" s="45">
        <f>E5*$D5</f>
        <v>0</v>
      </c>
      <c r="G5" s="45"/>
      <c r="H5" s="45">
        <f t="shared" ref="H5:H6" si="0">G5*$D5</f>
        <v>0</v>
      </c>
      <c r="I5" s="45"/>
      <c r="J5" s="45">
        <f t="shared" ref="J5" si="1">I5*$D5</f>
        <v>0</v>
      </c>
      <c r="K5" s="45"/>
      <c r="L5" s="45">
        <f t="shared" ref="L5" si="2">K5*$D5</f>
        <v>0</v>
      </c>
      <c r="M5" s="45"/>
      <c r="N5" s="45">
        <f t="shared" ref="N5" si="3">M5*$D5</f>
        <v>0</v>
      </c>
      <c r="O5" s="45"/>
      <c r="P5" s="45">
        <f t="shared" ref="P5:P6" si="4">O5*$D5</f>
        <v>0</v>
      </c>
      <c r="Q5" s="64"/>
    </row>
    <row r="6" spans="1:17" ht="18" customHeight="1">
      <c r="A6" s="6" t="str">
        <f>시설공수량집계!A5</f>
        <v>등의자</v>
      </c>
      <c r="B6" s="68" t="str">
        <f>시설공수량집계!B5</f>
        <v>1600x580xH700</v>
      </c>
      <c r="C6" s="68" t="str">
        <f>시설공수량집계!C5</f>
        <v>개소</v>
      </c>
      <c r="D6" s="74">
        <f>시설공수량집계!D5</f>
        <v>21</v>
      </c>
      <c r="E6" s="31"/>
      <c r="F6" s="31">
        <f t="shared" ref="F6" si="5">E6*$D6</f>
        <v>0</v>
      </c>
      <c r="G6" s="31"/>
      <c r="H6" s="31">
        <f t="shared" si="0"/>
        <v>0</v>
      </c>
      <c r="I6" s="31"/>
      <c r="J6" s="31">
        <f t="shared" ref="J6" si="6">I6*$D6</f>
        <v>0</v>
      </c>
      <c r="K6" s="31"/>
      <c r="L6" s="31">
        <f t="shared" ref="L6" si="7">K6*$D6</f>
        <v>0</v>
      </c>
      <c r="M6" s="31"/>
      <c r="N6" s="31">
        <f t="shared" ref="N6" si="8">M6*$D6</f>
        <v>0</v>
      </c>
      <c r="O6" s="31"/>
      <c r="P6" s="31">
        <f t="shared" si="4"/>
        <v>0</v>
      </c>
      <c r="Q6" s="8"/>
    </row>
    <row r="7" spans="1:17" ht="18" customHeight="1">
      <c r="A7" s="6" t="str">
        <f>시설공수량집계!A8</f>
        <v>통석스탠드</v>
      </c>
      <c r="B7" s="68" t="str">
        <f>시설공수량집계!B8</f>
        <v>W500xH400</v>
      </c>
      <c r="C7" s="68" t="str">
        <f>시설공수량집계!C8</f>
        <v>m</v>
      </c>
      <c r="D7" s="74">
        <f>시설공수량집계!D8</f>
        <v>33</v>
      </c>
      <c r="E7" s="31"/>
      <c r="F7" s="31">
        <f t="shared" ref="F7:F34" si="9">E7*$D7</f>
        <v>0</v>
      </c>
      <c r="G7" s="31"/>
      <c r="H7" s="31">
        <f t="shared" ref="H7:H34" si="10">G7*$D7</f>
        <v>0</v>
      </c>
      <c r="I7" s="31"/>
      <c r="J7" s="31">
        <f t="shared" ref="J7:J34" si="11">I7*$D7</f>
        <v>0</v>
      </c>
      <c r="K7" s="31"/>
      <c r="L7" s="31">
        <f t="shared" ref="L7:L34" si="12">K7*$D7</f>
        <v>0</v>
      </c>
      <c r="M7" s="31"/>
      <c r="N7" s="31">
        <f t="shared" ref="N7:N34" si="13">M7*$D7</f>
        <v>0</v>
      </c>
      <c r="O7" s="31"/>
      <c r="P7" s="31">
        <f t="shared" ref="P7:P34" si="14">O7*$D7</f>
        <v>0</v>
      </c>
      <c r="Q7" s="8"/>
    </row>
    <row r="8" spans="1:17" ht="18" customHeight="1">
      <c r="A8" s="6" t="str">
        <f>시설공수량집계!A9</f>
        <v>전망스탠드</v>
      </c>
      <c r="B8" s="68" t="str">
        <f>시설공수량집계!B9</f>
        <v>-</v>
      </c>
      <c r="C8" s="68" t="str">
        <f>시설공수량집계!C9</f>
        <v>식</v>
      </c>
      <c r="D8" s="74">
        <f>시설공수량집계!D9</f>
        <v>1</v>
      </c>
      <c r="E8" s="31"/>
      <c r="F8" s="31">
        <f t="shared" si="9"/>
        <v>0</v>
      </c>
      <c r="G8" s="31"/>
      <c r="H8" s="31">
        <f t="shared" si="10"/>
        <v>0</v>
      </c>
      <c r="I8" s="31"/>
      <c r="J8" s="31">
        <f t="shared" si="11"/>
        <v>0</v>
      </c>
      <c r="K8" s="31"/>
      <c r="L8" s="31">
        <f t="shared" si="12"/>
        <v>0</v>
      </c>
      <c r="M8" s="31"/>
      <c r="N8" s="31">
        <f t="shared" si="13"/>
        <v>0</v>
      </c>
      <c r="O8" s="31"/>
      <c r="P8" s="31">
        <f t="shared" si="14"/>
        <v>0</v>
      </c>
      <c r="Q8" s="8"/>
    </row>
    <row r="9" spans="1:17" ht="18" customHeight="1">
      <c r="A9" s="6" t="str">
        <f>시설공수량집계!A10</f>
        <v>계단A</v>
      </c>
      <c r="B9" s="68" t="str">
        <f>시설공수량집계!B10</f>
        <v>W4000 x 14단, H150</v>
      </c>
      <c r="C9" s="68" t="str">
        <f>시설공수량집계!C10</f>
        <v>개소</v>
      </c>
      <c r="D9" s="74">
        <f>시설공수량집계!D10</f>
        <v>1</v>
      </c>
      <c r="E9" s="31"/>
      <c r="F9" s="31">
        <f t="shared" si="9"/>
        <v>0</v>
      </c>
      <c r="G9" s="31"/>
      <c r="H9" s="31">
        <f t="shared" si="10"/>
        <v>0</v>
      </c>
      <c r="I9" s="31"/>
      <c r="J9" s="31">
        <f t="shared" si="11"/>
        <v>0</v>
      </c>
      <c r="K9" s="31"/>
      <c r="L9" s="31">
        <f t="shared" si="12"/>
        <v>0</v>
      </c>
      <c r="M9" s="31"/>
      <c r="N9" s="31">
        <f t="shared" si="13"/>
        <v>0</v>
      </c>
      <c r="O9" s="31"/>
      <c r="P9" s="31">
        <f t="shared" si="14"/>
        <v>0</v>
      </c>
      <c r="Q9" s="8"/>
    </row>
    <row r="10" spans="1:17" ht="18" customHeight="1">
      <c r="A10" s="6" t="str">
        <f>시설공수량집계!A11</f>
        <v>계단B</v>
      </c>
      <c r="B10" s="68" t="str">
        <f>시설공수량집계!B11</f>
        <v>W1500 x 18단, H180</v>
      </c>
      <c r="C10" s="68" t="str">
        <f>시설공수량집계!C11</f>
        <v>개소</v>
      </c>
      <c r="D10" s="74">
        <f>시설공수량집계!D11</f>
        <v>1</v>
      </c>
      <c r="E10" s="31"/>
      <c r="F10" s="31">
        <f t="shared" si="9"/>
        <v>0</v>
      </c>
      <c r="G10" s="31"/>
      <c r="H10" s="31">
        <f t="shared" si="10"/>
        <v>0</v>
      </c>
      <c r="I10" s="31"/>
      <c r="J10" s="31">
        <f t="shared" si="11"/>
        <v>0</v>
      </c>
      <c r="K10" s="31"/>
      <c r="L10" s="31">
        <f t="shared" si="12"/>
        <v>0</v>
      </c>
      <c r="M10" s="31"/>
      <c r="N10" s="31">
        <f t="shared" si="13"/>
        <v>0</v>
      </c>
      <c r="O10" s="31"/>
      <c r="P10" s="31">
        <f t="shared" si="14"/>
        <v>0</v>
      </c>
      <c r="Q10" s="8"/>
    </row>
    <row r="11" spans="1:17" ht="18" customHeight="1">
      <c r="A11" s="6" t="str">
        <f>시설공수량집계!A12</f>
        <v>계단C</v>
      </c>
      <c r="B11" s="68" t="str">
        <f>시설공수량집계!B12</f>
        <v>W2500 x 7단, H150</v>
      </c>
      <c r="C11" s="68" t="str">
        <f>시설공수량집계!C12</f>
        <v>개소</v>
      </c>
      <c r="D11" s="74">
        <f>시설공수량집계!D12</f>
        <v>1</v>
      </c>
      <c r="E11" s="31"/>
      <c r="F11" s="31">
        <f t="shared" si="9"/>
        <v>0</v>
      </c>
      <c r="G11" s="31"/>
      <c r="H11" s="31">
        <f t="shared" si="10"/>
        <v>0</v>
      </c>
      <c r="I11" s="31"/>
      <c r="J11" s="31">
        <f t="shared" si="11"/>
        <v>0</v>
      </c>
      <c r="K11" s="31"/>
      <c r="L11" s="31">
        <f t="shared" si="12"/>
        <v>0</v>
      </c>
      <c r="M11" s="31"/>
      <c r="N11" s="31">
        <f t="shared" si="13"/>
        <v>0</v>
      </c>
      <c r="O11" s="31"/>
      <c r="P11" s="31">
        <f t="shared" si="14"/>
        <v>0</v>
      </c>
      <c r="Q11" s="8"/>
    </row>
    <row r="12" spans="1:17" ht="18" customHeight="1">
      <c r="A12" s="6" t="str">
        <f>시설공수량집계!A13</f>
        <v>계단D</v>
      </c>
      <c r="B12" s="68" t="str">
        <f>시설공수량집계!B13</f>
        <v>W2000 x 14단, H150</v>
      </c>
      <c r="C12" s="68" t="str">
        <f>시설공수량집계!C13</f>
        <v>개소</v>
      </c>
      <c r="D12" s="74">
        <f>시설공수량집계!D13</f>
        <v>1</v>
      </c>
      <c r="E12" s="31"/>
      <c r="F12" s="31">
        <f t="shared" si="9"/>
        <v>0</v>
      </c>
      <c r="G12" s="31"/>
      <c r="H12" s="31">
        <f t="shared" si="10"/>
        <v>0</v>
      </c>
      <c r="I12" s="31"/>
      <c r="J12" s="31">
        <f t="shared" si="11"/>
        <v>0</v>
      </c>
      <c r="K12" s="31"/>
      <c r="L12" s="31">
        <f t="shared" si="12"/>
        <v>0</v>
      </c>
      <c r="M12" s="31"/>
      <c r="N12" s="31">
        <f t="shared" si="13"/>
        <v>0</v>
      </c>
      <c r="O12" s="31"/>
      <c r="P12" s="31">
        <f t="shared" si="14"/>
        <v>0</v>
      </c>
      <c r="Q12" s="8"/>
    </row>
    <row r="13" spans="1:17" ht="18" customHeight="1">
      <c r="A13" s="6" t="str">
        <f>시설공수량집계!A14</f>
        <v>목재계단A</v>
      </c>
      <c r="B13" s="68" t="str">
        <f>시설공수량집계!B14</f>
        <v>W2000xH150</v>
      </c>
      <c r="C13" s="68" t="str">
        <f>시설공수량집계!C14</f>
        <v>단</v>
      </c>
      <c r="D13" s="74">
        <f>시설공수량집계!D14</f>
        <v>29</v>
      </c>
      <c r="E13" s="31"/>
      <c r="F13" s="31">
        <f t="shared" si="9"/>
        <v>0</v>
      </c>
      <c r="G13" s="31"/>
      <c r="H13" s="31">
        <f t="shared" si="10"/>
        <v>0</v>
      </c>
      <c r="I13" s="31"/>
      <c r="J13" s="31">
        <f t="shared" si="11"/>
        <v>0</v>
      </c>
      <c r="K13" s="31"/>
      <c r="L13" s="31">
        <f t="shared" si="12"/>
        <v>0</v>
      </c>
      <c r="M13" s="31"/>
      <c r="N13" s="31">
        <f t="shared" si="13"/>
        <v>0</v>
      </c>
      <c r="O13" s="31"/>
      <c r="P13" s="31">
        <f t="shared" si="14"/>
        <v>0</v>
      </c>
      <c r="Q13" s="8"/>
    </row>
    <row r="14" spans="1:17" ht="18" customHeight="1">
      <c r="A14" s="6" t="str">
        <f>시설공수량집계!A15</f>
        <v>목재계단B</v>
      </c>
      <c r="B14" s="68" t="str">
        <f>시설공수량집계!B15</f>
        <v>W1500xH150</v>
      </c>
      <c r="C14" s="68" t="str">
        <f>시설공수량집계!C15</f>
        <v>단</v>
      </c>
      <c r="D14" s="74">
        <f>시설공수량집계!D15</f>
        <v>16</v>
      </c>
      <c r="E14" s="31"/>
      <c r="F14" s="31">
        <f t="shared" ref="F14" si="15">E14*$D14</f>
        <v>0</v>
      </c>
      <c r="G14" s="31"/>
      <c r="H14" s="31">
        <f t="shared" ref="H14" si="16">G14*$D14</f>
        <v>0</v>
      </c>
      <c r="I14" s="31"/>
      <c r="J14" s="31">
        <f t="shared" ref="J14" si="17">I14*$D14</f>
        <v>0</v>
      </c>
      <c r="K14" s="31"/>
      <c r="L14" s="31">
        <f t="shared" ref="L14" si="18">K14*$D14</f>
        <v>0</v>
      </c>
      <c r="M14" s="31"/>
      <c r="N14" s="31">
        <f t="shared" ref="N14" si="19">M14*$D14</f>
        <v>0</v>
      </c>
      <c r="O14" s="31"/>
      <c r="P14" s="31">
        <f t="shared" ref="P14" si="20">O14*$D14</f>
        <v>0</v>
      </c>
      <c r="Q14" s="8"/>
    </row>
    <row r="15" spans="1:17" ht="18" customHeight="1">
      <c r="A15" s="6" t="str">
        <f>시설공수량집계!A16</f>
        <v>화계</v>
      </c>
      <c r="B15" s="68" t="str">
        <f>시설공수량집계!B16</f>
        <v>H0.45~2.0, L=113</v>
      </c>
      <c r="C15" s="68" t="str">
        <f>시설공수량집계!C16</f>
        <v>식</v>
      </c>
      <c r="D15" s="74">
        <f>시설공수량집계!D16</f>
        <v>1</v>
      </c>
      <c r="E15" s="31"/>
      <c r="F15" s="31">
        <f t="shared" si="9"/>
        <v>0</v>
      </c>
      <c r="G15" s="31"/>
      <c r="H15" s="31">
        <f t="shared" si="10"/>
        <v>0</v>
      </c>
      <c r="I15" s="31"/>
      <c r="J15" s="31">
        <f t="shared" si="11"/>
        <v>0</v>
      </c>
      <c r="K15" s="31"/>
      <c r="L15" s="31">
        <f t="shared" si="12"/>
        <v>0</v>
      </c>
      <c r="M15" s="31"/>
      <c r="N15" s="31">
        <f t="shared" si="13"/>
        <v>0</v>
      </c>
      <c r="O15" s="31"/>
      <c r="P15" s="31">
        <f t="shared" si="14"/>
        <v>0</v>
      </c>
      <c r="Q15" s="8"/>
    </row>
    <row r="16" spans="1:17" ht="18" customHeight="1">
      <c r="A16" s="6" t="str">
        <f>시설공수량집계!A17</f>
        <v>휴게데크A</v>
      </c>
      <c r="B16" s="68" t="str">
        <f>시설공수량집계!B17</f>
        <v>A=38m2</v>
      </c>
      <c r="C16" s="68" t="str">
        <f>시설공수량집계!C17</f>
        <v>개소</v>
      </c>
      <c r="D16" s="74">
        <f>시설공수량집계!D17</f>
        <v>1</v>
      </c>
      <c r="E16" s="31"/>
      <c r="F16" s="31">
        <f t="shared" si="9"/>
        <v>0</v>
      </c>
      <c r="G16" s="31"/>
      <c r="H16" s="31">
        <f t="shared" si="10"/>
        <v>0</v>
      </c>
      <c r="I16" s="31"/>
      <c r="J16" s="31">
        <f t="shared" si="11"/>
        <v>0</v>
      </c>
      <c r="K16" s="31"/>
      <c r="L16" s="31">
        <f t="shared" si="12"/>
        <v>0</v>
      </c>
      <c r="M16" s="31"/>
      <c r="N16" s="31">
        <f t="shared" si="13"/>
        <v>0</v>
      </c>
      <c r="O16" s="31"/>
      <c r="P16" s="31">
        <f t="shared" si="14"/>
        <v>0</v>
      </c>
      <c r="Q16" s="8"/>
    </row>
    <row r="17" spans="1:17" ht="18" customHeight="1">
      <c r="A17" s="6" t="str">
        <f>시설공수량집계!A18</f>
        <v>휴게데크B</v>
      </c>
      <c r="B17" s="68" t="str">
        <f>시설공수량집계!B18</f>
        <v>A=34m2</v>
      </c>
      <c r="C17" s="68" t="str">
        <f>시설공수량집계!C18</f>
        <v>개소</v>
      </c>
      <c r="D17" s="74">
        <f>시설공수량집계!D18</f>
        <v>1</v>
      </c>
      <c r="E17" s="31"/>
      <c r="F17" s="31">
        <f t="shared" si="9"/>
        <v>0</v>
      </c>
      <c r="G17" s="31"/>
      <c r="H17" s="31">
        <f t="shared" si="10"/>
        <v>0</v>
      </c>
      <c r="I17" s="31"/>
      <c r="J17" s="31">
        <f t="shared" si="11"/>
        <v>0</v>
      </c>
      <c r="K17" s="31"/>
      <c r="L17" s="31">
        <f t="shared" si="12"/>
        <v>0</v>
      </c>
      <c r="M17" s="31"/>
      <c r="N17" s="31">
        <f t="shared" si="13"/>
        <v>0</v>
      </c>
      <c r="O17" s="31"/>
      <c r="P17" s="31">
        <f t="shared" si="14"/>
        <v>0</v>
      </c>
      <c r="Q17" s="8"/>
    </row>
    <row r="18" spans="1:17" ht="18" customHeight="1">
      <c r="A18" s="6" t="str">
        <f>시설공수량집계!A19</f>
        <v>목교</v>
      </c>
      <c r="B18" s="68" t="str">
        <f>시설공수량집계!B19</f>
        <v>-</v>
      </c>
      <c r="C18" s="68" t="str">
        <f>시설공수량집계!C19</f>
        <v>개소</v>
      </c>
      <c r="D18" s="74">
        <f>시설공수량집계!D19</f>
        <v>2</v>
      </c>
      <c r="E18" s="31"/>
      <c r="F18" s="31">
        <f t="shared" si="9"/>
        <v>0</v>
      </c>
      <c r="G18" s="31"/>
      <c r="H18" s="31">
        <f t="shared" si="10"/>
        <v>0</v>
      </c>
      <c r="I18" s="31"/>
      <c r="J18" s="31">
        <f t="shared" si="11"/>
        <v>0</v>
      </c>
      <c r="K18" s="31"/>
      <c r="L18" s="31">
        <f t="shared" si="12"/>
        <v>0</v>
      </c>
      <c r="M18" s="31"/>
      <c r="N18" s="31">
        <f t="shared" si="13"/>
        <v>0</v>
      </c>
      <c r="O18" s="31"/>
      <c r="P18" s="31">
        <f t="shared" si="14"/>
        <v>0</v>
      </c>
      <c r="Q18" s="8"/>
    </row>
    <row r="19" spans="1:17" ht="18" customHeight="1">
      <c r="A19" s="6" t="str">
        <f>시설공수량집계!A24</f>
        <v>트윈트위스트</v>
      </c>
      <c r="B19" s="68" t="str">
        <f>시설공수량집계!B24</f>
        <v>1845x590x1917</v>
      </c>
      <c r="C19" s="68" t="str">
        <f>시설공수량집계!C24</f>
        <v>개소</v>
      </c>
      <c r="D19" s="74">
        <f>시설공수량집계!D24</f>
        <v>1</v>
      </c>
      <c r="E19" s="31">
        <v>1</v>
      </c>
      <c r="F19" s="31">
        <f t="shared" si="9"/>
        <v>1</v>
      </c>
      <c r="G19" s="31"/>
      <c r="H19" s="31">
        <f t="shared" si="10"/>
        <v>0</v>
      </c>
      <c r="I19" s="31"/>
      <c r="J19" s="31">
        <f t="shared" si="11"/>
        <v>0</v>
      </c>
      <c r="K19" s="31"/>
      <c r="L19" s="31">
        <f t="shared" si="12"/>
        <v>0</v>
      </c>
      <c r="M19" s="31"/>
      <c r="N19" s="31">
        <f t="shared" si="13"/>
        <v>0</v>
      </c>
      <c r="O19" s="31"/>
      <c r="P19" s="31">
        <f t="shared" si="14"/>
        <v>0</v>
      </c>
      <c r="Q19" s="8"/>
    </row>
    <row r="20" spans="1:17" ht="18" customHeight="1">
      <c r="A20" s="6" t="str">
        <f>시설공수량집계!A25</f>
        <v>바디싣업</v>
      </c>
      <c r="B20" s="68" t="str">
        <f>시설공수량집계!B25</f>
        <v>1433x1349x1917</v>
      </c>
      <c r="C20" s="68" t="str">
        <f>시설공수량집계!C25</f>
        <v>개소</v>
      </c>
      <c r="D20" s="74">
        <f>시설공수량집계!D25</f>
        <v>1</v>
      </c>
      <c r="E20" s="31"/>
      <c r="F20" s="31">
        <f t="shared" si="9"/>
        <v>0</v>
      </c>
      <c r="G20" s="31">
        <v>1</v>
      </c>
      <c r="H20" s="31">
        <f t="shared" si="10"/>
        <v>1</v>
      </c>
      <c r="I20" s="31"/>
      <c r="J20" s="31">
        <f t="shared" si="11"/>
        <v>0</v>
      </c>
      <c r="K20" s="31"/>
      <c r="L20" s="31">
        <f t="shared" si="12"/>
        <v>0</v>
      </c>
      <c r="M20" s="31"/>
      <c r="N20" s="31">
        <f t="shared" si="13"/>
        <v>0</v>
      </c>
      <c r="O20" s="31"/>
      <c r="P20" s="31">
        <f t="shared" si="14"/>
        <v>0</v>
      </c>
      <c r="Q20" s="8"/>
    </row>
    <row r="21" spans="1:17" ht="18" customHeight="1">
      <c r="A21" s="6" t="str">
        <f>시설공수량집계!A26</f>
        <v>크로스컨트리</v>
      </c>
      <c r="B21" s="68" t="str">
        <f>시설공수량집계!B26</f>
        <v>2602x610x1917</v>
      </c>
      <c r="C21" s="68" t="str">
        <f>시설공수량집계!C26</f>
        <v>개소</v>
      </c>
      <c r="D21" s="74">
        <f>시설공수량집계!D26</f>
        <v>1</v>
      </c>
      <c r="E21" s="31"/>
      <c r="F21" s="31">
        <f t="shared" si="9"/>
        <v>0</v>
      </c>
      <c r="G21" s="31"/>
      <c r="H21" s="31">
        <f t="shared" si="10"/>
        <v>0</v>
      </c>
      <c r="I21" s="31">
        <v>1</v>
      </c>
      <c r="J21" s="31">
        <f t="shared" si="11"/>
        <v>1</v>
      </c>
      <c r="K21" s="31"/>
      <c r="L21" s="31">
        <f t="shared" si="12"/>
        <v>0</v>
      </c>
      <c r="M21" s="31"/>
      <c r="N21" s="31">
        <f t="shared" si="13"/>
        <v>0</v>
      </c>
      <c r="O21" s="31"/>
      <c r="P21" s="31">
        <f t="shared" si="14"/>
        <v>0</v>
      </c>
      <c r="Q21" s="8"/>
    </row>
    <row r="22" spans="1:17" ht="18" customHeight="1">
      <c r="A22" s="6" t="str">
        <f>시설공수량집계!A27</f>
        <v>레그프레스</v>
      </c>
      <c r="B22" s="68" t="str">
        <f>시설공수량집계!B27</f>
        <v>2404x440x1917</v>
      </c>
      <c r="C22" s="68" t="str">
        <f>시설공수량집계!C27</f>
        <v>개소</v>
      </c>
      <c r="D22" s="74">
        <f>시설공수량집계!D27</f>
        <v>1</v>
      </c>
      <c r="E22" s="31"/>
      <c r="F22" s="31">
        <f t="shared" si="9"/>
        <v>0</v>
      </c>
      <c r="G22" s="31"/>
      <c r="H22" s="31">
        <f t="shared" si="10"/>
        <v>0</v>
      </c>
      <c r="I22" s="31"/>
      <c r="J22" s="31">
        <f t="shared" si="11"/>
        <v>0</v>
      </c>
      <c r="K22" s="31">
        <v>1</v>
      </c>
      <c r="L22" s="31">
        <f t="shared" si="12"/>
        <v>1</v>
      </c>
      <c r="M22" s="31"/>
      <c r="N22" s="31">
        <f t="shared" si="13"/>
        <v>0</v>
      </c>
      <c r="O22" s="31"/>
      <c r="P22" s="31">
        <f t="shared" si="14"/>
        <v>0</v>
      </c>
      <c r="Q22" s="8"/>
    </row>
    <row r="23" spans="1:17" ht="18" customHeight="1">
      <c r="A23" s="6" t="str">
        <f>시설공수량집계!A28</f>
        <v>스트레칭롤러</v>
      </c>
      <c r="B23" s="68" t="str">
        <f>시설공수량집계!B28</f>
        <v>1647x780x1917</v>
      </c>
      <c r="C23" s="68" t="str">
        <f>시설공수량집계!C28</f>
        <v>개소</v>
      </c>
      <c r="D23" s="74">
        <f>시설공수량집계!D28</f>
        <v>1</v>
      </c>
      <c r="E23" s="31"/>
      <c r="F23" s="31">
        <f t="shared" si="9"/>
        <v>0</v>
      </c>
      <c r="G23" s="31"/>
      <c r="H23" s="31">
        <f t="shared" si="10"/>
        <v>0</v>
      </c>
      <c r="I23" s="31"/>
      <c r="J23" s="31">
        <f t="shared" si="11"/>
        <v>0</v>
      </c>
      <c r="K23" s="31"/>
      <c r="L23" s="31">
        <f t="shared" si="12"/>
        <v>0</v>
      </c>
      <c r="M23" s="31">
        <v>1</v>
      </c>
      <c r="N23" s="31">
        <f t="shared" si="13"/>
        <v>1</v>
      </c>
      <c r="O23" s="31"/>
      <c r="P23" s="31">
        <f t="shared" si="14"/>
        <v>0</v>
      </c>
      <c r="Q23" s="8"/>
    </row>
    <row r="24" spans="1:17" ht="18" customHeight="1">
      <c r="A24" s="6" t="str">
        <f>시설공수량집계!A29</f>
        <v>워밍암</v>
      </c>
      <c r="B24" s="68" t="str">
        <f>시설공수량집계!B29</f>
        <v>1078x934x2007</v>
      </c>
      <c r="C24" s="68" t="str">
        <f>시설공수량집계!C29</f>
        <v>개소</v>
      </c>
      <c r="D24" s="74">
        <f>시설공수량집계!D29</f>
        <v>1</v>
      </c>
      <c r="E24" s="31"/>
      <c r="F24" s="31">
        <f t="shared" si="9"/>
        <v>0</v>
      </c>
      <c r="G24" s="31"/>
      <c r="H24" s="31">
        <f t="shared" si="10"/>
        <v>0</v>
      </c>
      <c r="I24" s="31"/>
      <c r="J24" s="31">
        <f t="shared" si="11"/>
        <v>0</v>
      </c>
      <c r="K24" s="31"/>
      <c r="L24" s="31">
        <f t="shared" si="12"/>
        <v>0</v>
      </c>
      <c r="M24" s="31"/>
      <c r="N24" s="31">
        <f t="shared" si="13"/>
        <v>0</v>
      </c>
      <c r="O24" s="31">
        <v>1</v>
      </c>
      <c r="P24" s="31">
        <f t="shared" si="14"/>
        <v>1</v>
      </c>
      <c r="Q24" s="8"/>
    </row>
    <row r="25" spans="1:17" ht="18" customHeight="1">
      <c r="A25" s="6" t="str">
        <f>시설공수량집계!A31</f>
        <v>종합안내판</v>
      </c>
      <c r="B25" s="68" t="str">
        <f>시설공수량집계!B31</f>
        <v>2100x2100</v>
      </c>
      <c r="C25" s="68" t="str">
        <f>시설공수량집계!C31</f>
        <v>개소</v>
      </c>
      <c r="D25" s="74">
        <f>시설공수량집계!D31</f>
        <v>1</v>
      </c>
      <c r="E25" s="31"/>
      <c r="F25" s="31">
        <f t="shared" si="9"/>
        <v>0</v>
      </c>
      <c r="G25" s="31"/>
      <c r="H25" s="31">
        <f t="shared" si="10"/>
        <v>0</v>
      </c>
      <c r="I25" s="31"/>
      <c r="J25" s="31">
        <f t="shared" si="11"/>
        <v>0</v>
      </c>
      <c r="K25" s="31"/>
      <c r="L25" s="31">
        <f t="shared" si="12"/>
        <v>0</v>
      </c>
      <c r="M25" s="31"/>
      <c r="N25" s="31">
        <f t="shared" si="13"/>
        <v>0</v>
      </c>
      <c r="O25" s="31"/>
      <c r="P25" s="31">
        <f t="shared" si="14"/>
        <v>0</v>
      </c>
      <c r="Q25" s="8"/>
    </row>
    <row r="26" spans="1:17" ht="18" customHeight="1">
      <c r="A26" s="6" t="str">
        <f>시설공수량집계!A32</f>
        <v>공원이용안내판</v>
      </c>
      <c r="B26" s="68" t="str">
        <f>시설공수량집계!B32</f>
        <v>300x1500</v>
      </c>
      <c r="C26" s="68" t="str">
        <f>시설공수량집계!C32</f>
        <v>개소</v>
      </c>
      <c r="D26" s="74">
        <f>시설공수량집계!D32</f>
        <v>1</v>
      </c>
      <c r="E26" s="31"/>
      <c r="F26" s="31">
        <f t="shared" si="9"/>
        <v>0</v>
      </c>
      <c r="G26" s="31"/>
      <c r="H26" s="31">
        <f t="shared" si="10"/>
        <v>0</v>
      </c>
      <c r="I26" s="31"/>
      <c r="J26" s="31">
        <f t="shared" si="11"/>
        <v>0</v>
      </c>
      <c r="K26" s="31"/>
      <c r="L26" s="31">
        <f t="shared" si="12"/>
        <v>0</v>
      </c>
      <c r="M26" s="31"/>
      <c r="N26" s="31">
        <f t="shared" si="13"/>
        <v>0</v>
      </c>
      <c r="O26" s="31"/>
      <c r="P26" s="31">
        <f t="shared" si="14"/>
        <v>0</v>
      </c>
      <c r="Q26" s="8"/>
    </row>
    <row r="27" spans="1:17" ht="18" customHeight="1">
      <c r="A27" s="6" t="str">
        <f>시설공수량집계!A33</f>
        <v>공원시설안내판</v>
      </c>
      <c r="B27" s="68" t="str">
        <f>시설공수량집계!B33</f>
        <v>400x1800</v>
      </c>
      <c r="C27" s="68" t="str">
        <f>시설공수량집계!C33</f>
        <v>개소</v>
      </c>
      <c r="D27" s="74">
        <f>시설공수량집계!D33</f>
        <v>3</v>
      </c>
      <c r="E27" s="31"/>
      <c r="F27" s="31">
        <f t="shared" si="9"/>
        <v>0</v>
      </c>
      <c r="G27" s="31"/>
      <c r="H27" s="31">
        <f t="shared" si="10"/>
        <v>0</v>
      </c>
      <c r="I27" s="31"/>
      <c r="J27" s="31">
        <f t="shared" si="11"/>
        <v>0</v>
      </c>
      <c r="K27" s="31"/>
      <c r="L27" s="31">
        <f t="shared" si="12"/>
        <v>0</v>
      </c>
      <c r="M27" s="31"/>
      <c r="N27" s="31">
        <f t="shared" si="13"/>
        <v>0</v>
      </c>
      <c r="O27" s="31"/>
      <c r="P27" s="31">
        <f t="shared" si="14"/>
        <v>0</v>
      </c>
      <c r="Q27" s="8"/>
    </row>
    <row r="28" spans="1:17" ht="18" customHeight="1">
      <c r="A28" s="6" t="str">
        <f>시설공수량집계!A34</f>
        <v>방향안내판</v>
      </c>
      <c r="B28" s="68" t="str">
        <f>시설공수량집계!B34</f>
        <v>600x150</v>
      </c>
      <c r="C28" s="68" t="str">
        <f>시설공수량집계!C34</f>
        <v>개소</v>
      </c>
      <c r="D28" s="74">
        <f>시설공수량집계!D34</f>
        <v>4</v>
      </c>
      <c r="E28" s="31"/>
      <c r="F28" s="31">
        <f t="shared" si="9"/>
        <v>0</v>
      </c>
      <c r="G28" s="31"/>
      <c r="H28" s="31">
        <f t="shared" si="10"/>
        <v>0</v>
      </c>
      <c r="I28" s="31"/>
      <c r="J28" s="31">
        <f t="shared" si="11"/>
        <v>0</v>
      </c>
      <c r="K28" s="31"/>
      <c r="L28" s="31">
        <f t="shared" si="12"/>
        <v>0</v>
      </c>
      <c r="M28" s="31"/>
      <c r="N28" s="31">
        <f t="shared" si="13"/>
        <v>0</v>
      </c>
      <c r="O28" s="31"/>
      <c r="P28" s="31">
        <f t="shared" si="14"/>
        <v>0</v>
      </c>
      <c r="Q28" s="8"/>
    </row>
    <row r="29" spans="1:17" ht="18" customHeight="1">
      <c r="A29" s="6" t="str">
        <f>시설공수량집계!A35</f>
        <v>장애인주차안내판</v>
      </c>
      <c r="B29" s="68" t="str">
        <f>시설공수량집계!B35</f>
        <v>400x1800</v>
      </c>
      <c r="C29" s="68" t="str">
        <f>시설공수량집계!C35</f>
        <v>개소</v>
      </c>
      <c r="D29" s="74">
        <f>시설공수량집계!D35</f>
        <v>2</v>
      </c>
      <c r="E29" s="31"/>
      <c r="F29" s="31">
        <f t="shared" si="9"/>
        <v>0</v>
      </c>
      <c r="G29" s="31"/>
      <c r="H29" s="31">
        <f t="shared" si="10"/>
        <v>0</v>
      </c>
      <c r="I29" s="31"/>
      <c r="J29" s="31">
        <f t="shared" si="11"/>
        <v>0</v>
      </c>
      <c r="K29" s="31"/>
      <c r="L29" s="31">
        <f t="shared" si="12"/>
        <v>0</v>
      </c>
      <c r="M29" s="31"/>
      <c r="N29" s="31">
        <f t="shared" si="13"/>
        <v>0</v>
      </c>
      <c r="O29" s="31"/>
      <c r="P29" s="31">
        <f t="shared" si="14"/>
        <v>0</v>
      </c>
      <c r="Q29" s="8"/>
    </row>
    <row r="30" spans="1:17" ht="18" customHeight="1">
      <c r="A30" s="6" t="str">
        <f>시설공수량집계!A36</f>
        <v>촉지안내판</v>
      </c>
      <c r="B30" s="68" t="str">
        <f>시설공수량집계!B36</f>
        <v>600x1200, 550x450</v>
      </c>
      <c r="C30" s="68" t="str">
        <f>시설공수량집계!C36</f>
        <v>개소</v>
      </c>
      <c r="D30" s="74">
        <f>시설공수량집계!D36</f>
        <v>1</v>
      </c>
      <c r="E30" s="31"/>
      <c r="F30" s="31">
        <f t="shared" si="9"/>
        <v>0</v>
      </c>
      <c r="G30" s="31"/>
      <c r="H30" s="31">
        <f t="shared" si="10"/>
        <v>0</v>
      </c>
      <c r="I30" s="31"/>
      <c r="J30" s="31">
        <f t="shared" si="11"/>
        <v>0</v>
      </c>
      <c r="K30" s="31"/>
      <c r="L30" s="31">
        <f t="shared" si="12"/>
        <v>0</v>
      </c>
      <c r="M30" s="31"/>
      <c r="N30" s="31">
        <f t="shared" si="13"/>
        <v>0</v>
      </c>
      <c r="O30" s="31"/>
      <c r="P30" s="31">
        <f t="shared" si="14"/>
        <v>0</v>
      </c>
      <c r="Q30" s="8"/>
    </row>
    <row r="31" spans="1:17" ht="18" customHeight="1">
      <c r="A31" s="6" t="str">
        <f>시설공수량집계!A39</f>
        <v>소생물서식공간</v>
      </c>
      <c r="B31" s="68" t="str">
        <f>시설공수량집계!B39</f>
        <v>54m2</v>
      </c>
      <c r="C31" s="68" t="str">
        <f>시설공수량집계!C39</f>
        <v>식</v>
      </c>
      <c r="D31" s="74">
        <f>시설공수량집계!D39</f>
        <v>1</v>
      </c>
      <c r="E31" s="31"/>
      <c r="F31" s="31">
        <f t="shared" ref="F31" si="21">E31*$D31</f>
        <v>0</v>
      </c>
      <c r="G31" s="31"/>
      <c r="H31" s="31">
        <f t="shared" ref="H31" si="22">G31*$D31</f>
        <v>0</v>
      </c>
      <c r="I31" s="31"/>
      <c r="J31" s="31">
        <f t="shared" ref="J31" si="23">I31*$D31</f>
        <v>0</v>
      </c>
      <c r="K31" s="31"/>
      <c r="L31" s="31">
        <f t="shared" ref="L31" si="24">K31*$D31</f>
        <v>0</v>
      </c>
      <c r="M31" s="31"/>
      <c r="N31" s="31">
        <f t="shared" ref="N31" si="25">M31*$D31</f>
        <v>0</v>
      </c>
      <c r="O31" s="31"/>
      <c r="P31" s="31">
        <f t="shared" ref="P31" si="26">O31*$D31</f>
        <v>0</v>
      </c>
      <c r="Q31" s="8"/>
    </row>
    <row r="32" spans="1:17" ht="18" customHeight="1">
      <c r="A32" s="6" t="str">
        <f>시설공수량집계!A40</f>
        <v>계류</v>
      </c>
      <c r="B32" s="68" t="str">
        <f>시설공수량집계!B40</f>
        <v>180m2</v>
      </c>
      <c r="C32" s="68" t="str">
        <f>시설공수량집계!C40</f>
        <v>식</v>
      </c>
      <c r="D32" s="74">
        <f>시설공수량집계!D40</f>
        <v>1</v>
      </c>
      <c r="E32" s="31"/>
      <c r="F32" s="31">
        <f t="shared" si="9"/>
        <v>0</v>
      </c>
      <c r="G32" s="31"/>
      <c r="H32" s="31">
        <f t="shared" si="10"/>
        <v>0</v>
      </c>
      <c r="I32" s="31"/>
      <c r="J32" s="31">
        <f t="shared" si="11"/>
        <v>0</v>
      </c>
      <c r="K32" s="31"/>
      <c r="L32" s="31">
        <f t="shared" si="12"/>
        <v>0</v>
      </c>
      <c r="M32" s="31"/>
      <c r="N32" s="31">
        <f t="shared" si="13"/>
        <v>0</v>
      </c>
      <c r="O32" s="31"/>
      <c r="P32" s="31">
        <f t="shared" si="14"/>
        <v>0</v>
      </c>
      <c r="Q32" s="8"/>
    </row>
    <row r="33" spans="1:17" ht="18" customHeight="1">
      <c r="A33" s="6" t="str">
        <f>시설공수량집계!A41</f>
        <v>경관석A</v>
      </c>
      <c r="B33" s="68" t="str">
        <f>시설공수량집계!B41</f>
        <v>6목</v>
      </c>
      <c r="C33" s="68" t="str">
        <f>시설공수량집계!C41</f>
        <v>개소</v>
      </c>
      <c r="D33" s="74">
        <f>시설공수량집계!D41</f>
        <v>20</v>
      </c>
      <c r="E33" s="31"/>
      <c r="F33" s="31">
        <f t="shared" si="9"/>
        <v>0</v>
      </c>
      <c r="G33" s="31"/>
      <c r="H33" s="31">
        <f t="shared" si="10"/>
        <v>0</v>
      </c>
      <c r="I33" s="31"/>
      <c r="J33" s="31">
        <f t="shared" si="11"/>
        <v>0</v>
      </c>
      <c r="K33" s="31"/>
      <c r="L33" s="31">
        <f t="shared" si="12"/>
        <v>0</v>
      </c>
      <c r="M33" s="31"/>
      <c r="N33" s="31">
        <f t="shared" si="13"/>
        <v>0</v>
      </c>
      <c r="O33" s="31"/>
      <c r="P33" s="31">
        <f t="shared" si="14"/>
        <v>0</v>
      </c>
      <c r="Q33" s="8"/>
    </row>
    <row r="34" spans="1:17" ht="18" customHeight="1">
      <c r="A34" s="6" t="str">
        <f>시설공수량집계!A42</f>
        <v>경관석B</v>
      </c>
      <c r="B34" s="68" t="str">
        <f>시설공수량집계!B42</f>
        <v>4목</v>
      </c>
      <c r="C34" s="68" t="str">
        <f>시설공수량집계!C42</f>
        <v>개소</v>
      </c>
      <c r="D34" s="74">
        <f>시설공수량집계!D42</f>
        <v>20</v>
      </c>
      <c r="E34" s="31"/>
      <c r="F34" s="31">
        <f t="shared" si="9"/>
        <v>0</v>
      </c>
      <c r="G34" s="31"/>
      <c r="H34" s="31">
        <f t="shared" si="10"/>
        <v>0</v>
      </c>
      <c r="I34" s="31"/>
      <c r="J34" s="31">
        <f t="shared" si="11"/>
        <v>0</v>
      </c>
      <c r="K34" s="31"/>
      <c r="L34" s="31">
        <f t="shared" si="12"/>
        <v>0</v>
      </c>
      <c r="M34" s="31"/>
      <c r="N34" s="31">
        <f t="shared" si="13"/>
        <v>0</v>
      </c>
      <c r="O34" s="31"/>
      <c r="P34" s="31">
        <f t="shared" si="14"/>
        <v>0</v>
      </c>
      <c r="Q34" s="8"/>
    </row>
    <row r="35" spans="1:17" ht="18" customHeight="1">
      <c r="A35" s="6" t="str">
        <f>시설공수량집계!A43</f>
        <v>볼라드</v>
      </c>
      <c r="B35" s="68" t="str">
        <f>시설공수량집계!B43</f>
        <v>D110x850</v>
      </c>
      <c r="C35" s="68" t="str">
        <f>시설공수량집계!C43</f>
        <v>개소</v>
      </c>
      <c r="D35" s="74">
        <f>시설공수량집계!D43</f>
        <v>10</v>
      </c>
      <c r="E35" s="31"/>
      <c r="F35" s="31">
        <f t="shared" ref="F35" si="27">E35*$D35</f>
        <v>0</v>
      </c>
      <c r="G35" s="31"/>
      <c r="H35" s="31">
        <f t="shared" ref="H35" si="28">G35*$D35</f>
        <v>0</v>
      </c>
      <c r="I35" s="31"/>
      <c r="J35" s="31">
        <f t="shared" ref="J35" si="29">I35*$D35</f>
        <v>0</v>
      </c>
      <c r="K35" s="31"/>
      <c r="L35" s="31">
        <f t="shared" ref="L35" si="30">K35*$D35</f>
        <v>0</v>
      </c>
      <c r="M35" s="31"/>
      <c r="N35" s="31">
        <f t="shared" ref="N35" si="31">M35*$D35</f>
        <v>0</v>
      </c>
      <c r="O35" s="31"/>
      <c r="P35" s="31">
        <f t="shared" ref="P35" si="32">O35*$D35</f>
        <v>0</v>
      </c>
      <c r="Q35" s="8"/>
    </row>
    <row r="36" spans="1:17" ht="18" customHeight="1">
      <c r="A36" s="600" t="s">
        <v>14</v>
      </c>
      <c r="B36" s="568"/>
      <c r="C36" s="568"/>
      <c r="D36" s="568"/>
      <c r="E36" s="569">
        <f>SUM(F5:F35)</f>
        <v>1</v>
      </c>
      <c r="F36" s="569"/>
      <c r="G36" s="569">
        <f>SUM(H5:H35)</f>
        <v>1</v>
      </c>
      <c r="H36" s="569"/>
      <c r="I36" s="569">
        <f>SUM(J5:J35)</f>
        <v>1</v>
      </c>
      <c r="J36" s="569"/>
      <c r="K36" s="569">
        <f>SUM(L5:L35)</f>
        <v>1</v>
      </c>
      <c r="L36" s="569"/>
      <c r="M36" s="569">
        <f>SUM(N5:N35)</f>
        <v>1</v>
      </c>
      <c r="N36" s="569"/>
      <c r="O36" s="569">
        <f>SUM(P5:P35)</f>
        <v>1</v>
      </c>
      <c r="P36" s="569"/>
      <c r="Q36" s="13"/>
    </row>
    <row r="37" spans="1:17" ht="18" customHeight="1" thickBot="1">
      <c r="A37" s="518" t="s">
        <v>43</v>
      </c>
      <c r="B37" s="519"/>
      <c r="C37" s="519"/>
      <c r="D37" s="519"/>
      <c r="E37" s="566">
        <f>ROUNDUP(E36,0)</f>
        <v>1</v>
      </c>
      <c r="F37" s="566"/>
      <c r="G37" s="566">
        <f>ROUNDUP(G36,0)</f>
        <v>1</v>
      </c>
      <c r="H37" s="566"/>
      <c r="I37" s="566">
        <f>ROUNDUP(I36,0)</f>
        <v>1</v>
      </c>
      <c r="J37" s="566"/>
      <c r="K37" s="566">
        <f>ROUNDUP(K36,0)</f>
        <v>1</v>
      </c>
      <c r="L37" s="566"/>
      <c r="M37" s="566">
        <f>ROUNDUP(M36,0)</f>
        <v>1</v>
      </c>
      <c r="N37" s="566"/>
      <c r="O37" s="566">
        <f>ROUNDUP(O36,0)</f>
        <v>1</v>
      </c>
      <c r="P37" s="566"/>
      <c r="Q37" s="16"/>
    </row>
    <row r="38" spans="1:17" ht="20.100000000000001" customHeight="1">
      <c r="A38" s="9"/>
      <c r="B38" s="9"/>
      <c r="C38" s="12"/>
      <c r="D38" s="9"/>
      <c r="E38" s="9"/>
      <c r="F38" s="9"/>
      <c r="G38" s="9"/>
      <c r="H38" s="9"/>
      <c r="I38" s="9"/>
      <c r="J38" s="9"/>
      <c r="K38" s="9"/>
      <c r="L38" s="9"/>
      <c r="M38" s="9"/>
      <c r="N38" s="9"/>
      <c r="O38" s="9"/>
      <c r="P38" s="9"/>
      <c r="Q38" s="9"/>
    </row>
    <row r="39" spans="1:17" ht="20.100000000000001" customHeight="1"/>
    <row r="40" spans="1:17" ht="20.100000000000001" customHeight="1"/>
    <row r="41" spans="1:17" ht="20.100000000000001" customHeight="1"/>
    <row r="42" spans="1:17" ht="20.100000000000001" customHeight="1"/>
    <row r="43" spans="1:17" ht="20.100000000000001" customHeight="1"/>
    <row r="44" spans="1:17" ht="20.100000000000001" customHeight="1"/>
    <row r="45" spans="1:17" ht="20.100000000000001" customHeight="1"/>
    <row r="46" spans="1:17" ht="20.100000000000001" customHeight="1"/>
    <row r="47" spans="1:17" ht="20.100000000000001" customHeight="1"/>
    <row r="48" spans="1:17" ht="20.100000000000001" customHeight="1"/>
    <row r="49" ht="20.100000000000001" customHeight="1"/>
    <row r="50" ht="20.100000000000001" customHeight="1"/>
    <row r="51" ht="20.100000000000001" customHeight="1"/>
    <row r="52" ht="20.100000000000001" customHeight="1"/>
  </sheetData>
  <mergeCells count="31">
    <mergeCell ref="M2:N2"/>
    <mergeCell ref="M3:N3"/>
    <mergeCell ref="M36:N36"/>
    <mergeCell ref="M37:N37"/>
    <mergeCell ref="E37:F37"/>
    <mergeCell ref="K2:L2"/>
    <mergeCell ref="K3:L3"/>
    <mergeCell ref="K36:L36"/>
    <mergeCell ref="I2:J2"/>
    <mergeCell ref="K37:L37"/>
    <mergeCell ref="G36:H36"/>
    <mergeCell ref="I36:J36"/>
    <mergeCell ref="E2:F2"/>
    <mergeCell ref="E3:F3"/>
    <mergeCell ref="E36:F36"/>
    <mergeCell ref="I3:J3"/>
    <mergeCell ref="A37:D37"/>
    <mergeCell ref="G37:H37"/>
    <mergeCell ref="I37:J37"/>
    <mergeCell ref="G3:H3"/>
    <mergeCell ref="A2:A4"/>
    <mergeCell ref="B2:B4"/>
    <mergeCell ref="C2:C4"/>
    <mergeCell ref="D2:D4"/>
    <mergeCell ref="G2:H2"/>
    <mergeCell ref="A36:D36"/>
    <mergeCell ref="O2:P2"/>
    <mergeCell ref="O3:P3"/>
    <mergeCell ref="O36:P36"/>
    <mergeCell ref="O37:P37"/>
    <mergeCell ref="Q2:Q4"/>
  </mergeCells>
  <phoneticPr fontId="1" type="noConversion"/>
  <printOptions horizontalCentered="1"/>
  <pageMargins left="0.59055118110236227" right="0.39370078740157483" top="0.59055118110236227" bottom="0.39370078740157483" header="0.39370078740157483" footer="0.39370078740157483"/>
  <pageSetup paperSize="9" scale="75"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7" tint="0.59999389629810485"/>
  </sheetPr>
  <dimension ref="A1:Q52"/>
  <sheetViews>
    <sheetView view="pageBreakPreview" zoomScale="85" zoomScaleNormal="85" zoomScaleSheetLayoutView="85" workbookViewId="0">
      <pane ySplit="4" topLeftCell="A5" activePane="bottomLeft" state="frozen"/>
      <selection activeCell="G2" sqref="G2:H2"/>
      <selection pane="bottomLeft"/>
    </sheetView>
  </sheetViews>
  <sheetFormatPr defaultColWidth="8.75" defaultRowHeight="16.5"/>
  <cols>
    <col min="1" max="1" width="14.25" customWidth="1"/>
    <col min="2" max="2" width="13.875" customWidth="1"/>
    <col min="3" max="3" width="6.5" style="2" customWidth="1"/>
    <col min="4" max="4" width="6.25" customWidth="1"/>
    <col min="5" max="17" width="9.625" customWidth="1"/>
    <col min="18" max="19" width="8.625" customWidth="1"/>
  </cols>
  <sheetData>
    <row r="1" spans="1:17" ht="30" customHeight="1" thickBot="1">
      <c r="A1" s="1" t="s">
        <v>234</v>
      </c>
    </row>
    <row r="2" spans="1:17" ht="18" customHeight="1">
      <c r="A2" s="501" t="s">
        <v>11</v>
      </c>
      <c r="B2" s="504" t="s">
        <v>1</v>
      </c>
      <c r="C2" s="504" t="s">
        <v>28</v>
      </c>
      <c r="D2" s="504" t="s">
        <v>87</v>
      </c>
      <c r="E2" s="514" t="str">
        <f>A25</f>
        <v>종합안내판</v>
      </c>
      <c r="F2" s="515"/>
      <c r="G2" s="507" t="str">
        <f>A26</f>
        <v>공원이용안내판</v>
      </c>
      <c r="H2" s="507"/>
      <c r="I2" s="507" t="str">
        <f>A27</f>
        <v>공원시설안내판</v>
      </c>
      <c r="J2" s="507"/>
      <c r="K2" s="507" t="str">
        <f>A28</f>
        <v>방향안내판</v>
      </c>
      <c r="L2" s="507"/>
      <c r="M2" s="507" t="str">
        <f>A30</f>
        <v>촉지안내판</v>
      </c>
      <c r="N2" s="507"/>
      <c r="O2" s="507" t="s">
        <v>1483</v>
      </c>
      <c r="P2" s="507"/>
      <c r="Q2" s="508" t="s">
        <v>4</v>
      </c>
    </row>
    <row r="3" spans="1:17" ht="18" customHeight="1">
      <c r="A3" s="502"/>
      <c r="B3" s="505"/>
      <c r="C3" s="505"/>
      <c r="D3" s="505"/>
      <c r="E3" s="516" t="str">
        <f>B25</f>
        <v>2100x2100</v>
      </c>
      <c r="F3" s="517"/>
      <c r="G3" s="505" t="str">
        <f>B26</f>
        <v>300x1500</v>
      </c>
      <c r="H3" s="505"/>
      <c r="I3" s="505" t="str">
        <f>B27</f>
        <v>400x1800</v>
      </c>
      <c r="J3" s="505"/>
      <c r="K3" s="505" t="str">
        <f>B28</f>
        <v>600x150</v>
      </c>
      <c r="L3" s="505"/>
      <c r="M3" s="505" t="s">
        <v>1482</v>
      </c>
      <c r="N3" s="505"/>
      <c r="O3" s="505" t="s">
        <v>1484</v>
      </c>
      <c r="P3" s="505"/>
      <c r="Q3" s="509"/>
    </row>
    <row r="4" spans="1:17" ht="18" customHeight="1" thickBot="1">
      <c r="A4" s="503"/>
      <c r="B4" s="506"/>
      <c r="C4" s="506"/>
      <c r="D4" s="506"/>
      <c r="E4" s="52" t="s">
        <v>16</v>
      </c>
      <c r="F4" s="52" t="s">
        <v>34</v>
      </c>
      <c r="G4" s="52" t="s">
        <v>16</v>
      </c>
      <c r="H4" s="52" t="s">
        <v>34</v>
      </c>
      <c r="I4" s="52" t="s">
        <v>16</v>
      </c>
      <c r="J4" s="52" t="s">
        <v>34</v>
      </c>
      <c r="K4" s="52" t="s">
        <v>16</v>
      </c>
      <c r="L4" s="52" t="s">
        <v>34</v>
      </c>
      <c r="M4" s="52" t="s">
        <v>16</v>
      </c>
      <c r="N4" s="52" t="s">
        <v>34</v>
      </c>
      <c r="O4" s="52" t="s">
        <v>16</v>
      </c>
      <c r="P4" s="52" t="s">
        <v>34</v>
      </c>
      <c r="Q4" s="510"/>
    </row>
    <row r="5" spans="1:17" ht="18" customHeight="1" thickTop="1">
      <c r="A5" s="60" t="str">
        <f>시설공수량집계!A4</f>
        <v>파고라</v>
      </c>
      <c r="B5" s="62" t="str">
        <f>시설공수량집계!B4</f>
        <v>4000x3600xH2710</v>
      </c>
      <c r="C5" s="62" t="str">
        <f>시설공수량집계!C4</f>
        <v>개소</v>
      </c>
      <c r="D5" s="73">
        <f>시설공수량집계!D4</f>
        <v>3</v>
      </c>
      <c r="E5" s="45"/>
      <c r="F5" s="45">
        <f>E5*$D5</f>
        <v>0</v>
      </c>
      <c r="G5" s="45"/>
      <c r="H5" s="45">
        <f>G5*$D5</f>
        <v>0</v>
      </c>
      <c r="I5" s="45"/>
      <c r="J5" s="45">
        <f t="shared" ref="J5:J23" si="0">I5*$D5</f>
        <v>0</v>
      </c>
      <c r="K5" s="45"/>
      <c r="L5" s="45">
        <f t="shared" ref="L5:L23" si="1">K5*$D5</f>
        <v>0</v>
      </c>
      <c r="M5" s="45"/>
      <c r="N5" s="45">
        <f t="shared" ref="N5:N23" si="2">M5*$D5</f>
        <v>0</v>
      </c>
      <c r="O5" s="45"/>
      <c r="P5" s="45">
        <f t="shared" ref="P5:P23" si="3">O5*$D5</f>
        <v>0</v>
      </c>
      <c r="Q5" s="64"/>
    </row>
    <row r="6" spans="1:17" ht="18" customHeight="1">
      <c r="A6" s="6" t="str">
        <f>시설공수량집계!A5</f>
        <v>등의자</v>
      </c>
      <c r="B6" s="68" t="str">
        <f>시설공수량집계!B5</f>
        <v>1600x580xH700</v>
      </c>
      <c r="C6" s="68" t="str">
        <f>시설공수량집계!C5</f>
        <v>개소</v>
      </c>
      <c r="D6" s="74">
        <f>시설공수량집계!D5</f>
        <v>21</v>
      </c>
      <c r="E6" s="31"/>
      <c r="F6" s="31">
        <f t="shared" ref="F6:F23" si="4">E6*$D6</f>
        <v>0</v>
      </c>
      <c r="G6" s="31"/>
      <c r="H6" s="31">
        <f t="shared" ref="H6:H23" si="5">G6*$D6</f>
        <v>0</v>
      </c>
      <c r="I6" s="31"/>
      <c r="J6" s="31">
        <f t="shared" si="0"/>
        <v>0</v>
      </c>
      <c r="K6" s="31"/>
      <c r="L6" s="31">
        <f t="shared" si="1"/>
        <v>0</v>
      </c>
      <c r="M6" s="31"/>
      <c r="N6" s="31">
        <f t="shared" si="2"/>
        <v>0</v>
      </c>
      <c r="O6" s="31"/>
      <c r="P6" s="31">
        <f t="shared" si="3"/>
        <v>0</v>
      </c>
      <c r="Q6" s="8"/>
    </row>
    <row r="7" spans="1:17" ht="18" customHeight="1">
      <c r="A7" s="6" t="str">
        <f>시설공수량집계!A8</f>
        <v>통석스탠드</v>
      </c>
      <c r="B7" s="68" t="str">
        <f>시설공수량집계!B8</f>
        <v>W500xH400</v>
      </c>
      <c r="C7" s="68" t="str">
        <f>시설공수량집계!C8</f>
        <v>m</v>
      </c>
      <c r="D7" s="74">
        <f>시설공수량집계!D8</f>
        <v>33</v>
      </c>
      <c r="E7" s="31"/>
      <c r="F7" s="31">
        <f t="shared" si="4"/>
        <v>0</v>
      </c>
      <c r="G7" s="31"/>
      <c r="H7" s="31">
        <f t="shared" si="5"/>
        <v>0</v>
      </c>
      <c r="I7" s="31"/>
      <c r="J7" s="31">
        <f t="shared" si="0"/>
        <v>0</v>
      </c>
      <c r="K7" s="31"/>
      <c r="L7" s="31">
        <f t="shared" si="1"/>
        <v>0</v>
      </c>
      <c r="M7" s="31"/>
      <c r="N7" s="31">
        <f t="shared" si="2"/>
        <v>0</v>
      </c>
      <c r="O7" s="31"/>
      <c r="P7" s="31">
        <f t="shared" si="3"/>
        <v>0</v>
      </c>
      <c r="Q7" s="8"/>
    </row>
    <row r="8" spans="1:17" ht="18" customHeight="1">
      <c r="A8" s="6" t="str">
        <f>시설공수량집계!A9</f>
        <v>전망스탠드</v>
      </c>
      <c r="B8" s="68" t="str">
        <f>시설공수량집계!B9</f>
        <v>-</v>
      </c>
      <c r="C8" s="68" t="str">
        <f>시설공수량집계!C9</f>
        <v>식</v>
      </c>
      <c r="D8" s="74">
        <f>시설공수량집계!D9</f>
        <v>1</v>
      </c>
      <c r="E8" s="31"/>
      <c r="F8" s="31">
        <f t="shared" si="4"/>
        <v>0</v>
      </c>
      <c r="G8" s="31"/>
      <c r="H8" s="31">
        <f t="shared" si="5"/>
        <v>0</v>
      </c>
      <c r="I8" s="31"/>
      <c r="J8" s="31">
        <f t="shared" si="0"/>
        <v>0</v>
      </c>
      <c r="K8" s="31"/>
      <c r="L8" s="31">
        <f t="shared" si="1"/>
        <v>0</v>
      </c>
      <c r="M8" s="31"/>
      <c r="N8" s="31">
        <f t="shared" si="2"/>
        <v>0</v>
      </c>
      <c r="O8" s="31"/>
      <c r="P8" s="31">
        <f t="shared" si="3"/>
        <v>0</v>
      </c>
      <c r="Q8" s="8"/>
    </row>
    <row r="9" spans="1:17" ht="18" customHeight="1">
      <c r="A9" s="6" t="str">
        <f>시설공수량집계!A10</f>
        <v>계단A</v>
      </c>
      <c r="B9" s="68" t="str">
        <f>시설공수량집계!B10</f>
        <v>W4000 x 14단, H150</v>
      </c>
      <c r="C9" s="68" t="str">
        <f>시설공수량집계!C10</f>
        <v>개소</v>
      </c>
      <c r="D9" s="74">
        <f>시설공수량집계!D10</f>
        <v>1</v>
      </c>
      <c r="E9" s="31"/>
      <c r="F9" s="31">
        <f t="shared" si="4"/>
        <v>0</v>
      </c>
      <c r="G9" s="31"/>
      <c r="H9" s="31">
        <f t="shared" si="5"/>
        <v>0</v>
      </c>
      <c r="I9" s="31"/>
      <c r="J9" s="31">
        <f t="shared" si="0"/>
        <v>0</v>
      </c>
      <c r="K9" s="31"/>
      <c r="L9" s="31">
        <f t="shared" si="1"/>
        <v>0</v>
      </c>
      <c r="M9" s="31"/>
      <c r="N9" s="31">
        <f t="shared" si="2"/>
        <v>0</v>
      </c>
      <c r="O9" s="31"/>
      <c r="P9" s="31">
        <f t="shared" si="3"/>
        <v>0</v>
      </c>
      <c r="Q9" s="8"/>
    </row>
    <row r="10" spans="1:17" ht="18" customHeight="1">
      <c r="A10" s="6" t="str">
        <f>시설공수량집계!A11</f>
        <v>계단B</v>
      </c>
      <c r="B10" s="68" t="str">
        <f>시설공수량집계!B11</f>
        <v>W1500 x 18단, H180</v>
      </c>
      <c r="C10" s="68" t="str">
        <f>시설공수량집계!C11</f>
        <v>개소</v>
      </c>
      <c r="D10" s="74">
        <f>시설공수량집계!D11</f>
        <v>1</v>
      </c>
      <c r="E10" s="31"/>
      <c r="F10" s="31">
        <f t="shared" si="4"/>
        <v>0</v>
      </c>
      <c r="G10" s="31"/>
      <c r="H10" s="31">
        <f t="shared" si="5"/>
        <v>0</v>
      </c>
      <c r="I10" s="31"/>
      <c r="J10" s="31">
        <f t="shared" si="0"/>
        <v>0</v>
      </c>
      <c r="K10" s="31"/>
      <c r="L10" s="31">
        <f t="shared" si="1"/>
        <v>0</v>
      </c>
      <c r="M10" s="31"/>
      <c r="N10" s="31">
        <f t="shared" si="2"/>
        <v>0</v>
      </c>
      <c r="O10" s="31"/>
      <c r="P10" s="31">
        <f t="shared" si="3"/>
        <v>0</v>
      </c>
      <c r="Q10" s="8"/>
    </row>
    <row r="11" spans="1:17" ht="18" customHeight="1">
      <c r="A11" s="6" t="str">
        <f>시설공수량집계!A12</f>
        <v>계단C</v>
      </c>
      <c r="B11" s="68" t="str">
        <f>시설공수량집계!B12</f>
        <v>W2500 x 7단, H150</v>
      </c>
      <c r="C11" s="68" t="str">
        <f>시설공수량집계!C12</f>
        <v>개소</v>
      </c>
      <c r="D11" s="74">
        <f>시설공수량집계!D12</f>
        <v>1</v>
      </c>
      <c r="E11" s="31"/>
      <c r="F11" s="31">
        <f t="shared" si="4"/>
        <v>0</v>
      </c>
      <c r="G11" s="31"/>
      <c r="H11" s="31">
        <f t="shared" si="5"/>
        <v>0</v>
      </c>
      <c r="I11" s="31"/>
      <c r="J11" s="31">
        <f t="shared" si="0"/>
        <v>0</v>
      </c>
      <c r="K11" s="31"/>
      <c r="L11" s="31">
        <f t="shared" si="1"/>
        <v>0</v>
      </c>
      <c r="M11" s="31"/>
      <c r="N11" s="31">
        <f t="shared" si="2"/>
        <v>0</v>
      </c>
      <c r="O11" s="31"/>
      <c r="P11" s="31">
        <f t="shared" si="3"/>
        <v>0</v>
      </c>
      <c r="Q11" s="8"/>
    </row>
    <row r="12" spans="1:17" ht="18" customHeight="1">
      <c r="A12" s="6" t="str">
        <f>시설공수량집계!A13</f>
        <v>계단D</v>
      </c>
      <c r="B12" s="68" t="str">
        <f>시설공수량집계!B13</f>
        <v>W2000 x 14단, H150</v>
      </c>
      <c r="C12" s="68" t="str">
        <f>시설공수량집계!C13</f>
        <v>개소</v>
      </c>
      <c r="D12" s="74">
        <f>시설공수량집계!D13</f>
        <v>1</v>
      </c>
      <c r="E12" s="31"/>
      <c r="F12" s="31">
        <f t="shared" ref="F12:F22" si="6">E12*$D12</f>
        <v>0</v>
      </c>
      <c r="G12" s="31"/>
      <c r="H12" s="31">
        <f t="shared" ref="H12:H22" si="7">G12*$D12</f>
        <v>0</v>
      </c>
      <c r="I12" s="31"/>
      <c r="J12" s="31">
        <f t="shared" ref="J12:J22" si="8">I12*$D12</f>
        <v>0</v>
      </c>
      <c r="K12" s="31"/>
      <c r="L12" s="31">
        <f t="shared" ref="L12:L22" si="9">K12*$D12</f>
        <v>0</v>
      </c>
      <c r="M12" s="31"/>
      <c r="N12" s="31">
        <f t="shared" ref="N12:N22" si="10">M12*$D12</f>
        <v>0</v>
      </c>
      <c r="O12" s="31"/>
      <c r="P12" s="31">
        <f t="shared" ref="P12:P22" si="11">O12*$D12</f>
        <v>0</v>
      </c>
      <c r="Q12" s="8"/>
    </row>
    <row r="13" spans="1:17" ht="18" customHeight="1">
      <c r="A13" s="6" t="str">
        <f>시설공수량집계!A14</f>
        <v>목재계단A</v>
      </c>
      <c r="B13" s="68" t="str">
        <f>시설공수량집계!B14</f>
        <v>W2000xH150</v>
      </c>
      <c r="C13" s="68" t="str">
        <f>시설공수량집계!C14</f>
        <v>단</v>
      </c>
      <c r="D13" s="74">
        <f>시설공수량집계!D14</f>
        <v>29</v>
      </c>
      <c r="E13" s="31"/>
      <c r="F13" s="31">
        <f t="shared" si="6"/>
        <v>0</v>
      </c>
      <c r="G13" s="31"/>
      <c r="H13" s="31">
        <f t="shared" si="7"/>
        <v>0</v>
      </c>
      <c r="I13" s="31"/>
      <c r="J13" s="31">
        <f t="shared" si="8"/>
        <v>0</v>
      </c>
      <c r="K13" s="31"/>
      <c r="L13" s="31">
        <f t="shared" si="9"/>
        <v>0</v>
      </c>
      <c r="M13" s="31"/>
      <c r="N13" s="31">
        <f t="shared" si="10"/>
        <v>0</v>
      </c>
      <c r="O13" s="31"/>
      <c r="P13" s="31">
        <f t="shared" si="11"/>
        <v>0</v>
      </c>
      <c r="Q13" s="8"/>
    </row>
    <row r="14" spans="1:17" ht="18" customHeight="1">
      <c r="A14" s="6" t="str">
        <f>시설공수량집계!A15</f>
        <v>목재계단B</v>
      </c>
      <c r="B14" s="68" t="str">
        <f>시설공수량집계!B15</f>
        <v>W1500xH150</v>
      </c>
      <c r="C14" s="68" t="str">
        <f>시설공수량집계!C15</f>
        <v>단</v>
      </c>
      <c r="D14" s="74">
        <f>시설공수량집계!D15</f>
        <v>16</v>
      </c>
      <c r="E14" s="31"/>
      <c r="F14" s="31">
        <f t="shared" ref="F14" si="12">E14*$D14</f>
        <v>0</v>
      </c>
      <c r="G14" s="31"/>
      <c r="H14" s="31">
        <f t="shared" ref="H14" si="13">G14*$D14</f>
        <v>0</v>
      </c>
      <c r="I14" s="31"/>
      <c r="J14" s="31">
        <f t="shared" ref="J14" si="14">I14*$D14</f>
        <v>0</v>
      </c>
      <c r="K14" s="31"/>
      <c r="L14" s="31">
        <f t="shared" ref="L14" si="15">K14*$D14</f>
        <v>0</v>
      </c>
      <c r="M14" s="31"/>
      <c r="N14" s="31">
        <f t="shared" ref="N14" si="16">M14*$D14</f>
        <v>0</v>
      </c>
      <c r="O14" s="31"/>
      <c r="P14" s="31">
        <f t="shared" ref="P14" si="17">O14*$D14</f>
        <v>0</v>
      </c>
      <c r="Q14" s="8"/>
    </row>
    <row r="15" spans="1:17" ht="18" customHeight="1">
      <c r="A15" s="6" t="str">
        <f>시설공수량집계!A16</f>
        <v>화계</v>
      </c>
      <c r="B15" s="68" t="str">
        <f>시설공수량집계!B16</f>
        <v>H0.45~2.0, L=113</v>
      </c>
      <c r="C15" s="68" t="str">
        <f>시설공수량집계!C16</f>
        <v>식</v>
      </c>
      <c r="D15" s="74">
        <f>시설공수량집계!D16</f>
        <v>1</v>
      </c>
      <c r="E15" s="31"/>
      <c r="F15" s="31">
        <f t="shared" si="6"/>
        <v>0</v>
      </c>
      <c r="G15" s="31"/>
      <c r="H15" s="31">
        <f t="shared" si="7"/>
        <v>0</v>
      </c>
      <c r="I15" s="31"/>
      <c r="J15" s="31">
        <f t="shared" si="8"/>
        <v>0</v>
      </c>
      <c r="K15" s="31"/>
      <c r="L15" s="31">
        <f t="shared" si="9"/>
        <v>0</v>
      </c>
      <c r="M15" s="31"/>
      <c r="N15" s="31">
        <f t="shared" si="10"/>
        <v>0</v>
      </c>
      <c r="O15" s="31"/>
      <c r="P15" s="31">
        <f t="shared" si="11"/>
        <v>0</v>
      </c>
      <c r="Q15" s="8"/>
    </row>
    <row r="16" spans="1:17" ht="18" customHeight="1">
      <c r="A16" s="6" t="str">
        <f>시설공수량집계!A17</f>
        <v>휴게데크A</v>
      </c>
      <c r="B16" s="68" t="str">
        <f>시설공수량집계!B17</f>
        <v>A=38m2</v>
      </c>
      <c r="C16" s="68" t="str">
        <f>시설공수량집계!C17</f>
        <v>개소</v>
      </c>
      <c r="D16" s="74">
        <f>시설공수량집계!D17</f>
        <v>1</v>
      </c>
      <c r="E16" s="31"/>
      <c r="F16" s="31">
        <f t="shared" si="6"/>
        <v>0</v>
      </c>
      <c r="G16" s="31"/>
      <c r="H16" s="31">
        <f t="shared" si="7"/>
        <v>0</v>
      </c>
      <c r="I16" s="31"/>
      <c r="J16" s="31">
        <f t="shared" si="8"/>
        <v>0</v>
      </c>
      <c r="K16" s="31"/>
      <c r="L16" s="31">
        <f t="shared" si="9"/>
        <v>0</v>
      </c>
      <c r="M16" s="31"/>
      <c r="N16" s="31">
        <f t="shared" si="10"/>
        <v>0</v>
      </c>
      <c r="O16" s="31"/>
      <c r="P16" s="31">
        <f t="shared" si="11"/>
        <v>0</v>
      </c>
      <c r="Q16" s="8"/>
    </row>
    <row r="17" spans="1:17" ht="18" customHeight="1">
      <c r="A17" s="6" t="str">
        <f>시설공수량집계!A18</f>
        <v>휴게데크B</v>
      </c>
      <c r="B17" s="68" t="str">
        <f>시설공수량집계!B18</f>
        <v>A=34m2</v>
      </c>
      <c r="C17" s="68" t="str">
        <f>시설공수량집계!C18</f>
        <v>개소</v>
      </c>
      <c r="D17" s="74">
        <f>시설공수량집계!D18</f>
        <v>1</v>
      </c>
      <c r="E17" s="31"/>
      <c r="F17" s="31">
        <f t="shared" si="6"/>
        <v>0</v>
      </c>
      <c r="G17" s="31"/>
      <c r="H17" s="31">
        <f t="shared" si="7"/>
        <v>0</v>
      </c>
      <c r="I17" s="31"/>
      <c r="J17" s="31">
        <f t="shared" si="8"/>
        <v>0</v>
      </c>
      <c r="K17" s="31"/>
      <c r="L17" s="31">
        <f t="shared" si="9"/>
        <v>0</v>
      </c>
      <c r="M17" s="31"/>
      <c r="N17" s="31">
        <f t="shared" si="10"/>
        <v>0</v>
      </c>
      <c r="O17" s="31"/>
      <c r="P17" s="31">
        <f t="shared" si="11"/>
        <v>0</v>
      </c>
      <c r="Q17" s="8"/>
    </row>
    <row r="18" spans="1:17" ht="18" customHeight="1">
      <c r="A18" s="6" t="str">
        <f>시설공수량집계!A19</f>
        <v>목교</v>
      </c>
      <c r="B18" s="68" t="str">
        <f>시설공수량집계!B19</f>
        <v>-</v>
      </c>
      <c r="C18" s="68" t="str">
        <f>시설공수량집계!C19</f>
        <v>개소</v>
      </c>
      <c r="D18" s="74">
        <f>시설공수량집계!D19</f>
        <v>2</v>
      </c>
      <c r="E18" s="31"/>
      <c r="F18" s="31">
        <f t="shared" si="6"/>
        <v>0</v>
      </c>
      <c r="G18" s="31"/>
      <c r="H18" s="31">
        <f t="shared" si="7"/>
        <v>0</v>
      </c>
      <c r="I18" s="31"/>
      <c r="J18" s="31">
        <f t="shared" si="8"/>
        <v>0</v>
      </c>
      <c r="K18" s="31"/>
      <c r="L18" s="31">
        <f t="shared" si="9"/>
        <v>0</v>
      </c>
      <c r="M18" s="31"/>
      <c r="N18" s="31">
        <f t="shared" si="10"/>
        <v>0</v>
      </c>
      <c r="O18" s="31"/>
      <c r="P18" s="31">
        <f t="shared" si="11"/>
        <v>0</v>
      </c>
      <c r="Q18" s="8"/>
    </row>
    <row r="19" spans="1:17" ht="18" customHeight="1">
      <c r="A19" s="6" t="str">
        <f>시설공수량집계!A24</f>
        <v>트윈트위스트</v>
      </c>
      <c r="B19" s="68" t="str">
        <f>시설공수량집계!B24</f>
        <v>1845x590x1917</v>
      </c>
      <c r="C19" s="68" t="str">
        <f>시설공수량집계!C24</f>
        <v>개소</v>
      </c>
      <c r="D19" s="74">
        <f>시설공수량집계!D24</f>
        <v>1</v>
      </c>
      <c r="E19" s="31"/>
      <c r="F19" s="31">
        <f t="shared" si="6"/>
        <v>0</v>
      </c>
      <c r="G19" s="31"/>
      <c r="H19" s="31">
        <f t="shared" si="7"/>
        <v>0</v>
      </c>
      <c r="I19" s="31"/>
      <c r="J19" s="31">
        <f t="shared" si="8"/>
        <v>0</v>
      </c>
      <c r="K19" s="31"/>
      <c r="L19" s="31">
        <f t="shared" si="9"/>
        <v>0</v>
      </c>
      <c r="M19" s="31"/>
      <c r="N19" s="31">
        <f t="shared" si="10"/>
        <v>0</v>
      </c>
      <c r="O19" s="31"/>
      <c r="P19" s="31">
        <f t="shared" si="11"/>
        <v>0</v>
      </c>
      <c r="Q19" s="8"/>
    </row>
    <row r="20" spans="1:17" ht="18" customHeight="1">
      <c r="A20" s="6" t="str">
        <f>시설공수량집계!A25</f>
        <v>바디싣업</v>
      </c>
      <c r="B20" s="68" t="str">
        <f>시설공수량집계!B25</f>
        <v>1433x1349x1917</v>
      </c>
      <c r="C20" s="68" t="str">
        <f>시설공수량집계!C25</f>
        <v>개소</v>
      </c>
      <c r="D20" s="74">
        <f>시설공수량집계!D25</f>
        <v>1</v>
      </c>
      <c r="E20" s="31"/>
      <c r="F20" s="31">
        <f t="shared" si="6"/>
        <v>0</v>
      </c>
      <c r="G20" s="31"/>
      <c r="H20" s="31">
        <f t="shared" si="7"/>
        <v>0</v>
      </c>
      <c r="I20" s="31"/>
      <c r="J20" s="31">
        <f t="shared" si="8"/>
        <v>0</v>
      </c>
      <c r="K20" s="31"/>
      <c r="L20" s="31">
        <f t="shared" si="9"/>
        <v>0</v>
      </c>
      <c r="M20" s="31"/>
      <c r="N20" s="31">
        <f t="shared" si="10"/>
        <v>0</v>
      </c>
      <c r="O20" s="31"/>
      <c r="P20" s="31">
        <f t="shared" si="11"/>
        <v>0</v>
      </c>
      <c r="Q20" s="8"/>
    </row>
    <row r="21" spans="1:17" ht="18" customHeight="1">
      <c r="A21" s="6" t="str">
        <f>시설공수량집계!A26</f>
        <v>크로스컨트리</v>
      </c>
      <c r="B21" s="68" t="str">
        <f>시설공수량집계!B26</f>
        <v>2602x610x1917</v>
      </c>
      <c r="C21" s="68" t="str">
        <f>시설공수량집계!C26</f>
        <v>개소</v>
      </c>
      <c r="D21" s="74">
        <f>시설공수량집계!D26</f>
        <v>1</v>
      </c>
      <c r="E21" s="31"/>
      <c r="F21" s="31">
        <f t="shared" si="6"/>
        <v>0</v>
      </c>
      <c r="G21" s="31"/>
      <c r="H21" s="31">
        <f t="shared" si="7"/>
        <v>0</v>
      </c>
      <c r="I21" s="31"/>
      <c r="J21" s="31">
        <f t="shared" si="8"/>
        <v>0</v>
      </c>
      <c r="K21" s="31"/>
      <c r="L21" s="31">
        <f t="shared" si="9"/>
        <v>0</v>
      </c>
      <c r="M21" s="31"/>
      <c r="N21" s="31">
        <f t="shared" si="10"/>
        <v>0</v>
      </c>
      <c r="O21" s="31"/>
      <c r="P21" s="31">
        <f t="shared" si="11"/>
        <v>0</v>
      </c>
      <c r="Q21" s="8"/>
    </row>
    <row r="22" spans="1:17" ht="18" customHeight="1">
      <c r="A22" s="6" t="str">
        <f>시설공수량집계!A27</f>
        <v>레그프레스</v>
      </c>
      <c r="B22" s="68" t="str">
        <f>시설공수량집계!B27</f>
        <v>2404x440x1917</v>
      </c>
      <c r="C22" s="68" t="str">
        <f>시설공수량집계!C27</f>
        <v>개소</v>
      </c>
      <c r="D22" s="74">
        <f>시설공수량집계!D27</f>
        <v>1</v>
      </c>
      <c r="E22" s="31"/>
      <c r="F22" s="31">
        <f t="shared" si="6"/>
        <v>0</v>
      </c>
      <c r="G22" s="31"/>
      <c r="H22" s="31">
        <f t="shared" si="7"/>
        <v>0</v>
      </c>
      <c r="I22" s="31"/>
      <c r="J22" s="31">
        <f t="shared" si="8"/>
        <v>0</v>
      </c>
      <c r="K22" s="31"/>
      <c r="L22" s="31">
        <f t="shared" si="9"/>
        <v>0</v>
      </c>
      <c r="M22" s="31"/>
      <c r="N22" s="31">
        <f t="shared" si="10"/>
        <v>0</v>
      </c>
      <c r="O22" s="31"/>
      <c r="P22" s="31">
        <f t="shared" si="11"/>
        <v>0</v>
      </c>
      <c r="Q22" s="8"/>
    </row>
    <row r="23" spans="1:17" ht="18" customHeight="1">
      <c r="A23" s="6" t="str">
        <f>시설공수량집계!A28</f>
        <v>스트레칭롤러</v>
      </c>
      <c r="B23" s="68" t="str">
        <f>시설공수량집계!B28</f>
        <v>1647x780x1917</v>
      </c>
      <c r="C23" s="68" t="str">
        <f>시설공수량집계!C28</f>
        <v>개소</v>
      </c>
      <c r="D23" s="74">
        <f>시설공수량집계!D28</f>
        <v>1</v>
      </c>
      <c r="E23" s="31"/>
      <c r="F23" s="31">
        <f t="shared" si="4"/>
        <v>0</v>
      </c>
      <c r="G23" s="31"/>
      <c r="H23" s="31">
        <f t="shared" si="5"/>
        <v>0</v>
      </c>
      <c r="I23" s="31"/>
      <c r="J23" s="31">
        <f t="shared" si="0"/>
        <v>0</v>
      </c>
      <c r="K23" s="31"/>
      <c r="L23" s="31">
        <f t="shared" si="1"/>
        <v>0</v>
      </c>
      <c r="M23" s="31"/>
      <c r="N23" s="31">
        <f t="shared" si="2"/>
        <v>0</v>
      </c>
      <c r="O23" s="31"/>
      <c r="P23" s="31">
        <f t="shared" si="3"/>
        <v>0</v>
      </c>
      <c r="Q23" s="8"/>
    </row>
    <row r="24" spans="1:17" ht="18" customHeight="1">
      <c r="A24" s="6" t="str">
        <f>시설공수량집계!A29</f>
        <v>워밍암</v>
      </c>
      <c r="B24" s="68" t="str">
        <f>시설공수량집계!B29</f>
        <v>1078x934x2007</v>
      </c>
      <c r="C24" s="68" t="str">
        <f>시설공수량집계!C29</f>
        <v>개소</v>
      </c>
      <c r="D24" s="74">
        <f>시설공수량집계!D29</f>
        <v>1</v>
      </c>
      <c r="E24" s="31"/>
      <c r="F24" s="31">
        <f t="shared" ref="F24:F34" si="18">E24*$D24</f>
        <v>0</v>
      </c>
      <c r="G24" s="31"/>
      <c r="H24" s="31">
        <f t="shared" ref="H24:H34" si="19">G24*$D24</f>
        <v>0</v>
      </c>
      <c r="I24" s="31"/>
      <c r="J24" s="31">
        <f t="shared" ref="J24:J34" si="20">I24*$D24</f>
        <v>0</v>
      </c>
      <c r="K24" s="31"/>
      <c r="L24" s="31">
        <f t="shared" ref="L24:L34" si="21">K24*$D24</f>
        <v>0</v>
      </c>
      <c r="M24" s="31"/>
      <c r="N24" s="31">
        <f t="shared" ref="N24:N34" si="22">M24*$D24</f>
        <v>0</v>
      </c>
      <c r="O24" s="31"/>
      <c r="P24" s="31">
        <f t="shared" ref="P24:P34" si="23">O24*$D24</f>
        <v>0</v>
      </c>
      <c r="Q24" s="8"/>
    </row>
    <row r="25" spans="1:17" ht="18" customHeight="1">
      <c r="A25" s="6" t="str">
        <f>시설공수량집계!A31</f>
        <v>종합안내판</v>
      </c>
      <c r="B25" s="68" t="str">
        <f>시설공수량집계!B31</f>
        <v>2100x2100</v>
      </c>
      <c r="C25" s="68" t="str">
        <f>시설공수량집계!C31</f>
        <v>개소</v>
      </c>
      <c r="D25" s="74">
        <f>시설공수량집계!D31</f>
        <v>1</v>
      </c>
      <c r="E25" s="31">
        <v>1</v>
      </c>
      <c r="F25" s="31">
        <f t="shared" si="18"/>
        <v>1</v>
      </c>
      <c r="G25" s="31"/>
      <c r="H25" s="31">
        <f t="shared" si="19"/>
        <v>0</v>
      </c>
      <c r="I25" s="31"/>
      <c r="J25" s="31">
        <f t="shared" si="20"/>
        <v>0</v>
      </c>
      <c r="K25" s="31"/>
      <c r="L25" s="31">
        <f t="shared" si="21"/>
        <v>0</v>
      </c>
      <c r="M25" s="31"/>
      <c r="N25" s="31">
        <f t="shared" si="22"/>
        <v>0</v>
      </c>
      <c r="O25" s="31"/>
      <c r="P25" s="31">
        <f t="shared" si="23"/>
        <v>0</v>
      </c>
      <c r="Q25" s="8"/>
    </row>
    <row r="26" spans="1:17" ht="18" customHeight="1">
      <c r="A26" s="6" t="str">
        <f>시설공수량집계!A32</f>
        <v>공원이용안내판</v>
      </c>
      <c r="B26" s="68" t="str">
        <f>시설공수량집계!B32</f>
        <v>300x1500</v>
      </c>
      <c r="C26" s="68" t="str">
        <f>시설공수량집계!C32</f>
        <v>개소</v>
      </c>
      <c r="D26" s="74">
        <f>시설공수량집계!D32</f>
        <v>1</v>
      </c>
      <c r="E26" s="31"/>
      <c r="F26" s="31">
        <f t="shared" si="18"/>
        <v>0</v>
      </c>
      <c r="G26" s="31">
        <v>1</v>
      </c>
      <c r="H26" s="31">
        <f t="shared" si="19"/>
        <v>1</v>
      </c>
      <c r="I26" s="31"/>
      <c r="J26" s="31">
        <f t="shared" si="20"/>
        <v>0</v>
      </c>
      <c r="K26" s="31"/>
      <c r="L26" s="31">
        <f t="shared" si="21"/>
        <v>0</v>
      </c>
      <c r="M26" s="31"/>
      <c r="N26" s="31">
        <f t="shared" si="22"/>
        <v>0</v>
      </c>
      <c r="O26" s="31"/>
      <c r="P26" s="31">
        <f t="shared" si="23"/>
        <v>0</v>
      </c>
      <c r="Q26" s="8"/>
    </row>
    <row r="27" spans="1:17" ht="18" customHeight="1">
      <c r="A27" s="6" t="str">
        <f>시설공수량집계!A33</f>
        <v>공원시설안내판</v>
      </c>
      <c r="B27" s="68" t="str">
        <f>시설공수량집계!B33</f>
        <v>400x1800</v>
      </c>
      <c r="C27" s="68" t="str">
        <f>시설공수량집계!C33</f>
        <v>개소</v>
      </c>
      <c r="D27" s="74">
        <f>시설공수량집계!D33</f>
        <v>3</v>
      </c>
      <c r="E27" s="31"/>
      <c r="F27" s="31">
        <f t="shared" si="18"/>
        <v>0</v>
      </c>
      <c r="G27" s="31"/>
      <c r="H27" s="31">
        <f t="shared" si="19"/>
        <v>0</v>
      </c>
      <c r="I27" s="31">
        <v>1</v>
      </c>
      <c r="J27" s="31">
        <f t="shared" si="20"/>
        <v>3</v>
      </c>
      <c r="K27" s="31"/>
      <c r="L27" s="31">
        <f t="shared" si="21"/>
        <v>0</v>
      </c>
      <c r="M27" s="31"/>
      <c r="N27" s="31">
        <f t="shared" si="22"/>
        <v>0</v>
      </c>
      <c r="O27" s="31"/>
      <c r="P27" s="31">
        <f t="shared" si="23"/>
        <v>0</v>
      </c>
      <c r="Q27" s="8"/>
    </row>
    <row r="28" spans="1:17" ht="18" customHeight="1">
      <c r="A28" s="6" t="str">
        <f>시설공수량집계!A34</f>
        <v>방향안내판</v>
      </c>
      <c r="B28" s="68" t="str">
        <f>시설공수량집계!B34</f>
        <v>600x150</v>
      </c>
      <c r="C28" s="68" t="str">
        <f>시설공수량집계!C34</f>
        <v>개소</v>
      </c>
      <c r="D28" s="74">
        <f>시설공수량집계!D34</f>
        <v>4</v>
      </c>
      <c r="E28" s="31"/>
      <c r="F28" s="31">
        <f t="shared" si="18"/>
        <v>0</v>
      </c>
      <c r="G28" s="31"/>
      <c r="H28" s="31">
        <f t="shared" si="19"/>
        <v>0</v>
      </c>
      <c r="I28" s="31"/>
      <c r="J28" s="31">
        <f t="shared" si="20"/>
        <v>0</v>
      </c>
      <c r="K28" s="31">
        <v>1</v>
      </c>
      <c r="L28" s="31">
        <f t="shared" si="21"/>
        <v>4</v>
      </c>
      <c r="M28" s="31"/>
      <c r="N28" s="31">
        <f t="shared" si="22"/>
        <v>0</v>
      </c>
      <c r="O28" s="31"/>
      <c r="P28" s="31">
        <f t="shared" si="23"/>
        <v>0</v>
      </c>
      <c r="Q28" s="8"/>
    </row>
    <row r="29" spans="1:17" ht="18" customHeight="1">
      <c r="A29" s="6" t="str">
        <f>시설공수량집계!A35</f>
        <v>장애인주차안내판</v>
      </c>
      <c r="B29" s="68" t="str">
        <f>시설공수량집계!B35</f>
        <v>400x1800</v>
      </c>
      <c r="C29" s="68" t="str">
        <f>시설공수량집계!C35</f>
        <v>개소</v>
      </c>
      <c r="D29" s="74">
        <f>시설공수량집계!D35</f>
        <v>2</v>
      </c>
      <c r="E29" s="31"/>
      <c r="F29" s="31">
        <f t="shared" si="18"/>
        <v>0</v>
      </c>
      <c r="G29" s="31"/>
      <c r="H29" s="31">
        <f t="shared" si="19"/>
        <v>0</v>
      </c>
      <c r="I29" s="31">
        <v>1</v>
      </c>
      <c r="J29" s="31">
        <f t="shared" si="20"/>
        <v>2</v>
      </c>
      <c r="K29" s="31"/>
      <c r="L29" s="31">
        <f t="shared" si="21"/>
        <v>0</v>
      </c>
      <c r="M29" s="31"/>
      <c r="N29" s="31">
        <f t="shared" si="22"/>
        <v>0</v>
      </c>
      <c r="O29" s="31"/>
      <c r="P29" s="31">
        <f t="shared" si="23"/>
        <v>0</v>
      </c>
      <c r="Q29" s="8"/>
    </row>
    <row r="30" spans="1:17" ht="18" customHeight="1">
      <c r="A30" s="6" t="str">
        <f>시설공수량집계!A36</f>
        <v>촉지안내판</v>
      </c>
      <c r="B30" s="68" t="str">
        <f>시설공수량집계!B36</f>
        <v>600x1200, 550x450</v>
      </c>
      <c r="C30" s="68" t="str">
        <f>시설공수량집계!C36</f>
        <v>개소</v>
      </c>
      <c r="D30" s="74">
        <f>시설공수량집계!D36</f>
        <v>1</v>
      </c>
      <c r="E30" s="31"/>
      <c r="F30" s="31">
        <f t="shared" si="18"/>
        <v>0</v>
      </c>
      <c r="G30" s="31"/>
      <c r="H30" s="31">
        <f t="shared" si="19"/>
        <v>0</v>
      </c>
      <c r="I30" s="31"/>
      <c r="J30" s="31">
        <f t="shared" si="20"/>
        <v>0</v>
      </c>
      <c r="K30" s="31"/>
      <c r="L30" s="31">
        <f t="shared" si="21"/>
        <v>0</v>
      </c>
      <c r="M30" s="31">
        <v>1</v>
      </c>
      <c r="N30" s="31">
        <f t="shared" si="22"/>
        <v>1</v>
      </c>
      <c r="O30" s="31">
        <v>1</v>
      </c>
      <c r="P30" s="31">
        <f t="shared" si="23"/>
        <v>1</v>
      </c>
      <c r="Q30" s="8"/>
    </row>
    <row r="31" spans="1:17" ht="18" customHeight="1">
      <c r="A31" s="6" t="str">
        <f>시설공수량집계!A39</f>
        <v>소생물서식공간</v>
      </c>
      <c r="B31" s="68" t="str">
        <f>시설공수량집계!B39</f>
        <v>54m2</v>
      </c>
      <c r="C31" s="68" t="str">
        <f>시설공수량집계!C39</f>
        <v>식</v>
      </c>
      <c r="D31" s="74">
        <f>시설공수량집계!D39</f>
        <v>1</v>
      </c>
      <c r="E31" s="31"/>
      <c r="F31" s="31">
        <f t="shared" si="18"/>
        <v>0</v>
      </c>
      <c r="G31" s="31"/>
      <c r="H31" s="31">
        <f t="shared" si="19"/>
        <v>0</v>
      </c>
      <c r="I31" s="31"/>
      <c r="J31" s="31">
        <f t="shared" si="20"/>
        <v>0</v>
      </c>
      <c r="K31" s="31"/>
      <c r="L31" s="31">
        <f t="shared" si="21"/>
        <v>0</v>
      </c>
      <c r="M31" s="31"/>
      <c r="N31" s="31">
        <f t="shared" si="22"/>
        <v>0</v>
      </c>
      <c r="O31" s="31"/>
      <c r="P31" s="31">
        <f t="shared" si="23"/>
        <v>0</v>
      </c>
      <c r="Q31" s="8"/>
    </row>
    <row r="32" spans="1:17" ht="18" customHeight="1">
      <c r="A32" s="6" t="str">
        <f>시설공수량집계!A40</f>
        <v>계류</v>
      </c>
      <c r="B32" s="68" t="str">
        <f>시설공수량집계!B40</f>
        <v>180m2</v>
      </c>
      <c r="C32" s="68" t="str">
        <f>시설공수량집계!C40</f>
        <v>식</v>
      </c>
      <c r="D32" s="74">
        <f>시설공수량집계!D40</f>
        <v>1</v>
      </c>
      <c r="E32" s="31"/>
      <c r="F32" s="31">
        <f t="shared" si="18"/>
        <v>0</v>
      </c>
      <c r="G32" s="31"/>
      <c r="H32" s="31">
        <f t="shared" si="19"/>
        <v>0</v>
      </c>
      <c r="I32" s="31"/>
      <c r="J32" s="31">
        <f t="shared" si="20"/>
        <v>0</v>
      </c>
      <c r="K32" s="31"/>
      <c r="L32" s="31">
        <f t="shared" si="21"/>
        <v>0</v>
      </c>
      <c r="M32" s="31"/>
      <c r="N32" s="31">
        <f t="shared" si="22"/>
        <v>0</v>
      </c>
      <c r="O32" s="31"/>
      <c r="P32" s="31">
        <f t="shared" si="23"/>
        <v>0</v>
      </c>
      <c r="Q32" s="8"/>
    </row>
    <row r="33" spans="1:17" ht="18" customHeight="1">
      <c r="A33" s="6" t="str">
        <f>시설공수량집계!A41</f>
        <v>경관석A</v>
      </c>
      <c r="B33" s="68" t="str">
        <f>시설공수량집계!B41</f>
        <v>6목</v>
      </c>
      <c r="C33" s="68" t="str">
        <f>시설공수량집계!C41</f>
        <v>개소</v>
      </c>
      <c r="D33" s="74">
        <f>시설공수량집계!D41</f>
        <v>20</v>
      </c>
      <c r="E33" s="31"/>
      <c r="F33" s="31">
        <f t="shared" si="18"/>
        <v>0</v>
      </c>
      <c r="G33" s="31"/>
      <c r="H33" s="31">
        <f t="shared" si="19"/>
        <v>0</v>
      </c>
      <c r="I33" s="31"/>
      <c r="J33" s="31">
        <f t="shared" si="20"/>
        <v>0</v>
      </c>
      <c r="K33" s="31"/>
      <c r="L33" s="31">
        <f t="shared" si="21"/>
        <v>0</v>
      </c>
      <c r="M33" s="31"/>
      <c r="N33" s="31">
        <f t="shared" si="22"/>
        <v>0</v>
      </c>
      <c r="O33" s="31"/>
      <c r="P33" s="31">
        <f t="shared" si="23"/>
        <v>0</v>
      </c>
      <c r="Q33" s="8"/>
    </row>
    <row r="34" spans="1:17" ht="18" customHeight="1">
      <c r="A34" s="6" t="str">
        <f>시설공수량집계!A42</f>
        <v>경관석B</v>
      </c>
      <c r="B34" s="68" t="str">
        <f>시설공수량집계!B42</f>
        <v>4목</v>
      </c>
      <c r="C34" s="68" t="str">
        <f>시설공수량집계!C42</f>
        <v>개소</v>
      </c>
      <c r="D34" s="74">
        <f>시설공수량집계!D42</f>
        <v>20</v>
      </c>
      <c r="E34" s="31"/>
      <c r="F34" s="31">
        <f t="shared" si="18"/>
        <v>0</v>
      </c>
      <c r="G34" s="31"/>
      <c r="H34" s="31">
        <f t="shared" si="19"/>
        <v>0</v>
      </c>
      <c r="I34" s="31"/>
      <c r="J34" s="31">
        <f t="shared" si="20"/>
        <v>0</v>
      </c>
      <c r="K34" s="31"/>
      <c r="L34" s="31">
        <f t="shared" si="21"/>
        <v>0</v>
      </c>
      <c r="M34" s="31"/>
      <c r="N34" s="31">
        <f t="shared" si="22"/>
        <v>0</v>
      </c>
      <c r="O34" s="31"/>
      <c r="P34" s="31">
        <f t="shared" si="23"/>
        <v>0</v>
      </c>
      <c r="Q34" s="8"/>
    </row>
    <row r="35" spans="1:17" ht="18" customHeight="1">
      <c r="A35" s="6" t="str">
        <f>시설공수량집계!A43</f>
        <v>볼라드</v>
      </c>
      <c r="B35" s="68" t="str">
        <f>시설공수량집계!B43</f>
        <v>D110x850</v>
      </c>
      <c r="C35" s="68" t="str">
        <f>시설공수량집계!C43</f>
        <v>개소</v>
      </c>
      <c r="D35" s="74">
        <f>시설공수량집계!D43</f>
        <v>10</v>
      </c>
      <c r="E35" s="31"/>
      <c r="F35" s="31">
        <f t="shared" ref="F35" si="24">E35*$D35</f>
        <v>0</v>
      </c>
      <c r="G35" s="31"/>
      <c r="H35" s="31">
        <f t="shared" ref="H35" si="25">G35*$D35</f>
        <v>0</v>
      </c>
      <c r="I35" s="31"/>
      <c r="J35" s="31">
        <f t="shared" ref="J35" si="26">I35*$D35</f>
        <v>0</v>
      </c>
      <c r="K35" s="31"/>
      <c r="L35" s="31">
        <f t="shared" ref="L35" si="27">K35*$D35</f>
        <v>0</v>
      </c>
      <c r="M35" s="31"/>
      <c r="N35" s="31">
        <f t="shared" ref="N35" si="28">M35*$D35</f>
        <v>0</v>
      </c>
      <c r="O35" s="31"/>
      <c r="P35" s="31">
        <f t="shared" ref="P35" si="29">O35*$D35</f>
        <v>0</v>
      </c>
      <c r="Q35" s="8"/>
    </row>
    <row r="36" spans="1:17" ht="18" customHeight="1">
      <c r="A36" s="600" t="s">
        <v>14</v>
      </c>
      <c r="B36" s="568"/>
      <c r="C36" s="568"/>
      <c r="D36" s="568"/>
      <c r="E36" s="569">
        <f>SUM(F5:F35)</f>
        <v>1</v>
      </c>
      <c r="F36" s="569"/>
      <c r="G36" s="569">
        <f>SUM(H5:H35)</f>
        <v>1</v>
      </c>
      <c r="H36" s="569"/>
      <c r="I36" s="569">
        <f>SUM(J5:J35)</f>
        <v>5</v>
      </c>
      <c r="J36" s="569"/>
      <c r="K36" s="569">
        <f>SUM(L5:L35)</f>
        <v>4</v>
      </c>
      <c r="L36" s="569"/>
      <c r="M36" s="569">
        <f>SUM(N5:N35)</f>
        <v>1</v>
      </c>
      <c r="N36" s="569"/>
      <c r="O36" s="569">
        <f>SUM(P5:P35)</f>
        <v>1</v>
      </c>
      <c r="P36" s="569"/>
      <c r="Q36" s="13"/>
    </row>
    <row r="37" spans="1:17" ht="18" customHeight="1" thickBot="1">
      <c r="A37" s="518" t="s">
        <v>43</v>
      </c>
      <c r="B37" s="519"/>
      <c r="C37" s="519"/>
      <c r="D37" s="519"/>
      <c r="E37" s="566">
        <f>ROUNDUP(E36,0)</f>
        <v>1</v>
      </c>
      <c r="F37" s="566"/>
      <c r="G37" s="566">
        <f>ROUNDUP(G36,0)</f>
        <v>1</v>
      </c>
      <c r="H37" s="566"/>
      <c r="I37" s="566">
        <f>ROUNDUP(I36,0)</f>
        <v>5</v>
      </c>
      <c r="J37" s="566"/>
      <c r="K37" s="566">
        <f>ROUNDUP(K36,0)</f>
        <v>4</v>
      </c>
      <c r="L37" s="566"/>
      <c r="M37" s="566">
        <f>ROUNDUP(M36,0)</f>
        <v>1</v>
      </c>
      <c r="N37" s="566"/>
      <c r="O37" s="566">
        <f>ROUNDUP(O36,0)</f>
        <v>1</v>
      </c>
      <c r="P37" s="566"/>
      <c r="Q37" s="16"/>
    </row>
    <row r="38" spans="1:17" ht="20.100000000000001" customHeight="1">
      <c r="A38" s="9"/>
      <c r="B38" s="9"/>
      <c r="C38" s="12"/>
      <c r="D38" s="9"/>
      <c r="E38" s="9"/>
      <c r="F38" s="9"/>
      <c r="G38" s="9"/>
      <c r="H38" s="9"/>
      <c r="I38" s="9"/>
      <c r="J38" s="9"/>
      <c r="K38" s="9"/>
      <c r="L38" s="9"/>
      <c r="M38" s="9"/>
      <c r="N38" s="9"/>
      <c r="O38" s="9"/>
      <c r="P38" s="9"/>
      <c r="Q38" s="9"/>
    </row>
    <row r="39" spans="1:17" ht="20.100000000000001" customHeight="1"/>
    <row r="40" spans="1:17" ht="20.100000000000001" customHeight="1"/>
    <row r="41" spans="1:17" ht="20.100000000000001" customHeight="1"/>
    <row r="42" spans="1:17" ht="20.100000000000001" customHeight="1"/>
    <row r="43" spans="1:17" ht="20.100000000000001" customHeight="1"/>
    <row r="44" spans="1:17" ht="20.100000000000001" customHeight="1"/>
    <row r="45" spans="1:17" ht="20.100000000000001" customHeight="1"/>
    <row r="46" spans="1:17" ht="20.100000000000001" customHeight="1"/>
    <row r="47" spans="1:17" ht="20.100000000000001" customHeight="1"/>
    <row r="48" spans="1:17" ht="20.100000000000001" customHeight="1"/>
    <row r="49" ht="20.100000000000001" customHeight="1"/>
    <row r="50" ht="20.100000000000001" customHeight="1"/>
    <row r="51" ht="20.100000000000001" customHeight="1"/>
    <row r="52" ht="20.100000000000001" customHeight="1"/>
  </sheetData>
  <mergeCells count="31">
    <mergeCell ref="Q2:Q4"/>
    <mergeCell ref="K3:L3"/>
    <mergeCell ref="M3:N3"/>
    <mergeCell ref="A2:A4"/>
    <mergeCell ref="B2:B4"/>
    <mergeCell ref="C2:C4"/>
    <mergeCell ref="D2:D4"/>
    <mergeCell ref="K2:L2"/>
    <mergeCell ref="M2:N2"/>
    <mergeCell ref="I2:J2"/>
    <mergeCell ref="I3:J3"/>
    <mergeCell ref="E2:F2"/>
    <mergeCell ref="G2:H2"/>
    <mergeCell ref="E3:F3"/>
    <mergeCell ref="G3:H3"/>
    <mergeCell ref="O2:P2"/>
    <mergeCell ref="O3:P3"/>
    <mergeCell ref="O36:P36"/>
    <mergeCell ref="O37:P37"/>
    <mergeCell ref="A36:D36"/>
    <mergeCell ref="K36:L36"/>
    <mergeCell ref="M36:N36"/>
    <mergeCell ref="I36:J36"/>
    <mergeCell ref="A37:D37"/>
    <mergeCell ref="K37:L37"/>
    <mergeCell ref="M37:N37"/>
    <mergeCell ref="I37:J37"/>
    <mergeCell ref="E37:F37"/>
    <mergeCell ref="G37:H37"/>
    <mergeCell ref="E36:F36"/>
    <mergeCell ref="G36:H36"/>
  </mergeCells>
  <phoneticPr fontId="1" type="noConversion"/>
  <printOptions horizontalCentered="1"/>
  <pageMargins left="0.59055118110236227" right="0.39370078740157483" top="0.59055118110236227" bottom="0.39370078740157483" header="0.39370078740157483" footer="0.39370078740157483"/>
  <pageSetup paperSize="9" scale="75"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7" tint="0.59999389629810485"/>
  </sheetPr>
  <dimension ref="A1:O52"/>
  <sheetViews>
    <sheetView view="pageBreakPreview" zoomScale="85" zoomScaleNormal="85" zoomScaleSheetLayoutView="85" workbookViewId="0">
      <pane ySplit="4" topLeftCell="A5" activePane="bottomLeft" state="frozen"/>
      <selection activeCell="G2" sqref="G2:H2"/>
      <selection pane="bottomLeft"/>
    </sheetView>
  </sheetViews>
  <sheetFormatPr defaultColWidth="8.75" defaultRowHeight="16.5"/>
  <cols>
    <col min="1" max="1" width="21.75" customWidth="1"/>
    <col min="2" max="2" width="18.75" customWidth="1"/>
    <col min="3" max="3" width="6.5" style="2" customWidth="1"/>
    <col min="4" max="4" width="6.25" customWidth="1"/>
    <col min="5" max="14" width="9.625" customWidth="1"/>
    <col min="15" max="15" width="16.875" customWidth="1"/>
    <col min="16" max="17" width="8.625" customWidth="1"/>
  </cols>
  <sheetData>
    <row r="1" spans="1:15" ht="30" customHeight="1" thickBot="1">
      <c r="A1" s="1" t="s">
        <v>235</v>
      </c>
    </row>
    <row r="2" spans="1:15" ht="18" customHeight="1">
      <c r="A2" s="501" t="s">
        <v>11</v>
      </c>
      <c r="B2" s="504" t="s">
        <v>1</v>
      </c>
      <c r="C2" s="504" t="s">
        <v>28</v>
      </c>
      <c r="D2" s="504" t="s">
        <v>87</v>
      </c>
      <c r="E2" s="507" t="s">
        <v>1423</v>
      </c>
      <c r="F2" s="507"/>
      <c r="G2" s="507" t="s">
        <v>1425</v>
      </c>
      <c r="H2" s="507"/>
      <c r="I2" s="507" t="s">
        <v>1427</v>
      </c>
      <c r="J2" s="507"/>
      <c r="K2" s="507" t="s">
        <v>634</v>
      </c>
      <c r="L2" s="507"/>
      <c r="M2" s="507" t="s">
        <v>170</v>
      </c>
      <c r="N2" s="507"/>
      <c r="O2" s="508" t="s">
        <v>4</v>
      </c>
    </row>
    <row r="3" spans="1:15" ht="18" customHeight="1">
      <c r="A3" s="502"/>
      <c r="B3" s="505"/>
      <c r="C3" s="505"/>
      <c r="D3" s="505"/>
      <c r="E3" s="505" t="s">
        <v>1424</v>
      </c>
      <c r="F3" s="505"/>
      <c r="G3" s="505" t="s">
        <v>1426</v>
      </c>
      <c r="H3" s="505"/>
      <c r="I3" s="505" t="s">
        <v>1428</v>
      </c>
      <c r="J3" s="505"/>
      <c r="K3" s="505" t="s">
        <v>56</v>
      </c>
      <c r="L3" s="505"/>
      <c r="M3" s="505" t="s">
        <v>604</v>
      </c>
      <c r="N3" s="505"/>
      <c r="O3" s="509"/>
    </row>
    <row r="4" spans="1:15" ht="18" customHeight="1" thickBot="1">
      <c r="A4" s="503"/>
      <c r="B4" s="506"/>
      <c r="C4" s="506"/>
      <c r="D4" s="506"/>
      <c r="E4" s="52" t="s">
        <v>16</v>
      </c>
      <c r="F4" s="52" t="s">
        <v>34</v>
      </c>
      <c r="G4" s="52" t="s">
        <v>16</v>
      </c>
      <c r="H4" s="52" t="s">
        <v>34</v>
      </c>
      <c r="I4" s="52" t="s">
        <v>16</v>
      </c>
      <c r="J4" s="52" t="s">
        <v>34</v>
      </c>
      <c r="K4" s="52" t="s">
        <v>16</v>
      </c>
      <c r="L4" s="52" t="s">
        <v>34</v>
      </c>
      <c r="M4" s="52" t="s">
        <v>16</v>
      </c>
      <c r="N4" s="52" t="s">
        <v>34</v>
      </c>
      <c r="O4" s="510"/>
    </row>
    <row r="5" spans="1:15" ht="18" customHeight="1" thickTop="1">
      <c r="A5" s="60" t="str">
        <f>시설공수량집계!A4</f>
        <v>파고라</v>
      </c>
      <c r="B5" s="62" t="str">
        <f>시설공수량집계!B4</f>
        <v>4000x3600xH2710</v>
      </c>
      <c r="C5" s="62" t="str">
        <f>시설공수량집계!C4</f>
        <v>개소</v>
      </c>
      <c r="D5" s="73">
        <f>시설공수량집계!D4</f>
        <v>3</v>
      </c>
      <c r="E5" s="45"/>
      <c r="F5" s="45">
        <f>E5*$D5</f>
        <v>0</v>
      </c>
      <c r="G5" s="45"/>
      <c r="H5" s="45">
        <f>G5*$D5</f>
        <v>0</v>
      </c>
      <c r="I5" s="45"/>
      <c r="J5" s="45">
        <f>I5*$D5</f>
        <v>0</v>
      </c>
      <c r="K5" s="45"/>
      <c r="L5" s="45">
        <f>K5*$D5</f>
        <v>0</v>
      </c>
      <c r="M5" s="45"/>
      <c r="N5" s="45">
        <f t="shared" ref="N5:N8" si="0">M5*$D5</f>
        <v>0</v>
      </c>
      <c r="O5" s="64"/>
    </row>
    <row r="6" spans="1:15" ht="18" customHeight="1">
      <c r="A6" s="6" t="str">
        <f>시설공수량집계!A5</f>
        <v>등의자</v>
      </c>
      <c r="B6" s="68" t="str">
        <f>시설공수량집계!B5</f>
        <v>1600x580xH700</v>
      </c>
      <c r="C6" s="68" t="str">
        <f>시설공수량집계!C5</f>
        <v>개소</v>
      </c>
      <c r="D6" s="74">
        <f>시설공수량집계!D5</f>
        <v>21</v>
      </c>
      <c r="E6" s="31"/>
      <c r="F6" s="31">
        <f t="shared" ref="F6:J8" si="1">E6*$D6</f>
        <v>0</v>
      </c>
      <c r="G6" s="31"/>
      <c r="H6" s="31">
        <f t="shared" si="1"/>
        <v>0</v>
      </c>
      <c r="I6" s="31"/>
      <c r="J6" s="31">
        <f t="shared" si="1"/>
        <v>0</v>
      </c>
      <c r="K6" s="31"/>
      <c r="L6" s="31">
        <f t="shared" ref="L6:L8" si="2">K6*$D6</f>
        <v>0</v>
      </c>
      <c r="M6" s="31"/>
      <c r="N6" s="31">
        <f t="shared" si="0"/>
        <v>0</v>
      </c>
      <c r="O6" s="8"/>
    </row>
    <row r="7" spans="1:15" ht="18" customHeight="1">
      <c r="A7" s="6" t="str">
        <f>시설공수량집계!A8</f>
        <v>통석스탠드</v>
      </c>
      <c r="B7" s="68" t="str">
        <f>시설공수량집계!B8</f>
        <v>W500xH400</v>
      </c>
      <c r="C7" s="68" t="str">
        <f>시설공수량집계!C8</f>
        <v>m</v>
      </c>
      <c r="D7" s="74">
        <f>시설공수량집계!D8</f>
        <v>33</v>
      </c>
      <c r="E7" s="31"/>
      <c r="F7" s="31">
        <f t="shared" si="1"/>
        <v>0</v>
      </c>
      <c r="G7" s="31"/>
      <c r="H7" s="31">
        <f t="shared" si="1"/>
        <v>0</v>
      </c>
      <c r="I7" s="31"/>
      <c r="J7" s="31">
        <f t="shared" si="1"/>
        <v>0</v>
      </c>
      <c r="K7" s="31">
        <f>시설공수량산출서!F21</f>
        <v>0.1071</v>
      </c>
      <c r="L7" s="31">
        <f t="shared" si="2"/>
        <v>3.5343</v>
      </c>
      <c r="M7" s="31"/>
      <c r="N7" s="31">
        <f t="shared" si="0"/>
        <v>0</v>
      </c>
      <c r="O7" s="8"/>
    </row>
    <row r="8" spans="1:15" ht="18" customHeight="1">
      <c r="A8" s="6" t="str">
        <f>시설공수량집계!A9</f>
        <v>전망스탠드</v>
      </c>
      <c r="B8" s="68" t="str">
        <f>시설공수량집계!B9</f>
        <v>-</v>
      </c>
      <c r="C8" s="68" t="str">
        <f>시설공수량집계!C9</f>
        <v>식</v>
      </c>
      <c r="D8" s="74">
        <f>시설공수량집계!D9</f>
        <v>1</v>
      </c>
      <c r="E8" s="31"/>
      <c r="F8" s="31">
        <f t="shared" si="1"/>
        <v>0</v>
      </c>
      <c r="G8" s="31"/>
      <c r="H8" s="31">
        <f t="shared" si="1"/>
        <v>0</v>
      </c>
      <c r="I8" s="31"/>
      <c r="J8" s="31">
        <f t="shared" si="1"/>
        <v>0</v>
      </c>
      <c r="K8" s="31">
        <f>시설공수량산출서!F65</f>
        <v>31.559922000000004</v>
      </c>
      <c r="L8" s="31">
        <f t="shared" si="2"/>
        <v>31.559922000000004</v>
      </c>
      <c r="M8" s="31">
        <f>시설공수량산출서!F70</f>
        <v>993.85853600000007</v>
      </c>
      <c r="N8" s="31">
        <f t="shared" si="0"/>
        <v>993.85853600000007</v>
      </c>
      <c r="O8" s="8"/>
    </row>
    <row r="9" spans="1:15" ht="18" customHeight="1">
      <c r="A9" s="6" t="str">
        <f>시설공수량집계!A10</f>
        <v>계단A</v>
      </c>
      <c r="B9" s="68" t="str">
        <f>시설공수량집계!B10</f>
        <v>W4000 x 14단, H150</v>
      </c>
      <c r="C9" s="68" t="str">
        <f>시설공수량집계!C10</f>
        <v>개소</v>
      </c>
      <c r="D9" s="74">
        <f>시설공수량집계!D10</f>
        <v>1</v>
      </c>
      <c r="E9" s="31"/>
      <c r="F9" s="31">
        <f t="shared" ref="F9:J34" si="3">E9*$D9</f>
        <v>0</v>
      </c>
      <c r="G9" s="31"/>
      <c r="H9" s="31">
        <f t="shared" si="3"/>
        <v>0</v>
      </c>
      <c r="I9" s="31"/>
      <c r="J9" s="31">
        <f t="shared" si="3"/>
        <v>0</v>
      </c>
      <c r="K9" s="31">
        <f>시설공수량산출서!F98</f>
        <v>6.9859800000000005</v>
      </c>
      <c r="L9" s="31">
        <f t="shared" ref="L9:L34" si="4">K9*$D9</f>
        <v>6.9859800000000005</v>
      </c>
      <c r="M9" s="31">
        <f>시설공수량산출서!F103</f>
        <v>247.11183200000002</v>
      </c>
      <c r="N9" s="31">
        <f t="shared" ref="N9:N34" si="5">M9*$D9</f>
        <v>247.11183200000002</v>
      </c>
      <c r="O9" s="8"/>
    </row>
    <row r="10" spans="1:15" ht="18" customHeight="1">
      <c r="A10" s="6" t="str">
        <f>시설공수량집계!A11</f>
        <v>계단B</v>
      </c>
      <c r="B10" s="68" t="str">
        <f>시설공수량집계!B11</f>
        <v>W1500 x 18단, H180</v>
      </c>
      <c r="C10" s="68" t="str">
        <f>시설공수량집계!C11</f>
        <v>개소</v>
      </c>
      <c r="D10" s="74">
        <f>시설공수량집계!D11</f>
        <v>1</v>
      </c>
      <c r="E10" s="31"/>
      <c r="F10" s="31">
        <f t="shared" si="3"/>
        <v>0</v>
      </c>
      <c r="G10" s="31"/>
      <c r="H10" s="31">
        <f t="shared" si="3"/>
        <v>0</v>
      </c>
      <c r="I10" s="31"/>
      <c r="J10" s="31">
        <f t="shared" si="3"/>
        <v>0</v>
      </c>
      <c r="K10" s="31">
        <f>시설공수량산출서!F138</f>
        <v>4.4369999999999994</v>
      </c>
      <c r="L10" s="31">
        <f t="shared" si="4"/>
        <v>4.4369999999999994</v>
      </c>
      <c r="M10" s="31">
        <f>시설공수량산출서!F143</f>
        <v>125.44164000000002</v>
      </c>
      <c r="N10" s="31">
        <f t="shared" si="5"/>
        <v>125.44164000000002</v>
      </c>
      <c r="O10" s="8"/>
    </row>
    <row r="11" spans="1:15" ht="18" customHeight="1">
      <c r="A11" s="6" t="str">
        <f>시설공수량집계!A12</f>
        <v>계단C</v>
      </c>
      <c r="B11" s="68" t="str">
        <f>시설공수량집계!B12</f>
        <v>W2500 x 7단, H150</v>
      </c>
      <c r="C11" s="68" t="str">
        <f>시설공수량집계!C12</f>
        <v>개소</v>
      </c>
      <c r="D11" s="74">
        <f>시설공수량집계!D12</f>
        <v>1</v>
      </c>
      <c r="E11" s="31"/>
      <c r="F11" s="31">
        <f t="shared" si="3"/>
        <v>0</v>
      </c>
      <c r="G11" s="31"/>
      <c r="H11" s="31">
        <f t="shared" si="3"/>
        <v>0</v>
      </c>
      <c r="I11" s="31"/>
      <c r="J11" s="31">
        <f t="shared" si="3"/>
        <v>0</v>
      </c>
      <c r="K11" s="31">
        <f>시설공수량산출서!F178</f>
        <v>2.2513949999999996</v>
      </c>
      <c r="L11" s="31">
        <f t="shared" si="4"/>
        <v>2.2513949999999996</v>
      </c>
      <c r="M11" s="31">
        <f>시설공수량산출서!F183</f>
        <v>78.790468000000004</v>
      </c>
      <c r="N11" s="31">
        <f t="shared" si="5"/>
        <v>78.790468000000004</v>
      </c>
      <c r="O11" s="8"/>
    </row>
    <row r="12" spans="1:15" ht="18" customHeight="1">
      <c r="A12" s="6" t="str">
        <f>시설공수량집계!A13</f>
        <v>계단D</v>
      </c>
      <c r="B12" s="68" t="str">
        <f>시설공수량집계!B13</f>
        <v>W2000 x 14단, H150</v>
      </c>
      <c r="C12" s="68" t="str">
        <f>시설공수량집계!C13</f>
        <v>개소</v>
      </c>
      <c r="D12" s="74">
        <f>시설공수량집계!D13</f>
        <v>1</v>
      </c>
      <c r="E12" s="31"/>
      <c r="F12" s="31">
        <f t="shared" si="3"/>
        <v>0</v>
      </c>
      <c r="G12" s="31"/>
      <c r="H12" s="31">
        <f t="shared" si="3"/>
        <v>0</v>
      </c>
      <c r="I12" s="31"/>
      <c r="J12" s="31">
        <f t="shared" si="3"/>
        <v>0</v>
      </c>
      <c r="K12" s="31">
        <f>시설공수량산출서!F218</f>
        <v>4.07592</v>
      </c>
      <c r="L12" s="31">
        <f t="shared" si="4"/>
        <v>4.07592</v>
      </c>
      <c r="M12" s="31">
        <f>시설공수량산출서!F223</f>
        <v>140.69140800000002</v>
      </c>
      <c r="N12" s="31">
        <f t="shared" si="5"/>
        <v>140.69140800000002</v>
      </c>
      <c r="O12" s="8"/>
    </row>
    <row r="13" spans="1:15" ht="18" customHeight="1">
      <c r="A13" s="6" t="str">
        <f>시설공수량집계!A14</f>
        <v>목재계단A</v>
      </c>
      <c r="B13" s="68" t="str">
        <f>시설공수량집계!B14</f>
        <v>W2000xH150</v>
      </c>
      <c r="C13" s="68" t="str">
        <f>시설공수량집계!C14</f>
        <v>단</v>
      </c>
      <c r="D13" s="74">
        <f>시설공수량집계!D14</f>
        <v>29</v>
      </c>
      <c r="E13" s="31"/>
      <c r="F13" s="31">
        <f t="shared" si="3"/>
        <v>0</v>
      </c>
      <c r="G13" s="31"/>
      <c r="H13" s="31">
        <f t="shared" si="3"/>
        <v>0</v>
      </c>
      <c r="I13" s="31"/>
      <c r="J13" s="31">
        <f t="shared" si="3"/>
        <v>0</v>
      </c>
      <c r="K13" s="31">
        <f>시설공수량산출서!F258</f>
        <v>1.78</v>
      </c>
      <c r="L13" s="31">
        <f t="shared" si="4"/>
        <v>51.62</v>
      </c>
      <c r="M13" s="31">
        <f>시설공수량산출서!F263</f>
        <v>0</v>
      </c>
      <c r="N13" s="31">
        <f t="shared" si="5"/>
        <v>0</v>
      </c>
      <c r="O13" s="8"/>
    </row>
    <row r="14" spans="1:15" ht="18" customHeight="1">
      <c r="A14" s="6" t="str">
        <f>시설공수량집계!A15</f>
        <v>목재계단B</v>
      </c>
      <c r="B14" s="68" t="str">
        <f>시설공수량집계!B15</f>
        <v>W1500xH150</v>
      </c>
      <c r="C14" s="68" t="str">
        <f>시설공수량집계!C15</f>
        <v>단</v>
      </c>
      <c r="D14" s="74">
        <f>시설공수량집계!D15</f>
        <v>16</v>
      </c>
      <c r="E14" s="31"/>
      <c r="F14" s="31">
        <f t="shared" ref="F14" si="6">E14*$D14</f>
        <v>0</v>
      </c>
      <c r="G14" s="31"/>
      <c r="H14" s="31">
        <f t="shared" ref="H14" si="7">G14*$D14</f>
        <v>0</v>
      </c>
      <c r="I14" s="31"/>
      <c r="J14" s="31">
        <f t="shared" ref="J14" si="8">I14*$D14</f>
        <v>0</v>
      </c>
      <c r="K14" s="31"/>
      <c r="L14" s="31">
        <f t="shared" si="4"/>
        <v>0</v>
      </c>
      <c r="M14" s="31">
        <f>시설공수량산출서!F298</f>
        <v>1.78</v>
      </c>
      <c r="N14" s="31">
        <f t="shared" si="5"/>
        <v>28.48</v>
      </c>
      <c r="O14" s="8"/>
    </row>
    <row r="15" spans="1:15" ht="18" customHeight="1">
      <c r="A15" s="6" t="str">
        <f>시설공수량집계!A16</f>
        <v>화계</v>
      </c>
      <c r="B15" s="68" t="str">
        <f>시설공수량집계!B16</f>
        <v>H0.45~2.0, L=113</v>
      </c>
      <c r="C15" s="68" t="str">
        <f>시설공수량집계!C16</f>
        <v>식</v>
      </c>
      <c r="D15" s="74">
        <f>시설공수량집계!D16</f>
        <v>1</v>
      </c>
      <c r="E15" s="31">
        <f>시설공수량산출서!F344</f>
        <v>181.28</v>
      </c>
      <c r="F15" s="31">
        <f t="shared" si="3"/>
        <v>181.28</v>
      </c>
      <c r="G15" s="31">
        <f>시설공수량산출서!F346</f>
        <v>211.06799999999998</v>
      </c>
      <c r="H15" s="31">
        <f t="shared" si="3"/>
        <v>211.06799999999998</v>
      </c>
      <c r="I15" s="75">
        <f>시설공수량산출서!F348</f>
        <v>8361.5400000000009</v>
      </c>
      <c r="J15" s="75">
        <f t="shared" si="3"/>
        <v>8361.5400000000009</v>
      </c>
      <c r="K15" s="31">
        <f>시설공수량산출서!F336</f>
        <v>16.409760000000002</v>
      </c>
      <c r="L15" s="31">
        <f t="shared" si="4"/>
        <v>16.409760000000002</v>
      </c>
      <c r="M15" s="31"/>
      <c r="N15" s="31">
        <f t="shared" si="5"/>
        <v>0</v>
      </c>
      <c r="O15" s="8"/>
    </row>
    <row r="16" spans="1:15" ht="18" customHeight="1">
      <c r="A16" s="6" t="str">
        <f>시설공수량집계!A17</f>
        <v>휴게데크A</v>
      </c>
      <c r="B16" s="68" t="str">
        <f>시설공수량집계!B17</f>
        <v>A=38m2</v>
      </c>
      <c r="C16" s="68" t="str">
        <f>시설공수량집계!C17</f>
        <v>개소</v>
      </c>
      <c r="D16" s="74">
        <f>시설공수량집계!D17</f>
        <v>1</v>
      </c>
      <c r="E16" s="31"/>
      <c r="F16" s="31">
        <f t="shared" si="3"/>
        <v>0</v>
      </c>
      <c r="G16" s="31"/>
      <c r="H16" s="31">
        <f t="shared" si="3"/>
        <v>0</v>
      </c>
      <c r="I16" s="31"/>
      <c r="J16" s="31">
        <f t="shared" si="3"/>
        <v>0</v>
      </c>
      <c r="K16" s="31">
        <f>시설공수량산출서!F381</f>
        <v>0.68850000000000011</v>
      </c>
      <c r="L16" s="31">
        <f t="shared" si="4"/>
        <v>0.68850000000000011</v>
      </c>
      <c r="M16" s="31"/>
      <c r="N16" s="31">
        <f t="shared" si="5"/>
        <v>0</v>
      </c>
      <c r="O16" s="8"/>
    </row>
    <row r="17" spans="1:15" ht="18" customHeight="1">
      <c r="A17" s="6" t="str">
        <f>시설공수량집계!A18</f>
        <v>휴게데크B</v>
      </c>
      <c r="B17" s="68" t="str">
        <f>시설공수량집계!B18</f>
        <v>A=34m2</v>
      </c>
      <c r="C17" s="68" t="str">
        <f>시설공수량집계!C18</f>
        <v>개소</v>
      </c>
      <c r="D17" s="74">
        <f>시설공수량집계!D18</f>
        <v>1</v>
      </c>
      <c r="E17" s="31"/>
      <c r="F17" s="31">
        <f t="shared" si="3"/>
        <v>0</v>
      </c>
      <c r="G17" s="31"/>
      <c r="H17" s="31">
        <f t="shared" si="3"/>
        <v>0</v>
      </c>
      <c r="I17" s="31"/>
      <c r="J17" s="31">
        <f t="shared" si="3"/>
        <v>0</v>
      </c>
      <c r="K17" s="31">
        <f>시설공수량산출서!F461</f>
        <v>0.82619999999999993</v>
      </c>
      <c r="L17" s="31">
        <f t="shared" si="4"/>
        <v>0.82619999999999993</v>
      </c>
      <c r="M17" s="31"/>
      <c r="N17" s="31">
        <f t="shared" si="5"/>
        <v>0</v>
      </c>
      <c r="O17" s="8"/>
    </row>
    <row r="18" spans="1:15" ht="18" customHeight="1">
      <c r="A18" s="6" t="str">
        <f>시설공수량집계!A19</f>
        <v>목교</v>
      </c>
      <c r="B18" s="68" t="str">
        <f>시설공수량집계!B19</f>
        <v>-</v>
      </c>
      <c r="C18" s="68" t="str">
        <f>시설공수량집계!C19</f>
        <v>개소</v>
      </c>
      <c r="D18" s="74">
        <f>시설공수량집계!D19</f>
        <v>2</v>
      </c>
      <c r="E18" s="31"/>
      <c r="F18" s="31">
        <f t="shared" si="3"/>
        <v>0</v>
      </c>
      <c r="G18" s="31"/>
      <c r="H18" s="31">
        <f t="shared" si="3"/>
        <v>0</v>
      </c>
      <c r="I18" s="31"/>
      <c r="J18" s="31">
        <f t="shared" si="3"/>
        <v>0</v>
      </c>
      <c r="K18" s="31">
        <f>시설공수량산출서!F541</f>
        <v>11.192868000000004</v>
      </c>
      <c r="L18" s="31">
        <f t="shared" si="4"/>
        <v>22.385736000000009</v>
      </c>
      <c r="M18" s="31">
        <f>시설공수량산출서!F545</f>
        <v>1233.9194</v>
      </c>
      <c r="N18" s="31">
        <f t="shared" si="5"/>
        <v>2467.8388</v>
      </c>
      <c r="O18" s="8"/>
    </row>
    <row r="19" spans="1:15" ht="18" customHeight="1">
      <c r="A19" s="6" t="str">
        <f>시설공수량집계!A24</f>
        <v>트윈트위스트</v>
      </c>
      <c r="B19" s="68" t="str">
        <f>시설공수량집계!B24</f>
        <v>1845x590x1917</v>
      </c>
      <c r="C19" s="68" t="str">
        <f>시설공수량집계!C24</f>
        <v>개소</v>
      </c>
      <c r="D19" s="74">
        <f>시설공수량집계!D24</f>
        <v>1</v>
      </c>
      <c r="E19" s="31"/>
      <c r="F19" s="31">
        <f t="shared" si="3"/>
        <v>0</v>
      </c>
      <c r="G19" s="31"/>
      <c r="H19" s="31">
        <f t="shared" si="3"/>
        <v>0</v>
      </c>
      <c r="I19" s="31"/>
      <c r="J19" s="31">
        <f t="shared" si="3"/>
        <v>0</v>
      </c>
      <c r="K19" s="31"/>
      <c r="L19" s="31">
        <f t="shared" si="4"/>
        <v>0</v>
      </c>
      <c r="M19" s="31"/>
      <c r="N19" s="31">
        <f t="shared" si="5"/>
        <v>0</v>
      </c>
      <c r="O19" s="8"/>
    </row>
    <row r="20" spans="1:15" ht="18" customHeight="1">
      <c r="A20" s="6" t="str">
        <f>시설공수량집계!A25</f>
        <v>바디싣업</v>
      </c>
      <c r="B20" s="68" t="str">
        <f>시설공수량집계!B25</f>
        <v>1433x1349x1917</v>
      </c>
      <c r="C20" s="68" t="str">
        <f>시설공수량집계!C25</f>
        <v>개소</v>
      </c>
      <c r="D20" s="74">
        <f>시설공수량집계!D25</f>
        <v>1</v>
      </c>
      <c r="E20" s="31"/>
      <c r="F20" s="31">
        <f t="shared" si="3"/>
        <v>0</v>
      </c>
      <c r="G20" s="31"/>
      <c r="H20" s="31">
        <f t="shared" si="3"/>
        <v>0</v>
      </c>
      <c r="I20" s="31"/>
      <c r="J20" s="31">
        <f t="shared" si="3"/>
        <v>0</v>
      </c>
      <c r="K20" s="31"/>
      <c r="L20" s="31">
        <f t="shared" si="4"/>
        <v>0</v>
      </c>
      <c r="M20" s="31"/>
      <c r="N20" s="31">
        <f t="shared" si="5"/>
        <v>0</v>
      </c>
      <c r="O20" s="8"/>
    </row>
    <row r="21" spans="1:15" ht="18" customHeight="1">
      <c r="A21" s="6" t="str">
        <f>시설공수량집계!A26</f>
        <v>크로스컨트리</v>
      </c>
      <c r="B21" s="68" t="str">
        <f>시설공수량집계!B26</f>
        <v>2602x610x1917</v>
      </c>
      <c r="C21" s="68" t="str">
        <f>시설공수량집계!C26</f>
        <v>개소</v>
      </c>
      <c r="D21" s="74">
        <f>시설공수량집계!D26</f>
        <v>1</v>
      </c>
      <c r="E21" s="31"/>
      <c r="F21" s="31">
        <f t="shared" si="3"/>
        <v>0</v>
      </c>
      <c r="G21" s="31"/>
      <c r="H21" s="31">
        <f t="shared" si="3"/>
        <v>0</v>
      </c>
      <c r="I21" s="31"/>
      <c r="J21" s="31">
        <f t="shared" si="3"/>
        <v>0</v>
      </c>
      <c r="K21" s="31"/>
      <c r="L21" s="31">
        <f t="shared" si="4"/>
        <v>0</v>
      </c>
      <c r="M21" s="31"/>
      <c r="N21" s="31">
        <f t="shared" si="5"/>
        <v>0</v>
      </c>
      <c r="O21" s="8"/>
    </row>
    <row r="22" spans="1:15" ht="18" customHeight="1">
      <c r="A22" s="6" t="str">
        <f>시설공수량집계!A27</f>
        <v>레그프레스</v>
      </c>
      <c r="B22" s="68" t="str">
        <f>시설공수량집계!B27</f>
        <v>2404x440x1917</v>
      </c>
      <c r="C22" s="68" t="str">
        <f>시설공수량집계!C27</f>
        <v>개소</v>
      </c>
      <c r="D22" s="74">
        <f>시설공수량집계!D27</f>
        <v>1</v>
      </c>
      <c r="E22" s="31"/>
      <c r="F22" s="31">
        <f t="shared" si="3"/>
        <v>0</v>
      </c>
      <c r="G22" s="31"/>
      <c r="H22" s="31">
        <f t="shared" si="3"/>
        <v>0</v>
      </c>
      <c r="I22" s="31"/>
      <c r="J22" s="31">
        <f t="shared" si="3"/>
        <v>0</v>
      </c>
      <c r="K22" s="31"/>
      <c r="L22" s="31">
        <f t="shared" si="4"/>
        <v>0</v>
      </c>
      <c r="M22" s="31"/>
      <c r="N22" s="31">
        <f t="shared" si="5"/>
        <v>0</v>
      </c>
      <c r="O22" s="8"/>
    </row>
    <row r="23" spans="1:15" ht="18" customHeight="1">
      <c r="A23" s="6" t="str">
        <f>시설공수량집계!A28</f>
        <v>스트레칭롤러</v>
      </c>
      <c r="B23" s="68" t="str">
        <f>시설공수량집계!B28</f>
        <v>1647x780x1917</v>
      </c>
      <c r="C23" s="68" t="str">
        <f>시설공수량집계!C28</f>
        <v>개소</v>
      </c>
      <c r="D23" s="74">
        <f>시설공수량집계!D28</f>
        <v>1</v>
      </c>
      <c r="E23" s="31"/>
      <c r="F23" s="31">
        <f t="shared" si="3"/>
        <v>0</v>
      </c>
      <c r="G23" s="31"/>
      <c r="H23" s="31">
        <f t="shared" si="3"/>
        <v>0</v>
      </c>
      <c r="I23" s="31"/>
      <c r="J23" s="31">
        <f t="shared" si="3"/>
        <v>0</v>
      </c>
      <c r="K23" s="31"/>
      <c r="L23" s="31">
        <f t="shared" si="4"/>
        <v>0</v>
      </c>
      <c r="M23" s="31"/>
      <c r="N23" s="31">
        <f t="shared" si="5"/>
        <v>0</v>
      </c>
      <c r="O23" s="8"/>
    </row>
    <row r="24" spans="1:15" ht="18" customHeight="1">
      <c r="A24" s="6" t="str">
        <f>시설공수량집계!A29</f>
        <v>워밍암</v>
      </c>
      <c r="B24" s="68" t="str">
        <f>시설공수량집계!B29</f>
        <v>1078x934x2007</v>
      </c>
      <c r="C24" s="68" t="str">
        <f>시설공수량집계!C29</f>
        <v>개소</v>
      </c>
      <c r="D24" s="74">
        <f>시설공수량집계!D29</f>
        <v>1</v>
      </c>
      <c r="E24" s="31"/>
      <c r="F24" s="31">
        <f t="shared" si="3"/>
        <v>0</v>
      </c>
      <c r="G24" s="31"/>
      <c r="H24" s="31">
        <f t="shared" si="3"/>
        <v>0</v>
      </c>
      <c r="I24" s="31"/>
      <c r="J24" s="31">
        <f t="shared" si="3"/>
        <v>0</v>
      </c>
      <c r="K24" s="31"/>
      <c r="L24" s="31">
        <f t="shared" si="4"/>
        <v>0</v>
      </c>
      <c r="M24" s="31"/>
      <c r="N24" s="31">
        <f t="shared" si="5"/>
        <v>0</v>
      </c>
      <c r="O24" s="8"/>
    </row>
    <row r="25" spans="1:15" ht="18" customHeight="1">
      <c r="A25" s="6" t="str">
        <f>시설공수량집계!A31</f>
        <v>종합안내판</v>
      </c>
      <c r="B25" s="68" t="str">
        <f>시설공수량집계!B31</f>
        <v>2100x2100</v>
      </c>
      <c r="C25" s="68" t="str">
        <f>시설공수량집계!C31</f>
        <v>개소</v>
      </c>
      <c r="D25" s="74">
        <f>시설공수량집계!D31</f>
        <v>1</v>
      </c>
      <c r="E25" s="31"/>
      <c r="F25" s="31">
        <f t="shared" si="3"/>
        <v>0</v>
      </c>
      <c r="G25" s="31"/>
      <c r="H25" s="31">
        <f t="shared" si="3"/>
        <v>0</v>
      </c>
      <c r="I25" s="31"/>
      <c r="J25" s="31">
        <f t="shared" si="3"/>
        <v>0</v>
      </c>
      <c r="K25" s="31"/>
      <c r="L25" s="31">
        <f t="shared" si="4"/>
        <v>0</v>
      </c>
      <c r="M25" s="31"/>
      <c r="N25" s="31">
        <f t="shared" si="5"/>
        <v>0</v>
      </c>
      <c r="O25" s="8"/>
    </row>
    <row r="26" spans="1:15" ht="18" customHeight="1">
      <c r="A26" s="6" t="str">
        <f>시설공수량집계!A32</f>
        <v>공원이용안내판</v>
      </c>
      <c r="B26" s="68" t="str">
        <f>시설공수량집계!B32</f>
        <v>300x1500</v>
      </c>
      <c r="C26" s="68" t="str">
        <f>시설공수량집계!C32</f>
        <v>개소</v>
      </c>
      <c r="D26" s="74">
        <f>시설공수량집계!D32</f>
        <v>1</v>
      </c>
      <c r="E26" s="31"/>
      <c r="F26" s="31">
        <f t="shared" si="3"/>
        <v>0</v>
      </c>
      <c r="G26" s="31"/>
      <c r="H26" s="31">
        <f t="shared" si="3"/>
        <v>0</v>
      </c>
      <c r="I26" s="31"/>
      <c r="J26" s="31">
        <f t="shared" si="3"/>
        <v>0</v>
      </c>
      <c r="K26" s="31"/>
      <c r="L26" s="31">
        <f t="shared" si="4"/>
        <v>0</v>
      </c>
      <c r="M26" s="31"/>
      <c r="N26" s="31">
        <f t="shared" si="5"/>
        <v>0</v>
      </c>
      <c r="O26" s="8"/>
    </row>
    <row r="27" spans="1:15" ht="18" customHeight="1">
      <c r="A27" s="6" t="str">
        <f>시설공수량집계!A33</f>
        <v>공원시설안내판</v>
      </c>
      <c r="B27" s="68" t="str">
        <f>시설공수량집계!B33</f>
        <v>400x1800</v>
      </c>
      <c r="C27" s="68" t="str">
        <f>시설공수량집계!C33</f>
        <v>개소</v>
      </c>
      <c r="D27" s="74">
        <f>시설공수량집계!D33</f>
        <v>3</v>
      </c>
      <c r="E27" s="31"/>
      <c r="F27" s="31">
        <f t="shared" si="3"/>
        <v>0</v>
      </c>
      <c r="G27" s="31"/>
      <c r="H27" s="31">
        <f t="shared" si="3"/>
        <v>0</v>
      </c>
      <c r="I27" s="31"/>
      <c r="J27" s="31">
        <f t="shared" si="3"/>
        <v>0</v>
      </c>
      <c r="K27" s="31"/>
      <c r="L27" s="31">
        <f t="shared" si="4"/>
        <v>0</v>
      </c>
      <c r="M27" s="31"/>
      <c r="N27" s="31">
        <f t="shared" si="5"/>
        <v>0</v>
      </c>
      <c r="O27" s="8"/>
    </row>
    <row r="28" spans="1:15" ht="18" customHeight="1">
      <c r="A28" s="6" t="str">
        <f>시설공수량집계!A34</f>
        <v>방향안내판</v>
      </c>
      <c r="B28" s="68" t="str">
        <f>시설공수량집계!B34</f>
        <v>600x150</v>
      </c>
      <c r="C28" s="68" t="str">
        <f>시설공수량집계!C34</f>
        <v>개소</v>
      </c>
      <c r="D28" s="74">
        <f>시설공수량집계!D34</f>
        <v>4</v>
      </c>
      <c r="E28" s="31"/>
      <c r="F28" s="31">
        <f t="shared" si="3"/>
        <v>0</v>
      </c>
      <c r="G28" s="31"/>
      <c r="H28" s="31">
        <f t="shared" si="3"/>
        <v>0</v>
      </c>
      <c r="I28" s="31"/>
      <c r="J28" s="31">
        <f t="shared" si="3"/>
        <v>0</v>
      </c>
      <c r="K28" s="31"/>
      <c r="L28" s="31">
        <f t="shared" si="4"/>
        <v>0</v>
      </c>
      <c r="M28" s="31"/>
      <c r="N28" s="31">
        <f t="shared" si="5"/>
        <v>0</v>
      </c>
      <c r="O28" s="8"/>
    </row>
    <row r="29" spans="1:15" ht="18" customHeight="1">
      <c r="A29" s="6" t="str">
        <f>시설공수량집계!A35</f>
        <v>장애인주차안내판</v>
      </c>
      <c r="B29" s="68" t="str">
        <f>시설공수량집계!B35</f>
        <v>400x1800</v>
      </c>
      <c r="C29" s="68" t="str">
        <f>시설공수량집계!C35</f>
        <v>개소</v>
      </c>
      <c r="D29" s="74">
        <f>시설공수량집계!D35</f>
        <v>2</v>
      </c>
      <c r="E29" s="31"/>
      <c r="F29" s="31">
        <f t="shared" si="3"/>
        <v>0</v>
      </c>
      <c r="G29" s="31"/>
      <c r="H29" s="31">
        <f t="shared" si="3"/>
        <v>0</v>
      </c>
      <c r="I29" s="31"/>
      <c r="J29" s="31">
        <f t="shared" si="3"/>
        <v>0</v>
      </c>
      <c r="K29" s="31"/>
      <c r="L29" s="31">
        <f t="shared" si="4"/>
        <v>0</v>
      </c>
      <c r="M29" s="31"/>
      <c r="N29" s="31">
        <f t="shared" si="5"/>
        <v>0</v>
      </c>
      <c r="O29" s="8"/>
    </row>
    <row r="30" spans="1:15" ht="18" customHeight="1">
      <c r="A30" s="6" t="str">
        <f>시설공수량집계!A36</f>
        <v>촉지안내판</v>
      </c>
      <c r="B30" s="68" t="str">
        <f>시설공수량집계!B36</f>
        <v>600x1200, 550x450</v>
      </c>
      <c r="C30" s="68" t="str">
        <f>시설공수량집계!C36</f>
        <v>개소</v>
      </c>
      <c r="D30" s="74">
        <f>시설공수량집계!D36</f>
        <v>1</v>
      </c>
      <c r="E30" s="31"/>
      <c r="F30" s="31">
        <f t="shared" si="3"/>
        <v>0</v>
      </c>
      <c r="G30" s="31"/>
      <c r="H30" s="31">
        <f t="shared" si="3"/>
        <v>0</v>
      </c>
      <c r="I30" s="31"/>
      <c r="J30" s="31">
        <f t="shared" si="3"/>
        <v>0</v>
      </c>
      <c r="K30" s="31"/>
      <c r="L30" s="31">
        <f t="shared" si="4"/>
        <v>0</v>
      </c>
      <c r="M30" s="31"/>
      <c r="N30" s="31">
        <f t="shared" si="5"/>
        <v>0</v>
      </c>
      <c r="O30" s="8"/>
    </row>
    <row r="31" spans="1:15" ht="18" customHeight="1">
      <c r="A31" s="6" t="str">
        <f>시설공수량집계!A39</f>
        <v>소생물서식공간</v>
      </c>
      <c r="B31" s="68" t="str">
        <f>시설공수량집계!B39</f>
        <v>54m2</v>
      </c>
      <c r="C31" s="68" t="str">
        <f>시설공수량집계!C39</f>
        <v>식</v>
      </c>
      <c r="D31" s="74">
        <f>시설공수량집계!D39</f>
        <v>1</v>
      </c>
      <c r="E31" s="31">
        <v>0</v>
      </c>
      <c r="F31" s="31">
        <f t="shared" ref="F31:J31" si="9">E31*$D31</f>
        <v>0</v>
      </c>
      <c r="G31" s="31"/>
      <c r="H31" s="31">
        <f t="shared" si="9"/>
        <v>0</v>
      </c>
      <c r="I31" s="31"/>
      <c r="J31" s="31">
        <f t="shared" si="9"/>
        <v>0</v>
      </c>
      <c r="K31" s="31"/>
      <c r="L31" s="31">
        <f t="shared" ref="L31" si="10">K31*$D31</f>
        <v>0</v>
      </c>
      <c r="M31" s="31"/>
      <c r="N31" s="31">
        <f t="shared" ref="N31" si="11">M31*$D31</f>
        <v>0</v>
      </c>
      <c r="O31" s="8"/>
    </row>
    <row r="32" spans="1:15" ht="18" customHeight="1">
      <c r="A32" s="6" t="str">
        <f>시설공수량집계!A40</f>
        <v>계류</v>
      </c>
      <c r="B32" s="68" t="str">
        <f>시설공수량집계!B40</f>
        <v>180m2</v>
      </c>
      <c r="C32" s="68" t="str">
        <f>시설공수량집계!C40</f>
        <v>식</v>
      </c>
      <c r="D32" s="74">
        <f>시설공수량집계!D40</f>
        <v>1</v>
      </c>
      <c r="E32" s="31">
        <v>0</v>
      </c>
      <c r="F32" s="31">
        <f t="shared" si="3"/>
        <v>0</v>
      </c>
      <c r="G32" s="31"/>
      <c r="H32" s="31">
        <f t="shared" si="3"/>
        <v>0</v>
      </c>
      <c r="I32" s="31"/>
      <c r="J32" s="31">
        <f t="shared" si="3"/>
        <v>0</v>
      </c>
      <c r="K32" s="31">
        <f>시설공수량산출서!F773</f>
        <v>36.72</v>
      </c>
      <c r="L32" s="31">
        <f t="shared" si="4"/>
        <v>36.72</v>
      </c>
      <c r="M32" s="31"/>
      <c r="N32" s="31">
        <f t="shared" si="5"/>
        <v>0</v>
      </c>
      <c r="O32" s="8"/>
    </row>
    <row r="33" spans="1:15" ht="18" customHeight="1">
      <c r="A33" s="6" t="str">
        <f>시설공수량집계!A41</f>
        <v>경관석A</v>
      </c>
      <c r="B33" s="68" t="str">
        <f>시설공수량집계!B41</f>
        <v>6목</v>
      </c>
      <c r="C33" s="68" t="str">
        <f>시설공수량집계!C41</f>
        <v>개소</v>
      </c>
      <c r="D33" s="74">
        <f>시설공수량집계!D41</f>
        <v>20</v>
      </c>
      <c r="E33" s="31"/>
      <c r="F33" s="31">
        <f t="shared" si="3"/>
        <v>0</v>
      </c>
      <c r="G33" s="31"/>
      <c r="H33" s="31">
        <f t="shared" si="3"/>
        <v>0</v>
      </c>
      <c r="I33" s="31">
        <v>0</v>
      </c>
      <c r="J33" s="31">
        <f t="shared" si="3"/>
        <v>0</v>
      </c>
      <c r="K33" s="31"/>
      <c r="L33" s="31">
        <f t="shared" si="4"/>
        <v>0</v>
      </c>
      <c r="M33" s="31"/>
      <c r="N33" s="31">
        <f t="shared" si="5"/>
        <v>0</v>
      </c>
      <c r="O33" s="8"/>
    </row>
    <row r="34" spans="1:15" ht="18" customHeight="1">
      <c r="A34" s="6" t="str">
        <f>시설공수량집계!A42</f>
        <v>경관석B</v>
      </c>
      <c r="B34" s="68" t="str">
        <f>시설공수량집계!B42</f>
        <v>4목</v>
      </c>
      <c r="C34" s="68" t="str">
        <f>시설공수량집계!C42</f>
        <v>개소</v>
      </c>
      <c r="D34" s="74">
        <f>시설공수량집계!D42</f>
        <v>20</v>
      </c>
      <c r="E34" s="31">
        <v>0</v>
      </c>
      <c r="F34" s="31">
        <f t="shared" si="3"/>
        <v>0</v>
      </c>
      <c r="G34" s="31"/>
      <c r="H34" s="31">
        <f t="shared" si="3"/>
        <v>0</v>
      </c>
      <c r="I34" s="31"/>
      <c r="J34" s="31">
        <f t="shared" si="3"/>
        <v>0</v>
      </c>
      <c r="K34" s="31"/>
      <c r="L34" s="31">
        <f t="shared" si="4"/>
        <v>0</v>
      </c>
      <c r="M34" s="31"/>
      <c r="N34" s="31">
        <f t="shared" si="5"/>
        <v>0</v>
      </c>
      <c r="O34" s="8"/>
    </row>
    <row r="35" spans="1:15" ht="18" customHeight="1">
      <c r="A35" s="6" t="str">
        <f>시설공수량집계!A43</f>
        <v>볼라드</v>
      </c>
      <c r="B35" s="68" t="str">
        <f>시설공수량집계!B43</f>
        <v>D110x850</v>
      </c>
      <c r="C35" s="68" t="str">
        <f>시설공수량집계!C43</f>
        <v>개소</v>
      </c>
      <c r="D35" s="74">
        <f>시설공수량집계!D43</f>
        <v>10</v>
      </c>
      <c r="E35" s="31">
        <v>0</v>
      </c>
      <c r="F35" s="31">
        <f t="shared" ref="F35" si="12">E35*$D35</f>
        <v>0</v>
      </c>
      <c r="G35" s="31"/>
      <c r="H35" s="31">
        <f t="shared" ref="H35" si="13">G35*$D35</f>
        <v>0</v>
      </c>
      <c r="I35" s="31"/>
      <c r="J35" s="31">
        <f t="shared" ref="J35" si="14">I35*$D35</f>
        <v>0</v>
      </c>
      <c r="K35" s="31"/>
      <c r="L35" s="31">
        <f t="shared" ref="L35" si="15">K35*$D35</f>
        <v>0</v>
      </c>
      <c r="M35" s="31"/>
      <c r="N35" s="31">
        <f t="shared" ref="N35" si="16">M35*$D35</f>
        <v>0</v>
      </c>
      <c r="O35" s="8"/>
    </row>
    <row r="36" spans="1:15" ht="18" customHeight="1">
      <c r="A36" s="600" t="s">
        <v>14</v>
      </c>
      <c r="B36" s="568"/>
      <c r="C36" s="568"/>
      <c r="D36" s="568"/>
      <c r="E36" s="569">
        <f>SUM(F5:F35)</f>
        <v>181.28</v>
      </c>
      <c r="F36" s="569"/>
      <c r="G36" s="569">
        <f>SUM(H5:H35)</f>
        <v>211.06799999999998</v>
      </c>
      <c r="H36" s="569"/>
      <c r="I36" s="592">
        <f>SUM(J5:J35)</f>
        <v>8361.5400000000009</v>
      </c>
      <c r="J36" s="592"/>
      <c r="K36" s="569">
        <f>SUM(L5:L35)</f>
        <v>181.49471300000002</v>
      </c>
      <c r="L36" s="569"/>
      <c r="M36" s="569">
        <f>SUM(N5:N35)</f>
        <v>4082.2126840000001</v>
      </c>
      <c r="N36" s="569"/>
      <c r="O36" s="13"/>
    </row>
    <row r="37" spans="1:15" ht="18" customHeight="1" thickBot="1">
      <c r="A37" s="518" t="s">
        <v>43</v>
      </c>
      <c r="B37" s="519"/>
      <c r="C37" s="519"/>
      <c r="D37" s="519"/>
      <c r="E37" s="566">
        <f>ROUNDUP(E36,0)</f>
        <v>182</v>
      </c>
      <c r="F37" s="566"/>
      <c r="G37" s="566">
        <f>ROUNDUP(G36,0)</f>
        <v>212</v>
      </c>
      <c r="H37" s="566"/>
      <c r="I37" s="601">
        <f>ROUNDUP(I36,0)</f>
        <v>8362</v>
      </c>
      <c r="J37" s="601"/>
      <c r="K37" s="566">
        <f>ROUNDUP(K36,0)</f>
        <v>182</v>
      </c>
      <c r="L37" s="566"/>
      <c r="M37" s="566">
        <f>ROUNDUP(M36,0)/1000</f>
        <v>4.0830000000000002</v>
      </c>
      <c r="N37" s="566"/>
      <c r="O37" s="16"/>
    </row>
    <row r="38" spans="1:15" ht="20.100000000000001" customHeight="1">
      <c r="A38" s="9"/>
      <c r="B38" s="9"/>
      <c r="C38" s="12"/>
      <c r="D38" s="9"/>
      <c r="E38" s="9"/>
      <c r="F38" s="9"/>
      <c r="G38" s="9"/>
      <c r="H38" s="9"/>
      <c r="I38" s="9"/>
      <c r="J38" s="9"/>
      <c r="K38" s="9"/>
      <c r="L38" s="9"/>
      <c r="M38" s="9"/>
      <c r="N38" s="9"/>
      <c r="O38" s="9"/>
    </row>
    <row r="39" spans="1:15" ht="20.100000000000001" customHeight="1"/>
    <row r="40" spans="1:15" ht="20.100000000000001" customHeight="1"/>
    <row r="41" spans="1:15" ht="20.100000000000001" customHeight="1"/>
    <row r="42" spans="1:15" ht="20.100000000000001" customHeight="1"/>
    <row r="43" spans="1:15" ht="20.100000000000001" customHeight="1"/>
    <row r="44" spans="1:15" ht="20.100000000000001" customHeight="1"/>
    <row r="45" spans="1:15" ht="20.100000000000001" customHeight="1"/>
    <row r="46" spans="1:15" ht="20.100000000000001" customHeight="1"/>
    <row r="47" spans="1:15" ht="20.100000000000001" customHeight="1"/>
    <row r="48" spans="1:15" ht="20.100000000000001" customHeight="1"/>
    <row r="49" ht="20.100000000000001" customHeight="1"/>
    <row r="50" ht="20.100000000000001" customHeight="1"/>
    <row r="51" ht="20.100000000000001" customHeight="1"/>
    <row r="52" ht="20.100000000000001" customHeight="1"/>
  </sheetData>
  <mergeCells count="27">
    <mergeCell ref="O2:O4"/>
    <mergeCell ref="M3:N3"/>
    <mergeCell ref="A2:A4"/>
    <mergeCell ref="B2:B4"/>
    <mergeCell ref="C2:C4"/>
    <mergeCell ref="D2:D4"/>
    <mergeCell ref="M2:N2"/>
    <mergeCell ref="K2:L2"/>
    <mergeCell ref="K3:L3"/>
    <mergeCell ref="E2:F2"/>
    <mergeCell ref="I2:J2"/>
    <mergeCell ref="E3:F3"/>
    <mergeCell ref="I3:J3"/>
    <mergeCell ref="G2:H2"/>
    <mergeCell ref="G3:H3"/>
    <mergeCell ref="A36:D36"/>
    <mergeCell ref="M36:N36"/>
    <mergeCell ref="A37:D37"/>
    <mergeCell ref="M37:N37"/>
    <mergeCell ref="K36:L36"/>
    <mergeCell ref="K37:L37"/>
    <mergeCell ref="E36:F36"/>
    <mergeCell ref="I36:J36"/>
    <mergeCell ref="E37:F37"/>
    <mergeCell ref="I37:J37"/>
    <mergeCell ref="G36:H36"/>
    <mergeCell ref="G37:H37"/>
  </mergeCells>
  <phoneticPr fontId="1" type="noConversion"/>
  <printOptions horizontalCentered="1"/>
  <pageMargins left="0.59055118110236227" right="0.39370078740157483" top="0.59055118110236227" bottom="0.39370078740157483" header="0.39370078740157483" footer="0.39370078740157483"/>
  <pageSetup paperSize="9" scale="75" orientation="landscape"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7" tint="0.59999389629810485"/>
  </sheetPr>
  <dimension ref="A1:N28"/>
  <sheetViews>
    <sheetView view="pageBreakPreview" zoomScale="85" zoomScaleNormal="80" zoomScaleSheetLayoutView="85" workbookViewId="0">
      <pane ySplit="4" topLeftCell="A5" activePane="bottomLeft" state="frozen"/>
      <selection activeCell="H26" sqref="H26"/>
      <selection pane="bottomLeft" activeCell="A15" sqref="A15"/>
    </sheetView>
  </sheetViews>
  <sheetFormatPr defaultColWidth="9.125" defaultRowHeight="16.5"/>
  <cols>
    <col min="1" max="1" width="19" customWidth="1"/>
    <col min="2" max="2" width="14.75" style="2" customWidth="1"/>
    <col min="3" max="3" width="5.375" style="2" customWidth="1"/>
    <col min="4" max="4" width="10.625" style="2" customWidth="1"/>
    <col min="5" max="5" width="12.25" customWidth="1"/>
    <col min="6" max="6" width="12.125" customWidth="1"/>
    <col min="7" max="7" width="12" customWidth="1"/>
    <col min="8" max="9" width="9.625" customWidth="1"/>
    <col min="10" max="13" width="9.625" hidden="1" customWidth="1"/>
    <col min="14" max="14" width="13.625" customWidth="1"/>
    <col min="15" max="15" width="13.125" customWidth="1"/>
    <col min="16" max="20" width="0" hidden="1" customWidth="1"/>
  </cols>
  <sheetData>
    <row r="1" spans="1:14" ht="30" customHeight="1" thickBot="1">
      <c r="A1" s="1" t="s">
        <v>167</v>
      </c>
    </row>
    <row r="2" spans="1:14" ht="17.100000000000001" customHeight="1">
      <c r="A2" s="501" t="s">
        <v>11</v>
      </c>
      <c r="B2" s="504" t="s">
        <v>1</v>
      </c>
      <c r="C2" s="504" t="s">
        <v>28</v>
      </c>
      <c r="D2" s="504" t="s">
        <v>125</v>
      </c>
      <c r="E2" s="593" t="s">
        <v>131</v>
      </c>
      <c r="F2" s="594" t="s">
        <v>137</v>
      </c>
      <c r="G2" s="595"/>
      <c r="H2" s="565" t="s">
        <v>138</v>
      </c>
      <c r="I2" s="524"/>
      <c r="J2" s="524"/>
      <c r="K2" s="524"/>
      <c r="L2" s="524"/>
      <c r="M2" s="525"/>
      <c r="N2" s="508" t="s">
        <v>4</v>
      </c>
    </row>
    <row r="3" spans="1:14" ht="17.100000000000001" customHeight="1">
      <c r="A3" s="502"/>
      <c r="B3" s="505"/>
      <c r="C3" s="505"/>
      <c r="D3" s="505"/>
      <c r="E3" s="505"/>
      <c r="F3" s="596"/>
      <c r="G3" s="597"/>
      <c r="H3" s="505" t="s">
        <v>602</v>
      </c>
      <c r="I3" s="505"/>
      <c r="J3" s="505" t="s">
        <v>127</v>
      </c>
      <c r="K3" s="505"/>
      <c r="L3" s="505" t="s">
        <v>133</v>
      </c>
      <c r="M3" s="505"/>
      <c r="N3" s="509"/>
    </row>
    <row r="4" spans="1:14" ht="17.100000000000001" customHeight="1" thickBot="1">
      <c r="A4" s="503"/>
      <c r="B4" s="506"/>
      <c r="C4" s="506"/>
      <c r="D4" s="506"/>
      <c r="E4" s="506"/>
      <c r="F4" s="52" t="s">
        <v>128</v>
      </c>
      <c r="G4" s="52" t="s">
        <v>14</v>
      </c>
      <c r="H4" s="52" t="s">
        <v>128</v>
      </c>
      <c r="I4" s="52" t="s">
        <v>14</v>
      </c>
      <c r="J4" s="52" t="s">
        <v>128</v>
      </c>
      <c r="K4" s="52" t="s">
        <v>14</v>
      </c>
      <c r="L4" s="52" t="s">
        <v>128</v>
      </c>
      <c r="M4" s="52" t="s">
        <v>14</v>
      </c>
      <c r="N4" s="510"/>
    </row>
    <row r="5" spans="1:14" ht="17.100000000000001" customHeight="1" thickTop="1">
      <c r="A5" s="6" t="e">
        <f>시설공수량집계!#REF!</f>
        <v>#REF!</v>
      </c>
      <c r="B5" s="68" t="e">
        <f>시설공수량집계!#REF!</f>
        <v>#REF!</v>
      </c>
      <c r="C5" s="68" t="e">
        <f>시설공수량집계!#REF!</f>
        <v>#REF!</v>
      </c>
      <c r="D5" s="92" t="e">
        <f>시설공수량집계!#REF!</f>
        <v>#REF!</v>
      </c>
      <c r="E5" s="86">
        <f t="shared" ref="E5:E22" si="0">(12*6)+10+(0.5*0.5*0.6*2300)</f>
        <v>427</v>
      </c>
      <c r="F5" s="75">
        <v>3</v>
      </c>
      <c r="G5" s="18">
        <f t="shared" ref="G5:G11" si="1">E5*F5</f>
        <v>1281</v>
      </c>
      <c r="H5" s="75"/>
      <c r="I5" s="18">
        <f t="shared" ref="I5:I11" si="2">E5*H5</f>
        <v>0</v>
      </c>
      <c r="J5" s="75"/>
      <c r="K5" s="18">
        <f t="shared" ref="K5:K11" si="3">E5*J5</f>
        <v>0</v>
      </c>
      <c r="L5" s="75"/>
      <c r="M5" s="18">
        <f t="shared" ref="M5:M11" si="4">E5*L5</f>
        <v>0</v>
      </c>
      <c r="N5" s="35"/>
    </row>
    <row r="6" spans="1:14" ht="17.100000000000001" customHeight="1">
      <c r="A6" s="6" t="e">
        <f>시설공수량집계!#REF!</f>
        <v>#REF!</v>
      </c>
      <c r="B6" s="68" t="e">
        <f>시설공수량집계!#REF!</f>
        <v>#REF!</v>
      </c>
      <c r="C6" s="68" t="e">
        <f>시설공수량집계!#REF!</f>
        <v>#REF!</v>
      </c>
      <c r="D6" s="92" t="e">
        <f>시설공수량집계!#REF!</f>
        <v>#REF!</v>
      </c>
      <c r="E6" s="86">
        <f t="shared" si="0"/>
        <v>427</v>
      </c>
      <c r="F6" s="75">
        <v>3</v>
      </c>
      <c r="G6" s="18">
        <f t="shared" si="1"/>
        <v>1281</v>
      </c>
      <c r="H6" s="75"/>
      <c r="I6" s="18">
        <f t="shared" si="2"/>
        <v>0</v>
      </c>
      <c r="J6" s="75"/>
      <c r="K6" s="18">
        <f t="shared" si="3"/>
        <v>0</v>
      </c>
      <c r="L6" s="75"/>
      <c r="M6" s="18">
        <f t="shared" si="4"/>
        <v>0</v>
      </c>
      <c r="N6" s="35"/>
    </row>
    <row r="7" spans="1:14" ht="17.100000000000001" customHeight="1">
      <c r="A7" s="6" t="e">
        <f>시설공수량집계!#REF!</f>
        <v>#REF!</v>
      </c>
      <c r="B7" s="68" t="e">
        <f>시설공수량집계!#REF!</f>
        <v>#REF!</v>
      </c>
      <c r="C7" s="68" t="e">
        <f>시설공수량집계!#REF!</f>
        <v>#REF!</v>
      </c>
      <c r="D7" s="92" t="e">
        <f>시설공수량집계!#REF!</f>
        <v>#REF!</v>
      </c>
      <c r="E7" s="86">
        <f t="shared" si="0"/>
        <v>427</v>
      </c>
      <c r="F7" s="75">
        <v>3</v>
      </c>
      <c r="G7" s="18">
        <f t="shared" si="1"/>
        <v>1281</v>
      </c>
      <c r="H7" s="75"/>
      <c r="I7" s="18">
        <f t="shared" si="2"/>
        <v>0</v>
      </c>
      <c r="J7" s="75"/>
      <c r="K7" s="18">
        <f t="shared" si="3"/>
        <v>0</v>
      </c>
      <c r="L7" s="75"/>
      <c r="M7" s="18">
        <f t="shared" si="4"/>
        <v>0</v>
      </c>
      <c r="N7" s="35"/>
    </row>
    <row r="8" spans="1:14" ht="17.100000000000001" customHeight="1">
      <c r="A8" s="6" t="str">
        <f>시설공수량집계!A10</f>
        <v>계단A</v>
      </c>
      <c r="B8" s="68" t="str">
        <f>시설공수량집계!B10</f>
        <v>W4000 x 14단, H150</v>
      </c>
      <c r="C8" s="68" t="str">
        <f>시설공수량집계!C10</f>
        <v>개소</v>
      </c>
      <c r="D8" s="92">
        <f>시설공수량집계!D10</f>
        <v>1</v>
      </c>
      <c r="E8" s="86">
        <f t="shared" si="0"/>
        <v>427</v>
      </c>
      <c r="F8" s="75">
        <v>3</v>
      </c>
      <c r="G8" s="18">
        <f t="shared" si="1"/>
        <v>1281</v>
      </c>
      <c r="H8" s="75"/>
      <c r="I8" s="18">
        <f t="shared" si="2"/>
        <v>0</v>
      </c>
      <c r="J8" s="75"/>
      <c r="K8" s="18">
        <f t="shared" si="3"/>
        <v>0</v>
      </c>
      <c r="L8" s="75"/>
      <c r="M8" s="18">
        <f t="shared" si="4"/>
        <v>0</v>
      </c>
      <c r="N8" s="35"/>
    </row>
    <row r="9" spans="1:14" ht="17.100000000000001" customHeight="1">
      <c r="A9" s="6" t="str">
        <f>시설공수량집계!A11</f>
        <v>계단B</v>
      </c>
      <c r="B9" s="68" t="str">
        <f>시설공수량집계!B11</f>
        <v>W1500 x 18단, H180</v>
      </c>
      <c r="C9" s="68" t="str">
        <f>시설공수량집계!C11</f>
        <v>개소</v>
      </c>
      <c r="D9" s="92">
        <f>시설공수량집계!D11</f>
        <v>1</v>
      </c>
      <c r="E9" s="86">
        <f t="shared" si="0"/>
        <v>427</v>
      </c>
      <c r="F9" s="75">
        <v>3</v>
      </c>
      <c r="G9" s="18">
        <f t="shared" si="1"/>
        <v>1281</v>
      </c>
      <c r="H9" s="75"/>
      <c r="I9" s="18">
        <f t="shared" si="2"/>
        <v>0</v>
      </c>
      <c r="J9" s="75"/>
      <c r="K9" s="18">
        <f t="shared" si="3"/>
        <v>0</v>
      </c>
      <c r="L9" s="75"/>
      <c r="M9" s="18">
        <f t="shared" si="4"/>
        <v>0</v>
      </c>
      <c r="N9" s="35"/>
    </row>
    <row r="10" spans="1:14" ht="17.100000000000001" customHeight="1">
      <c r="A10" s="6" t="str">
        <f>시설공수량집계!A12</f>
        <v>계단C</v>
      </c>
      <c r="B10" s="68" t="str">
        <f>시설공수량집계!B12</f>
        <v>W2500 x 7단, H150</v>
      </c>
      <c r="C10" s="68" t="str">
        <f>시설공수량집계!C12</f>
        <v>개소</v>
      </c>
      <c r="D10" s="92">
        <f>시설공수량집계!D12</f>
        <v>1</v>
      </c>
      <c r="E10" s="86">
        <f t="shared" si="0"/>
        <v>427</v>
      </c>
      <c r="F10" s="75">
        <v>3</v>
      </c>
      <c r="G10" s="18">
        <f t="shared" si="1"/>
        <v>1281</v>
      </c>
      <c r="H10" s="75"/>
      <c r="I10" s="18">
        <f t="shared" si="2"/>
        <v>0</v>
      </c>
      <c r="J10" s="75"/>
      <c r="K10" s="18">
        <f t="shared" si="3"/>
        <v>0</v>
      </c>
      <c r="L10" s="75"/>
      <c r="M10" s="18">
        <f t="shared" si="4"/>
        <v>0</v>
      </c>
      <c r="N10" s="35"/>
    </row>
    <row r="11" spans="1:14" ht="17.100000000000001" customHeight="1">
      <c r="A11" s="6" t="str">
        <f>시설공수량집계!A16</f>
        <v>화계</v>
      </c>
      <c r="B11" s="68" t="str">
        <f>시설공수량집계!B16</f>
        <v>H0.45~2.0, L=113</v>
      </c>
      <c r="C11" s="68" t="str">
        <f>시설공수량집계!C16</f>
        <v>식</v>
      </c>
      <c r="D11" s="92">
        <f>시설공수량집계!D16</f>
        <v>1</v>
      </c>
      <c r="E11" s="86">
        <f t="shared" si="0"/>
        <v>427</v>
      </c>
      <c r="F11" s="75">
        <v>3</v>
      </c>
      <c r="G11" s="18">
        <f t="shared" si="1"/>
        <v>1281</v>
      </c>
      <c r="H11" s="75"/>
      <c r="I11" s="18">
        <f t="shared" si="2"/>
        <v>0</v>
      </c>
      <c r="J11" s="75"/>
      <c r="K11" s="18">
        <f t="shared" si="3"/>
        <v>0</v>
      </c>
      <c r="L11" s="75"/>
      <c r="M11" s="18">
        <f t="shared" si="4"/>
        <v>0</v>
      </c>
      <c r="N11" s="35"/>
    </row>
    <row r="12" spans="1:14" s="188" customFormat="1" ht="17.100000000000001" customHeight="1">
      <c r="A12" s="6" t="str">
        <f>시설공수량집계!A42</f>
        <v>경관석B</v>
      </c>
      <c r="B12" s="68" t="str">
        <f>시설공수량집계!B42</f>
        <v>4목</v>
      </c>
      <c r="C12" s="68" t="str">
        <f>시설공수량집계!C42</f>
        <v>개소</v>
      </c>
      <c r="D12" s="92">
        <f>시설공수량집계!D42</f>
        <v>20</v>
      </c>
      <c r="E12" s="86">
        <f t="shared" si="0"/>
        <v>427</v>
      </c>
      <c r="F12" s="75">
        <v>3</v>
      </c>
      <c r="G12" s="18">
        <f t="shared" ref="G12:G14" si="5">E12*F12</f>
        <v>1281</v>
      </c>
      <c r="H12" s="75"/>
      <c r="I12" s="18">
        <f t="shared" ref="I12:I14" si="6">E12*H12</f>
        <v>0</v>
      </c>
      <c r="J12" s="75"/>
      <c r="K12" s="18">
        <f t="shared" ref="K12:K14" si="7">E12*J12</f>
        <v>0</v>
      </c>
      <c r="L12" s="75"/>
      <c r="M12" s="18">
        <f t="shared" ref="M12:M14" si="8">E12*L12</f>
        <v>0</v>
      </c>
      <c r="N12" s="35"/>
    </row>
    <row r="13" spans="1:14" s="188" customFormat="1" ht="17.100000000000001" customHeight="1">
      <c r="A13" s="6" t="e">
        <f>시설공수량집계!#REF!</f>
        <v>#REF!</v>
      </c>
      <c r="B13" s="68" t="e">
        <f>시설공수량집계!#REF!</f>
        <v>#REF!</v>
      </c>
      <c r="C13" s="68" t="e">
        <f>시설공수량집계!#REF!</f>
        <v>#REF!</v>
      </c>
      <c r="D13" s="92" t="e">
        <f>시설공수량집계!#REF!</f>
        <v>#REF!</v>
      </c>
      <c r="E13" s="86">
        <f t="shared" si="0"/>
        <v>427</v>
      </c>
      <c r="F13" s="75">
        <v>3</v>
      </c>
      <c r="G13" s="18">
        <f t="shared" si="5"/>
        <v>1281</v>
      </c>
      <c r="H13" s="75"/>
      <c r="I13" s="18">
        <f t="shared" si="6"/>
        <v>0</v>
      </c>
      <c r="J13" s="75"/>
      <c r="K13" s="18">
        <f t="shared" si="7"/>
        <v>0</v>
      </c>
      <c r="L13" s="75"/>
      <c r="M13" s="18">
        <f t="shared" si="8"/>
        <v>0</v>
      </c>
      <c r="N13" s="35"/>
    </row>
    <row r="14" spans="1:14" s="188" customFormat="1" ht="17.100000000000001" customHeight="1">
      <c r="A14" s="6" t="e">
        <f>시설공수량집계!#REF!</f>
        <v>#REF!</v>
      </c>
      <c r="B14" s="68" t="e">
        <f>시설공수량집계!#REF!</f>
        <v>#REF!</v>
      </c>
      <c r="C14" s="68" t="e">
        <f>시설공수량집계!#REF!</f>
        <v>#REF!</v>
      </c>
      <c r="D14" s="92" t="e">
        <f>시설공수량집계!#REF!</f>
        <v>#REF!</v>
      </c>
      <c r="E14" s="86">
        <f t="shared" si="0"/>
        <v>427</v>
      </c>
      <c r="F14" s="75">
        <v>3</v>
      </c>
      <c r="G14" s="18">
        <f t="shared" si="5"/>
        <v>1281</v>
      </c>
      <c r="H14" s="75"/>
      <c r="I14" s="18">
        <f t="shared" si="6"/>
        <v>0</v>
      </c>
      <c r="J14" s="75"/>
      <c r="K14" s="18">
        <f t="shared" si="7"/>
        <v>0</v>
      </c>
      <c r="L14" s="75"/>
      <c r="M14" s="18">
        <f t="shared" si="8"/>
        <v>0</v>
      </c>
      <c r="N14" s="35"/>
    </row>
    <row r="15" spans="1:14" s="188" customFormat="1" ht="17.100000000000001" customHeight="1">
      <c r="A15" s="6" t="e">
        <f>시설공수량집계!#REF!</f>
        <v>#REF!</v>
      </c>
      <c r="B15" s="68" t="e">
        <f>시설공수량집계!#REF!</f>
        <v>#REF!</v>
      </c>
      <c r="C15" s="68" t="e">
        <f>시설공수량집계!#REF!</f>
        <v>#REF!</v>
      </c>
      <c r="D15" s="92" t="e">
        <f>시설공수량집계!#REF!</f>
        <v>#REF!</v>
      </c>
      <c r="E15" s="86">
        <f t="shared" si="0"/>
        <v>427</v>
      </c>
      <c r="F15" s="75">
        <v>3</v>
      </c>
      <c r="G15" s="18">
        <f t="shared" ref="G15" si="9">E15*F15</f>
        <v>1281</v>
      </c>
      <c r="H15" s="75"/>
      <c r="I15" s="18">
        <f t="shared" ref="I15" si="10">E15*H15</f>
        <v>0</v>
      </c>
      <c r="J15" s="75"/>
      <c r="K15" s="18">
        <f t="shared" ref="K15" si="11">E15*J15</f>
        <v>0</v>
      </c>
      <c r="L15" s="75"/>
      <c r="M15" s="18">
        <f t="shared" ref="M15" si="12">E15*L15</f>
        <v>0</v>
      </c>
      <c r="N15" s="35"/>
    </row>
    <row r="16" spans="1:14" s="188" customFormat="1" ht="17.100000000000001" customHeight="1">
      <c r="A16" s="6" t="e">
        <f>시설공수량집계!#REF!</f>
        <v>#REF!</v>
      </c>
      <c r="B16" s="68" t="e">
        <f>시설공수량집계!#REF!</f>
        <v>#REF!</v>
      </c>
      <c r="C16" s="68" t="e">
        <f>시설공수량집계!#REF!</f>
        <v>#REF!</v>
      </c>
      <c r="D16" s="92" t="e">
        <f>시설공수량집계!#REF!</f>
        <v>#REF!</v>
      </c>
      <c r="E16" s="86">
        <f t="shared" si="0"/>
        <v>427</v>
      </c>
      <c r="F16" s="75">
        <v>3</v>
      </c>
      <c r="G16" s="18">
        <f t="shared" ref="G16" si="13">E16*F16</f>
        <v>1281</v>
      </c>
      <c r="H16" s="75"/>
      <c r="I16" s="18">
        <f t="shared" ref="I16" si="14">E16*H16</f>
        <v>0</v>
      </c>
      <c r="J16" s="75"/>
      <c r="K16" s="18">
        <f t="shared" ref="K16" si="15">E16*J16</f>
        <v>0</v>
      </c>
      <c r="L16" s="75"/>
      <c r="M16" s="18">
        <f t="shared" ref="M16" si="16">E16*L16</f>
        <v>0</v>
      </c>
      <c r="N16" s="35"/>
    </row>
    <row r="17" spans="1:14" s="188" customFormat="1" ht="17.100000000000001" customHeight="1">
      <c r="A17" s="6" t="e">
        <f>시설공수량집계!#REF!</f>
        <v>#REF!</v>
      </c>
      <c r="B17" s="68" t="e">
        <f>시설공수량집계!#REF!</f>
        <v>#REF!</v>
      </c>
      <c r="C17" s="68" t="e">
        <f>시설공수량집계!#REF!</f>
        <v>#REF!</v>
      </c>
      <c r="D17" s="92" t="e">
        <f>시설공수량집계!#REF!</f>
        <v>#REF!</v>
      </c>
      <c r="E17" s="86">
        <f t="shared" si="0"/>
        <v>427</v>
      </c>
      <c r="F17" s="75">
        <v>3</v>
      </c>
      <c r="G17" s="18">
        <f t="shared" ref="G17" si="17">E17*F17</f>
        <v>1281</v>
      </c>
      <c r="H17" s="75"/>
      <c r="I17" s="18">
        <f t="shared" ref="I17" si="18">E17*H17</f>
        <v>0</v>
      </c>
      <c r="J17" s="75"/>
      <c r="K17" s="18">
        <f t="shared" ref="K17" si="19">E17*J17</f>
        <v>0</v>
      </c>
      <c r="L17" s="75"/>
      <c r="M17" s="18">
        <f t="shared" ref="M17" si="20">E17*L17</f>
        <v>0</v>
      </c>
      <c r="N17" s="35"/>
    </row>
    <row r="18" spans="1:14" s="188" customFormat="1" ht="17.100000000000001" customHeight="1">
      <c r="A18" s="6" t="e">
        <f>시설공수량집계!#REF!</f>
        <v>#REF!</v>
      </c>
      <c r="B18" s="68" t="e">
        <f>시설공수량집계!#REF!</f>
        <v>#REF!</v>
      </c>
      <c r="C18" s="68" t="e">
        <f>시설공수량집계!#REF!</f>
        <v>#REF!</v>
      </c>
      <c r="D18" s="92" t="e">
        <f>시설공수량집계!#REF!</f>
        <v>#REF!</v>
      </c>
      <c r="E18" s="86">
        <f t="shared" si="0"/>
        <v>427</v>
      </c>
      <c r="F18" s="75">
        <v>3</v>
      </c>
      <c r="G18" s="18">
        <f t="shared" ref="G18" si="21">E18*F18</f>
        <v>1281</v>
      </c>
      <c r="H18" s="75"/>
      <c r="I18" s="18">
        <f t="shared" ref="I18" si="22">E18*H18</f>
        <v>0</v>
      </c>
      <c r="J18" s="75"/>
      <c r="K18" s="18">
        <f t="shared" ref="K18" si="23">E18*J18</f>
        <v>0</v>
      </c>
      <c r="L18" s="75"/>
      <c r="M18" s="18">
        <f t="shared" ref="M18" si="24">E18*L18</f>
        <v>0</v>
      </c>
      <c r="N18" s="35"/>
    </row>
    <row r="19" spans="1:14" s="188" customFormat="1" ht="17.100000000000001" customHeight="1">
      <c r="A19" s="6" t="e">
        <f>시설공수량집계!#REF!</f>
        <v>#REF!</v>
      </c>
      <c r="B19" s="68" t="e">
        <f>시설공수량집계!#REF!</f>
        <v>#REF!</v>
      </c>
      <c r="C19" s="68" t="e">
        <f>시설공수량집계!#REF!</f>
        <v>#REF!</v>
      </c>
      <c r="D19" s="92" t="e">
        <f>시설공수량집계!#REF!</f>
        <v>#REF!</v>
      </c>
      <c r="E19" s="86">
        <f t="shared" si="0"/>
        <v>427</v>
      </c>
      <c r="F19" s="75">
        <v>3</v>
      </c>
      <c r="G19" s="18">
        <f t="shared" ref="G19" si="25">E19*F19</f>
        <v>1281</v>
      </c>
      <c r="H19" s="75"/>
      <c r="I19" s="18">
        <f t="shared" ref="I19" si="26">E19*H19</f>
        <v>0</v>
      </c>
      <c r="J19" s="75"/>
      <c r="K19" s="18">
        <f t="shared" ref="K19" si="27">E19*J19</f>
        <v>0</v>
      </c>
      <c r="L19" s="75"/>
      <c r="M19" s="18">
        <f t="shared" ref="M19" si="28">E19*L19</f>
        <v>0</v>
      </c>
      <c r="N19" s="35"/>
    </row>
    <row r="20" spans="1:14" s="188" customFormat="1" ht="17.100000000000001" customHeight="1">
      <c r="A20" s="6" t="e">
        <f>시설공수량집계!#REF!</f>
        <v>#REF!</v>
      </c>
      <c r="B20" s="68" t="e">
        <f>시설공수량집계!#REF!</f>
        <v>#REF!</v>
      </c>
      <c r="C20" s="68" t="e">
        <f>시설공수량집계!#REF!</f>
        <v>#REF!</v>
      </c>
      <c r="D20" s="92" t="e">
        <f>시설공수량집계!#REF!</f>
        <v>#REF!</v>
      </c>
      <c r="E20" s="86">
        <f t="shared" si="0"/>
        <v>427</v>
      </c>
      <c r="F20" s="75">
        <v>3</v>
      </c>
      <c r="G20" s="18">
        <f t="shared" ref="G20:G22" si="29">E20*F20</f>
        <v>1281</v>
      </c>
      <c r="H20" s="75"/>
      <c r="I20" s="18">
        <f t="shared" ref="I20:I22" si="30">E20*H20</f>
        <v>0</v>
      </c>
      <c r="J20" s="75"/>
      <c r="K20" s="18">
        <f t="shared" ref="K20:K22" si="31">E20*J20</f>
        <v>0</v>
      </c>
      <c r="L20" s="75"/>
      <c r="M20" s="18">
        <f t="shared" ref="M20:M22" si="32">E20*L20</f>
        <v>0</v>
      </c>
      <c r="N20" s="35"/>
    </row>
    <row r="21" spans="1:14" s="188" customFormat="1" ht="17.100000000000001" customHeight="1">
      <c r="A21" s="6" t="e">
        <f>시설공수량집계!#REF!</f>
        <v>#REF!</v>
      </c>
      <c r="B21" s="68" t="e">
        <f>시설공수량집계!#REF!</f>
        <v>#REF!</v>
      </c>
      <c r="C21" s="68" t="e">
        <f>시설공수량집계!#REF!</f>
        <v>#REF!</v>
      </c>
      <c r="D21" s="92" t="e">
        <f>시설공수량집계!#REF!</f>
        <v>#REF!</v>
      </c>
      <c r="E21" s="86">
        <f t="shared" si="0"/>
        <v>427</v>
      </c>
      <c r="F21" s="75">
        <v>3</v>
      </c>
      <c r="G21" s="18">
        <f t="shared" si="29"/>
        <v>1281</v>
      </c>
      <c r="H21" s="75"/>
      <c r="I21" s="18">
        <f t="shared" si="30"/>
        <v>0</v>
      </c>
      <c r="J21" s="75"/>
      <c r="K21" s="18">
        <f t="shared" si="31"/>
        <v>0</v>
      </c>
      <c r="L21" s="75"/>
      <c r="M21" s="18">
        <f t="shared" si="32"/>
        <v>0</v>
      </c>
      <c r="N21" s="35"/>
    </row>
    <row r="22" spans="1:14" s="188" customFormat="1" ht="17.100000000000001" customHeight="1">
      <c r="A22" s="6" t="e">
        <f>시설공수량집계!#REF!</f>
        <v>#REF!</v>
      </c>
      <c r="B22" s="68" t="e">
        <f>시설공수량집계!#REF!</f>
        <v>#REF!</v>
      </c>
      <c r="C22" s="68" t="e">
        <f>시설공수량집계!#REF!</f>
        <v>#REF!</v>
      </c>
      <c r="D22" s="92" t="e">
        <f>시설공수량집계!#REF!</f>
        <v>#REF!</v>
      </c>
      <c r="E22" s="86">
        <f t="shared" si="0"/>
        <v>427</v>
      </c>
      <c r="F22" s="75">
        <v>3</v>
      </c>
      <c r="G22" s="18">
        <f t="shared" si="29"/>
        <v>1281</v>
      </c>
      <c r="H22" s="75"/>
      <c r="I22" s="18">
        <f t="shared" si="30"/>
        <v>0</v>
      </c>
      <c r="J22" s="75"/>
      <c r="K22" s="18">
        <f t="shared" si="31"/>
        <v>0</v>
      </c>
      <c r="L22" s="75"/>
      <c r="M22" s="18">
        <f t="shared" si="32"/>
        <v>0</v>
      </c>
      <c r="N22" s="35"/>
    </row>
    <row r="23" spans="1:14" ht="17.100000000000001" customHeight="1">
      <c r="A23" s="604" t="s">
        <v>17</v>
      </c>
      <c r="B23" s="605"/>
      <c r="C23" s="605"/>
      <c r="D23" s="605"/>
      <c r="E23" s="606"/>
      <c r="F23" s="607">
        <f>SUM(G5:G22)</f>
        <v>23058</v>
      </c>
      <c r="G23" s="608"/>
      <c r="H23" s="602">
        <f>SUM(I5:I22)</f>
        <v>0</v>
      </c>
      <c r="I23" s="603"/>
      <c r="J23" s="75">
        <f>SUM(K5:K11)</f>
        <v>0</v>
      </c>
      <c r="K23" s="18"/>
      <c r="L23" s="602">
        <f>SUM(M5:M11)</f>
        <v>0</v>
      </c>
      <c r="M23" s="603"/>
      <c r="N23" s="35"/>
    </row>
    <row r="24" spans="1:14" ht="17.100000000000001" customHeight="1">
      <c r="A24" s="609" t="s">
        <v>129</v>
      </c>
      <c r="B24" s="610"/>
      <c r="C24" s="610"/>
      <c r="D24" s="610"/>
      <c r="E24" s="611"/>
      <c r="F24" s="104">
        <v>1</v>
      </c>
      <c r="G24" s="105">
        <f t="shared" ref="G24:G25" si="33">E24*F24</f>
        <v>0</v>
      </c>
      <c r="H24" s="104"/>
      <c r="I24" s="105">
        <f t="shared" ref="I24:I25" si="34">E24*H24</f>
        <v>0</v>
      </c>
      <c r="J24" s="104"/>
      <c r="K24" s="105">
        <f t="shared" ref="K24:K25" si="35">E24*J24</f>
        <v>0</v>
      </c>
      <c r="L24" s="104"/>
      <c r="M24" s="105">
        <f>E24*L24</f>
        <v>0</v>
      </c>
      <c r="N24" s="101"/>
    </row>
    <row r="25" spans="1:14" ht="17.100000000000001" customHeight="1">
      <c r="A25" s="6" t="s">
        <v>135</v>
      </c>
      <c r="B25" s="68" t="s">
        <v>231</v>
      </c>
      <c r="C25" s="68" t="s">
        <v>136</v>
      </c>
      <c r="D25" s="86">
        <f>F25+H25</f>
        <v>1</v>
      </c>
      <c r="E25" s="31">
        <v>14300</v>
      </c>
      <c r="F25" s="75">
        <v>1</v>
      </c>
      <c r="G25" s="18">
        <f t="shared" si="33"/>
        <v>14300</v>
      </c>
      <c r="H25" s="75"/>
      <c r="I25" s="18">
        <f t="shared" si="34"/>
        <v>0</v>
      </c>
      <c r="J25" s="75"/>
      <c r="K25" s="18">
        <f t="shared" si="35"/>
        <v>0</v>
      </c>
      <c r="L25" s="75"/>
      <c r="M25" s="18">
        <f>E25*L25</f>
        <v>0</v>
      </c>
      <c r="N25" s="35"/>
    </row>
    <row r="26" spans="1:14" ht="17.100000000000001" customHeight="1">
      <c r="A26" s="604" t="s">
        <v>130</v>
      </c>
      <c r="B26" s="605"/>
      <c r="C26" s="605"/>
      <c r="D26" s="605"/>
      <c r="E26" s="606"/>
      <c r="F26" s="607">
        <f>G25*2</f>
        <v>28600</v>
      </c>
      <c r="G26" s="608"/>
      <c r="H26" s="602">
        <f t="shared" ref="H26" si="36">I25*2</f>
        <v>0</v>
      </c>
      <c r="I26" s="603"/>
      <c r="J26" s="75">
        <f t="shared" ref="J26" si="37">K25*2</f>
        <v>0</v>
      </c>
      <c r="K26" s="18"/>
      <c r="L26" s="602">
        <f t="shared" ref="L26" si="38">M25*2</f>
        <v>0</v>
      </c>
      <c r="M26" s="603"/>
      <c r="N26" s="35"/>
    </row>
    <row r="27" spans="1:14" ht="17.100000000000001" customHeight="1" thickBot="1">
      <c r="A27" s="518" t="s">
        <v>14</v>
      </c>
      <c r="B27" s="519"/>
      <c r="C27" s="519"/>
      <c r="D27" s="519"/>
      <c r="E27" s="519"/>
      <c r="F27" s="520">
        <f>F23+F26</f>
        <v>51658</v>
      </c>
      <c r="G27" s="520"/>
      <c r="H27" s="520">
        <f>H23+H26</f>
        <v>0</v>
      </c>
      <c r="I27" s="520"/>
      <c r="J27" s="520">
        <f>SUM(K5:K11)</f>
        <v>0</v>
      </c>
      <c r="K27" s="520"/>
      <c r="L27" s="520">
        <f>L23+L26</f>
        <v>0</v>
      </c>
      <c r="M27" s="520"/>
      <c r="N27" s="42"/>
    </row>
    <row r="28" spans="1:14">
      <c r="A28" s="9"/>
      <c r="B28" s="12"/>
      <c r="C28" s="12"/>
      <c r="D28" s="12"/>
      <c r="E28" s="9"/>
      <c r="F28" s="9"/>
      <c r="G28" s="9"/>
      <c r="H28" s="9"/>
      <c r="I28" s="9"/>
      <c r="J28" s="9"/>
      <c r="K28" s="9"/>
      <c r="L28" s="9"/>
      <c r="M28" s="9"/>
      <c r="N28" s="9"/>
    </row>
  </sheetData>
  <mergeCells count="25">
    <mergeCell ref="L23:M23"/>
    <mergeCell ref="H26:I26"/>
    <mergeCell ref="L26:M26"/>
    <mergeCell ref="A26:E26"/>
    <mergeCell ref="F26:G26"/>
    <mergeCell ref="A23:E23"/>
    <mergeCell ref="F23:G23"/>
    <mergeCell ref="H23:I23"/>
    <mergeCell ref="A24:E24"/>
    <mergeCell ref="H2:M2"/>
    <mergeCell ref="N2:N4"/>
    <mergeCell ref="H3:I3"/>
    <mergeCell ref="J3:K3"/>
    <mergeCell ref="L3:M3"/>
    <mergeCell ref="A27:E27"/>
    <mergeCell ref="F27:G27"/>
    <mergeCell ref="H27:I27"/>
    <mergeCell ref="J27:K27"/>
    <mergeCell ref="L27:M27"/>
    <mergeCell ref="F2:G3"/>
    <mergeCell ref="A2:A4"/>
    <mergeCell ref="B2:B4"/>
    <mergeCell ref="C2:C4"/>
    <mergeCell ref="D2:D4"/>
    <mergeCell ref="E2:E4"/>
  </mergeCells>
  <phoneticPr fontId="1" type="noConversion"/>
  <printOptions horizontalCentered="1"/>
  <pageMargins left="0.74803149606299213" right="0.39370078740157483" top="0.59055118110236227" bottom="0.39370078740157483" header="0.39370078740157483" footer="0.39370078740157483"/>
  <pageSetup paperSize="9" orientation="landscape" horizontalDpi="300" verticalDpi="30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7" tint="0.59999389629810485"/>
  </sheetPr>
  <dimension ref="A1:O34"/>
  <sheetViews>
    <sheetView view="pageBreakPreview" zoomScaleNormal="100" zoomScaleSheetLayoutView="100" workbookViewId="0"/>
  </sheetViews>
  <sheetFormatPr defaultRowHeight="16.5"/>
  <cols>
    <col min="1" max="1" width="19.125" customWidth="1"/>
    <col min="2" max="2" width="19.5" customWidth="1"/>
    <col min="3" max="3" width="5.625" style="2" customWidth="1"/>
    <col min="4" max="4" width="8.125" customWidth="1"/>
    <col min="5" max="5" width="11.375" customWidth="1"/>
    <col min="6" max="6" width="12.5" customWidth="1"/>
    <col min="7" max="7" width="11.75" customWidth="1"/>
    <col min="8" max="8" width="12.125" customWidth="1"/>
    <col min="9" max="9" width="11.625" customWidth="1"/>
    <col min="10" max="10" width="11.875" customWidth="1"/>
    <col min="11" max="14" width="8.625" hidden="1" customWidth="1"/>
    <col min="15" max="15" width="13.625" customWidth="1"/>
  </cols>
  <sheetData>
    <row r="1" spans="1:15" ht="30" customHeight="1" thickBot="1">
      <c r="A1" s="1" t="s">
        <v>46</v>
      </c>
    </row>
    <row r="2" spans="1:15" ht="18" customHeight="1">
      <c r="A2" s="612" t="s">
        <v>11</v>
      </c>
      <c r="B2" s="561" t="s">
        <v>1</v>
      </c>
      <c r="C2" s="561" t="s">
        <v>2</v>
      </c>
      <c r="D2" s="561" t="s">
        <v>3</v>
      </c>
      <c r="E2" s="504" t="s">
        <v>18</v>
      </c>
      <c r="F2" s="504"/>
      <c r="G2" s="504" t="s">
        <v>19</v>
      </c>
      <c r="H2" s="504"/>
      <c r="I2" s="504" t="s">
        <v>20</v>
      </c>
      <c r="J2" s="504"/>
      <c r="K2" s="504" t="s">
        <v>21</v>
      </c>
      <c r="L2" s="504"/>
      <c r="M2" s="504" t="s">
        <v>22</v>
      </c>
      <c r="N2" s="504"/>
      <c r="O2" s="191" t="s">
        <v>4</v>
      </c>
    </row>
    <row r="3" spans="1:15" ht="18" customHeight="1" thickBot="1">
      <c r="A3" s="613"/>
      <c r="B3" s="562"/>
      <c r="C3" s="562"/>
      <c r="D3" s="562"/>
      <c r="E3" s="52" t="s">
        <v>16</v>
      </c>
      <c r="F3" s="52" t="s">
        <v>34</v>
      </c>
      <c r="G3" s="52" t="s">
        <v>16</v>
      </c>
      <c r="H3" s="52" t="s">
        <v>34</v>
      </c>
      <c r="I3" s="52" t="s">
        <v>16</v>
      </c>
      <c r="J3" s="52" t="s">
        <v>34</v>
      </c>
      <c r="K3" s="52"/>
      <c r="L3" s="52"/>
      <c r="M3" s="52"/>
      <c r="N3" s="52"/>
      <c r="O3" s="192"/>
    </row>
    <row r="4" spans="1:15" ht="18" customHeight="1" thickTop="1">
      <c r="A4" s="60" t="str">
        <f>시설공수량집계!A8</f>
        <v>통석스탠드</v>
      </c>
      <c r="B4" s="61" t="str">
        <f>시설공수량집계!B8</f>
        <v>W500xH400</v>
      </c>
      <c r="C4" s="62" t="str">
        <f>시설공수량집계!C8</f>
        <v>m</v>
      </c>
      <c r="D4" s="476">
        <f>시설공수량집계!D8</f>
        <v>33</v>
      </c>
      <c r="E4" s="45">
        <f>시설공수량산출서!F17</f>
        <v>0.30800000000000005</v>
      </c>
      <c r="F4" s="45">
        <f t="shared" ref="F4:F5" si="0">E4*D4</f>
        <v>10.164000000000001</v>
      </c>
      <c r="G4" s="45">
        <f>시설공수량산출서!F18</f>
        <v>0.16999999999999998</v>
      </c>
      <c r="H4" s="45">
        <f t="shared" ref="H4:H5" si="1">G4*D4</f>
        <v>5.6099999999999994</v>
      </c>
      <c r="I4" s="45">
        <f>시설공수량산출서!F19</f>
        <v>0.13800000000000007</v>
      </c>
      <c r="J4" s="45">
        <f t="shared" ref="J4:J5" si="2">I4*D4</f>
        <v>4.554000000000002</v>
      </c>
      <c r="K4" s="45"/>
      <c r="L4" s="45"/>
      <c r="M4" s="45"/>
      <c r="N4" s="45"/>
      <c r="O4" s="116"/>
    </row>
    <row r="5" spans="1:15" ht="18" customHeight="1">
      <c r="A5" s="6" t="str">
        <f>시설공수량집계!A9</f>
        <v>전망스탠드</v>
      </c>
      <c r="B5" s="7" t="str">
        <f>시설공수량집계!B9</f>
        <v>-</v>
      </c>
      <c r="C5" s="68" t="str">
        <f>시설공수량집계!C9</f>
        <v>식</v>
      </c>
      <c r="D5" s="477">
        <f>시설공수량집계!D9</f>
        <v>1</v>
      </c>
      <c r="E5" s="31">
        <f>시설공수량산출서!F58</f>
        <v>53.1875</v>
      </c>
      <c r="F5" s="31">
        <f t="shared" si="0"/>
        <v>53.1875</v>
      </c>
      <c r="G5" s="31">
        <f>시설공수량산출서!F59</f>
        <v>27.1875</v>
      </c>
      <c r="H5" s="31">
        <f t="shared" si="1"/>
        <v>27.1875</v>
      </c>
      <c r="I5" s="31">
        <f>시설공수량산출서!F60</f>
        <v>26</v>
      </c>
      <c r="J5" s="31">
        <f t="shared" si="2"/>
        <v>26</v>
      </c>
      <c r="K5" s="31"/>
      <c r="L5" s="31"/>
      <c r="M5" s="31"/>
      <c r="N5" s="31"/>
      <c r="O5" s="46"/>
    </row>
    <row r="6" spans="1:15" ht="18" customHeight="1">
      <c r="A6" s="6" t="str">
        <f>시설공수량집계!A10</f>
        <v>계단A</v>
      </c>
      <c r="B6" s="7" t="str">
        <f>시설공수량집계!B10</f>
        <v>W4000 x 14단, H150</v>
      </c>
      <c r="C6" s="68" t="str">
        <f>시설공수량집계!C10</f>
        <v>개소</v>
      </c>
      <c r="D6" s="477">
        <f>시설공수량집계!D10</f>
        <v>1</v>
      </c>
      <c r="E6" s="31">
        <f>시설공수량산출서!F91</f>
        <v>11.721720000000001</v>
      </c>
      <c r="F6" s="31">
        <f t="shared" ref="F6:F14" si="3">E6*D6</f>
        <v>11.721720000000001</v>
      </c>
      <c r="G6" s="31">
        <f>시설공수량산출서!F92</f>
        <v>10.060200000000002</v>
      </c>
      <c r="H6" s="31">
        <f t="shared" ref="H6:H14" si="4">G6*D6</f>
        <v>10.060200000000002</v>
      </c>
      <c r="I6" s="31">
        <f>시설공수량산출서!F93</f>
        <v>1.6615199999999994</v>
      </c>
      <c r="J6" s="31">
        <f t="shared" ref="J6:J14" si="5">I6*D6</f>
        <v>1.6615199999999994</v>
      </c>
      <c r="K6" s="31"/>
      <c r="L6" s="31"/>
      <c r="M6" s="31"/>
      <c r="N6" s="31"/>
      <c r="O6" s="46"/>
    </row>
    <row r="7" spans="1:15" ht="18" customHeight="1">
      <c r="A7" s="6" t="str">
        <f>시설공수량집계!A11</f>
        <v>계단B</v>
      </c>
      <c r="B7" s="7" t="str">
        <f>시설공수량집계!B11</f>
        <v>W1500 x 18단, H180</v>
      </c>
      <c r="C7" s="68" t="str">
        <f>시설공수량집계!C11</f>
        <v>개소</v>
      </c>
      <c r="D7" s="477">
        <f>시설공수량집계!D11</f>
        <v>1</v>
      </c>
      <c r="E7" s="31">
        <f>시설공수량산출서!F131</f>
        <v>7.8522999999999996</v>
      </c>
      <c r="F7" s="31">
        <f t="shared" si="3"/>
        <v>7.8522999999999996</v>
      </c>
      <c r="G7" s="31">
        <f>시설공수량산출서!F132</f>
        <v>5.8055000000000003</v>
      </c>
      <c r="H7" s="31">
        <f t="shared" si="4"/>
        <v>5.8055000000000003</v>
      </c>
      <c r="I7" s="31">
        <f>시설공수량산출서!F133</f>
        <v>2.0467999999999993</v>
      </c>
      <c r="J7" s="31">
        <f t="shared" si="5"/>
        <v>2.0467999999999993</v>
      </c>
      <c r="K7" s="31"/>
      <c r="L7" s="31"/>
      <c r="M7" s="31"/>
      <c r="N7" s="31"/>
      <c r="O7" s="46"/>
    </row>
    <row r="8" spans="1:15" ht="18" customHeight="1">
      <c r="A8" s="6" t="str">
        <f>시설공수량집계!A12</f>
        <v>계단C</v>
      </c>
      <c r="B8" s="7" t="str">
        <f>시설공수량집계!B12</f>
        <v>W2500 x 7단, H150</v>
      </c>
      <c r="C8" s="68" t="str">
        <f>시설공수량집계!C12</f>
        <v>개소</v>
      </c>
      <c r="D8" s="477">
        <f>시설공수량집계!D12</f>
        <v>1</v>
      </c>
      <c r="E8" s="31">
        <f>시설공수량산출서!F171</f>
        <v>3.8247799999999996</v>
      </c>
      <c r="F8" s="31">
        <f t="shared" si="3"/>
        <v>3.8247799999999996</v>
      </c>
      <c r="G8" s="31">
        <f>시설공수량산출서!F172</f>
        <v>3.0783</v>
      </c>
      <c r="H8" s="31">
        <f t="shared" si="4"/>
        <v>3.0783</v>
      </c>
      <c r="I8" s="31">
        <f>시설공수량산출서!F173</f>
        <v>0.74647999999999959</v>
      </c>
      <c r="J8" s="31">
        <f t="shared" si="5"/>
        <v>0.74647999999999959</v>
      </c>
      <c r="K8" s="31"/>
      <c r="L8" s="31"/>
      <c r="M8" s="31"/>
      <c r="N8" s="31"/>
      <c r="O8" s="46"/>
    </row>
    <row r="9" spans="1:15" ht="18" customHeight="1">
      <c r="A9" s="6" t="str">
        <f>시설공수량집계!A13</f>
        <v>계단D</v>
      </c>
      <c r="B9" s="7" t="str">
        <f>시설공수량집계!B13</f>
        <v>W2000 x 14단, H150</v>
      </c>
      <c r="C9" s="68" t="str">
        <f>시설공수량집계!C13</f>
        <v>개소</v>
      </c>
      <c r="D9" s="477">
        <f>시설공수량집계!D13</f>
        <v>1</v>
      </c>
      <c r="E9" s="31">
        <f>시설공수량산출서!F211</f>
        <v>7.1200799999999997</v>
      </c>
      <c r="F9" s="31">
        <f t="shared" si="3"/>
        <v>7.1200799999999997</v>
      </c>
      <c r="G9" s="31">
        <f>시설공수량산출서!F212</f>
        <v>5.5307999999999993</v>
      </c>
      <c r="H9" s="31">
        <f t="shared" si="4"/>
        <v>5.5307999999999993</v>
      </c>
      <c r="I9" s="31">
        <f>시설공수량산출서!F213</f>
        <v>1.5892800000000005</v>
      </c>
      <c r="J9" s="31">
        <f t="shared" si="5"/>
        <v>1.5892800000000005</v>
      </c>
      <c r="K9" s="31"/>
      <c r="L9" s="31"/>
      <c r="M9" s="31"/>
      <c r="N9" s="31"/>
      <c r="O9" s="46"/>
    </row>
    <row r="10" spans="1:15" ht="18" customHeight="1">
      <c r="A10" s="6" t="str">
        <f>시설공수량집계!A14</f>
        <v>목재계단A</v>
      </c>
      <c r="B10" s="7" t="str">
        <f>시설공수량집계!B14</f>
        <v>W2000xH150</v>
      </c>
      <c r="C10" s="68" t="str">
        <f>시설공수량집계!C14</f>
        <v>단</v>
      </c>
      <c r="D10" s="477">
        <f>시설공수량집계!D14</f>
        <v>29</v>
      </c>
      <c r="E10" s="31">
        <f>시설공수량산출서!F251</f>
        <v>0</v>
      </c>
      <c r="F10" s="31">
        <f t="shared" si="3"/>
        <v>0</v>
      </c>
      <c r="G10" s="31">
        <f>시설공수량산출서!F252</f>
        <v>0.12</v>
      </c>
      <c r="H10" s="31">
        <f t="shared" si="4"/>
        <v>3.48</v>
      </c>
      <c r="I10" s="31">
        <f>시설공수량산출서!F253</f>
        <v>0.126</v>
      </c>
      <c r="J10" s="31">
        <f t="shared" si="5"/>
        <v>3.6539999999999999</v>
      </c>
      <c r="K10" s="31"/>
      <c r="L10" s="31"/>
      <c r="M10" s="31"/>
      <c r="N10" s="31"/>
      <c r="O10" s="46"/>
    </row>
    <row r="11" spans="1:15" ht="18" customHeight="1">
      <c r="A11" s="6" t="str">
        <f>시설공수량집계!A16</f>
        <v>화계</v>
      </c>
      <c r="B11" s="7" t="str">
        <f>시설공수량집계!B16</f>
        <v>H0.45~2.0, L=113</v>
      </c>
      <c r="C11" s="68" t="str">
        <f>시설공수량집계!C16</f>
        <v>식</v>
      </c>
      <c r="D11" s="477">
        <f>시설공수량집계!D16</f>
        <v>1</v>
      </c>
      <c r="E11" s="31">
        <f>시설공수량산출서!F331</f>
        <v>20.52</v>
      </c>
      <c r="F11" s="31">
        <f t="shared" si="3"/>
        <v>20.52</v>
      </c>
      <c r="G11" s="31">
        <f>시설공수량산출서!F332</f>
        <v>19.437000000000001</v>
      </c>
      <c r="H11" s="31">
        <f t="shared" si="4"/>
        <v>19.437000000000001</v>
      </c>
      <c r="I11" s="31">
        <f>시설공수량산출서!F333</f>
        <v>1.0829999999999984</v>
      </c>
      <c r="J11" s="31">
        <f t="shared" si="5"/>
        <v>1.0829999999999984</v>
      </c>
      <c r="K11" s="31"/>
      <c r="L11" s="31"/>
      <c r="M11" s="31"/>
      <c r="N11" s="31"/>
      <c r="O11" s="46"/>
    </row>
    <row r="12" spans="1:15" ht="18" customHeight="1">
      <c r="A12" s="6" t="str">
        <f>시설공수량집계!A17</f>
        <v>휴게데크A</v>
      </c>
      <c r="B12" s="7" t="str">
        <f>시설공수량집계!B17</f>
        <v>A=38m2</v>
      </c>
      <c r="C12" s="68" t="str">
        <f>시설공수량집계!C17</f>
        <v>개소</v>
      </c>
      <c r="D12" s="477">
        <f>시설공수량집계!D17</f>
        <v>1</v>
      </c>
      <c r="E12" s="31">
        <f>시설공수량산출서!F376</f>
        <v>4.8999999999999995</v>
      </c>
      <c r="F12" s="31">
        <f t="shared" si="3"/>
        <v>4.8999999999999995</v>
      </c>
      <c r="G12" s="31">
        <f>시설공수량산출서!F377</f>
        <v>0.67500000000000004</v>
      </c>
      <c r="H12" s="31">
        <f t="shared" si="4"/>
        <v>0.67500000000000004</v>
      </c>
      <c r="I12" s="31">
        <f>시설공수량산출서!F378</f>
        <v>4.2249999999999996</v>
      </c>
      <c r="J12" s="31">
        <f t="shared" si="5"/>
        <v>4.2249999999999996</v>
      </c>
      <c r="K12" s="31"/>
      <c r="L12" s="31"/>
      <c r="M12" s="31"/>
      <c r="N12" s="31"/>
      <c r="O12" s="46"/>
    </row>
    <row r="13" spans="1:15" ht="18" customHeight="1">
      <c r="A13" s="6" t="str">
        <f>시설공수량집계!A18</f>
        <v>휴게데크B</v>
      </c>
      <c r="B13" s="7" t="str">
        <f>시설공수량집계!B18</f>
        <v>A=34m2</v>
      </c>
      <c r="C13" s="68" t="str">
        <f>시설공수량집계!C18</f>
        <v>개소</v>
      </c>
      <c r="D13" s="477">
        <f>시설공수량집계!D18</f>
        <v>1</v>
      </c>
      <c r="E13" s="31">
        <f>시설공수량산출서!F456</f>
        <v>5.879999999999999</v>
      </c>
      <c r="F13" s="31">
        <f t="shared" si="3"/>
        <v>5.879999999999999</v>
      </c>
      <c r="G13" s="31">
        <f>시설공수량산출서!F457</f>
        <v>0.80999999999999994</v>
      </c>
      <c r="H13" s="31">
        <f t="shared" si="4"/>
        <v>0.80999999999999994</v>
      </c>
      <c r="I13" s="31">
        <f>시설공수량산출서!F458</f>
        <v>5.0699999999999994</v>
      </c>
      <c r="J13" s="31">
        <f t="shared" si="5"/>
        <v>5.0699999999999994</v>
      </c>
      <c r="K13" s="31"/>
      <c r="L13" s="31"/>
      <c r="M13" s="31"/>
      <c r="N13" s="31"/>
      <c r="O13" s="46"/>
    </row>
    <row r="14" spans="1:15" ht="18" customHeight="1">
      <c r="A14" s="6" t="str">
        <f>시설공수량집계!A19</f>
        <v>목교</v>
      </c>
      <c r="B14" s="7" t="str">
        <f>시설공수량집계!B19</f>
        <v>-</v>
      </c>
      <c r="C14" s="68" t="str">
        <f>시설공수량집계!C19</f>
        <v>개소</v>
      </c>
      <c r="D14" s="477">
        <f>시설공수량집계!D19</f>
        <v>2</v>
      </c>
      <c r="E14" s="31">
        <f>시설공수량산출서!F536</f>
        <v>13.770120000000002</v>
      </c>
      <c r="F14" s="31">
        <f t="shared" si="3"/>
        <v>27.540240000000004</v>
      </c>
      <c r="G14" s="31">
        <f>시설공수량산출서!F537</f>
        <v>10.973400000000003</v>
      </c>
      <c r="H14" s="31">
        <f t="shared" si="4"/>
        <v>21.946800000000007</v>
      </c>
      <c r="I14" s="31">
        <f>시설공수량산출서!F538</f>
        <v>2.7967199999999988</v>
      </c>
      <c r="J14" s="31">
        <f t="shared" si="5"/>
        <v>5.5934399999999975</v>
      </c>
      <c r="K14" s="31"/>
      <c r="L14" s="31"/>
      <c r="M14" s="31"/>
      <c r="N14" s="31"/>
      <c r="O14" s="46"/>
    </row>
    <row r="15" spans="1:15" ht="18" customHeight="1">
      <c r="A15" s="6" t="str">
        <f>시설공수량집계!A37</f>
        <v>잔디수로</v>
      </c>
      <c r="B15" s="7" t="str">
        <f>시설공수량집계!B37</f>
        <v>W300</v>
      </c>
      <c r="C15" s="68" t="str">
        <f>시설공수량집계!C37</f>
        <v>m</v>
      </c>
      <c r="D15" s="477">
        <f>시설공수량집계!D37</f>
        <v>1100</v>
      </c>
      <c r="E15" s="31">
        <f>시설공수량산출서!F650</f>
        <v>4.4999999999999998E-2</v>
      </c>
      <c r="F15" s="31">
        <f t="shared" ref="F15:F18" si="6">E15*D15</f>
        <v>49.5</v>
      </c>
      <c r="G15" s="31">
        <f>시설공수량산출서!F651</f>
        <v>4.4999999999999998E-2</v>
      </c>
      <c r="H15" s="31">
        <f t="shared" ref="H15:H18" si="7">G15*D15</f>
        <v>49.5</v>
      </c>
      <c r="I15" s="31">
        <v>0</v>
      </c>
      <c r="J15" s="31">
        <f t="shared" ref="J15:J18" si="8">I15*D15</f>
        <v>0</v>
      </c>
      <c r="K15" s="31"/>
      <c r="L15" s="31"/>
      <c r="M15" s="31"/>
      <c r="N15" s="31"/>
      <c r="O15" s="46"/>
    </row>
    <row r="16" spans="1:15" ht="18" customHeight="1">
      <c r="A16" s="6" t="str">
        <f>시설공수량집계!A38</f>
        <v>레인가든</v>
      </c>
      <c r="B16" s="7" t="str">
        <f>시설공수량집계!B38</f>
        <v>54m2</v>
      </c>
      <c r="C16" s="68" t="str">
        <f>시설공수량집계!C38</f>
        <v>식</v>
      </c>
      <c r="D16" s="477">
        <f>시설공수량집계!D38</f>
        <v>1</v>
      </c>
      <c r="E16" s="31">
        <f>시설공수량산출서!F688</f>
        <v>14.74</v>
      </c>
      <c r="F16" s="31">
        <f t="shared" si="6"/>
        <v>14.74</v>
      </c>
      <c r="G16" s="31">
        <f>시설공수량산출서!F689</f>
        <v>14.74</v>
      </c>
      <c r="H16" s="31">
        <f t="shared" si="7"/>
        <v>14.74</v>
      </c>
      <c r="I16" s="31">
        <v>0</v>
      </c>
      <c r="J16" s="31">
        <f t="shared" si="8"/>
        <v>0</v>
      </c>
      <c r="K16" s="31"/>
      <c r="L16" s="31"/>
      <c r="M16" s="31"/>
      <c r="N16" s="31"/>
      <c r="O16" s="46"/>
    </row>
    <row r="17" spans="1:15" ht="18" customHeight="1">
      <c r="A17" s="6" t="str">
        <f>시설공수량집계!A39</f>
        <v>소생물서식공간</v>
      </c>
      <c r="B17" s="7" t="str">
        <f>시설공수량집계!B39</f>
        <v>54m2</v>
      </c>
      <c r="C17" s="68" t="str">
        <f>시설공수량집계!C39</f>
        <v>식</v>
      </c>
      <c r="D17" s="477">
        <f>시설공수량집계!D39</f>
        <v>1</v>
      </c>
      <c r="E17" s="31">
        <f>시설공수량산출서!F727</f>
        <v>15.65</v>
      </c>
      <c r="F17" s="31">
        <f t="shared" si="6"/>
        <v>15.65</v>
      </c>
      <c r="G17" s="31">
        <f>시설공수량산출서!F728</f>
        <v>15.65</v>
      </c>
      <c r="H17" s="31">
        <f t="shared" si="7"/>
        <v>15.65</v>
      </c>
      <c r="I17" s="31">
        <v>0</v>
      </c>
      <c r="J17" s="31">
        <f t="shared" si="8"/>
        <v>0</v>
      </c>
      <c r="K17" s="31"/>
      <c r="L17" s="31"/>
      <c r="M17" s="31"/>
      <c r="N17" s="31"/>
      <c r="O17" s="46"/>
    </row>
    <row r="18" spans="1:15" ht="18" customHeight="1">
      <c r="A18" s="6" t="str">
        <f>시설공수량집계!A40</f>
        <v>계류</v>
      </c>
      <c r="B18" s="7" t="str">
        <f>시설공수량집계!B40</f>
        <v>180m2</v>
      </c>
      <c r="C18" s="68" t="str">
        <f>시설공수량집계!C40</f>
        <v>식</v>
      </c>
      <c r="D18" s="477">
        <f>시설공수량집계!D40</f>
        <v>1</v>
      </c>
      <c r="E18" s="31">
        <f>시설공수량산출서!F765</f>
        <v>108</v>
      </c>
      <c r="F18" s="31">
        <f t="shared" si="6"/>
        <v>108</v>
      </c>
      <c r="G18" s="31">
        <f>시설공수량산출서!F766</f>
        <v>80.999999999999986</v>
      </c>
      <c r="H18" s="31">
        <f t="shared" si="7"/>
        <v>80.999999999999986</v>
      </c>
      <c r="I18" s="31">
        <f>시설공수량산출서!F767</f>
        <v>27.000000000000014</v>
      </c>
      <c r="J18" s="31">
        <f t="shared" si="8"/>
        <v>27.000000000000014</v>
      </c>
      <c r="K18" s="31"/>
      <c r="L18" s="31"/>
      <c r="M18" s="31"/>
      <c r="N18" s="31"/>
      <c r="O18" s="46"/>
    </row>
    <row r="19" spans="1:15" ht="18" customHeight="1">
      <c r="A19" s="6"/>
      <c r="B19" s="7"/>
      <c r="C19" s="68"/>
      <c r="D19" s="477"/>
      <c r="E19" s="31"/>
      <c r="F19" s="31"/>
      <c r="G19" s="31"/>
      <c r="H19" s="31"/>
      <c r="I19" s="31"/>
      <c r="J19" s="31"/>
      <c r="K19" s="31"/>
      <c r="L19" s="31"/>
      <c r="M19" s="31"/>
      <c r="N19" s="31"/>
      <c r="O19" s="46"/>
    </row>
    <row r="20" spans="1:15" s="188" customFormat="1" ht="18" customHeight="1">
      <c r="A20" s="600" t="s">
        <v>14</v>
      </c>
      <c r="B20" s="568"/>
      <c r="C20" s="568"/>
      <c r="D20" s="568"/>
      <c r="E20" s="569">
        <f>SUM(F4:F19)</f>
        <v>340.60062000000005</v>
      </c>
      <c r="F20" s="569"/>
      <c r="G20" s="569">
        <f>SUM(H4:H19)</f>
        <v>264.5111</v>
      </c>
      <c r="H20" s="569"/>
      <c r="I20" s="569">
        <f>SUM(J4:J19)</f>
        <v>83.223520000000008</v>
      </c>
      <c r="J20" s="569"/>
      <c r="K20" s="569" t="e">
        <f>SUM(#REF!)</f>
        <v>#REF!</v>
      </c>
      <c r="L20" s="569"/>
      <c r="M20" s="569" t="e">
        <f>SUM(#REF!)</f>
        <v>#REF!</v>
      </c>
      <c r="N20" s="569"/>
      <c r="O20" s="240"/>
    </row>
    <row r="21" spans="1:15" ht="18" customHeight="1" thickBot="1">
      <c r="A21" s="518" t="s">
        <v>43</v>
      </c>
      <c r="B21" s="519"/>
      <c r="C21" s="519"/>
      <c r="D21" s="519"/>
      <c r="E21" s="566">
        <f>ROUNDUP(E20,2)</f>
        <v>340.61</v>
      </c>
      <c r="F21" s="566"/>
      <c r="G21" s="566">
        <f>ROUNDUP(G20,2)</f>
        <v>264.52</v>
      </c>
      <c r="H21" s="566"/>
      <c r="I21" s="566">
        <f>ROUNDUP(I20,2)</f>
        <v>83.23</v>
      </c>
      <c r="J21" s="566"/>
      <c r="K21" s="566" t="e">
        <f>ROUNDUP(K20,0)</f>
        <v>#REF!</v>
      </c>
      <c r="L21" s="566"/>
      <c r="M21" s="566" t="e">
        <f>ROUNDUP(M20,0)</f>
        <v>#REF!</v>
      </c>
      <c r="N21" s="566"/>
      <c r="O21" s="241"/>
    </row>
    <row r="22" spans="1:15" ht="20.100000000000001" customHeight="1"/>
    <row r="23" spans="1:15" ht="20.100000000000001" customHeight="1"/>
    <row r="24" spans="1:15" ht="20.100000000000001" customHeight="1"/>
    <row r="25" spans="1:15" ht="20.100000000000001" customHeight="1"/>
    <row r="26" spans="1:15" ht="20.100000000000001" customHeight="1"/>
    <row r="27" spans="1:15" ht="20.100000000000001" customHeight="1"/>
    <row r="28" spans="1:15" ht="20.100000000000001" customHeight="1"/>
    <row r="29" spans="1:15" ht="20.100000000000001" customHeight="1"/>
    <row r="30" spans="1:15" ht="20.100000000000001" customHeight="1"/>
    <row r="31" spans="1:15" ht="20.100000000000001" customHeight="1"/>
    <row r="32" spans="1:15" ht="20.100000000000001" customHeight="1"/>
    <row r="33" ht="20.100000000000001" customHeight="1"/>
    <row r="34" ht="20.100000000000001" customHeight="1"/>
  </sheetData>
  <mergeCells count="21">
    <mergeCell ref="K2:L2"/>
    <mergeCell ref="M2:N2"/>
    <mergeCell ref="G2:H2"/>
    <mergeCell ref="A2:A3"/>
    <mergeCell ref="B2:B3"/>
    <mergeCell ref="C2:C3"/>
    <mergeCell ref="D2:D3"/>
    <mergeCell ref="E2:F2"/>
    <mergeCell ref="I2:J2"/>
    <mergeCell ref="K20:L20"/>
    <mergeCell ref="M20:N20"/>
    <mergeCell ref="A21:D21"/>
    <mergeCell ref="E21:F21"/>
    <mergeCell ref="G21:H21"/>
    <mergeCell ref="I21:J21"/>
    <mergeCell ref="K21:L21"/>
    <mergeCell ref="M21:N21"/>
    <mergeCell ref="A20:D20"/>
    <mergeCell ref="E20:F20"/>
    <mergeCell ref="G20:H20"/>
    <mergeCell ref="I20:J20"/>
  </mergeCells>
  <phoneticPr fontId="1" type="noConversion"/>
  <printOptions horizontalCentered="1"/>
  <pageMargins left="0.59055118110236227" right="0.39370078740157483" top="0.59055118110236227" bottom="0.39370078740157483" header="0.39370078740157483" footer="0.39370078740157483"/>
  <pageSetup paperSize="9" scale="90" fitToWidth="0"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7" tint="0.59999389629810485"/>
  </sheetPr>
  <dimension ref="A1:O38"/>
  <sheetViews>
    <sheetView view="pageBreakPreview" zoomScale="85" zoomScaleNormal="85" zoomScaleSheetLayoutView="85" workbookViewId="0">
      <pane ySplit="4" topLeftCell="A5" activePane="bottomLeft" state="frozen"/>
      <selection activeCell="G2" sqref="G2:H2"/>
      <selection pane="bottomLeft"/>
    </sheetView>
  </sheetViews>
  <sheetFormatPr defaultColWidth="8.75" defaultRowHeight="16.5"/>
  <cols>
    <col min="1" max="1" width="21.125" customWidth="1"/>
    <col min="2" max="2" width="18.75" customWidth="1"/>
    <col min="3" max="3" width="6.5" style="2" customWidth="1"/>
    <col min="4" max="4" width="6.25" customWidth="1"/>
    <col min="5" max="14" width="9.25" customWidth="1"/>
    <col min="15" max="15" width="9.625" customWidth="1"/>
    <col min="16" max="17" width="8.625" customWidth="1"/>
  </cols>
  <sheetData>
    <row r="1" spans="1:15" ht="30" customHeight="1" thickBot="1">
      <c r="A1" s="1" t="s">
        <v>153</v>
      </c>
    </row>
    <row r="2" spans="1:15" ht="20.100000000000001" customHeight="1">
      <c r="A2" s="501" t="s">
        <v>11</v>
      </c>
      <c r="B2" s="504" t="s">
        <v>1</v>
      </c>
      <c r="C2" s="504" t="s">
        <v>28</v>
      </c>
      <c r="D2" s="504" t="s">
        <v>87</v>
      </c>
      <c r="E2" s="507" t="s">
        <v>1423</v>
      </c>
      <c r="F2" s="507"/>
      <c r="G2" s="507" t="s">
        <v>1425</v>
      </c>
      <c r="H2" s="507"/>
      <c r="I2" s="507"/>
      <c r="J2" s="507"/>
      <c r="K2" s="507"/>
      <c r="L2" s="507"/>
      <c r="M2" s="507"/>
      <c r="N2" s="507"/>
      <c r="O2" s="508" t="s">
        <v>4</v>
      </c>
    </row>
    <row r="3" spans="1:15" ht="20.100000000000001" customHeight="1">
      <c r="A3" s="502"/>
      <c r="B3" s="505"/>
      <c r="C3" s="505"/>
      <c r="D3" s="505"/>
      <c r="E3" s="505" t="s">
        <v>1424</v>
      </c>
      <c r="F3" s="505"/>
      <c r="G3" s="505" t="s">
        <v>1426</v>
      </c>
      <c r="H3" s="505"/>
      <c r="I3" s="505"/>
      <c r="J3" s="505"/>
      <c r="K3" s="505"/>
      <c r="L3" s="505"/>
      <c r="M3" s="505"/>
      <c r="N3" s="505"/>
      <c r="O3" s="509"/>
    </row>
    <row r="4" spans="1:15" ht="20.100000000000001" customHeight="1" thickBot="1">
      <c r="A4" s="503"/>
      <c r="B4" s="506"/>
      <c r="C4" s="506"/>
      <c r="D4" s="506"/>
      <c r="E4" s="52" t="s">
        <v>16</v>
      </c>
      <c r="F4" s="52" t="s">
        <v>34</v>
      </c>
      <c r="G4" s="52" t="s">
        <v>16</v>
      </c>
      <c r="H4" s="52" t="s">
        <v>34</v>
      </c>
      <c r="I4" s="52"/>
      <c r="J4" s="52"/>
      <c r="K4" s="52"/>
      <c r="L4" s="52"/>
      <c r="M4" s="52"/>
      <c r="N4" s="52"/>
      <c r="O4" s="510"/>
    </row>
    <row r="5" spans="1:15" ht="20.100000000000001" customHeight="1" thickTop="1">
      <c r="A5" s="6" t="str">
        <f>시설공수량집계!A16</f>
        <v>화계</v>
      </c>
      <c r="B5" s="68" t="str">
        <f>시설공수량집계!B16</f>
        <v>H0.45~2.0, L=113</v>
      </c>
      <c r="C5" s="68" t="str">
        <f>시설공수량집계!C16</f>
        <v>식</v>
      </c>
      <c r="D5" s="477">
        <f>시설공수량집계!D16</f>
        <v>1</v>
      </c>
      <c r="E5" s="31">
        <f>시설공수량산출서!F353</f>
        <v>10.659264</v>
      </c>
      <c r="F5" s="31">
        <f t="shared" ref="F5" si="0">$D5*E5</f>
        <v>10.659264</v>
      </c>
      <c r="G5" s="31">
        <f>시설공수량산출서!F354</f>
        <v>132.97409999999999</v>
      </c>
      <c r="H5" s="31">
        <f t="shared" ref="H5" si="1">$D5*G5</f>
        <v>132.97409999999999</v>
      </c>
      <c r="I5" s="31"/>
      <c r="J5" s="31">
        <f t="shared" ref="J5" si="2">$D5*I5</f>
        <v>0</v>
      </c>
      <c r="K5" s="31"/>
      <c r="L5" s="31">
        <f t="shared" ref="L5" si="3">$D5*K5</f>
        <v>0</v>
      </c>
      <c r="M5" s="31"/>
      <c r="N5" s="31">
        <f t="shared" ref="N5" si="4">$D5*M5</f>
        <v>0</v>
      </c>
      <c r="O5" s="8"/>
    </row>
    <row r="6" spans="1:15" ht="20.100000000000001" customHeight="1">
      <c r="A6" s="6"/>
      <c r="B6" s="68"/>
      <c r="C6" s="68"/>
      <c r="D6" s="74"/>
      <c r="E6" s="31"/>
      <c r="F6" s="31"/>
      <c r="G6" s="31"/>
      <c r="H6" s="31"/>
      <c r="I6" s="31"/>
      <c r="J6" s="31"/>
      <c r="K6" s="31"/>
      <c r="L6" s="31"/>
      <c r="M6" s="31"/>
      <c r="N6" s="31"/>
      <c r="O6" s="8"/>
    </row>
    <row r="7" spans="1:15" ht="20.100000000000001" customHeight="1">
      <c r="A7" s="6"/>
      <c r="B7" s="68"/>
      <c r="C7" s="68"/>
      <c r="D7" s="74"/>
      <c r="E7" s="31"/>
      <c r="F7" s="31"/>
      <c r="G7" s="31"/>
      <c r="H7" s="31"/>
      <c r="I7" s="31"/>
      <c r="J7" s="31"/>
      <c r="K7" s="31"/>
      <c r="L7" s="31"/>
      <c r="M7" s="31"/>
      <c r="N7" s="31"/>
      <c r="O7" s="8"/>
    </row>
    <row r="8" spans="1:15" ht="20.100000000000001" customHeight="1">
      <c r="A8" s="6"/>
      <c r="B8" s="68"/>
      <c r="C8" s="68"/>
      <c r="D8" s="74"/>
      <c r="E8" s="31"/>
      <c r="F8" s="31"/>
      <c r="G8" s="31"/>
      <c r="H8" s="31"/>
      <c r="I8" s="31"/>
      <c r="J8" s="31"/>
      <c r="K8" s="31"/>
      <c r="L8" s="31"/>
      <c r="M8" s="31"/>
      <c r="N8" s="31"/>
      <c r="O8" s="8"/>
    </row>
    <row r="9" spans="1:15" ht="20.100000000000001" customHeight="1">
      <c r="A9" s="6"/>
      <c r="B9" s="68"/>
      <c r="C9" s="68"/>
      <c r="D9" s="74"/>
      <c r="E9" s="31"/>
      <c r="F9" s="31"/>
      <c r="G9" s="31"/>
      <c r="H9" s="31"/>
      <c r="I9" s="31"/>
      <c r="J9" s="31"/>
      <c r="K9" s="31"/>
      <c r="L9" s="31"/>
      <c r="M9" s="31"/>
      <c r="N9" s="31"/>
      <c r="O9" s="8"/>
    </row>
    <row r="10" spans="1:15" ht="20.100000000000001" customHeight="1">
      <c r="A10" s="6"/>
      <c r="B10" s="68"/>
      <c r="C10" s="68"/>
      <c r="D10" s="74"/>
      <c r="E10" s="31"/>
      <c r="F10" s="31"/>
      <c r="G10" s="31"/>
      <c r="H10" s="31"/>
      <c r="I10" s="31"/>
      <c r="J10" s="31"/>
      <c r="K10" s="31"/>
      <c r="L10" s="31"/>
      <c r="M10" s="31"/>
      <c r="N10" s="31"/>
      <c r="O10" s="8"/>
    </row>
    <row r="11" spans="1:15" ht="20.100000000000001" customHeight="1">
      <c r="A11" s="6"/>
      <c r="B11" s="68"/>
      <c r="C11" s="68"/>
      <c r="D11" s="74"/>
      <c r="E11" s="31"/>
      <c r="F11" s="31"/>
      <c r="G11" s="31"/>
      <c r="H11" s="31"/>
      <c r="I11" s="31"/>
      <c r="J11" s="31"/>
      <c r="K11" s="31"/>
      <c r="L11" s="31"/>
      <c r="M11" s="31"/>
      <c r="N11" s="31"/>
      <c r="O11" s="8"/>
    </row>
    <row r="12" spans="1:15" ht="20.100000000000001" customHeight="1">
      <c r="A12" s="6"/>
      <c r="B12" s="68"/>
      <c r="C12" s="68"/>
      <c r="D12" s="74"/>
      <c r="E12" s="31"/>
      <c r="F12" s="31"/>
      <c r="G12" s="31"/>
      <c r="H12" s="31"/>
      <c r="I12" s="31"/>
      <c r="J12" s="31"/>
      <c r="K12" s="31"/>
      <c r="L12" s="31"/>
      <c r="M12" s="31"/>
      <c r="N12" s="31"/>
      <c r="O12" s="8"/>
    </row>
    <row r="13" spans="1:15" ht="20.100000000000001" customHeight="1">
      <c r="A13" s="6"/>
      <c r="B13" s="68"/>
      <c r="C13" s="68"/>
      <c r="D13" s="74"/>
      <c r="E13" s="31"/>
      <c r="F13" s="31"/>
      <c r="G13" s="31"/>
      <c r="H13" s="31"/>
      <c r="I13" s="31"/>
      <c r="J13" s="31"/>
      <c r="K13" s="31"/>
      <c r="L13" s="31"/>
      <c r="M13" s="31"/>
      <c r="N13" s="31"/>
      <c r="O13" s="8"/>
    </row>
    <row r="14" spans="1:15" ht="20.100000000000001" customHeight="1">
      <c r="A14" s="6"/>
      <c r="B14" s="68"/>
      <c r="C14" s="68"/>
      <c r="D14" s="74"/>
      <c r="E14" s="31"/>
      <c r="F14" s="31"/>
      <c r="G14" s="31"/>
      <c r="H14" s="31"/>
      <c r="I14" s="31"/>
      <c r="J14" s="31"/>
      <c r="K14" s="31"/>
      <c r="L14" s="31"/>
      <c r="M14" s="31"/>
      <c r="N14" s="31"/>
      <c r="O14" s="8"/>
    </row>
    <row r="15" spans="1:15" ht="20.100000000000001" customHeight="1">
      <c r="A15" s="6"/>
      <c r="B15" s="68"/>
      <c r="C15" s="68"/>
      <c r="D15" s="74"/>
      <c r="E15" s="31"/>
      <c r="F15" s="31"/>
      <c r="G15" s="31"/>
      <c r="H15" s="31"/>
      <c r="I15" s="31"/>
      <c r="J15" s="31"/>
      <c r="K15" s="31"/>
      <c r="L15" s="31"/>
      <c r="M15" s="31"/>
      <c r="N15" s="31"/>
      <c r="O15" s="8"/>
    </row>
    <row r="16" spans="1:15" ht="20.100000000000001" customHeight="1">
      <c r="A16" s="6"/>
      <c r="B16" s="68"/>
      <c r="C16" s="68"/>
      <c r="D16" s="74"/>
      <c r="E16" s="31"/>
      <c r="F16" s="31"/>
      <c r="G16" s="31"/>
      <c r="H16" s="31"/>
      <c r="I16" s="31"/>
      <c r="J16" s="31"/>
      <c r="K16" s="31"/>
      <c r="L16" s="31"/>
      <c r="M16" s="31"/>
      <c r="N16" s="31"/>
      <c r="O16" s="8"/>
    </row>
    <row r="17" spans="1:15" ht="20.100000000000001" customHeight="1">
      <c r="A17" s="6"/>
      <c r="B17" s="68"/>
      <c r="C17" s="68"/>
      <c r="D17" s="74"/>
      <c r="E17" s="31"/>
      <c r="F17" s="31"/>
      <c r="G17" s="31"/>
      <c r="H17" s="31"/>
      <c r="I17" s="31"/>
      <c r="J17" s="31"/>
      <c r="K17" s="31"/>
      <c r="L17" s="31"/>
      <c r="M17" s="31"/>
      <c r="N17" s="31"/>
      <c r="O17" s="8"/>
    </row>
    <row r="18" spans="1:15" ht="20.100000000000001" customHeight="1">
      <c r="A18" s="6"/>
      <c r="B18" s="68"/>
      <c r="C18" s="68"/>
      <c r="D18" s="74"/>
      <c r="E18" s="31"/>
      <c r="F18" s="31"/>
      <c r="G18" s="31"/>
      <c r="H18" s="31"/>
      <c r="I18" s="31"/>
      <c r="J18" s="31"/>
      <c r="K18" s="31"/>
      <c r="L18" s="31"/>
      <c r="M18" s="31"/>
      <c r="N18" s="31"/>
      <c r="O18" s="8"/>
    </row>
    <row r="19" spans="1:15" ht="20.100000000000001" customHeight="1">
      <c r="A19" s="6"/>
      <c r="B19" s="68"/>
      <c r="C19" s="68"/>
      <c r="D19" s="74"/>
      <c r="E19" s="31"/>
      <c r="F19" s="31"/>
      <c r="G19" s="31"/>
      <c r="H19" s="31"/>
      <c r="I19" s="31"/>
      <c r="J19" s="31"/>
      <c r="K19" s="31"/>
      <c r="L19" s="31"/>
      <c r="M19" s="31"/>
      <c r="N19" s="31"/>
      <c r="O19" s="8"/>
    </row>
    <row r="20" spans="1:15" ht="20.100000000000001" customHeight="1">
      <c r="A20" s="6"/>
      <c r="B20" s="68"/>
      <c r="C20" s="68"/>
      <c r="D20" s="74"/>
      <c r="E20" s="31"/>
      <c r="F20" s="31"/>
      <c r="G20" s="31"/>
      <c r="H20" s="31"/>
      <c r="I20" s="31"/>
      <c r="J20" s="31"/>
      <c r="K20" s="31"/>
      <c r="L20" s="31"/>
      <c r="M20" s="31"/>
      <c r="N20" s="31"/>
      <c r="O20" s="8"/>
    </row>
    <row r="21" spans="1:15" ht="20.100000000000001" customHeight="1">
      <c r="A21" s="6"/>
      <c r="B21" s="68"/>
      <c r="C21" s="68"/>
      <c r="D21" s="74"/>
      <c r="E21" s="31"/>
      <c r="F21" s="31"/>
      <c r="G21" s="31"/>
      <c r="H21" s="31"/>
      <c r="I21" s="31"/>
      <c r="J21" s="31"/>
      <c r="K21" s="31"/>
      <c r="L21" s="31"/>
      <c r="M21" s="31"/>
      <c r="N21" s="31"/>
      <c r="O21" s="8"/>
    </row>
    <row r="22" spans="1:15" ht="20.100000000000001" customHeight="1">
      <c r="A22" s="6"/>
      <c r="B22" s="68"/>
      <c r="C22" s="68"/>
      <c r="D22" s="74"/>
      <c r="E22" s="31"/>
      <c r="F22" s="31"/>
      <c r="G22" s="31"/>
      <c r="H22" s="31"/>
      <c r="I22" s="31"/>
      <c r="J22" s="31"/>
      <c r="K22" s="31"/>
      <c r="L22" s="31"/>
      <c r="M22" s="31"/>
      <c r="N22" s="31"/>
      <c r="O22" s="8"/>
    </row>
    <row r="23" spans="1:15" ht="20.100000000000001" customHeight="1" thickBot="1">
      <c r="A23" s="518" t="s">
        <v>14</v>
      </c>
      <c r="B23" s="519"/>
      <c r="C23" s="519"/>
      <c r="D23" s="519"/>
      <c r="E23" s="566">
        <f>SUM(F5:F22)</f>
        <v>10.659264</v>
      </c>
      <c r="F23" s="566"/>
      <c r="G23" s="566">
        <f>SUM(H5:H22)</f>
        <v>132.97409999999999</v>
      </c>
      <c r="H23" s="566"/>
      <c r="I23" s="566">
        <f>SUM(J5:J22)</f>
        <v>0</v>
      </c>
      <c r="J23" s="566"/>
      <c r="K23" s="566">
        <f>SUM(L5:L22)</f>
        <v>0</v>
      </c>
      <c r="L23" s="566"/>
      <c r="M23" s="566">
        <f>SUM(N5:N22)</f>
        <v>0</v>
      </c>
      <c r="N23" s="566"/>
      <c r="O23" s="16"/>
    </row>
    <row r="24" spans="1:15" ht="20.100000000000001" customHeight="1">
      <c r="A24" s="9"/>
      <c r="B24" s="9"/>
      <c r="C24" s="12"/>
      <c r="D24" s="9"/>
      <c r="E24" s="9"/>
      <c r="F24" s="9"/>
      <c r="G24" s="9"/>
      <c r="H24" s="9"/>
      <c r="I24" s="9"/>
      <c r="J24" s="9"/>
      <c r="K24" s="9"/>
      <c r="L24" s="9"/>
      <c r="M24" s="9"/>
      <c r="N24" s="9"/>
      <c r="O24" s="9"/>
    </row>
    <row r="25" spans="1:15" ht="20.100000000000001" customHeight="1"/>
    <row r="26" spans="1:15" ht="20.100000000000001" customHeight="1"/>
    <row r="27" spans="1:15" ht="20.100000000000001" customHeight="1"/>
    <row r="28" spans="1:15" ht="20.100000000000001" customHeight="1"/>
    <row r="29" spans="1:15" ht="20.100000000000001" customHeight="1"/>
    <row r="30" spans="1:15" ht="20.100000000000001" customHeight="1"/>
    <row r="31" spans="1:15" ht="20.100000000000001" customHeight="1"/>
    <row r="32" spans="1:15" ht="20.100000000000001" customHeight="1"/>
    <row r="33" ht="20.100000000000001" customHeight="1"/>
    <row r="34" ht="20.100000000000001" customHeight="1"/>
    <row r="35" ht="20.100000000000001" customHeight="1"/>
    <row r="36" ht="20.100000000000001" customHeight="1"/>
    <row r="37" ht="20.100000000000001" customHeight="1"/>
    <row r="38" ht="20.100000000000001" customHeight="1"/>
  </sheetData>
  <mergeCells count="21">
    <mergeCell ref="K23:L23"/>
    <mergeCell ref="M23:N23"/>
    <mergeCell ref="G3:H3"/>
    <mergeCell ref="I3:J3"/>
    <mergeCell ref="I2:J2"/>
    <mergeCell ref="A23:D23"/>
    <mergeCell ref="G23:H23"/>
    <mergeCell ref="I23:J23"/>
    <mergeCell ref="O2:O4"/>
    <mergeCell ref="A2:A4"/>
    <mergeCell ref="B2:B4"/>
    <mergeCell ref="C2:C4"/>
    <mergeCell ref="D2:D4"/>
    <mergeCell ref="G2:H2"/>
    <mergeCell ref="E2:F2"/>
    <mergeCell ref="E3:F3"/>
    <mergeCell ref="E23:F23"/>
    <mergeCell ref="K2:L2"/>
    <mergeCell ref="M2:N2"/>
    <mergeCell ref="K3:L3"/>
    <mergeCell ref="M3:N3"/>
  </mergeCells>
  <phoneticPr fontId="1" type="noConversion"/>
  <printOptions horizontalCentered="1"/>
  <pageMargins left="0.59055118110236227" right="0.39370078740157483" top="0.59055118110236227" bottom="0.39370078740157483" header="0.39370078740157483" footer="0.39370078740157483"/>
  <pageSetup paperSize="9" scale="80" orientation="landscape" horizontalDpi="300" verticalDpi="300"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5" tint="0.79998168889431442"/>
  </sheetPr>
  <dimension ref="A1:I824"/>
  <sheetViews>
    <sheetView view="pageBreakPreview" zoomScaleNormal="77" zoomScaleSheetLayoutView="100" workbookViewId="0">
      <selection activeCell="B1" sqref="B1"/>
    </sheetView>
  </sheetViews>
  <sheetFormatPr defaultRowHeight="16.5"/>
  <cols>
    <col min="1" max="1" width="3.625" style="244" customWidth="1"/>
    <col min="2" max="2" width="15.625" style="292" customWidth="1"/>
    <col min="3" max="3" width="12.625" style="293" customWidth="1"/>
    <col min="4" max="4" width="55.625" style="244" customWidth="1"/>
    <col min="5" max="5" width="3.625" style="244" customWidth="1"/>
    <col min="6" max="6" width="10.625" style="244" customWidth="1"/>
    <col min="7" max="7" width="6.625" style="244" customWidth="1"/>
    <col min="8" max="8" width="11.625" style="244" bestFit="1" customWidth="1"/>
    <col min="9" max="9" width="16.25" style="244" bestFit="1" customWidth="1"/>
    <col min="10" max="10" width="21" style="244" bestFit="1" customWidth="1"/>
    <col min="11" max="11" width="15.5" style="244" bestFit="1" customWidth="1"/>
    <col min="12" max="12" width="8.625" style="244" bestFit="1" customWidth="1"/>
    <col min="13" max="14" width="9" style="244"/>
    <col min="15" max="15" width="11.875" style="244" bestFit="1" customWidth="1"/>
    <col min="16" max="16" width="9" style="244"/>
    <col min="17" max="17" width="10.25" style="244" bestFit="1" customWidth="1"/>
    <col min="18" max="16384" width="9" style="244"/>
  </cols>
  <sheetData>
    <row r="1" spans="1:7" ht="24.95" customHeight="1" thickBot="1">
      <c r="A1" s="287" t="s">
        <v>25</v>
      </c>
      <c r="B1" s="233" t="str">
        <f>시설공수량집계!A8</f>
        <v>통석스탠드</v>
      </c>
      <c r="C1" s="233" t="str">
        <f>시설공수량집계!B8</f>
        <v>W500xH400</v>
      </c>
      <c r="D1" s="254"/>
      <c r="E1" s="255" t="s">
        <v>58</v>
      </c>
      <c r="F1" s="256"/>
      <c r="G1" s="288"/>
    </row>
    <row r="2" spans="1:7" ht="24.95" customHeight="1" thickTop="1" thickBot="1">
      <c r="A2" s="289" t="s">
        <v>26</v>
      </c>
      <c r="B2" s="245" t="s">
        <v>0</v>
      </c>
      <c r="C2" s="246" t="s">
        <v>1</v>
      </c>
      <c r="D2" s="246" t="s">
        <v>27</v>
      </c>
      <c r="E2" s="246" t="s">
        <v>28</v>
      </c>
      <c r="F2" s="246" t="s">
        <v>3</v>
      </c>
      <c r="G2" s="290" t="s">
        <v>4</v>
      </c>
    </row>
    <row r="3" spans="1:7" ht="24.95" customHeight="1" thickTop="1">
      <c r="A3" s="258"/>
      <c r="B3" s="247"/>
      <c r="C3" s="248"/>
      <c r="D3" s="249"/>
      <c r="E3" s="249"/>
      <c r="F3" s="249"/>
      <c r="G3" s="260"/>
    </row>
    <row r="4" spans="1:7" ht="24.95" customHeight="1">
      <c r="A4" s="258"/>
      <c r="B4" s="247"/>
      <c r="C4" s="248"/>
      <c r="D4" s="249"/>
      <c r="E4" s="249"/>
      <c r="F4" s="249"/>
      <c r="G4" s="260"/>
    </row>
    <row r="5" spans="1:7" ht="24.95" customHeight="1">
      <c r="A5" s="258"/>
      <c r="B5" s="247"/>
      <c r="C5" s="248"/>
      <c r="D5" s="249"/>
      <c r="E5" s="249"/>
      <c r="F5" s="249"/>
      <c r="G5" s="260"/>
    </row>
    <row r="6" spans="1:7" ht="24.95" customHeight="1">
      <c r="A6" s="258"/>
      <c r="B6" s="247"/>
      <c r="C6" s="248"/>
      <c r="D6" s="249"/>
      <c r="E6" s="249"/>
      <c r="F6" s="249"/>
      <c r="G6" s="260"/>
    </row>
    <row r="7" spans="1:7" ht="24.95" customHeight="1">
      <c r="A7" s="258"/>
      <c r="B7" s="247"/>
      <c r="C7" s="248"/>
      <c r="D7" s="249"/>
      <c r="E7" s="249"/>
      <c r="F7" s="249"/>
      <c r="G7" s="260"/>
    </row>
    <row r="8" spans="1:7" ht="24.95" customHeight="1">
      <c r="A8" s="258"/>
      <c r="B8" s="247"/>
      <c r="C8" s="248"/>
      <c r="D8" s="249"/>
      <c r="E8" s="249"/>
      <c r="F8" s="249"/>
      <c r="G8" s="260"/>
    </row>
    <row r="9" spans="1:7" ht="24.95" customHeight="1">
      <c r="A9" s="258"/>
      <c r="B9" s="247"/>
      <c r="C9" s="248"/>
      <c r="D9" s="249"/>
      <c r="E9" s="249"/>
      <c r="F9" s="249"/>
      <c r="G9" s="260"/>
    </row>
    <row r="10" spans="1:7" ht="24.95" customHeight="1">
      <c r="A10" s="258"/>
      <c r="B10" s="247"/>
      <c r="C10" s="248"/>
      <c r="D10" s="249"/>
      <c r="E10" s="249"/>
      <c r="F10" s="249"/>
      <c r="G10" s="260"/>
    </row>
    <row r="11" spans="1:7" ht="24.95" customHeight="1">
      <c r="A11" s="258"/>
      <c r="B11" s="247"/>
      <c r="C11" s="248"/>
      <c r="D11" s="249"/>
      <c r="E11" s="249"/>
      <c r="F11" s="249"/>
      <c r="G11" s="260"/>
    </row>
    <row r="12" spans="1:7" ht="24.95" customHeight="1">
      <c r="A12" s="258"/>
      <c r="B12" s="247"/>
      <c r="C12" s="248"/>
      <c r="D12" s="249"/>
      <c r="E12" s="249"/>
      <c r="F12" s="249"/>
      <c r="G12" s="260"/>
    </row>
    <row r="13" spans="1:7" ht="24.95" customHeight="1">
      <c r="A13" s="258"/>
      <c r="B13" s="247"/>
      <c r="C13" s="248"/>
      <c r="D13" s="249"/>
      <c r="E13" s="249"/>
      <c r="F13" s="249"/>
      <c r="G13" s="260"/>
    </row>
    <row r="14" spans="1:7" ht="24.95" customHeight="1">
      <c r="A14" s="258"/>
      <c r="B14" s="247"/>
      <c r="C14" s="248"/>
      <c r="D14" s="249"/>
      <c r="E14" s="249"/>
      <c r="F14" s="249"/>
      <c r="G14" s="260"/>
    </row>
    <row r="15" spans="1:7" ht="24.95" customHeight="1">
      <c r="A15" s="258"/>
      <c r="B15" s="247"/>
      <c r="C15" s="248"/>
      <c r="D15" s="249"/>
      <c r="E15" s="249"/>
      <c r="F15" s="249"/>
      <c r="G15" s="260"/>
    </row>
    <row r="16" spans="1:7" ht="24.95" customHeight="1">
      <c r="A16" s="258"/>
      <c r="B16" s="247"/>
      <c r="C16" s="248"/>
      <c r="D16" s="249"/>
      <c r="E16" s="249"/>
      <c r="F16" s="249"/>
      <c r="G16" s="260"/>
    </row>
    <row r="17" spans="1:7" ht="24.95" customHeight="1">
      <c r="A17" s="271">
        <v>1</v>
      </c>
      <c r="B17" s="107" t="s">
        <v>47</v>
      </c>
      <c r="C17" s="77"/>
      <c r="D17" s="107" t="s">
        <v>1088</v>
      </c>
      <c r="E17" s="93" t="s">
        <v>260</v>
      </c>
      <c r="F17" s="273">
        <f>1.1*0.28*1</f>
        <v>0.30800000000000005</v>
      </c>
      <c r="G17" s="232"/>
    </row>
    <row r="18" spans="1:7" ht="24.95" customHeight="1">
      <c r="A18" s="271">
        <v>2</v>
      </c>
      <c r="B18" s="107" t="s">
        <v>48</v>
      </c>
      <c r="C18" s="77"/>
      <c r="D18" s="107" t="s">
        <v>1089</v>
      </c>
      <c r="E18" s="93" t="s">
        <v>260</v>
      </c>
      <c r="F18" s="273">
        <f>(0.7*0.15+0.5*0.13)*1</f>
        <v>0.16999999999999998</v>
      </c>
      <c r="G18" s="232"/>
    </row>
    <row r="19" spans="1:7" ht="24.95" customHeight="1">
      <c r="A19" s="271">
        <v>3</v>
      </c>
      <c r="B19" s="107" t="s">
        <v>619</v>
      </c>
      <c r="C19" s="77"/>
      <c r="D19" s="107" t="s">
        <v>53</v>
      </c>
      <c r="E19" s="93" t="s">
        <v>260</v>
      </c>
      <c r="F19" s="273">
        <f>F17-F18</f>
        <v>0.13800000000000007</v>
      </c>
      <c r="G19" s="232"/>
    </row>
    <row r="20" spans="1:7" ht="24.95" customHeight="1">
      <c r="A20" s="271">
        <v>4</v>
      </c>
      <c r="B20" s="107" t="s">
        <v>333</v>
      </c>
      <c r="C20" s="93" t="s">
        <v>286</v>
      </c>
      <c r="D20" s="107" t="s">
        <v>1090</v>
      </c>
      <c r="E20" s="93" t="s">
        <v>260</v>
      </c>
      <c r="F20" s="273">
        <f>0.7*0.15*1</f>
        <v>0.105</v>
      </c>
      <c r="G20" s="232" t="s">
        <v>32</v>
      </c>
    </row>
    <row r="21" spans="1:7" ht="24.95" customHeight="1">
      <c r="A21" s="271"/>
      <c r="B21" s="107"/>
      <c r="C21" s="93"/>
      <c r="D21" s="107" t="s">
        <v>1091</v>
      </c>
      <c r="E21" s="93" t="s">
        <v>260</v>
      </c>
      <c r="F21" s="273">
        <f>F20*1.02</f>
        <v>0.1071</v>
      </c>
      <c r="G21" s="232" t="s">
        <v>317</v>
      </c>
    </row>
    <row r="22" spans="1:7" ht="24.95" customHeight="1">
      <c r="A22" s="271">
        <v>5</v>
      </c>
      <c r="B22" s="107" t="s">
        <v>52</v>
      </c>
      <c r="C22" s="93" t="s">
        <v>55</v>
      </c>
      <c r="D22" s="107" t="s">
        <v>54</v>
      </c>
      <c r="E22" s="93" t="s">
        <v>260</v>
      </c>
      <c r="F22" s="273">
        <f>F20</f>
        <v>0.105</v>
      </c>
      <c r="G22" s="232"/>
    </row>
    <row r="23" spans="1:7" ht="24.95" customHeight="1">
      <c r="A23" s="271">
        <v>6</v>
      </c>
      <c r="B23" s="107" t="s">
        <v>51</v>
      </c>
      <c r="C23" s="93" t="s">
        <v>73</v>
      </c>
      <c r="D23" s="107" t="s">
        <v>629</v>
      </c>
      <c r="E23" s="93" t="s">
        <v>29</v>
      </c>
      <c r="F23" s="273">
        <f>(1*0.15)*2</f>
        <v>0.3</v>
      </c>
      <c r="G23" s="232"/>
    </row>
    <row r="24" spans="1:7" ht="24.95" customHeight="1">
      <c r="A24" s="271">
        <v>7</v>
      </c>
      <c r="B24" s="76" t="s">
        <v>613</v>
      </c>
      <c r="C24" s="76"/>
      <c r="D24" s="107" t="s">
        <v>1092</v>
      </c>
      <c r="E24" s="93" t="s">
        <v>260</v>
      </c>
      <c r="F24" s="274">
        <f>0.5*1*0.03</f>
        <v>1.4999999999999999E-2</v>
      </c>
      <c r="G24" s="232"/>
    </row>
    <row r="25" spans="1:7" ht="24.95" customHeight="1">
      <c r="A25" s="271"/>
      <c r="B25" s="107"/>
      <c r="C25" s="77"/>
      <c r="D25" s="107" t="s">
        <v>1093</v>
      </c>
      <c r="E25" s="93" t="s">
        <v>260</v>
      </c>
      <c r="F25" s="273">
        <f>F24*1.06</f>
        <v>1.5900000000000001E-2</v>
      </c>
      <c r="G25" s="232" t="s">
        <v>33</v>
      </c>
    </row>
    <row r="26" spans="1:7" ht="24.95" customHeight="1">
      <c r="A26" s="271">
        <v>8</v>
      </c>
      <c r="B26" s="107" t="s">
        <v>620</v>
      </c>
      <c r="C26" s="77" t="s">
        <v>1094</v>
      </c>
      <c r="D26" s="107">
        <v>1</v>
      </c>
      <c r="E26" s="93" t="s">
        <v>617</v>
      </c>
      <c r="F26" s="273">
        <v>1</v>
      </c>
      <c r="G26" s="232" t="s">
        <v>32</v>
      </c>
    </row>
    <row r="27" spans="1:7" ht="24.95" customHeight="1">
      <c r="A27" s="271">
        <v>9</v>
      </c>
      <c r="B27" s="107" t="s">
        <v>621</v>
      </c>
      <c r="C27" s="77"/>
      <c r="D27" s="107" t="s">
        <v>1095</v>
      </c>
      <c r="E27" s="93" t="s">
        <v>618</v>
      </c>
      <c r="F27" s="273">
        <f>0.4*0.5*1*2.65</f>
        <v>0.53</v>
      </c>
      <c r="G27" s="232"/>
    </row>
    <row r="28" spans="1:7" ht="24.95" customHeight="1">
      <c r="A28" s="271"/>
      <c r="B28" s="107"/>
      <c r="C28" s="93"/>
      <c r="D28" s="107"/>
      <c r="E28" s="234"/>
      <c r="F28" s="273"/>
      <c r="G28" s="232"/>
    </row>
    <row r="29" spans="1:7" ht="24.95" customHeight="1">
      <c r="A29" s="271"/>
      <c r="B29" s="107"/>
      <c r="C29" s="93"/>
      <c r="D29" s="107"/>
      <c r="E29" s="234"/>
      <c r="F29" s="111"/>
      <c r="G29" s="232"/>
    </row>
    <row r="30" spans="1:7" ht="24.95" customHeight="1">
      <c r="A30" s="271"/>
      <c r="B30" s="107"/>
      <c r="C30" s="93"/>
      <c r="D30" s="107"/>
      <c r="E30" s="234"/>
      <c r="F30" s="111"/>
      <c r="G30" s="232"/>
    </row>
    <row r="31" spans="1:7" ht="24.95" customHeight="1">
      <c r="A31" s="271"/>
      <c r="B31" s="107"/>
      <c r="C31" s="93"/>
      <c r="D31" s="107"/>
      <c r="E31" s="234"/>
      <c r="F31" s="109"/>
      <c r="G31" s="232"/>
    </row>
    <row r="32" spans="1:7" ht="24.95" customHeight="1">
      <c r="A32" s="271"/>
      <c r="B32" s="107"/>
      <c r="C32" s="93"/>
      <c r="D32" s="107"/>
      <c r="E32" s="234"/>
      <c r="F32" s="109"/>
      <c r="G32" s="232"/>
    </row>
    <row r="33" spans="1:7" ht="24.95" customHeight="1">
      <c r="A33" s="271"/>
      <c r="B33" s="107"/>
      <c r="C33" s="93"/>
      <c r="D33" s="107"/>
      <c r="E33" s="234"/>
      <c r="F33" s="239"/>
      <c r="G33" s="232"/>
    </row>
    <row r="34" spans="1:7" ht="24.95" customHeight="1">
      <c r="A34" s="271"/>
      <c r="B34" s="107"/>
      <c r="C34" s="93"/>
      <c r="D34" s="107"/>
      <c r="E34" s="234"/>
      <c r="F34" s="239"/>
      <c r="G34" s="232"/>
    </row>
    <row r="35" spans="1:7" ht="24.95" customHeight="1">
      <c r="A35" s="271"/>
      <c r="B35" s="107"/>
      <c r="C35" s="93"/>
      <c r="D35" s="107"/>
      <c r="E35" s="234"/>
      <c r="F35" s="111"/>
      <c r="G35" s="232"/>
    </row>
    <row r="36" spans="1:7" ht="24.95" customHeight="1">
      <c r="A36" s="271"/>
      <c r="B36" s="107"/>
      <c r="C36" s="93"/>
      <c r="D36" s="107"/>
      <c r="E36" s="234"/>
      <c r="F36" s="109"/>
      <c r="G36" s="232"/>
    </row>
    <row r="37" spans="1:7" ht="24.95" customHeight="1">
      <c r="A37" s="271"/>
      <c r="B37" s="107"/>
      <c r="C37" s="93"/>
      <c r="D37" s="107"/>
      <c r="E37" s="234"/>
      <c r="F37" s="111"/>
      <c r="G37" s="232"/>
    </row>
    <row r="38" spans="1:7" ht="24.95" customHeight="1" thickBot="1">
      <c r="A38" s="291"/>
      <c r="B38" s="236"/>
      <c r="C38" s="236"/>
      <c r="D38" s="189"/>
      <c r="E38" s="236"/>
      <c r="F38" s="237"/>
      <c r="G38" s="238"/>
    </row>
    <row r="39" spans="1:7" ht="24.95" customHeight="1" thickBot="1">
      <c r="A39" s="287" t="s">
        <v>25</v>
      </c>
      <c r="B39" s="233" t="str">
        <f>시설공수량집계!A9</f>
        <v>전망스탠드</v>
      </c>
      <c r="C39" s="233" t="str">
        <f>시설공수량집계!B9</f>
        <v>-</v>
      </c>
      <c r="D39" s="254"/>
      <c r="E39" s="255" t="s">
        <v>154</v>
      </c>
      <c r="F39" s="256"/>
      <c r="G39" s="288"/>
    </row>
    <row r="40" spans="1:7" ht="24.95" customHeight="1" thickTop="1" thickBot="1">
      <c r="A40" s="289" t="s">
        <v>26</v>
      </c>
      <c r="B40" s="245" t="s">
        <v>0</v>
      </c>
      <c r="C40" s="246" t="s">
        <v>1</v>
      </c>
      <c r="D40" s="246" t="s">
        <v>27</v>
      </c>
      <c r="E40" s="246" t="s">
        <v>28</v>
      </c>
      <c r="F40" s="246" t="s">
        <v>3</v>
      </c>
      <c r="G40" s="290" t="s">
        <v>4</v>
      </c>
    </row>
    <row r="41" spans="1:7" ht="24.95" customHeight="1" thickTop="1">
      <c r="A41" s="258"/>
      <c r="B41" s="247"/>
      <c r="C41" s="248"/>
      <c r="D41" s="249"/>
      <c r="E41" s="249"/>
      <c r="F41" s="249"/>
      <c r="G41" s="260"/>
    </row>
    <row r="42" spans="1:7" ht="24.95" customHeight="1">
      <c r="A42" s="258"/>
      <c r="B42" s="247"/>
      <c r="C42" s="248"/>
      <c r="D42" s="249"/>
      <c r="E42" s="249"/>
      <c r="F42" s="249"/>
      <c r="G42" s="260"/>
    </row>
    <row r="43" spans="1:7" ht="24.95" customHeight="1">
      <c r="A43" s="258"/>
      <c r="B43" s="247"/>
      <c r="C43" s="248"/>
      <c r="D43" s="249"/>
      <c r="E43" s="249"/>
      <c r="F43" s="249"/>
      <c r="G43" s="260"/>
    </row>
    <row r="44" spans="1:7" ht="24.95" customHeight="1">
      <c r="A44" s="258"/>
      <c r="B44" s="247"/>
      <c r="C44" s="248"/>
      <c r="D44" s="249"/>
      <c r="E44" s="249"/>
      <c r="F44" s="249"/>
      <c r="G44" s="260"/>
    </row>
    <row r="45" spans="1:7" ht="24.95" customHeight="1">
      <c r="A45" s="258"/>
      <c r="B45" s="247"/>
      <c r="C45" s="248"/>
      <c r="D45" s="249"/>
      <c r="E45" s="249"/>
      <c r="F45" s="249"/>
      <c r="G45" s="260"/>
    </row>
    <row r="46" spans="1:7" ht="24.95" customHeight="1">
      <c r="A46" s="258"/>
      <c r="B46" s="247"/>
      <c r="C46" s="248"/>
      <c r="D46" s="249"/>
      <c r="E46" s="249"/>
      <c r="F46" s="249"/>
      <c r="G46" s="260"/>
    </row>
    <row r="47" spans="1:7" ht="24.95" customHeight="1">
      <c r="A47" s="258"/>
      <c r="B47" s="247"/>
      <c r="C47" s="248"/>
      <c r="D47" s="249"/>
      <c r="E47" s="249"/>
      <c r="F47" s="249"/>
      <c r="G47" s="260"/>
    </row>
    <row r="48" spans="1:7" ht="24.95" customHeight="1">
      <c r="A48" s="258"/>
      <c r="B48" s="247"/>
      <c r="C48" s="248"/>
      <c r="D48" s="249"/>
      <c r="E48" s="249"/>
      <c r="F48" s="249"/>
      <c r="G48" s="260"/>
    </row>
    <row r="49" spans="1:7" ht="24.95" customHeight="1">
      <c r="A49" s="258"/>
      <c r="B49" s="247"/>
      <c r="C49" s="248"/>
      <c r="D49" s="249"/>
      <c r="E49" s="249"/>
      <c r="F49" s="249"/>
      <c r="G49" s="260"/>
    </row>
    <row r="50" spans="1:7" ht="24.95" customHeight="1">
      <c r="A50" s="258"/>
      <c r="B50" s="247"/>
      <c r="C50" s="248"/>
      <c r="D50" s="249"/>
      <c r="E50" s="249"/>
      <c r="F50" s="249"/>
      <c r="G50" s="260"/>
    </row>
    <row r="51" spans="1:7" ht="24.95" customHeight="1">
      <c r="A51" s="258"/>
      <c r="B51" s="247"/>
      <c r="C51" s="248"/>
      <c r="D51" s="249"/>
      <c r="E51" s="249"/>
      <c r="F51" s="249"/>
      <c r="G51" s="260"/>
    </row>
    <row r="52" spans="1:7" ht="24.95" customHeight="1">
      <c r="A52" s="258"/>
      <c r="B52" s="247"/>
      <c r="C52" s="248"/>
      <c r="D52" s="249"/>
      <c r="E52" s="249"/>
      <c r="F52" s="249"/>
      <c r="G52" s="260"/>
    </row>
    <row r="53" spans="1:7" ht="24.95" customHeight="1">
      <c r="A53" s="258"/>
      <c r="B53" s="247"/>
      <c r="C53" s="248"/>
      <c r="D53" s="249"/>
      <c r="E53" s="249"/>
      <c r="F53" s="249"/>
      <c r="G53" s="260"/>
    </row>
    <row r="54" spans="1:7" ht="24.95" customHeight="1">
      <c r="A54" s="258"/>
      <c r="B54" s="247"/>
      <c r="C54" s="248"/>
      <c r="D54" s="249"/>
      <c r="E54" s="249"/>
      <c r="F54" s="249"/>
      <c r="G54" s="260"/>
    </row>
    <row r="55" spans="1:7" ht="24.95" customHeight="1">
      <c r="A55" s="258"/>
      <c r="B55" s="247"/>
      <c r="C55" s="248"/>
      <c r="D55" s="249"/>
      <c r="E55" s="249"/>
      <c r="F55" s="249"/>
      <c r="G55" s="260"/>
    </row>
    <row r="56" spans="1:7" ht="24.95" customHeight="1">
      <c r="A56" s="258"/>
      <c r="B56" s="247" t="s">
        <v>1097</v>
      </c>
      <c r="C56" s="248"/>
      <c r="D56" s="249"/>
      <c r="E56" s="249"/>
      <c r="F56" s="259"/>
      <c r="G56" s="260"/>
    </row>
    <row r="57" spans="1:7" ht="24.95" customHeight="1">
      <c r="A57" s="261"/>
      <c r="B57" s="262" t="s">
        <v>1096</v>
      </c>
      <c r="C57" s="263"/>
      <c r="D57" s="264" t="s">
        <v>31</v>
      </c>
      <c r="E57" s="264"/>
      <c r="F57" s="265"/>
      <c r="G57" s="266"/>
    </row>
    <row r="58" spans="1:7" ht="24.95" customHeight="1">
      <c r="A58" s="267">
        <v>1</v>
      </c>
      <c r="B58" s="268" t="s">
        <v>47</v>
      </c>
      <c r="C58" s="234"/>
      <c r="D58" s="268" t="s">
        <v>1098</v>
      </c>
      <c r="E58" s="234" t="s">
        <v>260</v>
      </c>
      <c r="F58" s="272">
        <f>18.5*11.5*0.25</f>
        <v>53.1875</v>
      </c>
      <c r="G58" s="270"/>
    </row>
    <row r="59" spans="1:7" ht="24.95" customHeight="1">
      <c r="A59" s="271">
        <v>2</v>
      </c>
      <c r="B59" s="107" t="s">
        <v>48</v>
      </c>
      <c r="C59" s="93"/>
      <c r="D59" s="107" t="s">
        <v>1099</v>
      </c>
      <c r="E59" s="93" t="s">
        <v>260</v>
      </c>
      <c r="F59" s="272">
        <f>14.5*7.5*0.25</f>
        <v>27.1875</v>
      </c>
      <c r="G59" s="232"/>
    </row>
    <row r="60" spans="1:7" ht="24.95" customHeight="1">
      <c r="A60" s="271">
        <v>3</v>
      </c>
      <c r="B60" s="107" t="s">
        <v>49</v>
      </c>
      <c r="C60" s="93"/>
      <c r="D60" s="107" t="s">
        <v>53</v>
      </c>
      <c r="E60" s="93" t="s">
        <v>260</v>
      </c>
      <c r="F60" s="272">
        <f>F58-F59</f>
        <v>26</v>
      </c>
      <c r="G60" s="232"/>
    </row>
    <row r="61" spans="1:7" ht="24.95" customHeight="1">
      <c r="A61" s="271">
        <v>4</v>
      </c>
      <c r="B61" s="107" t="s">
        <v>62</v>
      </c>
      <c r="C61" s="93"/>
      <c r="D61" s="107" t="s">
        <v>1100</v>
      </c>
      <c r="E61" s="93" t="s">
        <v>260</v>
      </c>
      <c r="F61" s="272">
        <f>14.5*7.5*0.1</f>
        <v>10.875</v>
      </c>
      <c r="G61" s="232" t="s">
        <v>32</v>
      </c>
    </row>
    <row r="62" spans="1:7" ht="24.95" customHeight="1">
      <c r="A62" s="271"/>
      <c r="B62" s="107"/>
      <c r="C62" s="93"/>
      <c r="D62" s="107" t="s">
        <v>1101</v>
      </c>
      <c r="E62" s="93" t="s">
        <v>260</v>
      </c>
      <c r="F62" s="272">
        <f>F61*1.04</f>
        <v>11.31</v>
      </c>
      <c r="G62" s="232" t="s">
        <v>33</v>
      </c>
    </row>
    <row r="63" spans="1:7" ht="24.95" customHeight="1">
      <c r="A63" s="271">
        <v>5</v>
      </c>
      <c r="B63" s="107" t="s">
        <v>63</v>
      </c>
      <c r="C63" s="93"/>
      <c r="D63" s="107" t="s">
        <v>65</v>
      </c>
      <c r="E63" s="93" t="s">
        <v>260</v>
      </c>
      <c r="F63" s="272">
        <f>F61</f>
        <v>10.875</v>
      </c>
      <c r="G63" s="232"/>
    </row>
    <row r="64" spans="1:7" ht="24.95" customHeight="1">
      <c r="A64" s="271">
        <v>6</v>
      </c>
      <c r="B64" s="107" t="s">
        <v>333</v>
      </c>
      <c r="C64" s="93" t="s">
        <v>56</v>
      </c>
      <c r="D64" s="107" t="s">
        <v>1102</v>
      </c>
      <c r="E64" s="93" t="s">
        <v>260</v>
      </c>
      <c r="F64" s="272">
        <f>(14.5*7.5*0.15)+((0.6*0.3/2)*144.54)+(0.3*0.15*36)</f>
        <v>30.941100000000002</v>
      </c>
      <c r="G64" s="232" t="s">
        <v>32</v>
      </c>
    </row>
    <row r="65" spans="1:9" ht="24.95" customHeight="1">
      <c r="A65" s="271"/>
      <c r="B65" s="107"/>
      <c r="C65" s="93"/>
      <c r="D65" s="107" t="s">
        <v>1103</v>
      </c>
      <c r="E65" s="93" t="s">
        <v>260</v>
      </c>
      <c r="F65" s="272">
        <f>F64*1.02</f>
        <v>31.559922000000004</v>
      </c>
      <c r="G65" s="232" t="s">
        <v>33</v>
      </c>
    </row>
    <row r="66" spans="1:9" ht="24.95" customHeight="1">
      <c r="A66" s="271">
        <v>8</v>
      </c>
      <c r="B66" s="107" t="s">
        <v>52</v>
      </c>
      <c r="C66" s="93" t="s">
        <v>55</v>
      </c>
      <c r="D66" s="107" t="s">
        <v>54</v>
      </c>
      <c r="E66" s="93" t="s">
        <v>260</v>
      </c>
      <c r="F66" s="272">
        <f>F64</f>
        <v>30.941100000000002</v>
      </c>
      <c r="G66" s="232"/>
    </row>
    <row r="67" spans="1:9" ht="24.95" customHeight="1">
      <c r="A67" s="271">
        <v>9</v>
      </c>
      <c r="B67" s="107" t="s">
        <v>51</v>
      </c>
      <c r="C67" s="93" t="s">
        <v>1108</v>
      </c>
      <c r="D67" s="107" t="s">
        <v>1104</v>
      </c>
      <c r="E67" s="93" t="s">
        <v>29</v>
      </c>
      <c r="F67" s="273">
        <f>(0.3*144.54)+(0.15*36)+(2.1*2)</f>
        <v>52.961999999999996</v>
      </c>
      <c r="G67" s="232"/>
    </row>
    <row r="68" spans="1:9" ht="24.95" customHeight="1">
      <c r="A68" s="271">
        <v>10</v>
      </c>
      <c r="B68" s="107" t="s">
        <v>611</v>
      </c>
      <c r="C68" s="93" t="s">
        <v>604</v>
      </c>
      <c r="D68" s="107" t="s">
        <v>1105</v>
      </c>
      <c r="E68" s="93" t="s">
        <v>58</v>
      </c>
      <c r="F68" s="274">
        <f>(8.36*14.5)/0.25*2</f>
        <v>969.76</v>
      </c>
      <c r="G68" s="232"/>
    </row>
    <row r="69" spans="1:9" ht="24.95" customHeight="1">
      <c r="A69" s="271"/>
      <c r="B69" s="107"/>
      <c r="C69" s="93"/>
      <c r="D69" s="107" t="s">
        <v>1106</v>
      </c>
      <c r="E69" s="93" t="s">
        <v>77</v>
      </c>
      <c r="F69" s="274">
        <f>F68*0.995</f>
        <v>964.91120000000001</v>
      </c>
      <c r="G69" s="232" t="s">
        <v>32</v>
      </c>
    </row>
    <row r="70" spans="1:9" ht="24.95" customHeight="1">
      <c r="A70" s="271"/>
      <c r="B70" s="107"/>
      <c r="C70" s="93"/>
      <c r="D70" s="107" t="s">
        <v>1107</v>
      </c>
      <c r="E70" s="93" t="s">
        <v>77</v>
      </c>
      <c r="F70" s="274">
        <f>F69*1.03</f>
        <v>993.85853600000007</v>
      </c>
      <c r="G70" s="232" t="s">
        <v>33</v>
      </c>
    </row>
    <row r="71" spans="1:9" ht="24.95" customHeight="1">
      <c r="A71" s="271">
        <v>11</v>
      </c>
      <c r="B71" s="107" t="s">
        <v>171</v>
      </c>
      <c r="C71" s="93" t="s">
        <v>294</v>
      </c>
      <c r="D71" s="107" t="s">
        <v>612</v>
      </c>
      <c r="E71" s="93" t="s">
        <v>77</v>
      </c>
      <c r="F71" s="275">
        <f>F69</f>
        <v>964.91120000000001</v>
      </c>
      <c r="G71" s="232"/>
    </row>
    <row r="72" spans="1:9" ht="24.95" customHeight="1">
      <c r="A72" s="295">
        <v>12</v>
      </c>
      <c r="B72" s="76" t="s">
        <v>1109</v>
      </c>
      <c r="C72" s="76"/>
      <c r="D72" s="107" t="s">
        <v>1110</v>
      </c>
      <c r="E72" s="93" t="s">
        <v>29</v>
      </c>
      <c r="F72" s="272">
        <f>(97.18)+(144.54*0.3)</f>
        <v>140.542</v>
      </c>
      <c r="G72" s="232"/>
    </row>
    <row r="73" spans="1:9" ht="24.95" customHeight="1">
      <c r="A73" s="271"/>
      <c r="B73" s="107"/>
      <c r="C73" s="77"/>
      <c r="D73" s="107"/>
      <c r="E73" s="93"/>
      <c r="F73" s="272"/>
      <c r="G73" s="232"/>
    </row>
    <row r="74" spans="1:9" ht="24.95" customHeight="1">
      <c r="A74" s="271"/>
      <c r="B74" s="107"/>
      <c r="C74" s="93"/>
      <c r="D74" s="107"/>
      <c r="E74" s="93"/>
      <c r="F74" s="272"/>
      <c r="G74" s="232"/>
    </row>
    <row r="75" spans="1:9" ht="24.95" customHeight="1">
      <c r="A75" s="271"/>
      <c r="B75" s="107"/>
      <c r="C75" s="77"/>
      <c r="D75" s="107"/>
      <c r="E75" s="93"/>
      <c r="F75" s="273"/>
      <c r="G75" s="232"/>
    </row>
    <row r="76" spans="1:9" ht="24.95" customHeight="1" thickBot="1">
      <c r="A76" s="271"/>
      <c r="B76" s="107"/>
      <c r="C76" s="93"/>
      <c r="D76" s="107"/>
      <c r="E76" s="93"/>
      <c r="F76" s="272"/>
      <c r="G76" s="232"/>
    </row>
    <row r="77" spans="1:9" ht="23.45" customHeight="1" thickBot="1">
      <c r="A77" s="287" t="s">
        <v>25</v>
      </c>
      <c r="B77" s="233" t="str">
        <f>시설공수량집계!A10</f>
        <v>계단A</v>
      </c>
      <c r="C77" s="233" t="str">
        <f>시설공수량집계!B10</f>
        <v>W4000 x 14단, H150</v>
      </c>
      <c r="D77" s="254"/>
      <c r="E77" s="255" t="s">
        <v>154</v>
      </c>
      <c r="F77" s="256"/>
      <c r="G77" s="288"/>
      <c r="H77" s="243"/>
      <c r="I77" s="243"/>
    </row>
    <row r="78" spans="1:9" ht="23.45" customHeight="1" thickTop="1" thickBot="1">
      <c r="A78" s="289" t="s">
        <v>26</v>
      </c>
      <c r="B78" s="245" t="s">
        <v>0</v>
      </c>
      <c r="C78" s="246" t="s">
        <v>1</v>
      </c>
      <c r="D78" s="246" t="s">
        <v>27</v>
      </c>
      <c r="E78" s="246" t="s">
        <v>28</v>
      </c>
      <c r="F78" s="246" t="s">
        <v>3</v>
      </c>
      <c r="G78" s="290" t="s">
        <v>4</v>
      </c>
      <c r="H78" s="243"/>
      <c r="I78" s="243"/>
    </row>
    <row r="79" spans="1:9" ht="23.45" customHeight="1" thickTop="1">
      <c r="A79" s="258"/>
      <c r="B79" s="247"/>
      <c r="C79" s="248"/>
      <c r="D79" s="249"/>
      <c r="E79" s="249"/>
      <c r="F79" s="259"/>
      <c r="G79" s="260"/>
      <c r="H79" s="243"/>
      <c r="I79" s="243"/>
    </row>
    <row r="80" spans="1:9" ht="23.45" customHeight="1">
      <c r="A80" s="258"/>
      <c r="B80" s="247"/>
      <c r="C80" s="248"/>
      <c r="D80" s="249"/>
      <c r="E80" s="249"/>
      <c r="F80" s="259"/>
      <c r="G80" s="260"/>
      <c r="H80" s="243"/>
      <c r="I80" s="243"/>
    </row>
    <row r="81" spans="1:9" ht="23.45" customHeight="1">
      <c r="A81" s="258"/>
      <c r="B81" s="247"/>
      <c r="C81" s="248"/>
      <c r="D81" s="249"/>
      <c r="E81" s="249"/>
      <c r="F81" s="259"/>
      <c r="G81" s="260"/>
      <c r="H81" s="243"/>
      <c r="I81" s="243"/>
    </row>
    <row r="82" spans="1:9" ht="23.45" customHeight="1">
      <c r="A82" s="258"/>
      <c r="B82" s="247"/>
      <c r="C82" s="248"/>
      <c r="D82" s="249"/>
      <c r="E82" s="249"/>
      <c r="F82" s="259"/>
      <c r="G82" s="260"/>
      <c r="H82" s="243"/>
      <c r="I82" s="243"/>
    </row>
    <row r="83" spans="1:9" ht="23.45" customHeight="1">
      <c r="A83" s="258"/>
      <c r="B83" s="247"/>
      <c r="C83" s="248"/>
      <c r="D83" s="249"/>
      <c r="E83" s="249"/>
      <c r="F83" s="259"/>
      <c r="G83" s="260"/>
      <c r="H83" s="243"/>
      <c r="I83" s="243"/>
    </row>
    <row r="84" spans="1:9" ht="23.45" customHeight="1">
      <c r="A84" s="258"/>
      <c r="B84" s="247"/>
      <c r="C84" s="248"/>
      <c r="D84" s="249"/>
      <c r="E84" s="249"/>
      <c r="F84" s="259"/>
      <c r="G84" s="260"/>
      <c r="H84" s="243"/>
      <c r="I84" s="243"/>
    </row>
    <row r="85" spans="1:9" ht="23.45" customHeight="1">
      <c r="A85" s="258"/>
      <c r="B85" s="247"/>
      <c r="C85" s="248"/>
      <c r="D85" s="249"/>
      <c r="E85" s="249"/>
      <c r="F85" s="259"/>
      <c r="G85" s="260"/>
      <c r="H85" s="243"/>
      <c r="I85" s="243"/>
    </row>
    <row r="86" spans="1:9" ht="23.45" customHeight="1">
      <c r="A86" s="258"/>
      <c r="B86" s="247"/>
      <c r="C86" s="248"/>
      <c r="D86" s="249"/>
      <c r="E86" s="249"/>
      <c r="F86" s="259"/>
      <c r="G86" s="260"/>
      <c r="H86" s="243"/>
      <c r="I86" s="243"/>
    </row>
    <row r="87" spans="1:9" ht="23.45" customHeight="1">
      <c r="A87" s="258"/>
      <c r="B87" s="247"/>
      <c r="C87" s="248"/>
      <c r="D87" s="249"/>
      <c r="E87" s="249"/>
      <c r="F87" s="259"/>
      <c r="G87" s="260"/>
      <c r="H87" s="243"/>
      <c r="I87" s="243"/>
    </row>
    <row r="88" spans="1:9" ht="23.45" customHeight="1">
      <c r="A88" s="258"/>
      <c r="B88" s="247"/>
      <c r="C88" s="248"/>
      <c r="D88" s="249"/>
      <c r="E88" s="249"/>
      <c r="F88" s="259"/>
      <c r="G88" s="260"/>
      <c r="H88" s="243"/>
      <c r="I88" s="243"/>
    </row>
    <row r="89" spans="1:9" ht="23.45" customHeight="1">
      <c r="A89" s="258"/>
      <c r="B89" s="247" t="s">
        <v>1114</v>
      </c>
      <c r="C89" s="248"/>
      <c r="D89" s="249"/>
      <c r="E89" s="249"/>
      <c r="F89" s="259"/>
      <c r="G89" s="260"/>
      <c r="H89" s="243"/>
      <c r="I89" s="243"/>
    </row>
    <row r="90" spans="1:9" ht="23.45" customHeight="1">
      <c r="A90" s="261"/>
      <c r="B90" s="262" t="s">
        <v>1112</v>
      </c>
      <c r="C90" s="263"/>
      <c r="D90" s="264" t="s">
        <v>31</v>
      </c>
      <c r="E90" s="264"/>
      <c r="F90" s="265"/>
      <c r="G90" s="266"/>
      <c r="H90" s="243"/>
      <c r="I90" s="243"/>
    </row>
    <row r="91" spans="1:9" ht="23.45" customHeight="1">
      <c r="A91" s="267">
        <v>1</v>
      </c>
      <c r="B91" s="268" t="s">
        <v>47</v>
      </c>
      <c r="C91" s="234"/>
      <c r="D91" s="268" t="s">
        <v>1113</v>
      </c>
      <c r="E91" s="234" t="s">
        <v>260</v>
      </c>
      <c r="F91" s="272">
        <f>(0.74*0.31*6.9*2)+(6.9*4*0.31)</f>
        <v>11.721720000000001</v>
      </c>
      <c r="G91" s="270"/>
      <c r="H91" s="243"/>
      <c r="I91" s="243"/>
    </row>
    <row r="92" spans="1:9" ht="23.45" customHeight="1">
      <c r="A92" s="271">
        <v>2</v>
      </c>
      <c r="B92" s="107" t="s">
        <v>48</v>
      </c>
      <c r="C92" s="93"/>
      <c r="D92" s="107" t="s">
        <v>1115</v>
      </c>
      <c r="E92" s="93" t="s">
        <v>260</v>
      </c>
      <c r="F92" s="272">
        <f>((0.4*0.1)+(0.34*0.15)+(0.3*0.06))*6.9*2+(6.9*4*0.31)</f>
        <v>10.060200000000002</v>
      </c>
      <c r="G92" s="232"/>
      <c r="H92" s="243"/>
      <c r="I92" s="243"/>
    </row>
    <row r="93" spans="1:9" ht="23.45" customHeight="1">
      <c r="A93" s="271">
        <v>3</v>
      </c>
      <c r="B93" s="107" t="s">
        <v>49</v>
      </c>
      <c r="C93" s="93"/>
      <c r="D93" s="107" t="s">
        <v>53</v>
      </c>
      <c r="E93" s="93" t="s">
        <v>260</v>
      </c>
      <c r="F93" s="272">
        <f>F91-F92</f>
        <v>1.6615199999999994</v>
      </c>
      <c r="G93" s="232"/>
      <c r="H93" s="243"/>
      <c r="I93" s="243"/>
    </row>
    <row r="94" spans="1:9" ht="23.45" customHeight="1">
      <c r="A94" s="271">
        <v>4</v>
      </c>
      <c r="B94" s="107" t="s">
        <v>62</v>
      </c>
      <c r="C94" s="93"/>
      <c r="D94" s="107" t="s">
        <v>1116</v>
      </c>
      <c r="E94" s="93" t="s">
        <v>260</v>
      </c>
      <c r="F94" s="272">
        <f>((0.4*0.1))*6.9*2+(6.9*4*0.1)</f>
        <v>3.3120000000000003</v>
      </c>
      <c r="G94" s="232" t="s">
        <v>32</v>
      </c>
      <c r="H94" s="243"/>
      <c r="I94" s="243"/>
    </row>
    <row r="95" spans="1:9" ht="23.45" customHeight="1">
      <c r="A95" s="271"/>
      <c r="B95" s="107"/>
      <c r="C95" s="93"/>
      <c r="D95" s="107" t="s">
        <v>1117</v>
      </c>
      <c r="E95" s="93" t="s">
        <v>260</v>
      </c>
      <c r="F95" s="272">
        <f>F94*1.04</f>
        <v>3.4444800000000004</v>
      </c>
      <c r="G95" s="232" t="s">
        <v>33</v>
      </c>
      <c r="H95" s="243"/>
    </row>
    <row r="96" spans="1:9" ht="23.45" customHeight="1">
      <c r="A96" s="271">
        <v>5</v>
      </c>
      <c r="B96" s="107" t="s">
        <v>63</v>
      </c>
      <c r="C96" s="93"/>
      <c r="D96" s="107" t="s">
        <v>65</v>
      </c>
      <c r="E96" s="93" t="s">
        <v>260</v>
      </c>
      <c r="F96" s="272">
        <f>F94</f>
        <v>3.3120000000000003</v>
      </c>
      <c r="G96" s="232"/>
      <c r="H96" s="243"/>
    </row>
    <row r="97" spans="1:9" ht="23.45" customHeight="1">
      <c r="A97" s="271">
        <v>6</v>
      </c>
      <c r="B97" s="107" t="s">
        <v>333</v>
      </c>
      <c r="C97" s="93" t="s">
        <v>56</v>
      </c>
      <c r="D97" s="107" t="s">
        <v>1173</v>
      </c>
      <c r="E97" s="93" t="s">
        <v>260</v>
      </c>
      <c r="F97" s="272">
        <f>((0.34*0.15)+(0.18*0.3))*6.9*2+(6.9*4*0.15)+((0.15*0.3/2)*4*14)</f>
        <v>6.8490000000000002</v>
      </c>
      <c r="G97" s="232" t="s">
        <v>32</v>
      </c>
      <c r="H97" s="243"/>
    </row>
    <row r="98" spans="1:9" ht="23.45" customHeight="1">
      <c r="A98" s="271"/>
      <c r="B98" s="107"/>
      <c r="C98" s="93"/>
      <c r="D98" s="107" t="s">
        <v>1174</v>
      </c>
      <c r="E98" s="93" t="s">
        <v>260</v>
      </c>
      <c r="F98" s="272">
        <f>F97*1.02</f>
        <v>6.9859800000000005</v>
      </c>
      <c r="G98" s="232" t="s">
        <v>33</v>
      </c>
      <c r="H98" s="243"/>
    </row>
    <row r="99" spans="1:9" ht="23.45" customHeight="1">
      <c r="A99" s="271">
        <v>7</v>
      </c>
      <c r="B99" s="107" t="s">
        <v>52</v>
      </c>
      <c r="C99" s="93" t="s">
        <v>55</v>
      </c>
      <c r="D99" s="107" t="s">
        <v>54</v>
      </c>
      <c r="E99" s="93" t="s">
        <v>260</v>
      </c>
      <c r="F99" s="272">
        <f>F97</f>
        <v>6.8490000000000002</v>
      </c>
      <c r="G99" s="232"/>
      <c r="H99" s="243"/>
    </row>
    <row r="100" spans="1:9" ht="23.45" customHeight="1">
      <c r="A100" s="271">
        <v>8</v>
      </c>
      <c r="B100" s="107" t="s">
        <v>51</v>
      </c>
      <c r="C100" s="93" t="s">
        <v>73</v>
      </c>
      <c r="D100" s="107" t="s">
        <v>1118</v>
      </c>
      <c r="E100" s="93" t="s">
        <v>29</v>
      </c>
      <c r="F100" s="272">
        <f>(0.51*6.9*2)*2+(4*0.15*14)</f>
        <v>22.475999999999999</v>
      </c>
      <c r="G100" s="232"/>
      <c r="H100" s="243"/>
    </row>
    <row r="101" spans="1:9" ht="23.45" customHeight="1">
      <c r="A101" s="271">
        <v>9</v>
      </c>
      <c r="B101" s="107" t="s">
        <v>611</v>
      </c>
      <c r="C101" s="93" t="s">
        <v>604</v>
      </c>
      <c r="D101" s="107" t="s">
        <v>1119</v>
      </c>
      <c r="E101" s="93" t="s">
        <v>58</v>
      </c>
      <c r="F101" s="272">
        <f>((6.5*4)+(0.3*6.9*2))/0.25*2</f>
        <v>241.12</v>
      </c>
      <c r="G101" s="232"/>
      <c r="H101" s="243"/>
    </row>
    <row r="102" spans="1:9" ht="23.45" customHeight="1">
      <c r="A102" s="271"/>
      <c r="B102" s="107"/>
      <c r="C102" s="93"/>
      <c r="D102" s="107" t="s">
        <v>1120</v>
      </c>
      <c r="E102" s="93" t="s">
        <v>77</v>
      </c>
      <c r="F102" s="274">
        <f>F101*0.995</f>
        <v>239.9144</v>
      </c>
      <c r="G102" s="232" t="s">
        <v>32</v>
      </c>
      <c r="H102" s="243"/>
    </row>
    <row r="103" spans="1:9" ht="23.45" customHeight="1">
      <c r="A103" s="271"/>
      <c r="B103" s="107"/>
      <c r="C103" s="93"/>
      <c r="D103" s="107" t="s">
        <v>1135</v>
      </c>
      <c r="E103" s="93" t="s">
        <v>77</v>
      </c>
      <c r="F103" s="274">
        <f>F102*1.03</f>
        <v>247.11183200000002</v>
      </c>
      <c r="G103" s="232" t="s">
        <v>33</v>
      </c>
      <c r="H103" s="243"/>
    </row>
    <row r="104" spans="1:9" ht="23.45" customHeight="1">
      <c r="A104" s="271">
        <v>10</v>
      </c>
      <c r="B104" s="107" t="s">
        <v>171</v>
      </c>
      <c r="C104" s="93" t="s">
        <v>294</v>
      </c>
      <c r="D104" s="107" t="s">
        <v>612</v>
      </c>
      <c r="E104" s="93" t="s">
        <v>77</v>
      </c>
      <c r="F104" s="275">
        <f>F102</f>
        <v>239.9144</v>
      </c>
      <c r="G104" s="232"/>
      <c r="H104" s="243"/>
    </row>
    <row r="105" spans="1:9" ht="23.45" customHeight="1">
      <c r="A105" s="271">
        <v>11</v>
      </c>
      <c r="B105" s="76" t="s">
        <v>613</v>
      </c>
      <c r="C105" s="76"/>
      <c r="D105" s="107" t="s">
        <v>1121</v>
      </c>
      <c r="E105" s="93" t="s">
        <v>260</v>
      </c>
      <c r="F105" s="272">
        <f>((0.36+0.3+0.36)*6.9*2+(7.74*4))*0.03</f>
        <v>1.3510800000000001</v>
      </c>
      <c r="G105" s="232"/>
      <c r="H105" s="243"/>
    </row>
    <row r="106" spans="1:9" ht="23.45" customHeight="1">
      <c r="A106" s="271">
        <v>12</v>
      </c>
      <c r="B106" s="107" t="s">
        <v>614</v>
      </c>
      <c r="C106" s="77" t="s">
        <v>603</v>
      </c>
      <c r="D106" s="107" t="s">
        <v>1122</v>
      </c>
      <c r="E106" s="93" t="s">
        <v>29</v>
      </c>
      <c r="F106" s="272">
        <f>(0.36+0.3+0.36)*6.9*2+(7.74*4)</f>
        <v>45.036000000000001</v>
      </c>
      <c r="G106" s="232" t="s">
        <v>32</v>
      </c>
      <c r="H106" s="243"/>
    </row>
    <row r="107" spans="1:9" ht="23.45" customHeight="1">
      <c r="A107" s="271"/>
      <c r="B107" s="107"/>
      <c r="C107" s="93"/>
      <c r="D107" s="107" t="s">
        <v>1123</v>
      </c>
      <c r="E107" s="93" t="s">
        <v>29</v>
      </c>
      <c r="F107" s="272">
        <f>F106*1.1</f>
        <v>49.539600000000007</v>
      </c>
      <c r="G107" s="232" t="s">
        <v>33</v>
      </c>
      <c r="H107" s="243"/>
    </row>
    <row r="108" spans="1:9" ht="23.45" customHeight="1">
      <c r="A108" s="271">
        <v>13</v>
      </c>
      <c r="B108" s="107" t="s">
        <v>615</v>
      </c>
      <c r="C108" s="93" t="s">
        <v>628</v>
      </c>
      <c r="D108" s="107" t="s">
        <v>1124</v>
      </c>
      <c r="E108" s="93" t="s">
        <v>29</v>
      </c>
      <c r="F108" s="272">
        <f>(0.36+0.36)*6.9*2+(0.15*4*14)</f>
        <v>18.335999999999999</v>
      </c>
      <c r="G108" s="232"/>
      <c r="H108" s="243"/>
    </row>
    <row r="109" spans="1:9" ht="23.45" customHeight="1">
      <c r="A109" s="271">
        <v>14</v>
      </c>
      <c r="B109" s="107" t="s">
        <v>615</v>
      </c>
      <c r="C109" s="93" t="s">
        <v>616</v>
      </c>
      <c r="D109" s="107" t="s">
        <v>1125</v>
      </c>
      <c r="E109" s="93" t="s">
        <v>29</v>
      </c>
      <c r="F109" s="272">
        <f>(0.3*6.9*2)+(7.74*4)-(0.15*4*14)</f>
        <v>26.700000000000003</v>
      </c>
      <c r="G109" s="232"/>
      <c r="H109" s="243"/>
    </row>
    <row r="110" spans="1:9" ht="23.45" customHeight="1">
      <c r="A110" s="271"/>
      <c r="B110" s="107"/>
      <c r="C110" s="93"/>
      <c r="D110" s="107"/>
      <c r="E110" s="93"/>
      <c r="F110" s="272"/>
      <c r="G110" s="232"/>
      <c r="H110" s="243"/>
    </row>
    <row r="111" spans="1:9" ht="23.45" customHeight="1">
      <c r="A111" s="271"/>
      <c r="B111" s="107"/>
      <c r="C111" s="93"/>
      <c r="D111" s="107"/>
      <c r="E111" s="93"/>
      <c r="F111" s="272"/>
      <c r="G111" s="232"/>
      <c r="H111" s="243"/>
    </row>
    <row r="112" spans="1:9" ht="23.45" customHeight="1">
      <c r="A112" s="271"/>
      <c r="B112" s="107"/>
      <c r="C112" s="93"/>
      <c r="D112" s="107"/>
      <c r="E112" s="93"/>
      <c r="F112" s="272"/>
      <c r="G112" s="232"/>
      <c r="H112" s="243"/>
      <c r="I112" s="243"/>
    </row>
    <row r="113" spans="1:9" ht="23.45" customHeight="1">
      <c r="A113" s="271"/>
      <c r="B113" s="107"/>
      <c r="C113" s="93"/>
      <c r="D113" s="107"/>
      <c r="E113" s="93"/>
      <c r="F113" s="272"/>
      <c r="G113" s="232"/>
      <c r="H113" s="243"/>
      <c r="I113" s="243"/>
    </row>
    <row r="114" spans="1:9" ht="23.45" customHeight="1">
      <c r="A114" s="271"/>
      <c r="B114" s="107"/>
      <c r="C114" s="93"/>
      <c r="D114" s="107"/>
      <c r="E114" s="93"/>
      <c r="F114" s="272"/>
      <c r="G114" s="232"/>
      <c r="H114" s="243"/>
      <c r="I114" s="243"/>
    </row>
    <row r="115" spans="1:9" ht="23.45" customHeight="1">
      <c r="A115" s="271"/>
      <c r="B115" s="107"/>
      <c r="C115" s="93"/>
      <c r="D115" s="107"/>
      <c r="E115" s="93"/>
      <c r="F115" s="273"/>
      <c r="G115" s="232"/>
      <c r="H115" s="243"/>
      <c r="I115" s="243"/>
    </row>
    <row r="116" spans="1:9" ht="23.45" customHeight="1" thickBot="1">
      <c r="A116" s="291"/>
      <c r="B116" s="236"/>
      <c r="C116" s="236"/>
      <c r="D116" s="189"/>
      <c r="E116" s="236"/>
      <c r="F116" s="237"/>
      <c r="G116" s="238"/>
      <c r="H116" s="243"/>
      <c r="I116" s="243"/>
    </row>
    <row r="117" spans="1:9" ht="23.45" customHeight="1" thickBot="1">
      <c r="A117" s="287" t="s">
        <v>25</v>
      </c>
      <c r="B117" s="233" t="str">
        <f>시설공수량집계!A11</f>
        <v>계단B</v>
      </c>
      <c r="C117" s="233" t="str">
        <f>시설공수량집계!B11</f>
        <v>W1500 x 18단, H180</v>
      </c>
      <c r="D117" s="254"/>
      <c r="E117" s="255" t="s">
        <v>154</v>
      </c>
      <c r="F117" s="256"/>
      <c r="G117" s="288"/>
      <c r="H117" s="243"/>
      <c r="I117" s="243"/>
    </row>
    <row r="118" spans="1:9" ht="23.45" customHeight="1" thickTop="1" thickBot="1">
      <c r="A118" s="289" t="s">
        <v>26</v>
      </c>
      <c r="B118" s="245" t="s">
        <v>0</v>
      </c>
      <c r="C118" s="246" t="s">
        <v>1</v>
      </c>
      <c r="D118" s="246" t="s">
        <v>27</v>
      </c>
      <c r="E118" s="246" t="s">
        <v>28</v>
      </c>
      <c r="F118" s="246" t="s">
        <v>3</v>
      </c>
      <c r="G118" s="290" t="s">
        <v>4</v>
      </c>
      <c r="H118" s="243"/>
      <c r="I118" s="243"/>
    </row>
    <row r="119" spans="1:9" ht="23.45" customHeight="1" thickTop="1">
      <c r="A119" s="258"/>
      <c r="B119" s="247"/>
      <c r="C119" s="248"/>
      <c r="D119" s="249"/>
      <c r="E119" s="249"/>
      <c r="F119" s="259"/>
      <c r="G119" s="260"/>
      <c r="H119" s="243"/>
      <c r="I119" s="243"/>
    </row>
    <row r="120" spans="1:9" ht="23.45" customHeight="1">
      <c r="A120" s="258"/>
      <c r="B120" s="247"/>
      <c r="C120" s="248"/>
      <c r="D120" s="249"/>
      <c r="E120" s="249"/>
      <c r="F120" s="259"/>
      <c r="G120" s="260"/>
      <c r="H120" s="243"/>
      <c r="I120" s="243"/>
    </row>
    <row r="121" spans="1:9" ht="23.45" customHeight="1">
      <c r="A121" s="258"/>
      <c r="B121" s="247"/>
      <c r="C121" s="248"/>
      <c r="D121" s="249"/>
      <c r="E121" s="249"/>
      <c r="F121" s="259"/>
      <c r="G121" s="260"/>
      <c r="H121" s="243"/>
      <c r="I121" s="243"/>
    </row>
    <row r="122" spans="1:9" ht="23.45" customHeight="1">
      <c r="A122" s="258"/>
      <c r="B122" s="247"/>
      <c r="C122" s="248"/>
      <c r="D122" s="249"/>
      <c r="E122" s="249"/>
      <c r="F122" s="259"/>
      <c r="G122" s="260"/>
      <c r="H122" s="243"/>
      <c r="I122" s="243"/>
    </row>
    <row r="123" spans="1:9" ht="23.45" customHeight="1">
      <c r="A123" s="258"/>
      <c r="B123" s="247"/>
      <c r="C123" s="248"/>
      <c r="D123" s="249"/>
      <c r="E123" s="249"/>
      <c r="F123" s="259"/>
      <c r="G123" s="260"/>
      <c r="H123" s="243"/>
      <c r="I123" s="243"/>
    </row>
    <row r="124" spans="1:9" ht="23.45" customHeight="1">
      <c r="A124" s="258"/>
      <c r="B124" s="247"/>
      <c r="C124" s="248"/>
      <c r="D124" s="249"/>
      <c r="E124" s="249"/>
      <c r="F124" s="259"/>
      <c r="G124" s="260"/>
      <c r="H124" s="243"/>
      <c r="I124" s="243"/>
    </row>
    <row r="125" spans="1:9" ht="23.45" customHeight="1">
      <c r="A125" s="258"/>
      <c r="B125" s="247"/>
      <c r="C125" s="248"/>
      <c r="D125" s="249"/>
      <c r="E125" s="249"/>
      <c r="F125" s="259"/>
      <c r="G125" s="260"/>
      <c r="H125" s="243"/>
      <c r="I125" s="243"/>
    </row>
    <row r="126" spans="1:9" ht="23.45" customHeight="1">
      <c r="A126" s="258"/>
      <c r="B126" s="247"/>
      <c r="C126" s="248"/>
      <c r="D126" s="249"/>
      <c r="E126" s="249"/>
      <c r="F126" s="259"/>
      <c r="G126" s="260"/>
      <c r="H126" s="243"/>
      <c r="I126" s="243"/>
    </row>
    <row r="127" spans="1:9" ht="23.45" customHeight="1">
      <c r="A127" s="258"/>
      <c r="B127" s="247"/>
      <c r="C127" s="248"/>
      <c r="D127" s="249"/>
      <c r="E127" s="249"/>
      <c r="F127" s="259"/>
      <c r="G127" s="260"/>
      <c r="H127" s="243"/>
      <c r="I127" s="243"/>
    </row>
    <row r="128" spans="1:9" ht="23.45" customHeight="1">
      <c r="A128" s="258"/>
      <c r="B128" s="247"/>
      <c r="C128" s="248"/>
      <c r="D128" s="249"/>
      <c r="E128" s="249"/>
      <c r="F128" s="259"/>
      <c r="G128" s="260"/>
      <c r="H128" s="243"/>
      <c r="I128" s="243"/>
    </row>
    <row r="129" spans="1:9" ht="23.45" customHeight="1">
      <c r="A129" s="258"/>
      <c r="B129" s="247" t="s">
        <v>1126</v>
      </c>
      <c r="C129" s="248"/>
      <c r="D129" s="249"/>
      <c r="E129" s="249"/>
      <c r="F129" s="259"/>
      <c r="G129" s="260"/>
      <c r="H129" s="243"/>
      <c r="I129" s="243"/>
    </row>
    <row r="130" spans="1:9" ht="23.45" customHeight="1">
      <c r="A130" s="261"/>
      <c r="B130" s="262" t="s">
        <v>1127</v>
      </c>
      <c r="C130" s="263"/>
      <c r="D130" s="264" t="s">
        <v>31</v>
      </c>
      <c r="E130" s="264"/>
      <c r="F130" s="265"/>
      <c r="G130" s="266"/>
      <c r="H130" s="251"/>
      <c r="I130" s="243"/>
    </row>
    <row r="131" spans="1:9" ht="23.45" customHeight="1">
      <c r="A131" s="267">
        <v>1</v>
      </c>
      <c r="B131" s="268" t="s">
        <v>47</v>
      </c>
      <c r="C131" s="234"/>
      <c r="D131" s="268" t="s">
        <v>1128</v>
      </c>
      <c r="E131" s="234" t="s">
        <v>260</v>
      </c>
      <c r="F131" s="272">
        <f>(0.74*0.31*8.5*2)+(8.5*1.5*0.31)</f>
        <v>7.8522999999999996</v>
      </c>
      <c r="G131" s="270"/>
      <c r="H131" s="253"/>
      <c r="I131" s="243"/>
    </row>
    <row r="132" spans="1:9" ht="23.45" customHeight="1">
      <c r="A132" s="271">
        <v>2</v>
      </c>
      <c r="B132" s="107" t="s">
        <v>48</v>
      </c>
      <c r="C132" s="93"/>
      <c r="D132" s="107" t="s">
        <v>1129</v>
      </c>
      <c r="E132" s="93" t="s">
        <v>260</v>
      </c>
      <c r="F132" s="272">
        <f>((0.4*0.1)+(0.34*0.15)+(0.3*0.06))*8.5*2+(8.5*1.5*0.31)</f>
        <v>5.8055000000000003</v>
      </c>
      <c r="G132" s="232"/>
      <c r="H132" s="253"/>
      <c r="I132" s="243"/>
    </row>
    <row r="133" spans="1:9" ht="23.45" customHeight="1">
      <c r="A133" s="271">
        <v>3</v>
      </c>
      <c r="B133" s="107" t="s">
        <v>49</v>
      </c>
      <c r="C133" s="93"/>
      <c r="D133" s="107" t="s">
        <v>53</v>
      </c>
      <c r="E133" s="93" t="s">
        <v>260</v>
      </c>
      <c r="F133" s="272">
        <f>F131-F132</f>
        <v>2.0467999999999993</v>
      </c>
      <c r="G133" s="232"/>
      <c r="H133" s="243"/>
      <c r="I133" s="243"/>
    </row>
    <row r="134" spans="1:9" ht="23.45" customHeight="1">
      <c r="A134" s="271">
        <v>4</v>
      </c>
      <c r="B134" s="107" t="s">
        <v>62</v>
      </c>
      <c r="C134" s="93"/>
      <c r="D134" s="107" t="s">
        <v>1130</v>
      </c>
      <c r="E134" s="93" t="s">
        <v>260</v>
      </c>
      <c r="F134" s="272">
        <f>((0.4*0.1))*8.5*2+(8.5*1.5*0.1)</f>
        <v>1.9550000000000003</v>
      </c>
      <c r="G134" s="232" t="s">
        <v>32</v>
      </c>
      <c r="H134" s="243"/>
      <c r="I134" s="243"/>
    </row>
    <row r="135" spans="1:9" ht="23.45" customHeight="1">
      <c r="A135" s="271"/>
      <c r="B135" s="107"/>
      <c r="C135" s="93"/>
      <c r="D135" s="107" t="s">
        <v>1131</v>
      </c>
      <c r="E135" s="93" t="s">
        <v>260</v>
      </c>
      <c r="F135" s="272">
        <f>F134*1.04</f>
        <v>2.0332000000000003</v>
      </c>
      <c r="G135" s="232" t="s">
        <v>33</v>
      </c>
      <c r="H135" s="253"/>
      <c r="I135" s="243"/>
    </row>
    <row r="136" spans="1:9" ht="23.45" customHeight="1">
      <c r="A136" s="271">
        <v>5</v>
      </c>
      <c r="B136" s="107" t="s">
        <v>63</v>
      </c>
      <c r="C136" s="93"/>
      <c r="D136" s="107" t="s">
        <v>65</v>
      </c>
      <c r="E136" s="93" t="s">
        <v>260</v>
      </c>
      <c r="F136" s="272">
        <f>F134</f>
        <v>1.9550000000000003</v>
      </c>
      <c r="G136" s="232"/>
      <c r="H136" s="253"/>
      <c r="I136" s="243"/>
    </row>
    <row r="137" spans="1:9" ht="23.45" customHeight="1">
      <c r="A137" s="271">
        <v>6</v>
      </c>
      <c r="B137" s="107" t="s">
        <v>333</v>
      </c>
      <c r="C137" s="93" t="s">
        <v>56</v>
      </c>
      <c r="D137" s="107" t="s">
        <v>1175</v>
      </c>
      <c r="E137" s="93" t="s">
        <v>260</v>
      </c>
      <c r="F137" s="272">
        <f>((0.34*0.15)+(0.18*0.15))*8.5*2+(8.5*1.5*0.18)+((0.18*0.3/2)*1.5*18)</f>
        <v>4.3499999999999996</v>
      </c>
      <c r="G137" s="232" t="s">
        <v>32</v>
      </c>
      <c r="H137" s="253"/>
      <c r="I137" s="243"/>
    </row>
    <row r="138" spans="1:9" ht="23.45" customHeight="1">
      <c r="A138" s="271"/>
      <c r="B138" s="107"/>
      <c r="C138" s="93"/>
      <c r="D138" s="107" t="s">
        <v>1172</v>
      </c>
      <c r="E138" s="93" t="s">
        <v>260</v>
      </c>
      <c r="F138" s="272">
        <f>F137*1.02</f>
        <v>4.4369999999999994</v>
      </c>
      <c r="G138" s="232" t="s">
        <v>33</v>
      </c>
      <c r="H138" s="243"/>
      <c r="I138" s="243"/>
    </row>
    <row r="139" spans="1:9" ht="23.45" customHeight="1">
      <c r="A139" s="271">
        <v>7</v>
      </c>
      <c r="B139" s="107" t="s">
        <v>52</v>
      </c>
      <c r="C139" s="93" t="s">
        <v>55</v>
      </c>
      <c r="D139" s="107" t="s">
        <v>54</v>
      </c>
      <c r="E139" s="93" t="s">
        <v>260</v>
      </c>
      <c r="F139" s="272">
        <f>F137</f>
        <v>4.3499999999999996</v>
      </c>
      <c r="G139" s="232"/>
      <c r="H139" s="243"/>
      <c r="I139" s="243"/>
    </row>
    <row r="140" spans="1:9" ht="23.45" customHeight="1">
      <c r="A140" s="271">
        <v>8</v>
      </c>
      <c r="B140" s="107" t="s">
        <v>51</v>
      </c>
      <c r="C140" s="93" t="s">
        <v>73</v>
      </c>
      <c r="D140" s="107" t="s">
        <v>1132</v>
      </c>
      <c r="E140" s="93" t="s">
        <v>29</v>
      </c>
      <c r="F140" s="272">
        <f>(0.3*8.5*2)*2+(1.5*0.18*18)</f>
        <v>15.059999999999999</v>
      </c>
      <c r="G140" s="232"/>
      <c r="H140" s="243"/>
      <c r="I140" s="243"/>
    </row>
    <row r="141" spans="1:9" ht="23.45" customHeight="1">
      <c r="A141" s="271">
        <v>9</v>
      </c>
      <c r="B141" s="107" t="s">
        <v>611</v>
      </c>
      <c r="C141" s="93" t="s">
        <v>604</v>
      </c>
      <c r="D141" s="107" t="s">
        <v>1133</v>
      </c>
      <c r="E141" s="93" t="s">
        <v>58</v>
      </c>
      <c r="F141" s="272">
        <f>((8.5*1.5)+(0.15*8.5*2))/0.25*2</f>
        <v>122.4</v>
      </c>
      <c r="G141" s="232"/>
      <c r="H141" s="243"/>
      <c r="I141" s="243"/>
    </row>
    <row r="142" spans="1:9" ht="23.45" customHeight="1">
      <c r="A142" s="271"/>
      <c r="B142" s="107"/>
      <c r="C142" s="93"/>
      <c r="D142" s="107" t="s">
        <v>1134</v>
      </c>
      <c r="E142" s="93" t="s">
        <v>77</v>
      </c>
      <c r="F142" s="274">
        <f>F141*0.995</f>
        <v>121.78800000000001</v>
      </c>
      <c r="G142" s="232" t="s">
        <v>32</v>
      </c>
      <c r="H142" s="243"/>
      <c r="I142" s="243"/>
    </row>
    <row r="143" spans="1:9" ht="23.45" customHeight="1">
      <c r="A143" s="271"/>
      <c r="B143" s="107"/>
      <c r="C143" s="93"/>
      <c r="D143" s="107" t="s">
        <v>1136</v>
      </c>
      <c r="E143" s="93" t="s">
        <v>77</v>
      </c>
      <c r="F143" s="274">
        <f>F142*1.03</f>
        <v>125.44164000000002</v>
      </c>
      <c r="G143" s="232" t="s">
        <v>33</v>
      </c>
      <c r="H143" s="243"/>
      <c r="I143" s="243"/>
    </row>
    <row r="144" spans="1:9" ht="23.45" customHeight="1">
      <c r="A144" s="271">
        <v>10</v>
      </c>
      <c r="B144" s="107" t="s">
        <v>171</v>
      </c>
      <c r="C144" s="93" t="s">
        <v>172</v>
      </c>
      <c r="D144" s="107" t="s">
        <v>612</v>
      </c>
      <c r="E144" s="93" t="s">
        <v>77</v>
      </c>
      <c r="F144" s="275">
        <f>F142</f>
        <v>121.78800000000001</v>
      </c>
      <c r="G144" s="232"/>
      <c r="H144" s="243"/>
      <c r="I144" s="243"/>
    </row>
    <row r="145" spans="1:9" ht="23.45" customHeight="1">
      <c r="A145" s="271">
        <v>11</v>
      </c>
      <c r="B145" s="76" t="s">
        <v>613</v>
      </c>
      <c r="C145" s="76"/>
      <c r="D145" s="107" t="s">
        <v>1137</v>
      </c>
      <c r="E145" s="93" t="s">
        <v>260</v>
      </c>
      <c r="F145" s="272">
        <f>((0.15+0.3+0.15)*8.5*2+(10.32*1.5))*0.03</f>
        <v>0.77039999999999997</v>
      </c>
      <c r="G145" s="232"/>
      <c r="H145" s="243"/>
      <c r="I145" s="243"/>
    </row>
    <row r="146" spans="1:9" ht="23.45" customHeight="1">
      <c r="A146" s="271">
        <v>12</v>
      </c>
      <c r="B146" s="107" t="s">
        <v>614</v>
      </c>
      <c r="C146" s="77" t="s">
        <v>603</v>
      </c>
      <c r="D146" s="107" t="s">
        <v>1138</v>
      </c>
      <c r="E146" s="93" t="s">
        <v>29</v>
      </c>
      <c r="F146" s="272">
        <f>(0.15+0.3+0.15)*8.5*2+(10.32*1.5)</f>
        <v>25.68</v>
      </c>
      <c r="G146" s="232" t="s">
        <v>32</v>
      </c>
      <c r="H146" s="243"/>
      <c r="I146" s="243"/>
    </row>
    <row r="147" spans="1:9" ht="23.45" customHeight="1">
      <c r="A147" s="271"/>
      <c r="B147" s="107"/>
      <c r="C147" s="93"/>
      <c r="D147" s="107" t="s">
        <v>1139</v>
      </c>
      <c r="E147" s="93" t="s">
        <v>29</v>
      </c>
      <c r="F147" s="272">
        <f>F146*1.1</f>
        <v>28.248000000000001</v>
      </c>
      <c r="G147" s="232" t="s">
        <v>33</v>
      </c>
      <c r="H147" s="243"/>
      <c r="I147" s="243"/>
    </row>
    <row r="148" spans="1:9" ht="23.45" customHeight="1">
      <c r="A148" s="271">
        <v>13</v>
      </c>
      <c r="B148" s="107" t="s">
        <v>615</v>
      </c>
      <c r="C148" s="93" t="s">
        <v>628</v>
      </c>
      <c r="D148" s="107" t="s">
        <v>1140</v>
      </c>
      <c r="E148" s="93" t="s">
        <v>29</v>
      </c>
      <c r="F148" s="272">
        <f>(0.15+0.15)*8.5*2+(0.18*1.5*18)</f>
        <v>9.9600000000000009</v>
      </c>
      <c r="G148" s="232"/>
      <c r="H148" s="243"/>
      <c r="I148" s="243"/>
    </row>
    <row r="149" spans="1:9" ht="23.45" customHeight="1">
      <c r="A149" s="271">
        <v>14</v>
      </c>
      <c r="B149" s="107" t="s">
        <v>615</v>
      </c>
      <c r="C149" s="93" t="s">
        <v>616</v>
      </c>
      <c r="D149" s="107" t="s">
        <v>1141</v>
      </c>
      <c r="E149" s="93" t="s">
        <v>29</v>
      </c>
      <c r="F149" s="272">
        <f>(0.3*8.5*2)+(10.32*1.5)-(0.18*1.5*18)</f>
        <v>15.719999999999999</v>
      </c>
      <c r="G149" s="232"/>
      <c r="H149" s="243"/>
      <c r="I149" s="243"/>
    </row>
    <row r="150" spans="1:9" ht="23.45" customHeight="1">
      <c r="A150" s="271">
        <v>15</v>
      </c>
      <c r="B150" s="107" t="s">
        <v>1505</v>
      </c>
      <c r="C150" s="93" t="s">
        <v>601</v>
      </c>
      <c r="D150" s="107" t="s">
        <v>1507</v>
      </c>
      <c r="E150" s="93" t="s">
        <v>1506</v>
      </c>
      <c r="F150" s="272">
        <v>12</v>
      </c>
      <c r="G150" s="232"/>
      <c r="H150" s="243"/>
      <c r="I150" s="243"/>
    </row>
    <row r="151" spans="1:9" ht="23.45" customHeight="1">
      <c r="A151" s="271"/>
      <c r="B151" s="107"/>
      <c r="C151" s="93"/>
      <c r="D151" s="107"/>
      <c r="E151" s="93"/>
      <c r="F151" s="272"/>
      <c r="G151" s="232"/>
      <c r="H151" s="243"/>
      <c r="I151" s="243"/>
    </row>
    <row r="152" spans="1:9" ht="23.45" customHeight="1">
      <c r="A152" s="271"/>
      <c r="B152" s="107"/>
      <c r="C152" s="93"/>
      <c r="D152" s="107"/>
      <c r="E152" s="93"/>
      <c r="F152" s="272"/>
      <c r="G152" s="232"/>
      <c r="H152" s="243"/>
      <c r="I152" s="243"/>
    </row>
    <row r="153" spans="1:9" ht="23.45" customHeight="1">
      <c r="A153" s="271"/>
      <c r="B153" s="107"/>
      <c r="C153" s="93"/>
      <c r="D153" s="107"/>
      <c r="E153" s="93"/>
      <c r="F153" s="272"/>
      <c r="G153" s="232"/>
      <c r="H153" s="243"/>
      <c r="I153" s="243"/>
    </row>
    <row r="154" spans="1:9" ht="23.45" customHeight="1">
      <c r="A154" s="271"/>
      <c r="B154" s="107"/>
      <c r="C154" s="93"/>
      <c r="D154" s="107"/>
      <c r="E154" s="93"/>
      <c r="F154" s="272"/>
      <c r="G154" s="232"/>
      <c r="H154" s="243"/>
      <c r="I154" s="243"/>
    </row>
    <row r="155" spans="1:9" ht="23.45" customHeight="1">
      <c r="A155" s="271"/>
      <c r="B155" s="107"/>
      <c r="C155" s="93"/>
      <c r="D155" s="107"/>
      <c r="E155" s="93"/>
      <c r="F155" s="273"/>
      <c r="G155" s="232"/>
      <c r="H155" s="243"/>
      <c r="I155" s="243"/>
    </row>
    <row r="156" spans="1:9" ht="23.45" customHeight="1" thickBot="1">
      <c r="A156" s="291"/>
      <c r="B156" s="236"/>
      <c r="C156" s="236"/>
      <c r="D156" s="189"/>
      <c r="E156" s="236"/>
      <c r="F156" s="237"/>
      <c r="G156" s="238"/>
      <c r="H156" s="243"/>
      <c r="I156" s="243"/>
    </row>
    <row r="157" spans="1:9" ht="23.45" customHeight="1" thickBot="1">
      <c r="A157" s="287" t="s">
        <v>25</v>
      </c>
      <c r="B157" s="233" t="str">
        <f>시설공수량집계!A12</f>
        <v>계단C</v>
      </c>
      <c r="C157" s="233" t="str">
        <f>시설공수량집계!B12</f>
        <v>W2500 x 7단, H150</v>
      </c>
      <c r="D157" s="254"/>
      <c r="E157" s="255" t="s">
        <v>154</v>
      </c>
      <c r="F157" s="256"/>
      <c r="G157" s="288"/>
      <c r="H157" s="243"/>
      <c r="I157" s="243"/>
    </row>
    <row r="158" spans="1:9" ht="23.45" customHeight="1" thickTop="1" thickBot="1">
      <c r="A158" s="289" t="s">
        <v>26</v>
      </c>
      <c r="B158" s="245" t="s">
        <v>0</v>
      </c>
      <c r="C158" s="246" t="s">
        <v>1</v>
      </c>
      <c r="D158" s="246" t="s">
        <v>27</v>
      </c>
      <c r="E158" s="246" t="s">
        <v>28</v>
      </c>
      <c r="F158" s="246" t="s">
        <v>3</v>
      </c>
      <c r="G158" s="290" t="s">
        <v>4</v>
      </c>
      <c r="H158" s="243"/>
      <c r="I158" s="243"/>
    </row>
    <row r="159" spans="1:9" ht="23.45" customHeight="1" thickTop="1">
      <c r="A159" s="258"/>
      <c r="B159" s="247"/>
      <c r="C159" s="248"/>
      <c r="D159" s="249"/>
      <c r="E159" s="249"/>
      <c r="F159" s="259"/>
      <c r="G159" s="260"/>
      <c r="H159" s="243"/>
      <c r="I159" s="243"/>
    </row>
    <row r="160" spans="1:9" ht="23.45" customHeight="1">
      <c r="A160" s="258"/>
      <c r="B160" s="247"/>
      <c r="C160" s="248"/>
      <c r="D160" s="249"/>
      <c r="E160" s="249"/>
      <c r="F160" s="259"/>
      <c r="G160" s="260"/>
      <c r="H160" s="243"/>
      <c r="I160" s="243"/>
    </row>
    <row r="161" spans="1:9" ht="23.45" customHeight="1">
      <c r="A161" s="258"/>
      <c r="B161" s="247"/>
      <c r="C161" s="248"/>
      <c r="D161" s="249"/>
      <c r="E161" s="249"/>
      <c r="F161" s="259"/>
      <c r="G161" s="260"/>
      <c r="H161" s="243"/>
      <c r="I161" s="243"/>
    </row>
    <row r="162" spans="1:9" ht="23.45" customHeight="1">
      <c r="A162" s="258"/>
      <c r="B162" s="247"/>
      <c r="C162" s="248"/>
      <c r="D162" s="249"/>
      <c r="E162" s="249"/>
      <c r="F162" s="259"/>
      <c r="G162" s="260"/>
      <c r="H162" s="243"/>
      <c r="I162" s="243"/>
    </row>
    <row r="163" spans="1:9" ht="23.45" customHeight="1">
      <c r="A163" s="258"/>
      <c r="B163" s="247"/>
      <c r="C163" s="248"/>
      <c r="D163" s="249"/>
      <c r="E163" s="249"/>
      <c r="F163" s="259"/>
      <c r="G163" s="260"/>
      <c r="H163" s="243"/>
      <c r="I163" s="243"/>
    </row>
    <row r="164" spans="1:9" ht="23.45" customHeight="1">
      <c r="A164" s="258"/>
      <c r="B164" s="247"/>
      <c r="C164" s="248"/>
      <c r="D164" s="249"/>
      <c r="E164" s="249"/>
      <c r="F164" s="259"/>
      <c r="G164" s="260"/>
      <c r="H164" s="243"/>
      <c r="I164" s="243"/>
    </row>
    <row r="165" spans="1:9" ht="23.45" customHeight="1">
      <c r="A165" s="258"/>
      <c r="B165" s="247"/>
      <c r="C165" s="248"/>
      <c r="D165" s="249"/>
      <c r="E165" s="249"/>
      <c r="F165" s="259"/>
      <c r="G165" s="260"/>
      <c r="H165" s="243"/>
      <c r="I165" s="243"/>
    </row>
    <row r="166" spans="1:9" ht="23.45" customHeight="1">
      <c r="A166" s="258"/>
      <c r="B166" s="247"/>
      <c r="C166" s="248"/>
      <c r="D166" s="249"/>
      <c r="E166" s="249"/>
      <c r="F166" s="259"/>
      <c r="G166" s="260"/>
      <c r="H166" s="243"/>
      <c r="I166" s="243"/>
    </row>
    <row r="167" spans="1:9" ht="23.45" customHeight="1">
      <c r="A167" s="258"/>
      <c r="B167" s="247"/>
      <c r="C167" s="248"/>
      <c r="D167" s="249"/>
      <c r="E167" s="249"/>
      <c r="F167" s="259"/>
      <c r="G167" s="260"/>
      <c r="H167" s="243"/>
      <c r="I167" s="243"/>
    </row>
    <row r="168" spans="1:9" ht="23.45" customHeight="1">
      <c r="A168" s="258"/>
      <c r="B168" s="247"/>
      <c r="C168" s="248"/>
      <c r="D168" s="249"/>
      <c r="E168" s="249"/>
      <c r="F168" s="259"/>
      <c r="G168" s="260"/>
      <c r="H168" s="243"/>
      <c r="I168" s="243"/>
    </row>
    <row r="169" spans="1:9" ht="23.45" customHeight="1">
      <c r="A169" s="258"/>
      <c r="B169" s="247" t="s">
        <v>1142</v>
      </c>
      <c r="C169" s="248"/>
      <c r="D169" s="249"/>
      <c r="E169" s="249"/>
      <c r="F169" s="259"/>
      <c r="G169" s="260"/>
      <c r="H169" s="243"/>
      <c r="I169" s="243"/>
    </row>
    <row r="170" spans="1:9" ht="23.45" customHeight="1">
      <c r="A170" s="261"/>
      <c r="B170" s="262" t="s">
        <v>1143</v>
      </c>
      <c r="C170" s="263"/>
      <c r="D170" s="264" t="s">
        <v>31</v>
      </c>
      <c r="E170" s="264"/>
      <c r="F170" s="265"/>
      <c r="G170" s="266"/>
      <c r="H170" s="243"/>
      <c r="I170" s="243"/>
    </row>
    <row r="171" spans="1:9" ht="23.45" customHeight="1">
      <c r="A171" s="267">
        <v>1</v>
      </c>
      <c r="B171" s="268" t="s">
        <v>47</v>
      </c>
      <c r="C171" s="234"/>
      <c r="D171" s="268" t="s">
        <v>1144</v>
      </c>
      <c r="E171" s="234" t="s">
        <v>260</v>
      </c>
      <c r="F171" s="272">
        <f>(0.74*0.31*3.1*2)+(3.1*2.5*0.31)</f>
        <v>3.8247799999999996</v>
      </c>
      <c r="G171" s="270"/>
      <c r="H171" s="243"/>
      <c r="I171" s="243"/>
    </row>
    <row r="172" spans="1:9" ht="23.45" customHeight="1">
      <c r="A172" s="271">
        <v>2</v>
      </c>
      <c r="B172" s="107" t="s">
        <v>48</v>
      </c>
      <c r="C172" s="93"/>
      <c r="D172" s="107" t="s">
        <v>1145</v>
      </c>
      <c r="E172" s="93" t="s">
        <v>260</v>
      </c>
      <c r="F172" s="272">
        <f>((0.4*0.1)+(0.34*0.15)+(0.3*0.06))*3.1*2+(3.1*2.5*0.31)</f>
        <v>3.0783</v>
      </c>
      <c r="G172" s="232"/>
      <c r="H172" s="243"/>
      <c r="I172" s="243"/>
    </row>
    <row r="173" spans="1:9" ht="23.45" customHeight="1">
      <c r="A173" s="271">
        <v>3</v>
      </c>
      <c r="B173" s="107" t="s">
        <v>49</v>
      </c>
      <c r="C173" s="93"/>
      <c r="D173" s="107" t="s">
        <v>53</v>
      </c>
      <c r="E173" s="93" t="s">
        <v>260</v>
      </c>
      <c r="F173" s="272">
        <f>F171-F172</f>
        <v>0.74647999999999959</v>
      </c>
      <c r="G173" s="232"/>
      <c r="H173" s="243"/>
      <c r="I173" s="243"/>
    </row>
    <row r="174" spans="1:9" ht="23.45" customHeight="1">
      <c r="A174" s="271">
        <v>4</v>
      </c>
      <c r="B174" s="107" t="s">
        <v>62</v>
      </c>
      <c r="C174" s="93"/>
      <c r="D174" s="107" t="s">
        <v>1146</v>
      </c>
      <c r="E174" s="93" t="s">
        <v>260</v>
      </c>
      <c r="F174" s="272">
        <f>((0.4*0.1))*3.1*2+(3.1*2.5*0.1)</f>
        <v>1.0230000000000001</v>
      </c>
      <c r="G174" s="232" t="s">
        <v>32</v>
      </c>
      <c r="H174" s="243"/>
      <c r="I174" s="243"/>
    </row>
    <row r="175" spans="1:9" ht="23.45" customHeight="1">
      <c r="A175" s="271"/>
      <c r="B175" s="107"/>
      <c r="C175" s="93"/>
      <c r="D175" s="107" t="s">
        <v>1147</v>
      </c>
      <c r="E175" s="93" t="s">
        <v>260</v>
      </c>
      <c r="F175" s="272">
        <f>F174*1.04</f>
        <v>1.0639200000000002</v>
      </c>
      <c r="G175" s="232" t="s">
        <v>33</v>
      </c>
      <c r="H175" s="243"/>
    </row>
    <row r="176" spans="1:9" ht="23.45" customHeight="1">
      <c r="A176" s="271">
        <v>5</v>
      </c>
      <c r="B176" s="107" t="s">
        <v>63</v>
      </c>
      <c r="C176" s="93"/>
      <c r="D176" s="107" t="s">
        <v>65</v>
      </c>
      <c r="E176" s="93" t="s">
        <v>260</v>
      </c>
      <c r="F176" s="272">
        <f>F174</f>
        <v>1.0230000000000001</v>
      </c>
      <c r="G176" s="232"/>
      <c r="H176" s="243"/>
    </row>
    <row r="177" spans="1:9" ht="23.45" customHeight="1">
      <c r="A177" s="271">
        <v>6</v>
      </c>
      <c r="B177" s="107" t="s">
        <v>333</v>
      </c>
      <c r="C177" s="93" t="s">
        <v>56</v>
      </c>
      <c r="D177" s="107" t="s">
        <v>1177</v>
      </c>
      <c r="E177" s="93" t="s">
        <v>260</v>
      </c>
      <c r="F177" s="272">
        <f>((0.34*0.15)+(0.18*0.3))*3.1*2+(3.1*2.5*0.15)+((0.15*0.3/2)*2.5*7)</f>
        <v>2.2072499999999997</v>
      </c>
      <c r="G177" s="232" t="s">
        <v>32</v>
      </c>
      <c r="H177" s="243"/>
    </row>
    <row r="178" spans="1:9" ht="23.45" customHeight="1">
      <c r="A178" s="271"/>
      <c r="B178" s="107"/>
      <c r="C178" s="93"/>
      <c r="D178" s="107" t="s">
        <v>1176</v>
      </c>
      <c r="E178" s="93" t="s">
        <v>260</v>
      </c>
      <c r="F178" s="272">
        <f>F177*1.02</f>
        <v>2.2513949999999996</v>
      </c>
      <c r="G178" s="232" t="s">
        <v>33</v>
      </c>
      <c r="H178" s="243"/>
    </row>
    <row r="179" spans="1:9" ht="23.45" customHeight="1">
      <c r="A179" s="271">
        <v>7</v>
      </c>
      <c r="B179" s="107" t="s">
        <v>52</v>
      </c>
      <c r="C179" s="93" t="s">
        <v>55</v>
      </c>
      <c r="D179" s="107" t="s">
        <v>54</v>
      </c>
      <c r="E179" s="93" t="s">
        <v>260</v>
      </c>
      <c r="F179" s="272">
        <f>F177</f>
        <v>2.2072499999999997</v>
      </c>
      <c r="G179" s="232"/>
      <c r="H179" s="243"/>
    </row>
    <row r="180" spans="1:9" ht="23.45" customHeight="1">
      <c r="A180" s="271">
        <v>8</v>
      </c>
      <c r="B180" s="107" t="s">
        <v>51</v>
      </c>
      <c r="C180" s="93" t="s">
        <v>73</v>
      </c>
      <c r="D180" s="107" t="s">
        <v>1155</v>
      </c>
      <c r="E180" s="93" t="s">
        <v>29</v>
      </c>
      <c r="F180" s="272">
        <f>(0.51*3.1*2)*2+(2.5*0.15*7)</f>
        <v>8.9490000000000016</v>
      </c>
      <c r="G180" s="232"/>
      <c r="H180" s="243"/>
    </row>
    <row r="181" spans="1:9" ht="23.45" customHeight="1">
      <c r="A181" s="271">
        <v>9</v>
      </c>
      <c r="B181" s="107" t="s">
        <v>611</v>
      </c>
      <c r="C181" s="93" t="s">
        <v>604</v>
      </c>
      <c r="D181" s="107" t="s">
        <v>1148</v>
      </c>
      <c r="E181" s="93" t="s">
        <v>58</v>
      </c>
      <c r="F181" s="272">
        <f>((3.1*2.5)+(0.3*3.1*2))/0.25*2</f>
        <v>76.88</v>
      </c>
      <c r="G181" s="232"/>
      <c r="H181" s="243"/>
    </row>
    <row r="182" spans="1:9" ht="23.45" customHeight="1">
      <c r="A182" s="271"/>
      <c r="B182" s="107"/>
      <c r="C182" s="93"/>
      <c r="D182" s="107" t="s">
        <v>1149</v>
      </c>
      <c r="E182" s="93" t="s">
        <v>77</v>
      </c>
      <c r="F182" s="274">
        <f>F181*0.995</f>
        <v>76.495599999999996</v>
      </c>
      <c r="G182" s="232" t="s">
        <v>32</v>
      </c>
      <c r="H182" s="243"/>
    </row>
    <row r="183" spans="1:9" ht="23.45" customHeight="1">
      <c r="A183" s="271"/>
      <c r="B183" s="107"/>
      <c r="C183" s="93"/>
      <c r="D183" s="107" t="s">
        <v>1150</v>
      </c>
      <c r="E183" s="93" t="s">
        <v>77</v>
      </c>
      <c r="F183" s="274">
        <f>F182*1.03</f>
        <v>78.790468000000004</v>
      </c>
      <c r="G183" s="232" t="s">
        <v>33</v>
      </c>
      <c r="H183" s="243"/>
    </row>
    <row r="184" spans="1:9" ht="23.45" customHeight="1">
      <c r="A184" s="271">
        <v>10</v>
      </c>
      <c r="B184" s="107" t="s">
        <v>171</v>
      </c>
      <c r="C184" s="93" t="s">
        <v>172</v>
      </c>
      <c r="D184" s="107" t="s">
        <v>612</v>
      </c>
      <c r="E184" s="93" t="s">
        <v>77</v>
      </c>
      <c r="F184" s="275">
        <f>F182</f>
        <v>76.495599999999996</v>
      </c>
      <c r="G184" s="232"/>
      <c r="H184" s="243"/>
    </row>
    <row r="185" spans="1:9" ht="23.45" customHeight="1">
      <c r="A185" s="271">
        <v>11</v>
      </c>
      <c r="B185" s="76" t="s">
        <v>613</v>
      </c>
      <c r="C185" s="76"/>
      <c r="D185" s="107" t="s">
        <v>1151</v>
      </c>
      <c r="E185" s="93" t="s">
        <v>260</v>
      </c>
      <c r="F185" s="272">
        <f>((0.36+0.3+0.36)*3.1*2+(3.03*2.5))*0.03</f>
        <v>0.41697000000000001</v>
      </c>
      <c r="G185" s="232"/>
      <c r="H185" s="243"/>
    </row>
    <row r="186" spans="1:9" ht="23.45" customHeight="1">
      <c r="A186" s="271">
        <v>12</v>
      </c>
      <c r="B186" s="107" t="s">
        <v>614</v>
      </c>
      <c r="C186" s="77" t="s">
        <v>603</v>
      </c>
      <c r="D186" s="107" t="s">
        <v>1152</v>
      </c>
      <c r="E186" s="93" t="s">
        <v>29</v>
      </c>
      <c r="F186" s="272">
        <f>(0.36+0.3+0.36)*3.1*2+(3.03*2.5)</f>
        <v>13.899000000000001</v>
      </c>
      <c r="G186" s="232" t="s">
        <v>32</v>
      </c>
      <c r="H186" s="243"/>
    </row>
    <row r="187" spans="1:9" ht="23.45" customHeight="1">
      <c r="A187" s="271"/>
      <c r="B187" s="107"/>
      <c r="C187" s="93"/>
      <c r="D187" s="107" t="s">
        <v>1153</v>
      </c>
      <c r="E187" s="93" t="s">
        <v>29</v>
      </c>
      <c r="F187" s="272">
        <f>F186*1.1</f>
        <v>15.288900000000002</v>
      </c>
      <c r="G187" s="232" t="s">
        <v>33</v>
      </c>
      <c r="H187" s="243"/>
    </row>
    <row r="188" spans="1:9" ht="23.45" customHeight="1">
      <c r="A188" s="271">
        <v>13</v>
      </c>
      <c r="B188" s="107" t="s">
        <v>615</v>
      </c>
      <c r="C188" s="93" t="s">
        <v>628</v>
      </c>
      <c r="D188" s="107" t="s">
        <v>1154</v>
      </c>
      <c r="E188" s="93" t="s">
        <v>29</v>
      </c>
      <c r="F188" s="272">
        <f>(0.36+0.36)*3.1*2+(0.15*2.5*7)</f>
        <v>7.0889999999999995</v>
      </c>
      <c r="G188" s="232"/>
      <c r="H188" s="243"/>
      <c r="I188" s="243"/>
    </row>
    <row r="189" spans="1:9" ht="23.45" customHeight="1">
      <c r="A189" s="271">
        <v>14</v>
      </c>
      <c r="B189" s="107" t="s">
        <v>615</v>
      </c>
      <c r="C189" s="93" t="s">
        <v>616</v>
      </c>
      <c r="D189" s="107" t="s">
        <v>1156</v>
      </c>
      <c r="E189" s="93" t="s">
        <v>29</v>
      </c>
      <c r="F189" s="272">
        <f>(0.3*3.1*2)+(3.03*2.5)-(0.15*2.5*7)</f>
        <v>6.8099999999999987</v>
      </c>
      <c r="G189" s="232"/>
      <c r="H189" s="243"/>
      <c r="I189" s="243"/>
    </row>
    <row r="190" spans="1:9" ht="23.45" customHeight="1">
      <c r="A190" s="271"/>
      <c r="B190" s="107"/>
      <c r="C190" s="93"/>
      <c r="D190" s="107"/>
      <c r="E190" s="93"/>
      <c r="F190" s="272"/>
      <c r="G190" s="232"/>
      <c r="H190" s="243"/>
      <c r="I190" s="243"/>
    </row>
    <row r="191" spans="1:9" ht="23.45" customHeight="1">
      <c r="A191" s="271"/>
      <c r="B191" s="107"/>
      <c r="C191" s="93"/>
      <c r="D191" s="107"/>
      <c r="E191" s="93"/>
      <c r="F191" s="272"/>
      <c r="G191" s="232"/>
      <c r="H191" s="243"/>
      <c r="I191" s="243"/>
    </row>
    <row r="192" spans="1:9" ht="23.45" customHeight="1">
      <c r="A192" s="271"/>
      <c r="B192" s="107"/>
      <c r="C192" s="93"/>
      <c r="D192" s="107"/>
      <c r="E192" s="93"/>
      <c r="F192" s="272"/>
      <c r="G192" s="232"/>
      <c r="H192" s="243"/>
      <c r="I192" s="243"/>
    </row>
    <row r="193" spans="1:9" ht="23.45" customHeight="1">
      <c r="A193" s="271"/>
      <c r="B193" s="107"/>
      <c r="C193" s="93"/>
      <c r="D193" s="107"/>
      <c r="E193" s="93"/>
      <c r="F193" s="272"/>
      <c r="G193" s="232"/>
      <c r="H193" s="243"/>
      <c r="I193" s="243"/>
    </row>
    <row r="194" spans="1:9" ht="23.45" customHeight="1">
      <c r="A194" s="271"/>
      <c r="B194" s="107"/>
      <c r="C194" s="93"/>
      <c r="D194" s="107"/>
      <c r="E194" s="93"/>
      <c r="F194" s="272"/>
      <c r="G194" s="232"/>
      <c r="H194" s="243"/>
      <c r="I194" s="243"/>
    </row>
    <row r="195" spans="1:9" ht="23.45" customHeight="1">
      <c r="A195" s="271"/>
      <c r="B195" s="107"/>
      <c r="C195" s="93"/>
      <c r="D195" s="107"/>
      <c r="E195" s="93"/>
      <c r="F195" s="273"/>
      <c r="G195" s="232"/>
      <c r="H195" s="243"/>
      <c r="I195" s="243"/>
    </row>
    <row r="196" spans="1:9" ht="23.45" customHeight="1" thickBot="1">
      <c r="A196" s="291"/>
      <c r="B196" s="236"/>
      <c r="C196" s="236"/>
      <c r="D196" s="189"/>
      <c r="E196" s="236"/>
      <c r="F196" s="237"/>
      <c r="G196" s="238"/>
      <c r="H196" s="243"/>
      <c r="I196" s="243"/>
    </row>
    <row r="197" spans="1:9" ht="23.45" customHeight="1" thickBot="1">
      <c r="A197" s="287" t="s">
        <v>25</v>
      </c>
      <c r="B197" s="233" t="str">
        <f>시설공수량집계!A13</f>
        <v>계단D</v>
      </c>
      <c r="C197" s="233" t="str">
        <f>시설공수량집계!B13</f>
        <v>W2000 x 14단, H150</v>
      </c>
      <c r="D197" s="254"/>
      <c r="E197" s="255" t="s">
        <v>154</v>
      </c>
      <c r="F197" s="256"/>
      <c r="G197" s="288"/>
      <c r="H197" s="243"/>
      <c r="I197" s="243"/>
    </row>
    <row r="198" spans="1:9" ht="23.45" customHeight="1" thickTop="1" thickBot="1">
      <c r="A198" s="289" t="s">
        <v>26</v>
      </c>
      <c r="B198" s="245" t="s">
        <v>0</v>
      </c>
      <c r="C198" s="246" t="s">
        <v>1</v>
      </c>
      <c r="D198" s="246" t="s">
        <v>27</v>
      </c>
      <c r="E198" s="246" t="s">
        <v>28</v>
      </c>
      <c r="F198" s="246" t="s">
        <v>3</v>
      </c>
      <c r="G198" s="290" t="s">
        <v>4</v>
      </c>
      <c r="H198" s="243"/>
      <c r="I198" s="243"/>
    </row>
    <row r="199" spans="1:9" ht="23.45" customHeight="1" thickTop="1">
      <c r="A199" s="258"/>
      <c r="B199" s="247"/>
      <c r="C199" s="248"/>
      <c r="D199" s="249"/>
      <c r="E199" s="249"/>
      <c r="F199" s="259"/>
      <c r="G199" s="260"/>
      <c r="H199" s="243"/>
      <c r="I199" s="243"/>
    </row>
    <row r="200" spans="1:9" ht="23.45" customHeight="1">
      <c r="A200" s="258"/>
      <c r="B200" s="247"/>
      <c r="C200" s="248"/>
      <c r="D200" s="249"/>
      <c r="E200" s="249"/>
      <c r="F200" s="259"/>
      <c r="G200" s="260"/>
      <c r="H200" s="243"/>
      <c r="I200" s="243"/>
    </row>
    <row r="201" spans="1:9" ht="23.45" customHeight="1">
      <c r="A201" s="258"/>
      <c r="B201" s="247"/>
      <c r="C201" s="248"/>
      <c r="D201" s="249"/>
      <c r="E201" s="249"/>
      <c r="F201" s="259"/>
      <c r="G201" s="260"/>
      <c r="H201" s="243"/>
      <c r="I201" s="243"/>
    </row>
    <row r="202" spans="1:9" ht="23.45" customHeight="1">
      <c r="A202" s="258"/>
      <c r="B202" s="247"/>
      <c r="C202" s="248"/>
      <c r="D202" s="249"/>
      <c r="E202" s="249"/>
      <c r="F202" s="259"/>
      <c r="G202" s="260"/>
      <c r="H202" s="243"/>
      <c r="I202" s="243"/>
    </row>
    <row r="203" spans="1:9" ht="23.45" customHeight="1">
      <c r="A203" s="258"/>
      <c r="B203" s="247"/>
      <c r="C203" s="248"/>
      <c r="D203" s="249"/>
      <c r="E203" s="249"/>
      <c r="F203" s="259"/>
      <c r="G203" s="260"/>
      <c r="H203" s="243"/>
      <c r="I203" s="243"/>
    </row>
    <row r="204" spans="1:9" ht="23.45" customHeight="1">
      <c r="A204" s="258"/>
      <c r="B204" s="247"/>
      <c r="C204" s="248"/>
      <c r="D204" s="249"/>
      <c r="E204" s="249"/>
      <c r="F204" s="259"/>
      <c r="G204" s="260"/>
      <c r="H204" s="243"/>
      <c r="I204" s="243"/>
    </row>
    <row r="205" spans="1:9" ht="23.45" customHeight="1">
      <c r="A205" s="258"/>
      <c r="B205" s="247"/>
      <c r="C205" s="248"/>
      <c r="D205" s="249"/>
      <c r="E205" s="249"/>
      <c r="F205" s="259"/>
      <c r="G205" s="260"/>
      <c r="H205" s="243"/>
      <c r="I205" s="243"/>
    </row>
    <row r="206" spans="1:9" ht="23.45" customHeight="1">
      <c r="A206" s="258"/>
      <c r="B206" s="247"/>
      <c r="C206" s="248"/>
      <c r="D206" s="249"/>
      <c r="E206" s="249"/>
      <c r="F206" s="259"/>
      <c r="G206" s="260"/>
      <c r="H206" s="243"/>
      <c r="I206" s="243"/>
    </row>
    <row r="207" spans="1:9" ht="23.45" customHeight="1">
      <c r="A207" s="258"/>
      <c r="B207" s="247"/>
      <c r="C207" s="248"/>
      <c r="D207" s="249"/>
      <c r="E207" s="249"/>
      <c r="F207" s="259"/>
      <c r="G207" s="260"/>
      <c r="H207" s="243"/>
      <c r="I207" s="243"/>
    </row>
    <row r="208" spans="1:9" ht="23.45" customHeight="1">
      <c r="A208" s="258"/>
      <c r="B208" s="247"/>
      <c r="C208" s="248"/>
      <c r="D208" s="249"/>
      <c r="E208" s="249"/>
      <c r="F208" s="259"/>
      <c r="G208" s="260"/>
      <c r="H208" s="243"/>
      <c r="I208" s="243"/>
    </row>
    <row r="209" spans="1:9" ht="23.45" customHeight="1">
      <c r="A209" s="258"/>
      <c r="B209" s="247" t="s">
        <v>1157</v>
      </c>
      <c r="C209" s="248"/>
      <c r="D209" s="249"/>
      <c r="E209" s="249"/>
      <c r="F209" s="259"/>
      <c r="G209" s="260"/>
      <c r="H209" s="243"/>
      <c r="I209" s="243"/>
    </row>
    <row r="210" spans="1:9" ht="23.45" customHeight="1">
      <c r="A210" s="261"/>
      <c r="B210" s="262" t="s">
        <v>1171</v>
      </c>
      <c r="C210" s="263"/>
      <c r="D210" s="264" t="s">
        <v>31</v>
      </c>
      <c r="E210" s="264"/>
      <c r="F210" s="265"/>
      <c r="G210" s="266"/>
      <c r="H210" s="251"/>
      <c r="I210" s="243"/>
    </row>
    <row r="211" spans="1:9" ht="23.45" customHeight="1">
      <c r="A211" s="267">
        <v>1</v>
      </c>
      <c r="B211" s="268" t="s">
        <v>47</v>
      </c>
      <c r="C211" s="234"/>
      <c r="D211" s="268" t="s">
        <v>1158</v>
      </c>
      <c r="E211" s="234" t="s">
        <v>260</v>
      </c>
      <c r="F211" s="272">
        <f>(0.74*0.31*6.6*2)+(6.6*2*0.31)</f>
        <v>7.1200799999999997</v>
      </c>
      <c r="G211" s="270"/>
      <c r="H211" s="253"/>
      <c r="I211" s="243"/>
    </row>
    <row r="212" spans="1:9" ht="23.45" customHeight="1">
      <c r="A212" s="271">
        <v>2</v>
      </c>
      <c r="B212" s="107" t="s">
        <v>48</v>
      </c>
      <c r="C212" s="93"/>
      <c r="D212" s="107" t="s">
        <v>1159</v>
      </c>
      <c r="E212" s="93" t="s">
        <v>260</v>
      </c>
      <c r="F212" s="272">
        <f>((0.4*0.1)+(0.34*0.15)+(0.3*0.06))*6.6*2+(6.6*2*0.31)</f>
        <v>5.5307999999999993</v>
      </c>
      <c r="G212" s="232"/>
      <c r="H212" s="253"/>
      <c r="I212" s="243"/>
    </row>
    <row r="213" spans="1:9" ht="23.45" customHeight="1">
      <c r="A213" s="271">
        <v>3</v>
      </c>
      <c r="B213" s="107" t="s">
        <v>49</v>
      </c>
      <c r="C213" s="93"/>
      <c r="D213" s="107" t="s">
        <v>53</v>
      </c>
      <c r="E213" s="93" t="s">
        <v>260</v>
      </c>
      <c r="F213" s="272">
        <f>F211-F212</f>
        <v>1.5892800000000005</v>
      </c>
      <c r="G213" s="232"/>
      <c r="H213" s="243"/>
      <c r="I213" s="243"/>
    </row>
    <row r="214" spans="1:9" ht="23.45" customHeight="1">
      <c r="A214" s="271">
        <v>4</v>
      </c>
      <c r="B214" s="107" t="s">
        <v>62</v>
      </c>
      <c r="C214" s="93"/>
      <c r="D214" s="107" t="s">
        <v>1160</v>
      </c>
      <c r="E214" s="93" t="s">
        <v>260</v>
      </c>
      <c r="F214" s="272">
        <f>((0.4*0.1))*6.6*2+(6.6*2*0.1)</f>
        <v>1.8480000000000001</v>
      </c>
      <c r="G214" s="232" t="s">
        <v>32</v>
      </c>
      <c r="H214" s="243"/>
      <c r="I214" s="243"/>
    </row>
    <row r="215" spans="1:9" ht="23.45" customHeight="1">
      <c r="A215" s="271"/>
      <c r="B215" s="107"/>
      <c r="C215" s="93"/>
      <c r="D215" s="107" t="s">
        <v>1161</v>
      </c>
      <c r="E215" s="93" t="s">
        <v>260</v>
      </c>
      <c r="F215" s="272">
        <f>F214*1.04</f>
        <v>1.9219200000000001</v>
      </c>
      <c r="G215" s="232" t="s">
        <v>33</v>
      </c>
      <c r="H215" s="253"/>
      <c r="I215" s="243"/>
    </row>
    <row r="216" spans="1:9" ht="23.45" customHeight="1">
      <c r="A216" s="271">
        <v>5</v>
      </c>
      <c r="B216" s="107" t="s">
        <v>63</v>
      </c>
      <c r="C216" s="93"/>
      <c r="D216" s="107" t="s">
        <v>65</v>
      </c>
      <c r="E216" s="93" t="s">
        <v>260</v>
      </c>
      <c r="F216" s="272">
        <f>F214</f>
        <v>1.8480000000000001</v>
      </c>
      <c r="G216" s="232"/>
      <c r="H216" s="253"/>
      <c r="I216" s="243"/>
    </row>
    <row r="217" spans="1:9" ht="23.45" customHeight="1">
      <c r="A217" s="271">
        <v>6</v>
      </c>
      <c r="B217" s="107" t="s">
        <v>333</v>
      </c>
      <c r="C217" s="93" t="s">
        <v>56</v>
      </c>
      <c r="D217" s="107" t="s">
        <v>1178</v>
      </c>
      <c r="E217" s="93" t="s">
        <v>260</v>
      </c>
      <c r="F217" s="272">
        <f>((0.34*0.15)+(0.18*0.3))*6.6*2+(6.6*2*0.15)+((0.15*0.3/2)*2*14)</f>
        <v>3.9959999999999996</v>
      </c>
      <c r="G217" s="232" t="s">
        <v>32</v>
      </c>
      <c r="H217" s="253"/>
      <c r="I217" s="243"/>
    </row>
    <row r="218" spans="1:9" ht="23.45" customHeight="1">
      <c r="A218" s="271"/>
      <c r="B218" s="107"/>
      <c r="C218" s="93"/>
      <c r="D218" s="107" t="s">
        <v>1179</v>
      </c>
      <c r="E218" s="93" t="s">
        <v>260</v>
      </c>
      <c r="F218" s="272">
        <f>F217*1.02</f>
        <v>4.07592</v>
      </c>
      <c r="G218" s="232" t="s">
        <v>33</v>
      </c>
      <c r="H218" s="243"/>
      <c r="I218" s="243"/>
    </row>
    <row r="219" spans="1:9" ht="23.45" customHeight="1">
      <c r="A219" s="271">
        <v>7</v>
      </c>
      <c r="B219" s="107" t="s">
        <v>52</v>
      </c>
      <c r="C219" s="93" t="s">
        <v>55</v>
      </c>
      <c r="D219" s="107" t="s">
        <v>54</v>
      </c>
      <c r="E219" s="93" t="s">
        <v>260</v>
      </c>
      <c r="F219" s="272">
        <f>F217</f>
        <v>3.9959999999999996</v>
      </c>
      <c r="G219" s="232"/>
      <c r="H219" s="243"/>
      <c r="I219" s="243"/>
    </row>
    <row r="220" spans="1:9" ht="23.45" customHeight="1">
      <c r="A220" s="271">
        <v>8</v>
      </c>
      <c r="B220" s="107" t="s">
        <v>51</v>
      </c>
      <c r="C220" s="93" t="s">
        <v>73</v>
      </c>
      <c r="D220" s="107" t="s">
        <v>1162</v>
      </c>
      <c r="E220" s="93" t="s">
        <v>29</v>
      </c>
      <c r="F220" s="272">
        <f>(0.51*6.6*2)*2+(2*0.15*14)</f>
        <v>17.663999999999998</v>
      </c>
      <c r="G220" s="232"/>
      <c r="H220" s="243"/>
      <c r="I220" s="243"/>
    </row>
    <row r="221" spans="1:9" ht="23.45" customHeight="1">
      <c r="A221" s="271">
        <v>9</v>
      </c>
      <c r="B221" s="107" t="s">
        <v>611</v>
      </c>
      <c r="C221" s="93" t="s">
        <v>604</v>
      </c>
      <c r="D221" s="107" t="s">
        <v>1163</v>
      </c>
      <c r="E221" s="93" t="s">
        <v>58</v>
      </c>
      <c r="F221" s="272">
        <f>((6.6*2)+(0.3*6.6*2))/0.25*2</f>
        <v>137.28</v>
      </c>
      <c r="G221" s="232"/>
      <c r="H221" s="243"/>
      <c r="I221" s="243"/>
    </row>
    <row r="222" spans="1:9" ht="23.45" customHeight="1">
      <c r="A222" s="271"/>
      <c r="B222" s="107"/>
      <c r="C222" s="93"/>
      <c r="D222" s="107" t="s">
        <v>1164</v>
      </c>
      <c r="E222" s="93" t="s">
        <v>77</v>
      </c>
      <c r="F222" s="274">
        <f>F221*0.995</f>
        <v>136.59360000000001</v>
      </c>
      <c r="G222" s="232" t="s">
        <v>32</v>
      </c>
      <c r="H222" s="243"/>
      <c r="I222" s="243"/>
    </row>
    <row r="223" spans="1:9" ht="23.45" customHeight="1">
      <c r="A223" s="271"/>
      <c r="B223" s="107"/>
      <c r="C223" s="93"/>
      <c r="D223" s="107" t="s">
        <v>1165</v>
      </c>
      <c r="E223" s="93" t="s">
        <v>77</v>
      </c>
      <c r="F223" s="274">
        <f>F222*1.03</f>
        <v>140.69140800000002</v>
      </c>
      <c r="G223" s="232" t="s">
        <v>33</v>
      </c>
      <c r="H223" s="243"/>
      <c r="I223" s="243"/>
    </row>
    <row r="224" spans="1:9" ht="23.45" customHeight="1">
      <c r="A224" s="271">
        <v>10</v>
      </c>
      <c r="B224" s="107" t="s">
        <v>171</v>
      </c>
      <c r="C224" s="93" t="s">
        <v>172</v>
      </c>
      <c r="D224" s="107" t="s">
        <v>612</v>
      </c>
      <c r="E224" s="93" t="s">
        <v>77</v>
      </c>
      <c r="F224" s="275">
        <f>F222</f>
        <v>136.59360000000001</v>
      </c>
      <c r="G224" s="232"/>
      <c r="H224" s="243"/>
      <c r="I224" s="243"/>
    </row>
    <row r="225" spans="1:9" ht="23.45" customHeight="1">
      <c r="A225" s="271">
        <v>11</v>
      </c>
      <c r="B225" s="76" t="s">
        <v>613</v>
      </c>
      <c r="C225" s="76"/>
      <c r="D225" s="107" t="s">
        <v>1166</v>
      </c>
      <c r="E225" s="93" t="s">
        <v>260</v>
      </c>
      <c r="F225" s="272">
        <f>((0.36+0.3+0.36)*6.6*2+(7.38*2))*0.03</f>
        <v>0.84671999999999992</v>
      </c>
      <c r="G225" s="232"/>
      <c r="H225" s="243"/>
      <c r="I225" s="243"/>
    </row>
    <row r="226" spans="1:9" ht="23.45" customHeight="1">
      <c r="A226" s="271">
        <v>12</v>
      </c>
      <c r="B226" s="107" t="s">
        <v>614</v>
      </c>
      <c r="C226" s="77" t="s">
        <v>603</v>
      </c>
      <c r="D226" s="107" t="s">
        <v>1167</v>
      </c>
      <c r="E226" s="93" t="s">
        <v>29</v>
      </c>
      <c r="F226" s="272">
        <f>(0.36+0.3+0.36)*6.6*2+(7.38*2)</f>
        <v>28.223999999999997</v>
      </c>
      <c r="G226" s="232" t="s">
        <v>32</v>
      </c>
      <c r="H226" s="243"/>
      <c r="I226" s="243"/>
    </row>
    <row r="227" spans="1:9" ht="23.45" customHeight="1">
      <c r="A227" s="271"/>
      <c r="B227" s="107"/>
      <c r="C227" s="93"/>
      <c r="D227" s="107" t="s">
        <v>1168</v>
      </c>
      <c r="E227" s="93" t="s">
        <v>29</v>
      </c>
      <c r="F227" s="272">
        <f>F226*1.1</f>
        <v>31.046399999999998</v>
      </c>
      <c r="G227" s="232" t="s">
        <v>33</v>
      </c>
      <c r="H227" s="243"/>
      <c r="I227" s="243"/>
    </row>
    <row r="228" spans="1:9" ht="23.45" customHeight="1">
      <c r="A228" s="271">
        <v>13</v>
      </c>
      <c r="B228" s="107" t="s">
        <v>615</v>
      </c>
      <c r="C228" s="93" t="s">
        <v>628</v>
      </c>
      <c r="D228" s="107" t="s">
        <v>1169</v>
      </c>
      <c r="E228" s="93" t="s">
        <v>29</v>
      </c>
      <c r="F228" s="272">
        <f>(0.36+0.36)*6.6*2+(0.15*2*14)</f>
        <v>13.704000000000001</v>
      </c>
      <c r="G228" s="232"/>
      <c r="H228" s="243"/>
      <c r="I228" s="243"/>
    </row>
    <row r="229" spans="1:9" ht="23.45" customHeight="1">
      <c r="A229" s="271">
        <v>14</v>
      </c>
      <c r="B229" s="107" t="s">
        <v>615</v>
      </c>
      <c r="C229" s="93" t="s">
        <v>616</v>
      </c>
      <c r="D229" s="107" t="s">
        <v>1170</v>
      </c>
      <c r="E229" s="93" t="s">
        <v>29</v>
      </c>
      <c r="F229" s="272">
        <f>(0.3*6.6*2)+(7.38*2)-(0.15*2*14)</f>
        <v>14.52</v>
      </c>
      <c r="G229" s="232"/>
      <c r="H229" s="243"/>
      <c r="I229" s="243"/>
    </row>
    <row r="230" spans="1:9" ht="23.45" customHeight="1">
      <c r="A230" s="271"/>
      <c r="B230" s="107"/>
      <c r="C230" s="93"/>
      <c r="D230" s="107"/>
      <c r="E230" s="93"/>
      <c r="F230" s="272"/>
      <c r="G230" s="232"/>
      <c r="H230" s="243"/>
      <c r="I230" s="243"/>
    </row>
    <row r="231" spans="1:9" ht="23.45" customHeight="1">
      <c r="A231" s="271"/>
      <c r="B231" s="107"/>
      <c r="C231" s="93"/>
      <c r="D231" s="107"/>
      <c r="E231" s="93"/>
      <c r="F231" s="272"/>
      <c r="G231" s="232"/>
      <c r="H231" s="243"/>
      <c r="I231" s="243"/>
    </row>
    <row r="232" spans="1:9" ht="23.45" customHeight="1">
      <c r="A232" s="271"/>
      <c r="B232" s="107"/>
      <c r="C232" s="93"/>
      <c r="D232" s="107"/>
      <c r="E232" s="93"/>
      <c r="F232" s="272"/>
      <c r="G232" s="232"/>
      <c r="H232" s="243"/>
      <c r="I232" s="243"/>
    </row>
    <row r="233" spans="1:9" ht="23.45" customHeight="1">
      <c r="A233" s="271"/>
      <c r="B233" s="107"/>
      <c r="C233" s="93"/>
      <c r="D233" s="107"/>
      <c r="E233" s="93"/>
      <c r="F233" s="272"/>
      <c r="G233" s="232"/>
      <c r="H233" s="243"/>
      <c r="I233" s="243"/>
    </row>
    <row r="234" spans="1:9" ht="23.45" customHeight="1">
      <c r="A234" s="271"/>
      <c r="B234" s="107"/>
      <c r="C234" s="93"/>
      <c r="D234" s="107"/>
      <c r="E234" s="93"/>
      <c r="F234" s="272"/>
      <c r="G234" s="232"/>
      <c r="H234" s="243"/>
      <c r="I234" s="243"/>
    </row>
    <row r="235" spans="1:9" ht="23.45" customHeight="1">
      <c r="A235" s="271"/>
      <c r="B235" s="107"/>
      <c r="C235" s="93"/>
      <c r="D235" s="107"/>
      <c r="E235" s="93"/>
      <c r="F235" s="273"/>
      <c r="G235" s="232"/>
      <c r="H235" s="243"/>
      <c r="I235" s="243"/>
    </row>
    <row r="236" spans="1:9" ht="23.45" customHeight="1" thickBot="1">
      <c r="A236" s="291"/>
      <c r="B236" s="236"/>
      <c r="C236" s="236"/>
      <c r="D236" s="189"/>
      <c r="E236" s="236"/>
      <c r="F236" s="237"/>
      <c r="G236" s="238"/>
      <c r="H236" s="243"/>
      <c r="I236" s="243"/>
    </row>
    <row r="237" spans="1:9" ht="23.45" customHeight="1" thickBot="1">
      <c r="A237" s="287" t="s">
        <v>25</v>
      </c>
      <c r="B237" s="233" t="s">
        <v>1492</v>
      </c>
      <c r="C237" s="254" t="s">
        <v>1493</v>
      </c>
      <c r="D237" s="254"/>
      <c r="E237" s="255" t="s">
        <v>1452</v>
      </c>
      <c r="F237" s="256"/>
      <c r="G237" s="288"/>
      <c r="H237" s="243"/>
      <c r="I237" s="243"/>
    </row>
    <row r="238" spans="1:9" ht="23.45" customHeight="1" thickTop="1" thickBot="1">
      <c r="A238" s="289" t="s">
        <v>26</v>
      </c>
      <c r="B238" s="245" t="s">
        <v>0</v>
      </c>
      <c r="C238" s="246" t="s">
        <v>1</v>
      </c>
      <c r="D238" s="246" t="s">
        <v>27</v>
      </c>
      <c r="E238" s="246" t="s">
        <v>28</v>
      </c>
      <c r="F238" s="246" t="s">
        <v>3</v>
      </c>
      <c r="G238" s="290" t="s">
        <v>4</v>
      </c>
      <c r="H238" s="243"/>
      <c r="I238" s="243"/>
    </row>
    <row r="239" spans="1:9" ht="23.45" customHeight="1" thickTop="1">
      <c r="A239" s="258"/>
      <c r="B239" s="247"/>
      <c r="C239" s="248"/>
      <c r="D239" s="249"/>
      <c r="E239" s="249"/>
      <c r="F239" s="249"/>
      <c r="G239" s="260"/>
      <c r="H239" s="243"/>
      <c r="I239" s="243"/>
    </row>
    <row r="240" spans="1:9" ht="23.45" customHeight="1">
      <c r="A240" s="258"/>
      <c r="B240" s="247"/>
      <c r="C240" s="248"/>
      <c r="D240" s="249"/>
      <c r="E240" s="249"/>
      <c r="F240" s="249"/>
      <c r="G240" s="260"/>
      <c r="H240" s="243"/>
      <c r="I240" s="243"/>
    </row>
    <row r="241" spans="1:9" ht="23.45" customHeight="1">
      <c r="A241" s="258"/>
      <c r="B241" s="247"/>
      <c r="C241" s="248"/>
      <c r="D241" s="249"/>
      <c r="E241" s="249"/>
      <c r="F241" s="249"/>
      <c r="G241" s="260"/>
      <c r="H241" s="243"/>
      <c r="I241" s="243"/>
    </row>
    <row r="242" spans="1:9" ht="23.45" customHeight="1">
      <c r="A242" s="258"/>
      <c r="B242" s="247"/>
      <c r="C242" s="248"/>
      <c r="D242" s="249"/>
      <c r="E242" s="249"/>
      <c r="F242" s="249"/>
      <c r="G242" s="260"/>
      <c r="H242" s="243"/>
      <c r="I242" s="243"/>
    </row>
    <row r="243" spans="1:9" ht="23.45" customHeight="1">
      <c r="A243" s="258"/>
      <c r="B243" s="247"/>
      <c r="C243" s="248"/>
      <c r="D243" s="249"/>
      <c r="E243" s="249"/>
      <c r="F243" s="249"/>
      <c r="G243" s="260"/>
      <c r="H243" s="243"/>
      <c r="I243" s="243"/>
    </row>
    <row r="244" spans="1:9" ht="23.45" customHeight="1">
      <c r="A244" s="258"/>
      <c r="B244" s="247"/>
      <c r="C244" s="248"/>
      <c r="D244" s="249"/>
      <c r="E244" s="249"/>
      <c r="F244" s="249"/>
      <c r="G244" s="260"/>
      <c r="H244" s="243"/>
      <c r="I244" s="243"/>
    </row>
    <row r="245" spans="1:9" ht="23.45" customHeight="1">
      <c r="A245" s="258"/>
      <c r="B245" s="247"/>
      <c r="C245" s="248"/>
      <c r="D245" s="249"/>
      <c r="E245" s="249"/>
      <c r="F245" s="249"/>
      <c r="G245" s="260"/>
      <c r="H245" s="243"/>
      <c r="I245" s="243"/>
    </row>
    <row r="246" spans="1:9" ht="23.45" customHeight="1">
      <c r="A246" s="258"/>
      <c r="B246" s="247"/>
      <c r="C246" s="248"/>
      <c r="D246" s="249"/>
      <c r="E246" s="249"/>
      <c r="F246" s="249"/>
      <c r="G246" s="260"/>
      <c r="H246" s="243"/>
      <c r="I246" s="243"/>
    </row>
    <row r="247" spans="1:9" ht="23.45" customHeight="1">
      <c r="A247" s="258"/>
      <c r="B247" s="247"/>
      <c r="C247" s="248"/>
      <c r="D247" s="249"/>
      <c r="E247" s="249"/>
      <c r="F247" s="249"/>
      <c r="G247" s="260"/>
      <c r="H247" s="243"/>
      <c r="I247" s="243"/>
    </row>
    <row r="248" spans="1:9" ht="23.45" customHeight="1">
      <c r="A248" s="258"/>
      <c r="B248" s="247"/>
      <c r="C248" s="248"/>
      <c r="D248" s="249"/>
      <c r="E248" s="249"/>
      <c r="F248" s="249"/>
      <c r="G248" s="260"/>
      <c r="H248" s="243"/>
      <c r="I248" s="243"/>
    </row>
    <row r="249" spans="1:9" ht="23.45" customHeight="1">
      <c r="A249" s="258"/>
      <c r="B249" s="247"/>
      <c r="C249" s="248"/>
      <c r="D249" s="249"/>
      <c r="E249" s="249"/>
      <c r="F249" s="249"/>
      <c r="G249" s="260"/>
      <c r="H249" s="243"/>
      <c r="I249" s="243"/>
    </row>
    <row r="250" spans="1:9" ht="23.45" customHeight="1">
      <c r="A250" s="258"/>
      <c r="B250" s="247"/>
      <c r="C250" s="248"/>
      <c r="D250" s="249"/>
      <c r="E250" s="249"/>
      <c r="F250" s="249"/>
      <c r="G250" s="260"/>
      <c r="H250" s="243"/>
      <c r="I250" s="243"/>
    </row>
    <row r="251" spans="1:9" ht="23.45" customHeight="1">
      <c r="A251" s="258"/>
      <c r="B251" s="247"/>
      <c r="C251" s="248"/>
      <c r="D251" s="249"/>
      <c r="E251" s="249"/>
      <c r="F251" s="249"/>
      <c r="G251" s="260"/>
      <c r="H251" s="243"/>
      <c r="I251" s="243"/>
    </row>
    <row r="252" spans="1:9" ht="23.45" customHeight="1">
      <c r="A252" s="271">
        <v>1</v>
      </c>
      <c r="B252" s="107" t="s">
        <v>1456</v>
      </c>
      <c r="C252" s="93" t="s">
        <v>1453</v>
      </c>
      <c r="D252" s="107" t="s">
        <v>1494</v>
      </c>
      <c r="E252" s="93" t="s">
        <v>85</v>
      </c>
      <c r="F252" s="109">
        <f>0.15*0.2*2*2</f>
        <v>0.12</v>
      </c>
      <c r="G252" s="232" t="s">
        <v>32</v>
      </c>
      <c r="H252" s="243"/>
      <c r="I252" s="243"/>
    </row>
    <row r="253" spans="1:9" ht="23.45" customHeight="1">
      <c r="A253" s="271"/>
      <c r="B253" s="107"/>
      <c r="C253" s="93"/>
      <c r="D253" s="107" t="s">
        <v>1495</v>
      </c>
      <c r="E253" s="93" t="s">
        <v>85</v>
      </c>
      <c r="F253" s="111">
        <f>F252*1.05</f>
        <v>0.126</v>
      </c>
      <c r="G253" s="232" t="s">
        <v>33</v>
      </c>
      <c r="H253" s="243"/>
      <c r="I253" s="243"/>
    </row>
    <row r="254" spans="1:9" ht="23.45" customHeight="1">
      <c r="A254" s="271">
        <v>2</v>
      </c>
      <c r="B254" s="107" t="s">
        <v>1455</v>
      </c>
      <c r="C254" s="93"/>
      <c r="D254" s="107" t="s">
        <v>1457</v>
      </c>
      <c r="E254" s="93" t="s">
        <v>85</v>
      </c>
      <c r="F254" s="111">
        <f>F252</f>
        <v>0.12</v>
      </c>
      <c r="G254" s="232"/>
      <c r="H254" s="243"/>
      <c r="I254" s="243"/>
    </row>
    <row r="255" spans="1:9" ht="23.45" customHeight="1">
      <c r="A255" s="271">
        <v>3</v>
      </c>
      <c r="B255" s="107" t="s">
        <v>170</v>
      </c>
      <c r="C255" s="93" t="s">
        <v>1459</v>
      </c>
      <c r="D255" s="107" t="s">
        <v>1460</v>
      </c>
      <c r="E255" s="93" t="s">
        <v>124</v>
      </c>
      <c r="F255" s="109">
        <v>0.53</v>
      </c>
      <c r="G255" s="232"/>
      <c r="H255" s="243"/>
    </row>
    <row r="256" spans="1:9" ht="23.45" customHeight="1">
      <c r="A256" s="271"/>
      <c r="B256" s="107"/>
      <c r="C256" s="93"/>
      <c r="D256" s="107" t="s">
        <v>1461</v>
      </c>
      <c r="E256" s="93" t="s">
        <v>124</v>
      </c>
      <c r="F256" s="109">
        <v>1.19</v>
      </c>
      <c r="G256" s="232"/>
      <c r="H256" s="243"/>
    </row>
    <row r="257" spans="1:9" ht="23.45" customHeight="1">
      <c r="A257" s="271"/>
      <c r="B257" s="107"/>
      <c r="C257" s="93"/>
      <c r="D257" s="107" t="s">
        <v>1462</v>
      </c>
      <c r="E257" s="93" t="s">
        <v>124</v>
      </c>
      <c r="F257" s="109">
        <v>1.72</v>
      </c>
      <c r="G257" s="232" t="s">
        <v>32</v>
      </c>
      <c r="H257" s="243"/>
    </row>
    <row r="258" spans="1:9" ht="23.45" customHeight="1">
      <c r="A258" s="271"/>
      <c r="B258" s="107"/>
      <c r="C258" s="93"/>
      <c r="D258" s="107" t="s">
        <v>1464</v>
      </c>
      <c r="E258" s="93" t="s">
        <v>124</v>
      </c>
      <c r="F258" s="109">
        <v>1.78</v>
      </c>
      <c r="G258" s="232" t="s">
        <v>33</v>
      </c>
      <c r="H258" s="243"/>
    </row>
    <row r="259" spans="1:9" ht="23.45" customHeight="1">
      <c r="A259" s="271">
        <v>4</v>
      </c>
      <c r="B259" s="107" t="s">
        <v>1466</v>
      </c>
      <c r="C259" s="93" t="s">
        <v>294</v>
      </c>
      <c r="D259" s="107" t="s">
        <v>1468</v>
      </c>
      <c r="E259" s="93" t="s">
        <v>124</v>
      </c>
      <c r="F259" s="109">
        <f>F257</f>
        <v>1.72</v>
      </c>
      <c r="G259" s="232"/>
      <c r="H259" s="243"/>
    </row>
    <row r="260" spans="1:9" ht="23.45" customHeight="1">
      <c r="A260" s="271"/>
      <c r="B260" s="107"/>
      <c r="C260" s="93"/>
      <c r="D260" s="107"/>
      <c r="E260" s="93"/>
      <c r="F260" s="109"/>
      <c r="G260" s="232"/>
      <c r="H260" s="243"/>
    </row>
    <row r="261" spans="1:9" ht="23.45" customHeight="1">
      <c r="A261" s="271"/>
      <c r="B261" s="107"/>
      <c r="C261" s="93"/>
      <c r="D261" s="107"/>
      <c r="E261" s="93"/>
      <c r="F261" s="109"/>
      <c r="G261" s="232"/>
      <c r="H261" s="243"/>
    </row>
    <row r="262" spans="1:9" ht="23.45" customHeight="1">
      <c r="A262" s="271"/>
      <c r="B262" s="107"/>
      <c r="C262" s="93"/>
      <c r="D262" s="107"/>
      <c r="E262" s="93"/>
      <c r="F262" s="109"/>
      <c r="G262" s="232"/>
      <c r="H262" s="243"/>
    </row>
    <row r="263" spans="1:9" ht="23.45" customHeight="1">
      <c r="A263" s="271"/>
      <c r="B263" s="107"/>
      <c r="C263" s="93"/>
      <c r="D263" s="107"/>
      <c r="E263" s="93"/>
      <c r="F263" s="109"/>
      <c r="G263" s="232"/>
      <c r="H263" s="243"/>
    </row>
    <row r="264" spans="1:9" ht="23.45" customHeight="1">
      <c r="A264" s="271"/>
      <c r="B264" s="107"/>
      <c r="C264" s="93"/>
      <c r="D264" s="107"/>
      <c r="E264" s="93"/>
      <c r="F264" s="109"/>
      <c r="G264" s="232"/>
      <c r="H264" s="243"/>
    </row>
    <row r="265" spans="1:9" ht="23.45" customHeight="1">
      <c r="A265" s="271"/>
      <c r="B265" s="107"/>
      <c r="C265" s="93"/>
      <c r="D265" s="107"/>
      <c r="E265" s="93"/>
      <c r="F265" s="109"/>
      <c r="G265" s="232"/>
      <c r="H265" s="243"/>
    </row>
    <row r="266" spans="1:9" ht="23.45" customHeight="1">
      <c r="A266" s="271"/>
      <c r="B266" s="107"/>
      <c r="C266" s="93"/>
      <c r="D266" s="107"/>
      <c r="E266" s="93"/>
      <c r="F266" s="109"/>
      <c r="G266" s="232"/>
      <c r="H266" s="243"/>
    </row>
    <row r="267" spans="1:9" ht="23.45" customHeight="1">
      <c r="A267" s="271"/>
      <c r="B267" s="107"/>
      <c r="C267" s="93"/>
      <c r="D267" s="107"/>
      <c r="E267" s="93"/>
      <c r="F267" s="109"/>
      <c r="G267" s="232"/>
      <c r="H267" s="243"/>
    </row>
    <row r="268" spans="1:9" ht="23.45" customHeight="1">
      <c r="A268" s="271"/>
      <c r="B268" s="107"/>
      <c r="C268" s="93"/>
      <c r="D268" s="107"/>
      <c r="E268" s="93"/>
      <c r="F268" s="109"/>
      <c r="G268" s="232"/>
      <c r="H268" s="243"/>
      <c r="I268" s="243"/>
    </row>
    <row r="269" spans="1:9" ht="23.45" customHeight="1">
      <c r="A269" s="271"/>
      <c r="B269" s="107"/>
      <c r="C269" s="93"/>
      <c r="D269" s="107"/>
      <c r="E269" s="93"/>
      <c r="F269" s="109"/>
      <c r="G269" s="232"/>
      <c r="H269" s="243"/>
      <c r="I269" s="243"/>
    </row>
    <row r="270" spans="1:9" ht="23.45" customHeight="1">
      <c r="A270" s="271"/>
      <c r="B270" s="107"/>
      <c r="C270" s="93"/>
      <c r="D270" s="235"/>
      <c r="E270" s="93"/>
      <c r="F270" s="109"/>
      <c r="G270" s="232"/>
      <c r="H270" s="243"/>
      <c r="I270" s="243"/>
    </row>
    <row r="271" spans="1:9" ht="23.45" customHeight="1">
      <c r="A271" s="271"/>
      <c r="B271" s="107"/>
      <c r="C271" s="93"/>
      <c r="D271" s="107"/>
      <c r="E271" s="93"/>
      <c r="F271" s="109"/>
      <c r="G271" s="232"/>
      <c r="H271" s="243"/>
      <c r="I271" s="243"/>
    </row>
    <row r="272" spans="1:9" ht="23.45" customHeight="1">
      <c r="A272" s="271"/>
      <c r="B272" s="107"/>
      <c r="C272" s="93"/>
      <c r="D272" s="107"/>
      <c r="E272" s="93"/>
      <c r="F272" s="109"/>
      <c r="G272" s="232"/>
      <c r="H272" s="243"/>
      <c r="I272" s="243"/>
    </row>
    <row r="273" spans="1:9" ht="23.45" customHeight="1">
      <c r="A273" s="271"/>
      <c r="B273" s="252"/>
      <c r="C273" s="93"/>
      <c r="D273" s="107"/>
      <c r="E273" s="93"/>
      <c r="F273" s="109"/>
      <c r="G273" s="232"/>
      <c r="H273" s="243"/>
      <c r="I273" s="243"/>
    </row>
    <row r="274" spans="1:9" ht="23.45" customHeight="1">
      <c r="A274" s="271"/>
      <c r="B274" s="252"/>
      <c r="C274" s="93"/>
      <c r="D274" s="107"/>
      <c r="E274" s="93"/>
      <c r="F274" s="109"/>
      <c r="G274" s="232"/>
      <c r="H274" s="243"/>
      <c r="I274" s="243"/>
    </row>
    <row r="275" spans="1:9" ht="23.45" customHeight="1">
      <c r="A275" s="271"/>
      <c r="B275" s="252"/>
      <c r="C275" s="93"/>
      <c r="D275" s="107"/>
      <c r="E275" s="93"/>
      <c r="F275" s="109"/>
      <c r="G275" s="232"/>
      <c r="H275" s="243"/>
      <c r="I275" s="243"/>
    </row>
    <row r="276" spans="1:9" ht="23.45" customHeight="1" thickBot="1">
      <c r="A276" s="291"/>
      <c r="B276" s="236"/>
      <c r="C276" s="236"/>
      <c r="D276" s="189"/>
      <c r="E276" s="236"/>
      <c r="F276" s="237"/>
      <c r="G276" s="238"/>
      <c r="H276" s="243"/>
      <c r="I276" s="243"/>
    </row>
    <row r="277" spans="1:9" ht="23.45" customHeight="1" thickBot="1">
      <c r="A277" s="287" t="s">
        <v>25</v>
      </c>
      <c r="B277" s="233" t="s">
        <v>1490</v>
      </c>
      <c r="C277" s="254" t="s">
        <v>1469</v>
      </c>
      <c r="D277" s="254"/>
      <c r="E277" s="255" t="s">
        <v>1452</v>
      </c>
      <c r="F277" s="256"/>
      <c r="G277" s="288"/>
      <c r="H277" s="243"/>
      <c r="I277" s="243"/>
    </row>
    <row r="278" spans="1:9" ht="23.45" customHeight="1" thickTop="1" thickBot="1">
      <c r="A278" s="289" t="s">
        <v>26</v>
      </c>
      <c r="B278" s="245" t="s">
        <v>0</v>
      </c>
      <c r="C278" s="246" t="s">
        <v>1</v>
      </c>
      <c r="D278" s="246" t="s">
        <v>27</v>
      </c>
      <c r="E278" s="246" t="s">
        <v>28</v>
      </c>
      <c r="F278" s="246" t="s">
        <v>3</v>
      </c>
      <c r="G278" s="290" t="s">
        <v>4</v>
      </c>
      <c r="H278" s="243"/>
      <c r="I278" s="243"/>
    </row>
    <row r="279" spans="1:9" ht="23.45" customHeight="1" thickTop="1">
      <c r="A279" s="258"/>
      <c r="B279" s="247"/>
      <c r="C279" s="248"/>
      <c r="D279" s="249"/>
      <c r="E279" s="249"/>
      <c r="F279" s="249"/>
      <c r="G279" s="260"/>
      <c r="H279" s="243"/>
      <c r="I279" s="243"/>
    </row>
    <row r="280" spans="1:9" ht="23.45" customHeight="1">
      <c r="A280" s="258"/>
      <c r="B280" s="247"/>
      <c r="C280" s="248"/>
      <c r="D280" s="249"/>
      <c r="E280" s="249"/>
      <c r="F280" s="249"/>
      <c r="G280" s="260"/>
      <c r="H280" s="243"/>
      <c r="I280" s="243"/>
    </row>
    <row r="281" spans="1:9" ht="23.45" customHeight="1">
      <c r="A281" s="258"/>
      <c r="B281" s="247"/>
      <c r="C281" s="248"/>
      <c r="D281" s="249"/>
      <c r="E281" s="249"/>
      <c r="F281" s="249"/>
      <c r="G281" s="260"/>
      <c r="H281" s="243"/>
      <c r="I281" s="243"/>
    </row>
    <row r="282" spans="1:9" ht="23.45" customHeight="1">
      <c r="A282" s="258"/>
      <c r="B282" s="247"/>
      <c r="C282" s="248"/>
      <c r="D282" s="249"/>
      <c r="E282" s="249"/>
      <c r="F282" s="249"/>
      <c r="G282" s="260"/>
      <c r="H282" s="243"/>
      <c r="I282" s="243"/>
    </row>
    <row r="283" spans="1:9" ht="23.45" customHeight="1">
      <c r="A283" s="258"/>
      <c r="B283" s="247"/>
      <c r="C283" s="248"/>
      <c r="D283" s="249"/>
      <c r="E283" s="249"/>
      <c r="F283" s="249"/>
      <c r="G283" s="260"/>
      <c r="H283" s="243"/>
      <c r="I283" s="243"/>
    </row>
    <row r="284" spans="1:9" ht="23.45" customHeight="1">
      <c r="A284" s="258"/>
      <c r="B284" s="247"/>
      <c r="C284" s="248"/>
      <c r="D284" s="249"/>
      <c r="E284" s="249"/>
      <c r="F284" s="249"/>
      <c r="G284" s="260"/>
      <c r="H284" s="243"/>
      <c r="I284" s="243"/>
    </row>
    <row r="285" spans="1:9" ht="23.45" customHeight="1">
      <c r="A285" s="258"/>
      <c r="B285" s="247"/>
      <c r="C285" s="248"/>
      <c r="D285" s="249"/>
      <c r="E285" s="249"/>
      <c r="F285" s="249"/>
      <c r="G285" s="260"/>
      <c r="H285" s="243"/>
      <c r="I285" s="243"/>
    </row>
    <row r="286" spans="1:9" ht="23.45" customHeight="1">
      <c r="A286" s="258"/>
      <c r="B286" s="247"/>
      <c r="C286" s="248"/>
      <c r="D286" s="249"/>
      <c r="E286" s="249"/>
      <c r="F286" s="249"/>
      <c r="G286" s="260"/>
      <c r="H286" s="243"/>
      <c r="I286" s="243"/>
    </row>
    <row r="287" spans="1:9" ht="23.45" customHeight="1">
      <c r="A287" s="258"/>
      <c r="B287" s="247"/>
      <c r="C287" s="248"/>
      <c r="D287" s="249"/>
      <c r="E287" s="249"/>
      <c r="F287" s="249"/>
      <c r="G287" s="260"/>
      <c r="H287" s="243"/>
      <c r="I287" s="243"/>
    </row>
    <row r="288" spans="1:9" ht="23.45" customHeight="1">
      <c r="A288" s="258"/>
      <c r="B288" s="247"/>
      <c r="C288" s="248"/>
      <c r="D288" s="249"/>
      <c r="E288" s="249"/>
      <c r="F288" s="249"/>
      <c r="G288" s="260"/>
      <c r="H288" s="243"/>
      <c r="I288" s="243"/>
    </row>
    <row r="289" spans="1:9" ht="23.45" customHeight="1">
      <c r="A289" s="258"/>
      <c r="B289" s="247"/>
      <c r="C289" s="248"/>
      <c r="D289" s="249"/>
      <c r="E289" s="249"/>
      <c r="F289" s="249"/>
      <c r="G289" s="260"/>
      <c r="H289" s="243"/>
      <c r="I289" s="243"/>
    </row>
    <row r="290" spans="1:9" ht="23.45" customHeight="1">
      <c r="A290" s="258"/>
      <c r="B290" s="247"/>
      <c r="C290" s="248"/>
      <c r="D290" s="249"/>
      <c r="E290" s="249"/>
      <c r="F290" s="249"/>
      <c r="G290" s="260"/>
      <c r="H290" s="243"/>
      <c r="I290" s="243"/>
    </row>
    <row r="291" spans="1:9" ht="23.45" customHeight="1">
      <c r="A291" s="258"/>
      <c r="B291" s="247"/>
      <c r="C291" s="248"/>
      <c r="D291" s="249"/>
      <c r="E291" s="249"/>
      <c r="F291" s="249"/>
      <c r="G291" s="260"/>
      <c r="H291" s="251"/>
      <c r="I291" s="243"/>
    </row>
    <row r="292" spans="1:9" ht="23.45" customHeight="1">
      <c r="A292" s="271">
        <v>1</v>
      </c>
      <c r="B292" s="107" t="s">
        <v>1456</v>
      </c>
      <c r="C292" s="93" t="s">
        <v>1453</v>
      </c>
      <c r="D292" s="107" t="s">
        <v>1496</v>
      </c>
      <c r="E292" s="93" t="s">
        <v>85</v>
      </c>
      <c r="F292" s="109">
        <f>0.15*0.2*1.5*2</f>
        <v>0.09</v>
      </c>
      <c r="G292" s="232" t="s">
        <v>32</v>
      </c>
      <c r="H292" s="251"/>
      <c r="I292" s="243"/>
    </row>
    <row r="293" spans="1:9" ht="23.45" customHeight="1">
      <c r="A293" s="271"/>
      <c r="B293" s="107"/>
      <c r="C293" s="93"/>
      <c r="D293" s="107" t="s">
        <v>1454</v>
      </c>
      <c r="E293" s="93" t="s">
        <v>85</v>
      </c>
      <c r="F293" s="111">
        <f>F292*1.05</f>
        <v>9.4500000000000001E-2</v>
      </c>
      <c r="G293" s="232" t="s">
        <v>33</v>
      </c>
      <c r="H293" s="253"/>
      <c r="I293" s="243"/>
    </row>
    <row r="294" spans="1:9" ht="23.45" customHeight="1">
      <c r="A294" s="271">
        <v>2</v>
      </c>
      <c r="B294" s="107" t="s">
        <v>1455</v>
      </c>
      <c r="C294" s="93"/>
      <c r="D294" s="107" t="s">
        <v>1457</v>
      </c>
      <c r="E294" s="93" t="s">
        <v>85</v>
      </c>
      <c r="F294" s="111">
        <f>F292</f>
        <v>0.09</v>
      </c>
      <c r="G294" s="232"/>
      <c r="H294" s="253"/>
      <c r="I294" s="243"/>
    </row>
    <row r="295" spans="1:9" ht="23.45" customHeight="1">
      <c r="A295" s="271">
        <v>3</v>
      </c>
      <c r="B295" s="107" t="s">
        <v>1458</v>
      </c>
      <c r="C295" s="93" t="s">
        <v>1459</v>
      </c>
      <c r="D295" s="107" t="s">
        <v>1460</v>
      </c>
      <c r="E295" s="93" t="s">
        <v>124</v>
      </c>
      <c r="F295" s="109">
        <v>0.53</v>
      </c>
      <c r="G295" s="232"/>
      <c r="H295" s="243"/>
      <c r="I295" s="243"/>
    </row>
    <row r="296" spans="1:9" ht="23.45" customHeight="1">
      <c r="A296" s="271"/>
      <c r="B296" s="107"/>
      <c r="C296" s="93"/>
      <c r="D296" s="107" t="s">
        <v>1461</v>
      </c>
      <c r="E296" s="93" t="s">
        <v>124</v>
      </c>
      <c r="F296" s="109">
        <v>1.19</v>
      </c>
      <c r="G296" s="232"/>
      <c r="H296" s="243"/>
      <c r="I296" s="243"/>
    </row>
    <row r="297" spans="1:9" ht="23.45" customHeight="1">
      <c r="A297" s="271"/>
      <c r="B297" s="107"/>
      <c r="C297" s="93"/>
      <c r="D297" s="107" t="s">
        <v>1462</v>
      </c>
      <c r="E297" s="93" t="s">
        <v>124</v>
      </c>
      <c r="F297" s="109">
        <v>1.72</v>
      </c>
      <c r="G297" s="232" t="s">
        <v>1463</v>
      </c>
      <c r="H297" s="243"/>
    </row>
    <row r="298" spans="1:9" ht="23.45" customHeight="1">
      <c r="A298" s="271"/>
      <c r="B298" s="107"/>
      <c r="C298" s="93"/>
      <c r="D298" s="107" t="s">
        <v>1464</v>
      </c>
      <c r="E298" s="93" t="s">
        <v>124</v>
      </c>
      <c r="F298" s="109">
        <v>1.78</v>
      </c>
      <c r="G298" s="232" t="s">
        <v>1465</v>
      </c>
      <c r="H298" s="243"/>
    </row>
    <row r="299" spans="1:9" ht="23.45" customHeight="1">
      <c r="A299" s="271">
        <v>4</v>
      </c>
      <c r="B299" s="107" t="s">
        <v>1466</v>
      </c>
      <c r="C299" s="93" t="s">
        <v>1467</v>
      </c>
      <c r="D299" s="107" t="s">
        <v>1468</v>
      </c>
      <c r="E299" s="93" t="s">
        <v>124</v>
      </c>
      <c r="F299" s="109">
        <f>F297</f>
        <v>1.72</v>
      </c>
      <c r="G299" s="232"/>
      <c r="H299" s="243"/>
    </row>
    <row r="300" spans="1:9" ht="23.45" customHeight="1">
      <c r="A300" s="271"/>
      <c r="B300" s="107"/>
      <c r="C300" s="93"/>
      <c r="D300" s="107"/>
      <c r="E300" s="93"/>
      <c r="F300" s="109"/>
      <c r="G300" s="232"/>
      <c r="H300" s="243"/>
    </row>
    <row r="301" spans="1:9" ht="23.45" customHeight="1">
      <c r="A301" s="271"/>
      <c r="B301" s="107"/>
      <c r="C301" s="93"/>
      <c r="D301" s="107"/>
      <c r="E301" s="93"/>
      <c r="F301" s="109"/>
      <c r="G301" s="232"/>
      <c r="H301" s="243"/>
    </row>
    <row r="302" spans="1:9" ht="23.45" customHeight="1">
      <c r="A302" s="271"/>
      <c r="B302" s="107"/>
      <c r="C302" s="93"/>
      <c r="D302" s="107"/>
      <c r="E302" s="93"/>
      <c r="F302" s="109"/>
      <c r="G302" s="232"/>
      <c r="H302" s="243"/>
    </row>
    <row r="303" spans="1:9" ht="23.45" customHeight="1">
      <c r="A303" s="271"/>
      <c r="B303" s="107"/>
      <c r="C303" s="93"/>
      <c r="D303" s="107"/>
      <c r="E303" s="93"/>
      <c r="F303" s="109"/>
      <c r="G303" s="232"/>
      <c r="H303" s="243"/>
    </row>
    <row r="304" spans="1:9" ht="23.45" customHeight="1">
      <c r="A304" s="271"/>
      <c r="B304" s="107"/>
      <c r="C304" s="93"/>
      <c r="D304" s="107"/>
      <c r="E304" s="93"/>
      <c r="F304" s="109"/>
      <c r="G304" s="232"/>
      <c r="H304" s="243"/>
    </row>
    <row r="305" spans="1:9" ht="23.45" customHeight="1">
      <c r="A305" s="271"/>
      <c r="B305" s="107"/>
      <c r="C305" s="93"/>
      <c r="D305" s="107"/>
      <c r="E305" s="93"/>
      <c r="F305" s="109"/>
      <c r="G305" s="232"/>
      <c r="H305" s="243"/>
    </row>
    <row r="306" spans="1:9" ht="23.45" customHeight="1">
      <c r="A306" s="271"/>
      <c r="B306" s="107"/>
      <c r="C306" s="93"/>
      <c r="D306" s="107"/>
      <c r="E306" s="93"/>
      <c r="F306" s="109"/>
      <c r="G306" s="232"/>
      <c r="H306" s="243"/>
    </row>
    <row r="307" spans="1:9" ht="23.45" customHeight="1">
      <c r="A307" s="271"/>
      <c r="B307" s="107"/>
      <c r="C307" s="93"/>
      <c r="D307" s="107"/>
      <c r="E307" s="93"/>
      <c r="F307" s="109"/>
      <c r="G307" s="232"/>
      <c r="H307" s="243"/>
    </row>
    <row r="308" spans="1:9" ht="23.45" customHeight="1">
      <c r="A308" s="271"/>
      <c r="B308" s="107"/>
      <c r="C308" s="93"/>
      <c r="D308" s="107"/>
      <c r="E308" s="93"/>
      <c r="F308" s="109"/>
      <c r="G308" s="232"/>
      <c r="H308" s="243"/>
    </row>
    <row r="309" spans="1:9" ht="23.45" customHeight="1">
      <c r="A309" s="271"/>
      <c r="B309" s="107"/>
      <c r="C309" s="93"/>
      <c r="D309" s="107"/>
      <c r="E309" s="93"/>
      <c r="F309" s="109"/>
      <c r="G309" s="232"/>
      <c r="H309" s="243"/>
    </row>
    <row r="310" spans="1:9" ht="23.45" customHeight="1">
      <c r="A310" s="271"/>
      <c r="B310" s="107"/>
      <c r="C310" s="93"/>
      <c r="D310" s="235"/>
      <c r="E310" s="93"/>
      <c r="F310" s="109"/>
      <c r="G310" s="232"/>
      <c r="H310" s="243"/>
    </row>
    <row r="311" spans="1:9" ht="23.45" customHeight="1">
      <c r="A311" s="271"/>
      <c r="B311" s="107"/>
      <c r="C311" s="93"/>
      <c r="D311" s="107"/>
      <c r="E311" s="93"/>
      <c r="F311" s="109"/>
      <c r="G311" s="232"/>
      <c r="H311" s="243"/>
      <c r="I311" s="243"/>
    </row>
    <row r="312" spans="1:9" ht="23.45" customHeight="1">
      <c r="A312" s="271"/>
      <c r="B312" s="107"/>
      <c r="C312" s="93"/>
      <c r="D312" s="107"/>
      <c r="E312" s="93"/>
      <c r="F312" s="109"/>
      <c r="G312" s="232"/>
      <c r="H312" s="243"/>
      <c r="I312" s="243"/>
    </row>
    <row r="313" spans="1:9" ht="23.45" customHeight="1">
      <c r="A313" s="271"/>
      <c r="B313" s="252"/>
      <c r="C313" s="93"/>
      <c r="D313" s="107"/>
      <c r="E313" s="93"/>
      <c r="F313" s="109"/>
      <c r="G313" s="232"/>
      <c r="H313" s="243"/>
      <c r="I313" s="243"/>
    </row>
    <row r="314" spans="1:9" ht="23.45" customHeight="1">
      <c r="A314" s="271"/>
      <c r="B314" s="252"/>
      <c r="C314" s="93"/>
      <c r="D314" s="107"/>
      <c r="E314" s="93"/>
      <c r="F314" s="109"/>
      <c r="G314" s="232"/>
      <c r="H314" s="243"/>
      <c r="I314" s="243"/>
    </row>
    <row r="315" spans="1:9" ht="23.45" customHeight="1">
      <c r="A315" s="271"/>
      <c r="B315" s="252"/>
      <c r="C315" s="93"/>
      <c r="D315" s="107"/>
      <c r="E315" s="93"/>
      <c r="F315" s="109"/>
      <c r="G315" s="232"/>
      <c r="H315" s="243"/>
      <c r="I315" s="243"/>
    </row>
    <row r="316" spans="1:9" ht="23.45" customHeight="1" thickBot="1">
      <c r="A316" s="291"/>
      <c r="B316" s="236"/>
      <c r="C316" s="236"/>
      <c r="D316" s="189"/>
      <c r="E316" s="236"/>
      <c r="F316" s="237"/>
      <c r="G316" s="238"/>
      <c r="H316" s="243"/>
      <c r="I316" s="243"/>
    </row>
    <row r="317" spans="1:9" ht="23.45" customHeight="1" thickBot="1">
      <c r="A317" s="287" t="s">
        <v>25</v>
      </c>
      <c r="B317" s="233" t="str">
        <f>시설공수량집계!A16</f>
        <v>화계</v>
      </c>
      <c r="C317" s="233" t="str">
        <f>시설공수량집계!B16</f>
        <v>H0.45~2.0, L=113</v>
      </c>
      <c r="D317" s="254"/>
      <c r="E317" s="255" t="s">
        <v>8</v>
      </c>
      <c r="F317" s="256"/>
      <c r="G317" s="288"/>
      <c r="H317" s="243"/>
      <c r="I317" s="243"/>
    </row>
    <row r="318" spans="1:9" ht="23.45" customHeight="1" thickTop="1" thickBot="1">
      <c r="A318" s="289" t="s">
        <v>26</v>
      </c>
      <c r="B318" s="245" t="s">
        <v>0</v>
      </c>
      <c r="C318" s="246" t="s">
        <v>1</v>
      </c>
      <c r="D318" s="246" t="s">
        <v>27</v>
      </c>
      <c r="E318" s="246" t="s">
        <v>28</v>
      </c>
      <c r="F318" s="246" t="s">
        <v>3</v>
      </c>
      <c r="G318" s="290" t="s">
        <v>4</v>
      </c>
      <c r="H318" s="243"/>
      <c r="I318" s="243"/>
    </row>
    <row r="319" spans="1:9" ht="23.45" customHeight="1" thickTop="1">
      <c r="A319" s="258"/>
      <c r="B319" s="247"/>
      <c r="C319" s="248"/>
      <c r="D319" s="249"/>
      <c r="E319" s="249"/>
      <c r="F319" s="259"/>
      <c r="G319" s="260"/>
      <c r="H319" s="243"/>
      <c r="I319" s="243"/>
    </row>
    <row r="320" spans="1:9" ht="23.45" customHeight="1">
      <c r="A320" s="258"/>
      <c r="B320" s="247"/>
      <c r="C320" s="248"/>
      <c r="D320" s="249"/>
      <c r="E320" s="249"/>
      <c r="F320" s="259"/>
      <c r="G320" s="260"/>
      <c r="H320" s="243"/>
      <c r="I320" s="243"/>
    </row>
    <row r="321" spans="1:9" ht="23.45" customHeight="1">
      <c r="A321" s="258"/>
      <c r="B321" s="247"/>
      <c r="C321" s="248"/>
      <c r="D321" s="249"/>
      <c r="E321" s="249"/>
      <c r="F321" s="259"/>
      <c r="G321" s="260"/>
      <c r="H321" s="243"/>
      <c r="I321" s="243"/>
    </row>
    <row r="322" spans="1:9" ht="23.45" customHeight="1">
      <c r="A322" s="258"/>
      <c r="B322" s="247"/>
      <c r="C322" s="248"/>
      <c r="D322" s="249"/>
      <c r="E322" s="249"/>
      <c r="F322" s="259"/>
      <c r="G322" s="260"/>
      <c r="H322" s="243"/>
      <c r="I322" s="243"/>
    </row>
    <row r="323" spans="1:9" ht="23.45" customHeight="1">
      <c r="A323" s="258"/>
      <c r="B323" s="247"/>
      <c r="C323" s="248"/>
      <c r="D323" s="249"/>
      <c r="E323" s="249"/>
      <c r="F323" s="259"/>
      <c r="G323" s="260"/>
      <c r="H323" s="243"/>
      <c r="I323" s="243"/>
    </row>
    <row r="324" spans="1:9" ht="23.45" customHeight="1">
      <c r="A324" s="258"/>
      <c r="B324" s="247"/>
      <c r="C324" s="248"/>
      <c r="D324" s="249"/>
      <c r="E324" s="249"/>
      <c r="F324" s="259"/>
      <c r="G324" s="260"/>
      <c r="H324" s="243"/>
      <c r="I324" s="243"/>
    </row>
    <row r="325" spans="1:9" ht="23.45" customHeight="1">
      <c r="A325" s="258"/>
      <c r="B325" s="247"/>
      <c r="C325" s="248"/>
      <c r="D325" s="249"/>
      <c r="E325" s="249"/>
      <c r="F325" s="259"/>
      <c r="G325" s="260"/>
      <c r="H325" s="243"/>
      <c r="I325" s="243"/>
    </row>
    <row r="326" spans="1:9" ht="23.45" customHeight="1">
      <c r="A326" s="258"/>
      <c r="B326" s="247" t="s">
        <v>1195</v>
      </c>
      <c r="C326" s="248"/>
      <c r="D326" s="249"/>
      <c r="E326" s="249"/>
      <c r="F326" s="259"/>
      <c r="G326" s="260"/>
      <c r="H326" s="243"/>
      <c r="I326" s="243"/>
    </row>
    <row r="327" spans="1:9" ht="23.45" customHeight="1">
      <c r="A327" s="258"/>
      <c r="B327" s="247" t="s">
        <v>1196</v>
      </c>
      <c r="C327" s="248"/>
      <c r="D327" s="249"/>
      <c r="E327" s="249"/>
      <c r="F327" s="259"/>
      <c r="G327" s="260"/>
      <c r="H327" s="243"/>
      <c r="I327" s="243"/>
    </row>
    <row r="328" spans="1:9" ht="23.45" customHeight="1">
      <c r="A328" s="258"/>
      <c r="B328" s="247" t="s">
        <v>1197</v>
      </c>
      <c r="C328" s="248"/>
      <c r="D328" s="249"/>
      <c r="E328" s="249"/>
      <c r="F328" s="259"/>
      <c r="G328" s="260"/>
      <c r="H328" s="243"/>
      <c r="I328" s="243"/>
    </row>
    <row r="329" spans="1:9" ht="23.45" customHeight="1">
      <c r="A329" s="258"/>
      <c r="B329" s="247" t="s">
        <v>1199</v>
      </c>
      <c r="C329" s="248"/>
      <c r="D329" s="249"/>
      <c r="E329" s="249"/>
      <c r="F329" s="259"/>
      <c r="G329" s="260"/>
      <c r="H329" s="243"/>
      <c r="I329" s="243"/>
    </row>
    <row r="330" spans="1:9" ht="23.45" customHeight="1">
      <c r="A330" s="261"/>
      <c r="B330" s="262" t="s">
        <v>1198</v>
      </c>
      <c r="C330" s="263"/>
      <c r="D330" s="264" t="s">
        <v>31</v>
      </c>
      <c r="E330" s="264"/>
      <c r="F330" s="265"/>
      <c r="G330" s="266"/>
      <c r="H330" s="243"/>
      <c r="I330" s="243"/>
    </row>
    <row r="331" spans="1:9" ht="23.45" customHeight="1">
      <c r="A331" s="94">
        <v>1</v>
      </c>
      <c r="B331" s="95" t="s">
        <v>47</v>
      </c>
      <c r="C331" s="10" t="s">
        <v>1180</v>
      </c>
      <c r="D331" s="95" t="s">
        <v>1200</v>
      </c>
      <c r="E331" s="10" t="s">
        <v>260</v>
      </c>
      <c r="F331" s="272">
        <f>0.6*0.3*114</f>
        <v>20.52</v>
      </c>
      <c r="G331" s="96"/>
      <c r="H331" s="243"/>
      <c r="I331" s="243"/>
    </row>
    <row r="332" spans="1:9" ht="23.45" customHeight="1">
      <c r="A332" s="72">
        <v>2</v>
      </c>
      <c r="B332" s="28" t="s">
        <v>1181</v>
      </c>
      <c r="C332" s="68" t="s">
        <v>1180</v>
      </c>
      <c r="D332" s="28" t="s">
        <v>1201</v>
      </c>
      <c r="E332" s="68" t="s">
        <v>260</v>
      </c>
      <c r="F332" s="272">
        <f>((0.26*0.225)+(0.56*0.2))*114</f>
        <v>19.437000000000001</v>
      </c>
      <c r="G332" s="65"/>
      <c r="H332" s="243"/>
      <c r="I332" s="243"/>
    </row>
    <row r="333" spans="1:9" ht="23.45" customHeight="1">
      <c r="A333" s="72">
        <v>3</v>
      </c>
      <c r="B333" s="28" t="s">
        <v>1182</v>
      </c>
      <c r="C333" s="68" t="s">
        <v>23</v>
      </c>
      <c r="D333" s="28" t="s">
        <v>53</v>
      </c>
      <c r="E333" s="68" t="s">
        <v>260</v>
      </c>
      <c r="F333" s="272">
        <f>F331-F332</f>
        <v>1.0829999999999984</v>
      </c>
      <c r="G333" s="65"/>
      <c r="H333" s="243"/>
      <c r="I333" s="243"/>
    </row>
    <row r="334" spans="1:9" ht="23.45" customHeight="1">
      <c r="A334" s="72">
        <v>4</v>
      </c>
      <c r="B334" s="28" t="s">
        <v>1183</v>
      </c>
      <c r="C334" s="68" t="s">
        <v>1184</v>
      </c>
      <c r="D334" s="28" t="s">
        <v>1212</v>
      </c>
      <c r="E334" s="68" t="s">
        <v>29</v>
      </c>
      <c r="F334" s="272">
        <f>(0.56+114)*2*0.2+((0.2*2*2)+0.95+0.95)*3</f>
        <v>53.924000000000007</v>
      </c>
      <c r="G334" s="65"/>
      <c r="H334" s="243"/>
      <c r="I334" s="243"/>
    </row>
    <row r="335" spans="1:9" ht="23.45" customHeight="1">
      <c r="A335" s="72">
        <v>5</v>
      </c>
      <c r="B335" s="28" t="s">
        <v>285</v>
      </c>
      <c r="C335" s="68" t="s">
        <v>56</v>
      </c>
      <c r="D335" s="28" t="s">
        <v>1213</v>
      </c>
      <c r="E335" s="68" t="s">
        <v>260</v>
      </c>
      <c r="F335" s="272">
        <f>0.56*0.2*114+(0.2*2.42*2)*2+(0.2*3.46*2)</f>
        <v>16.088000000000001</v>
      </c>
      <c r="G335" s="65" t="s">
        <v>32</v>
      </c>
      <c r="H335" s="243"/>
      <c r="I335" s="243"/>
    </row>
    <row r="336" spans="1:9" ht="23.45" customHeight="1">
      <c r="A336" s="72"/>
      <c r="B336" s="28"/>
      <c r="C336" s="68"/>
      <c r="D336" s="28" t="s">
        <v>1214</v>
      </c>
      <c r="E336" s="68" t="s">
        <v>260</v>
      </c>
      <c r="F336" s="272">
        <f>F335*1.02</f>
        <v>16.409760000000002</v>
      </c>
      <c r="G336" s="65" t="s">
        <v>33</v>
      </c>
      <c r="H336" s="243"/>
      <c r="I336" s="243"/>
    </row>
    <row r="337" spans="1:9" ht="23.45" customHeight="1">
      <c r="A337" s="72">
        <v>6</v>
      </c>
      <c r="B337" s="28" t="s">
        <v>1185</v>
      </c>
      <c r="C337" s="68" t="s">
        <v>55</v>
      </c>
      <c r="D337" s="28" t="s">
        <v>1186</v>
      </c>
      <c r="E337" s="68" t="s">
        <v>260</v>
      </c>
      <c r="F337" s="272">
        <f>F335</f>
        <v>16.088000000000001</v>
      </c>
      <c r="G337" s="65"/>
      <c r="H337" s="243"/>
    </row>
    <row r="338" spans="1:9" ht="23.45" customHeight="1">
      <c r="A338" s="72">
        <v>7</v>
      </c>
      <c r="B338" s="107" t="s">
        <v>62</v>
      </c>
      <c r="C338" s="93" t="s">
        <v>1202</v>
      </c>
      <c r="D338" s="107" t="s">
        <v>1205</v>
      </c>
      <c r="E338" s="93" t="s">
        <v>260</v>
      </c>
      <c r="F338" s="272">
        <f>(0.6*0.3*19)+(1.65*0.3*57)+(2.1*0.3*38)</f>
        <v>55.575000000000003</v>
      </c>
      <c r="G338" s="232" t="s">
        <v>32</v>
      </c>
      <c r="H338" s="243"/>
    </row>
    <row r="339" spans="1:9" ht="23.45" customHeight="1">
      <c r="A339" s="72"/>
      <c r="B339" s="107"/>
      <c r="C339" s="93"/>
      <c r="D339" s="107" t="s">
        <v>1206</v>
      </c>
      <c r="E339" s="93" t="s">
        <v>260</v>
      </c>
      <c r="F339" s="272">
        <f>F338*1.04</f>
        <v>57.798000000000002</v>
      </c>
      <c r="G339" s="232" t="s">
        <v>33</v>
      </c>
      <c r="H339" s="243"/>
    </row>
    <row r="340" spans="1:9" ht="23.45" customHeight="1">
      <c r="A340" s="72">
        <v>8</v>
      </c>
      <c r="B340" s="107" t="s">
        <v>63</v>
      </c>
      <c r="C340" s="93"/>
      <c r="D340" s="107" t="s">
        <v>65</v>
      </c>
      <c r="E340" s="93" t="s">
        <v>260</v>
      </c>
      <c r="F340" s="272">
        <f>F338</f>
        <v>55.575000000000003</v>
      </c>
      <c r="G340" s="232"/>
      <c r="H340" s="243"/>
    </row>
    <row r="341" spans="1:9" ht="23.45" customHeight="1">
      <c r="A341" s="72">
        <v>9</v>
      </c>
      <c r="B341" s="28" t="s">
        <v>1203</v>
      </c>
      <c r="C341" s="68"/>
      <c r="D341" s="28" t="s">
        <v>1204</v>
      </c>
      <c r="E341" s="68" t="s">
        <v>29</v>
      </c>
      <c r="F341" s="272">
        <f>(0.6+0.3)*19+(1.65+0.3)*57+(2.1+0.3)*38</f>
        <v>219.45</v>
      </c>
      <c r="G341" s="65"/>
      <c r="H341" s="243"/>
    </row>
    <row r="342" spans="1:9" ht="23.45" customHeight="1">
      <c r="A342" s="72">
        <v>10</v>
      </c>
      <c r="B342" s="28" t="s">
        <v>1207</v>
      </c>
      <c r="C342" s="68"/>
      <c r="D342" s="28" t="s">
        <v>1208</v>
      </c>
      <c r="E342" s="68" t="s">
        <v>29</v>
      </c>
      <c r="F342" s="272">
        <f>(2*2*57)+(2*3*38)</f>
        <v>456</v>
      </c>
      <c r="G342" s="65"/>
      <c r="H342" s="243"/>
    </row>
    <row r="343" spans="1:9" ht="23.45" customHeight="1">
      <c r="A343" s="72">
        <v>11</v>
      </c>
      <c r="B343" s="28" t="s">
        <v>1423</v>
      </c>
      <c r="C343" s="68" t="s">
        <v>1430</v>
      </c>
      <c r="D343" s="28" t="s">
        <v>1215</v>
      </c>
      <c r="E343" s="68" t="s">
        <v>1188</v>
      </c>
      <c r="F343" s="272">
        <f>(19+57+38)+(9*2*2)+(13*2)</f>
        <v>176</v>
      </c>
      <c r="G343" s="65" t="s">
        <v>32</v>
      </c>
      <c r="H343" s="243"/>
    </row>
    <row r="344" spans="1:9" ht="23.45" customHeight="1">
      <c r="A344" s="72"/>
      <c r="B344" s="28"/>
      <c r="C344" s="68"/>
      <c r="D344" s="28" t="s">
        <v>1216</v>
      </c>
      <c r="E344" s="68" t="s">
        <v>1188</v>
      </c>
      <c r="F344" s="272">
        <f>F343*1.03</f>
        <v>181.28</v>
      </c>
      <c r="G344" s="65" t="s">
        <v>1187</v>
      </c>
      <c r="H344" s="243"/>
    </row>
    <row r="345" spans="1:9" ht="23.45" customHeight="1">
      <c r="A345" s="72">
        <v>12</v>
      </c>
      <c r="B345" s="28" t="s">
        <v>1429</v>
      </c>
      <c r="C345" s="68" t="s">
        <v>1431</v>
      </c>
      <c r="D345" s="28" t="s">
        <v>1217</v>
      </c>
      <c r="E345" s="68" t="s">
        <v>29</v>
      </c>
      <c r="F345" s="272">
        <f>(0.6*19)+(1.65*57)+((2.1*38)+((8*0.3)+(1*0.15))*2*2)+((12*0.3)+(1*0.15))*2</f>
        <v>202.95</v>
      </c>
      <c r="G345" s="65" t="s">
        <v>32</v>
      </c>
      <c r="H345" s="243"/>
    </row>
    <row r="346" spans="1:9" ht="23.45" customHeight="1">
      <c r="A346" s="72"/>
      <c r="B346" s="28"/>
      <c r="C346" s="68"/>
      <c r="D346" s="28" t="s">
        <v>1218</v>
      </c>
      <c r="E346" s="68" t="s">
        <v>29</v>
      </c>
      <c r="F346" s="272">
        <f>F345*1.04</f>
        <v>211.06799999999998</v>
      </c>
      <c r="G346" s="65" t="s">
        <v>33</v>
      </c>
      <c r="H346" s="243"/>
    </row>
    <row r="347" spans="1:9" ht="23.45" customHeight="1">
      <c r="A347" s="72">
        <v>13</v>
      </c>
      <c r="B347" s="28" t="s">
        <v>1189</v>
      </c>
      <c r="C347" s="68" t="s">
        <v>1211</v>
      </c>
      <c r="D347" s="28" t="s">
        <v>1219</v>
      </c>
      <c r="E347" s="68" t="s">
        <v>45</v>
      </c>
      <c r="F347" s="272">
        <f>F345*40</f>
        <v>8118</v>
      </c>
      <c r="G347" s="65" t="s">
        <v>1190</v>
      </c>
      <c r="H347" s="243"/>
    </row>
    <row r="348" spans="1:9" ht="23.45" customHeight="1">
      <c r="A348" s="72"/>
      <c r="B348" s="28"/>
      <c r="C348" s="68"/>
      <c r="D348" s="28" t="s">
        <v>1220</v>
      </c>
      <c r="E348" s="68" t="s">
        <v>1191</v>
      </c>
      <c r="F348" s="475">
        <f>F347*1.03</f>
        <v>8361.5400000000009</v>
      </c>
      <c r="G348" s="65" t="s">
        <v>33</v>
      </c>
      <c r="H348" s="243"/>
    </row>
    <row r="349" spans="1:9" ht="23.45" customHeight="1">
      <c r="A349" s="72">
        <v>14</v>
      </c>
      <c r="B349" s="28" t="s">
        <v>1192</v>
      </c>
      <c r="C349" s="68" t="s">
        <v>1210</v>
      </c>
      <c r="D349" s="28" t="s">
        <v>1221</v>
      </c>
      <c r="E349" s="68" t="s">
        <v>124</v>
      </c>
      <c r="F349" s="272">
        <f>F343*0.66</f>
        <v>116.16000000000001</v>
      </c>
      <c r="G349" s="65"/>
      <c r="H349" s="243"/>
    </row>
    <row r="350" spans="1:9" ht="23.45" customHeight="1">
      <c r="A350" s="72">
        <v>15</v>
      </c>
      <c r="B350" s="28" t="s">
        <v>1193</v>
      </c>
      <c r="C350" s="68"/>
      <c r="D350" s="28" t="s">
        <v>1209</v>
      </c>
      <c r="E350" s="68" t="s">
        <v>29</v>
      </c>
      <c r="F350" s="272">
        <f>(0.6*19)+(1.65*57)+(2.1*38)</f>
        <v>185.25</v>
      </c>
      <c r="G350" s="65"/>
      <c r="H350" s="243"/>
    </row>
    <row r="351" spans="1:9" ht="23.45" customHeight="1">
      <c r="A351" s="271"/>
      <c r="B351" s="107"/>
      <c r="C351" s="77"/>
      <c r="D351" s="107"/>
      <c r="E351" s="93"/>
      <c r="F351" s="272"/>
      <c r="G351" s="232"/>
      <c r="H351" s="243"/>
      <c r="I351" s="243"/>
    </row>
    <row r="352" spans="1:9" ht="23.45" customHeight="1">
      <c r="A352" s="271"/>
      <c r="B352" s="107" t="s">
        <v>1441</v>
      </c>
      <c r="C352" s="93"/>
      <c r="D352" s="107"/>
      <c r="E352" s="93"/>
      <c r="F352" s="107"/>
      <c r="G352" s="232"/>
      <c r="H352" s="243"/>
      <c r="I352" s="243"/>
    </row>
    <row r="353" spans="1:9" ht="23.45" customHeight="1">
      <c r="A353" s="271"/>
      <c r="B353" s="107"/>
      <c r="C353" s="93" t="s">
        <v>1443</v>
      </c>
      <c r="D353" s="107" t="s">
        <v>1446</v>
      </c>
      <c r="E353" s="93" t="s">
        <v>1442</v>
      </c>
      <c r="F353" s="275">
        <f>181.28*0.15*0.28*1400/1000</f>
        <v>10.659264</v>
      </c>
      <c r="G353" s="232"/>
      <c r="H353" s="243"/>
      <c r="I353" s="243"/>
    </row>
    <row r="354" spans="1:9" ht="23.45" customHeight="1">
      <c r="A354" s="271"/>
      <c r="B354" s="107"/>
      <c r="C354" s="93" t="s">
        <v>1444</v>
      </c>
      <c r="D354" s="107" t="s">
        <v>1445</v>
      </c>
      <c r="E354" s="93" t="s">
        <v>1442</v>
      </c>
      <c r="F354" s="275">
        <f>211.07*0.45*1400/1000</f>
        <v>132.97409999999999</v>
      </c>
      <c r="G354" s="232"/>
      <c r="H354" s="243"/>
      <c r="I354" s="243"/>
    </row>
    <row r="355" spans="1:9" ht="23.45" customHeight="1">
      <c r="A355" s="271"/>
      <c r="B355" s="107"/>
      <c r="C355" s="93"/>
      <c r="D355" s="107"/>
      <c r="E355" s="93"/>
      <c r="F355" s="273"/>
      <c r="G355" s="232"/>
      <c r="H355" s="243"/>
      <c r="I355" s="243"/>
    </row>
    <row r="356" spans="1:9" ht="23.45" customHeight="1" thickBot="1">
      <c r="A356" s="291"/>
      <c r="B356" s="236"/>
      <c r="C356" s="236"/>
      <c r="D356" s="189"/>
      <c r="E356" s="236"/>
      <c r="F356" s="237"/>
      <c r="G356" s="238"/>
      <c r="H356" s="243"/>
      <c r="I356" s="243"/>
    </row>
    <row r="357" spans="1:9" ht="23.45" customHeight="1" thickBot="1">
      <c r="A357" s="304" t="s">
        <v>25</v>
      </c>
      <c r="B357" s="305" t="str">
        <f>시설공수량집계!A17</f>
        <v>휴게데크A</v>
      </c>
      <c r="C357" s="305" t="str">
        <f>시설공수량집계!B17</f>
        <v>A=38m2</v>
      </c>
      <c r="D357" s="306"/>
      <c r="E357" s="248" t="s">
        <v>607</v>
      </c>
      <c r="F357" s="307"/>
      <c r="G357" s="308"/>
      <c r="H357" s="243"/>
      <c r="I357" s="243"/>
    </row>
    <row r="358" spans="1:9" ht="23.45" customHeight="1" thickTop="1" thickBot="1">
      <c r="A358" s="289" t="s">
        <v>26</v>
      </c>
      <c r="B358" s="245" t="s">
        <v>0</v>
      </c>
      <c r="C358" s="246" t="s">
        <v>1</v>
      </c>
      <c r="D358" s="246" t="s">
        <v>27</v>
      </c>
      <c r="E358" s="246" t="s">
        <v>28</v>
      </c>
      <c r="F358" s="246" t="s">
        <v>3</v>
      </c>
      <c r="G358" s="290" t="s">
        <v>4</v>
      </c>
      <c r="H358" s="243"/>
      <c r="I358" s="243"/>
    </row>
    <row r="359" spans="1:9" ht="23.45" customHeight="1" thickTop="1">
      <c r="A359" s="258"/>
      <c r="B359" s="247"/>
      <c r="C359" s="248"/>
      <c r="D359" s="249"/>
      <c r="E359" s="249"/>
      <c r="F359" s="249"/>
      <c r="G359" s="260"/>
      <c r="H359" s="243"/>
      <c r="I359" s="243"/>
    </row>
    <row r="360" spans="1:9" ht="23.45" customHeight="1">
      <c r="A360" s="258"/>
      <c r="B360" s="247"/>
      <c r="C360" s="248"/>
      <c r="D360" s="249"/>
      <c r="E360" s="249"/>
      <c r="F360" s="249"/>
      <c r="G360" s="260"/>
      <c r="H360" s="243"/>
      <c r="I360" s="243"/>
    </row>
    <row r="361" spans="1:9" ht="23.45" customHeight="1">
      <c r="A361" s="258"/>
      <c r="B361" s="247"/>
      <c r="C361" s="248"/>
      <c r="D361" s="249"/>
      <c r="E361" s="249"/>
      <c r="F361" s="249"/>
      <c r="G361" s="260"/>
      <c r="H361" s="243"/>
      <c r="I361" s="243"/>
    </row>
    <row r="362" spans="1:9" ht="23.45" customHeight="1">
      <c r="A362" s="258"/>
      <c r="B362" s="247"/>
      <c r="C362" s="248"/>
      <c r="D362" s="249"/>
      <c r="E362" s="249"/>
      <c r="F362" s="249"/>
      <c r="G362" s="260"/>
      <c r="H362" s="243"/>
      <c r="I362" s="243"/>
    </row>
    <row r="363" spans="1:9" ht="23.45" customHeight="1">
      <c r="A363" s="258"/>
      <c r="B363" s="247"/>
      <c r="C363" s="248"/>
      <c r="D363" s="249"/>
      <c r="E363" s="249"/>
      <c r="F363" s="249"/>
      <c r="G363" s="260"/>
      <c r="H363" s="243"/>
      <c r="I363" s="243"/>
    </row>
    <row r="364" spans="1:9" ht="23.45" customHeight="1">
      <c r="A364" s="258"/>
      <c r="B364" s="247"/>
      <c r="C364" s="248"/>
      <c r="D364" s="249"/>
      <c r="E364" s="249"/>
      <c r="F364" s="249"/>
      <c r="G364" s="260"/>
      <c r="H364" s="243"/>
      <c r="I364" s="243"/>
    </row>
    <row r="365" spans="1:9" ht="23.45" customHeight="1">
      <c r="A365" s="258"/>
      <c r="B365" s="247"/>
      <c r="C365" s="248"/>
      <c r="D365" s="249"/>
      <c r="E365" s="249"/>
      <c r="F365" s="249"/>
      <c r="G365" s="260"/>
      <c r="H365" s="243"/>
      <c r="I365" s="243"/>
    </row>
    <row r="366" spans="1:9" ht="23.45" customHeight="1">
      <c r="A366" s="258"/>
      <c r="B366" s="247"/>
      <c r="C366" s="248"/>
      <c r="D366" s="249"/>
      <c r="E366" s="249"/>
      <c r="F366" s="249"/>
      <c r="G366" s="260"/>
      <c r="H366" s="243"/>
      <c r="I366" s="243"/>
    </row>
    <row r="367" spans="1:9" ht="23.45" customHeight="1">
      <c r="A367" s="258"/>
      <c r="B367" s="247"/>
      <c r="C367" s="248"/>
      <c r="D367" s="249"/>
      <c r="E367" s="249"/>
      <c r="F367" s="249"/>
      <c r="G367" s="260"/>
      <c r="H367" s="243"/>
      <c r="I367" s="243"/>
    </row>
    <row r="368" spans="1:9" ht="23.45" customHeight="1">
      <c r="A368" s="258"/>
      <c r="B368" s="247"/>
      <c r="C368" s="248"/>
      <c r="D368" s="249"/>
      <c r="E368" s="249"/>
      <c r="F368" s="249"/>
      <c r="G368" s="260"/>
      <c r="H368" s="243"/>
      <c r="I368" s="243"/>
    </row>
    <row r="369" spans="1:9" ht="23.45" customHeight="1">
      <c r="A369" s="258"/>
      <c r="B369" s="247"/>
      <c r="C369" s="248"/>
      <c r="D369" s="249"/>
      <c r="E369" s="249"/>
      <c r="F369" s="249"/>
      <c r="G369" s="260"/>
      <c r="H369" s="243"/>
      <c r="I369" s="243"/>
    </row>
    <row r="370" spans="1:9" ht="23.45" customHeight="1">
      <c r="A370" s="258"/>
      <c r="B370" s="247"/>
      <c r="C370" s="248"/>
      <c r="D370" s="249"/>
      <c r="E370" s="249"/>
      <c r="F370" s="249"/>
      <c r="G370" s="260"/>
      <c r="H370" s="243"/>
      <c r="I370" s="243"/>
    </row>
    <row r="371" spans="1:9" ht="23.45" customHeight="1">
      <c r="A371" s="258"/>
      <c r="B371" s="247"/>
      <c r="C371" s="248"/>
      <c r="D371" s="249"/>
      <c r="E371" s="249"/>
      <c r="F371" s="249"/>
      <c r="G371" s="260"/>
      <c r="H371" s="243"/>
      <c r="I371" s="243"/>
    </row>
    <row r="372" spans="1:9" ht="23.45" customHeight="1">
      <c r="A372" s="258"/>
      <c r="B372" s="247"/>
      <c r="C372" s="248"/>
      <c r="D372" s="249"/>
      <c r="E372" s="249"/>
      <c r="F372" s="249"/>
      <c r="G372" s="260"/>
      <c r="H372" s="243"/>
      <c r="I372" s="243"/>
    </row>
    <row r="373" spans="1:9" ht="23.45" customHeight="1">
      <c r="A373" s="258"/>
      <c r="B373" s="247"/>
      <c r="C373" s="248"/>
      <c r="D373" s="249"/>
      <c r="E373" s="249"/>
      <c r="F373" s="249"/>
      <c r="G373" s="260"/>
      <c r="H373" s="243"/>
      <c r="I373" s="243"/>
    </row>
    <row r="374" spans="1:9" ht="23.45" customHeight="1">
      <c r="A374" s="258"/>
      <c r="B374" s="247"/>
      <c r="C374" s="248"/>
      <c r="D374" s="249"/>
      <c r="E374" s="249"/>
      <c r="F374" s="249"/>
      <c r="G374" s="260"/>
      <c r="H374" s="243"/>
      <c r="I374" s="243"/>
    </row>
    <row r="375" spans="1:9" ht="23.45" customHeight="1">
      <c r="A375" s="258"/>
      <c r="B375" s="247"/>
      <c r="C375" s="248"/>
      <c r="D375" s="249"/>
      <c r="E375" s="249"/>
      <c r="F375" s="249"/>
      <c r="G375" s="260"/>
      <c r="H375" s="243"/>
      <c r="I375" s="243"/>
    </row>
    <row r="376" spans="1:9" ht="23.45" customHeight="1">
      <c r="A376" s="271">
        <v>1</v>
      </c>
      <c r="B376" s="107" t="s">
        <v>47</v>
      </c>
      <c r="C376" s="93" t="s">
        <v>24</v>
      </c>
      <c r="D376" s="107" t="s">
        <v>1222</v>
      </c>
      <c r="E376" s="286" t="s">
        <v>1111</v>
      </c>
      <c r="F376" s="109">
        <f>0.7*0.7*0.4*25</f>
        <v>4.8999999999999995</v>
      </c>
      <c r="G376" s="232"/>
      <c r="H376" s="243"/>
      <c r="I376" s="243"/>
    </row>
    <row r="377" spans="1:9" ht="23.45" customHeight="1">
      <c r="A377" s="271">
        <v>2</v>
      </c>
      <c r="B377" s="107" t="s">
        <v>48</v>
      </c>
      <c r="C377" s="93" t="s">
        <v>24</v>
      </c>
      <c r="D377" s="107" t="s">
        <v>1223</v>
      </c>
      <c r="E377" s="286" t="s">
        <v>1111</v>
      </c>
      <c r="F377" s="109">
        <f>0.3*0.3*0.3*25</f>
        <v>0.67500000000000004</v>
      </c>
      <c r="G377" s="232"/>
      <c r="H377" s="243"/>
      <c r="I377" s="243"/>
    </row>
    <row r="378" spans="1:9" ht="23.45" customHeight="1">
      <c r="A378" s="271">
        <v>3</v>
      </c>
      <c r="B378" s="107" t="s">
        <v>49</v>
      </c>
      <c r="C378" s="93" t="s">
        <v>24</v>
      </c>
      <c r="D378" s="107" t="s">
        <v>53</v>
      </c>
      <c r="E378" s="286" t="s">
        <v>1111</v>
      </c>
      <c r="F378" s="109">
        <f>F376-F377</f>
        <v>4.2249999999999996</v>
      </c>
      <c r="G378" s="232"/>
      <c r="H378" s="243"/>
      <c r="I378" s="243"/>
    </row>
    <row r="379" spans="1:9" ht="23.45" customHeight="1">
      <c r="A379" s="271">
        <v>4</v>
      </c>
      <c r="B379" s="107" t="s">
        <v>51</v>
      </c>
      <c r="C379" s="93" t="s">
        <v>73</v>
      </c>
      <c r="D379" s="107" t="s">
        <v>1224</v>
      </c>
      <c r="E379" s="93" t="s">
        <v>29</v>
      </c>
      <c r="F379" s="109">
        <f>0.3*0.3*4*25</f>
        <v>9</v>
      </c>
      <c r="G379" s="232"/>
      <c r="H379" s="243"/>
      <c r="I379" s="243"/>
    </row>
    <row r="380" spans="1:9" ht="23.45" customHeight="1">
      <c r="A380" s="271">
        <v>5</v>
      </c>
      <c r="B380" s="107" t="s">
        <v>139</v>
      </c>
      <c r="C380" s="93" t="s">
        <v>56</v>
      </c>
      <c r="D380" s="107" t="s">
        <v>1225</v>
      </c>
      <c r="E380" s="286" t="s">
        <v>1111</v>
      </c>
      <c r="F380" s="109">
        <f>0.3*0.3*0.3*25</f>
        <v>0.67500000000000004</v>
      </c>
      <c r="G380" s="232" t="s">
        <v>32</v>
      </c>
      <c r="H380" s="243"/>
      <c r="I380" s="243"/>
    </row>
    <row r="381" spans="1:9" ht="23.45" customHeight="1">
      <c r="A381" s="271"/>
      <c r="B381" s="107"/>
      <c r="C381" s="93"/>
      <c r="D381" s="107" t="s">
        <v>1226</v>
      </c>
      <c r="E381" s="286" t="s">
        <v>1111</v>
      </c>
      <c r="F381" s="109">
        <f>F380*1.02</f>
        <v>0.68850000000000011</v>
      </c>
      <c r="G381" s="232" t="s">
        <v>33</v>
      </c>
      <c r="H381" s="243"/>
      <c r="I381" s="243"/>
    </row>
    <row r="382" spans="1:9" ht="23.45" customHeight="1">
      <c r="A382" s="271">
        <v>6</v>
      </c>
      <c r="B382" s="107" t="s">
        <v>141</v>
      </c>
      <c r="C382" s="93" t="s">
        <v>140</v>
      </c>
      <c r="D382" s="107" t="s">
        <v>152</v>
      </c>
      <c r="E382" s="286" t="s">
        <v>1111</v>
      </c>
      <c r="F382" s="109">
        <f>F380</f>
        <v>0.67500000000000004</v>
      </c>
      <c r="G382" s="232"/>
      <c r="H382" s="243"/>
      <c r="I382" s="243"/>
    </row>
    <row r="383" spans="1:9" ht="23.45" customHeight="1">
      <c r="A383" s="271">
        <v>7</v>
      </c>
      <c r="B383" s="107" t="s">
        <v>107</v>
      </c>
      <c r="C383" s="93" t="s">
        <v>142</v>
      </c>
      <c r="D383" s="107" t="s">
        <v>1227</v>
      </c>
      <c r="E383" s="234" t="s">
        <v>77</v>
      </c>
      <c r="F383" s="111">
        <f>0.2*0.2*0.009*7930*25</f>
        <v>71.37</v>
      </c>
      <c r="G383" s="232" t="s">
        <v>32</v>
      </c>
      <c r="H383" s="243"/>
      <c r="I383" s="243"/>
    </row>
    <row r="384" spans="1:9" ht="23.45" customHeight="1">
      <c r="A384" s="271"/>
      <c r="B384" s="107"/>
      <c r="C384" s="93"/>
      <c r="D384" s="107" t="s">
        <v>1228</v>
      </c>
      <c r="E384" s="234" t="s">
        <v>77</v>
      </c>
      <c r="F384" s="111">
        <f>F383*1.1</f>
        <v>78.507000000000005</v>
      </c>
      <c r="G384" s="232" t="s">
        <v>33</v>
      </c>
      <c r="H384" s="243"/>
      <c r="I384" s="243"/>
    </row>
    <row r="385" spans="1:9" ht="23.45" customHeight="1">
      <c r="A385" s="271">
        <v>8</v>
      </c>
      <c r="B385" s="107" t="s">
        <v>147</v>
      </c>
      <c r="C385" s="93" t="s">
        <v>148</v>
      </c>
      <c r="D385" s="107" t="s">
        <v>1229</v>
      </c>
      <c r="E385" s="93" t="s">
        <v>29</v>
      </c>
      <c r="F385" s="111">
        <f>(0.2*0.2*2+0.8*0.008)*25</f>
        <v>2.1600000000000006</v>
      </c>
      <c r="G385" s="232"/>
      <c r="H385" s="243"/>
      <c r="I385" s="243"/>
    </row>
    <row r="386" spans="1:9" ht="23.45" customHeight="1">
      <c r="A386" s="271">
        <v>9</v>
      </c>
      <c r="B386" s="107" t="s">
        <v>80</v>
      </c>
      <c r="C386" s="93" t="s">
        <v>81</v>
      </c>
      <c r="D386" s="107" t="s">
        <v>1230</v>
      </c>
      <c r="E386" s="93" t="s">
        <v>45</v>
      </c>
      <c r="F386" s="109">
        <f>4*25</f>
        <v>100</v>
      </c>
      <c r="G386" s="232" t="s">
        <v>32</v>
      </c>
      <c r="H386" s="243"/>
      <c r="I386" s="243"/>
    </row>
    <row r="387" spans="1:9" ht="23.45" customHeight="1">
      <c r="A387" s="271"/>
      <c r="B387" s="107"/>
      <c r="C387" s="93"/>
      <c r="D387" s="107" t="s">
        <v>1231</v>
      </c>
      <c r="E387" s="93" t="s">
        <v>45</v>
      </c>
      <c r="F387" s="231">
        <f>F386*1.05</f>
        <v>105</v>
      </c>
      <c r="G387" s="232" t="s">
        <v>33</v>
      </c>
      <c r="H387" s="243"/>
      <c r="I387" s="243"/>
    </row>
    <row r="388" spans="1:9" ht="23.45" customHeight="1">
      <c r="A388" s="271">
        <v>10</v>
      </c>
      <c r="B388" s="107" t="s">
        <v>109</v>
      </c>
      <c r="C388" s="93" t="s">
        <v>108</v>
      </c>
      <c r="D388" s="107" t="s">
        <v>1232</v>
      </c>
      <c r="E388" s="93" t="s">
        <v>58</v>
      </c>
      <c r="F388" s="109">
        <f>2.5+51.6</f>
        <v>54.1</v>
      </c>
      <c r="G388" s="232" t="s">
        <v>32</v>
      </c>
      <c r="H388" s="243"/>
      <c r="I388" s="243"/>
    </row>
    <row r="389" spans="1:9" ht="23.45" customHeight="1">
      <c r="A389" s="271"/>
      <c r="B389" s="107" t="s">
        <v>624</v>
      </c>
      <c r="C389" s="93"/>
      <c r="D389" s="107" t="s">
        <v>1233</v>
      </c>
      <c r="E389" s="93" t="s">
        <v>58</v>
      </c>
      <c r="F389" s="109">
        <f>F388*1.05</f>
        <v>56.805000000000007</v>
      </c>
      <c r="G389" s="232" t="s">
        <v>33</v>
      </c>
      <c r="H389" s="243"/>
      <c r="I389" s="243"/>
    </row>
    <row r="390" spans="1:9" ht="23.45" customHeight="1">
      <c r="A390" s="271">
        <v>11</v>
      </c>
      <c r="B390" s="107" t="s">
        <v>109</v>
      </c>
      <c r="C390" s="93" t="s">
        <v>111</v>
      </c>
      <c r="D390" s="250">
        <v>99.05</v>
      </c>
      <c r="E390" s="93" t="s">
        <v>58</v>
      </c>
      <c r="F390" s="109">
        <f>D390</f>
        <v>99.05</v>
      </c>
      <c r="G390" s="232" t="s">
        <v>32</v>
      </c>
      <c r="H390" s="243"/>
      <c r="I390" s="243"/>
    </row>
    <row r="391" spans="1:9" ht="23.45" customHeight="1">
      <c r="A391" s="271"/>
      <c r="B391" s="107" t="s">
        <v>110</v>
      </c>
      <c r="C391" s="93"/>
      <c r="D391" s="107" t="s">
        <v>1313</v>
      </c>
      <c r="E391" s="93" t="s">
        <v>58</v>
      </c>
      <c r="F391" s="109">
        <f>F390*1.05</f>
        <v>104.0025</v>
      </c>
      <c r="G391" s="232" t="s">
        <v>33</v>
      </c>
      <c r="H391" s="243"/>
      <c r="I391" s="243"/>
    </row>
    <row r="392" spans="1:9" ht="23.45" customHeight="1">
      <c r="A392" s="271">
        <v>12</v>
      </c>
      <c r="B392" s="472" t="s">
        <v>144</v>
      </c>
      <c r="C392" s="93" t="s">
        <v>143</v>
      </c>
      <c r="D392" s="107"/>
      <c r="E392" s="93"/>
      <c r="F392" s="109"/>
      <c r="G392" s="232"/>
      <c r="H392" s="243"/>
      <c r="I392" s="243"/>
    </row>
    <row r="393" spans="1:9" ht="23.45" customHeight="1">
      <c r="A393" s="271"/>
      <c r="B393" s="472" t="s">
        <v>108</v>
      </c>
      <c r="C393" s="93" t="s">
        <v>151</v>
      </c>
      <c r="D393" s="107" t="s">
        <v>1314</v>
      </c>
      <c r="E393" s="93" t="s">
        <v>77</v>
      </c>
      <c r="F393" s="109">
        <f>F388*6.95</f>
        <v>375.995</v>
      </c>
      <c r="G393" s="232"/>
      <c r="H393" s="243"/>
      <c r="I393" s="243"/>
    </row>
    <row r="394" spans="1:9" ht="23.45" customHeight="1">
      <c r="A394" s="271"/>
      <c r="B394" s="472" t="s">
        <v>111</v>
      </c>
      <c r="C394" s="93" t="s">
        <v>82</v>
      </c>
      <c r="D394" s="107" t="s">
        <v>1315</v>
      </c>
      <c r="E394" s="93" t="s">
        <v>77</v>
      </c>
      <c r="F394" s="109">
        <f>F390*3.34</f>
        <v>330.827</v>
      </c>
      <c r="G394" s="232"/>
      <c r="H394" s="243"/>
      <c r="I394" s="243"/>
    </row>
    <row r="395" spans="1:9" ht="23.45" customHeight="1">
      <c r="A395" s="271"/>
      <c r="B395" s="472" t="s">
        <v>107</v>
      </c>
      <c r="C395" s="93" t="s">
        <v>142</v>
      </c>
      <c r="D395" s="107"/>
      <c r="E395" s="93" t="s">
        <v>77</v>
      </c>
      <c r="F395" s="109">
        <f>F383</f>
        <v>71.37</v>
      </c>
      <c r="G395" s="232"/>
      <c r="H395" s="243"/>
      <c r="I395" s="243"/>
    </row>
    <row r="396" spans="1:9" ht="23.45" customHeight="1" thickBot="1">
      <c r="A396" s="291"/>
      <c r="B396" s="473" t="s">
        <v>17</v>
      </c>
      <c r="C396" s="236"/>
      <c r="D396" s="189"/>
      <c r="E396" s="236" t="s">
        <v>76</v>
      </c>
      <c r="F396" s="237">
        <f>SUM(F393:F395)*0.001</f>
        <v>0.77819199999999999</v>
      </c>
      <c r="G396" s="238"/>
      <c r="H396" s="243"/>
      <c r="I396" s="243"/>
    </row>
    <row r="397" spans="1:9" ht="23.45" customHeight="1" thickBot="1">
      <c r="A397" s="298" t="s">
        <v>25</v>
      </c>
      <c r="B397" s="299" t="str">
        <f>B357</f>
        <v>휴게데크A</v>
      </c>
      <c r="C397" s="300" t="str">
        <f>C357</f>
        <v>A=38m2</v>
      </c>
      <c r="D397" s="300"/>
      <c r="E397" s="301" t="str">
        <f>E357</f>
        <v>개소</v>
      </c>
      <c r="F397" s="302">
        <f>F357</f>
        <v>0</v>
      </c>
      <c r="G397" s="303"/>
      <c r="H397" s="243"/>
      <c r="I397" s="243"/>
    </row>
    <row r="398" spans="1:9" ht="23.45" customHeight="1" thickTop="1" thickBot="1">
      <c r="A398" s="289" t="s">
        <v>26</v>
      </c>
      <c r="B398" s="245" t="s">
        <v>0</v>
      </c>
      <c r="C398" s="246" t="s">
        <v>1</v>
      </c>
      <c r="D398" s="246" t="s">
        <v>27</v>
      </c>
      <c r="E398" s="246" t="s">
        <v>28</v>
      </c>
      <c r="F398" s="246" t="s">
        <v>3</v>
      </c>
      <c r="G398" s="290" t="s">
        <v>4</v>
      </c>
      <c r="H398" s="243"/>
      <c r="I398" s="243"/>
    </row>
    <row r="399" spans="1:9" ht="23.45" customHeight="1" thickTop="1">
      <c r="A399" s="271">
        <v>13</v>
      </c>
      <c r="B399" s="107" t="s">
        <v>1293</v>
      </c>
      <c r="C399" s="93" t="s">
        <v>145</v>
      </c>
      <c r="D399" s="107">
        <v>37.97</v>
      </c>
      <c r="E399" s="93" t="s">
        <v>83</v>
      </c>
      <c r="F399" s="272">
        <f>D399</f>
        <v>37.97</v>
      </c>
      <c r="G399" s="232"/>
      <c r="H399" s="243"/>
      <c r="I399" s="243"/>
    </row>
    <row r="400" spans="1:9" ht="23.45" customHeight="1">
      <c r="A400" s="271"/>
      <c r="B400" s="107" t="s">
        <v>1294</v>
      </c>
      <c r="C400" s="93" t="s">
        <v>79</v>
      </c>
      <c r="D400" s="107" t="s">
        <v>1301</v>
      </c>
      <c r="E400" s="93" t="s">
        <v>83</v>
      </c>
      <c r="F400" s="272">
        <f>27.13*0.18</f>
        <v>4.8834</v>
      </c>
      <c r="G400" s="232"/>
      <c r="H400" s="243"/>
      <c r="I400" s="243"/>
    </row>
    <row r="401" spans="1:9" ht="23.45" customHeight="1">
      <c r="A401" s="271"/>
      <c r="B401" s="107"/>
      <c r="C401" s="93" t="s">
        <v>17</v>
      </c>
      <c r="D401" s="107"/>
      <c r="E401" s="93" t="s">
        <v>83</v>
      </c>
      <c r="F401" s="272">
        <f>SUM(F399:F400)</f>
        <v>42.853400000000001</v>
      </c>
      <c r="G401" s="232" t="s">
        <v>32</v>
      </c>
      <c r="H401" s="243"/>
      <c r="I401" s="243"/>
    </row>
    <row r="402" spans="1:9" ht="23.45" customHeight="1">
      <c r="A402" s="271"/>
      <c r="B402" s="107"/>
      <c r="C402" s="93"/>
      <c r="D402" s="107" t="s">
        <v>1302</v>
      </c>
      <c r="E402" s="93" t="s">
        <v>83</v>
      </c>
      <c r="F402" s="272">
        <f>F401*1.1</f>
        <v>47.138740000000006</v>
      </c>
      <c r="G402" s="232" t="s">
        <v>33</v>
      </c>
      <c r="H402" s="243"/>
      <c r="I402" s="243"/>
    </row>
    <row r="403" spans="1:9" ht="23.45" customHeight="1">
      <c r="A403" s="271">
        <v>14</v>
      </c>
      <c r="B403" s="107" t="s">
        <v>84</v>
      </c>
      <c r="C403" s="93" t="s">
        <v>146</v>
      </c>
      <c r="D403" s="107" t="s">
        <v>1303</v>
      </c>
      <c r="E403" s="93" t="s">
        <v>45</v>
      </c>
      <c r="F403" s="272">
        <f>F401*50</f>
        <v>2142.67</v>
      </c>
      <c r="G403" s="232" t="s">
        <v>32</v>
      </c>
      <c r="H403" s="243"/>
      <c r="I403" s="243"/>
    </row>
    <row r="404" spans="1:9" ht="23.45" customHeight="1">
      <c r="A404" s="271"/>
      <c r="B404" s="107"/>
      <c r="C404" s="93"/>
      <c r="D404" s="107" t="s">
        <v>1304</v>
      </c>
      <c r="E404" s="93" t="s">
        <v>45</v>
      </c>
      <c r="F404" s="272">
        <f>F403*1.05</f>
        <v>2249.8035</v>
      </c>
      <c r="G404" s="232" t="s">
        <v>33</v>
      </c>
      <c r="H404" s="243"/>
      <c r="I404" s="243"/>
    </row>
    <row r="405" spans="1:9" ht="23.45" customHeight="1">
      <c r="A405" s="271">
        <v>15</v>
      </c>
      <c r="B405" s="107" t="s">
        <v>78</v>
      </c>
      <c r="C405" s="93"/>
      <c r="D405" s="107"/>
      <c r="E405" s="93" t="s">
        <v>83</v>
      </c>
      <c r="F405" s="272">
        <f>F399+F400</f>
        <v>42.853400000000001</v>
      </c>
      <c r="G405" s="232"/>
      <c r="H405" s="243"/>
      <c r="I405" s="243"/>
    </row>
    <row r="406" spans="1:9" ht="23.45" customHeight="1">
      <c r="A406" s="271">
        <v>16</v>
      </c>
      <c r="B406" s="76" t="s">
        <v>149</v>
      </c>
      <c r="C406" s="77" t="s">
        <v>150</v>
      </c>
      <c r="D406" s="107" t="s">
        <v>1305</v>
      </c>
      <c r="E406" s="93" t="s">
        <v>83</v>
      </c>
      <c r="F406" s="272">
        <f>F401*2</f>
        <v>85.706800000000001</v>
      </c>
      <c r="G406" s="232"/>
      <c r="H406" s="243"/>
      <c r="I406" s="243"/>
    </row>
    <row r="407" spans="1:9" ht="23.45" customHeight="1">
      <c r="A407" s="271"/>
      <c r="B407" s="76"/>
      <c r="C407" s="77" t="s">
        <v>157</v>
      </c>
      <c r="D407" s="107" t="s">
        <v>1306</v>
      </c>
      <c r="E407" s="93" t="s">
        <v>83</v>
      </c>
      <c r="F407" s="272">
        <f>F401/0.16*0.08</f>
        <v>21.4267</v>
      </c>
      <c r="G407" s="232"/>
      <c r="H407" s="243"/>
      <c r="I407" s="243"/>
    </row>
    <row r="408" spans="1:9" ht="23.45" customHeight="1">
      <c r="A408" s="271"/>
      <c r="B408" s="107"/>
      <c r="C408" s="93" t="s">
        <v>17</v>
      </c>
      <c r="D408" s="107" t="s">
        <v>156</v>
      </c>
      <c r="E408" s="93" t="s">
        <v>83</v>
      </c>
      <c r="F408" s="272">
        <f>SUM(F406:F407)</f>
        <v>107.1335</v>
      </c>
      <c r="G408" s="232"/>
      <c r="H408" s="243"/>
      <c r="I408" s="243"/>
    </row>
    <row r="409" spans="1:9" ht="23.45" customHeight="1">
      <c r="A409" s="271"/>
      <c r="B409" s="107"/>
      <c r="C409" s="93"/>
      <c r="D409" s="107"/>
      <c r="E409" s="93"/>
      <c r="F409" s="272"/>
      <c r="G409" s="232"/>
      <c r="H409" s="243"/>
      <c r="I409" s="243"/>
    </row>
    <row r="410" spans="1:9" ht="23.45" customHeight="1">
      <c r="A410" s="271"/>
      <c r="B410" s="107"/>
      <c r="C410" s="93"/>
      <c r="D410" s="107"/>
      <c r="E410" s="93"/>
      <c r="F410" s="272"/>
      <c r="G410" s="232"/>
      <c r="H410" s="243"/>
      <c r="I410" s="243"/>
    </row>
    <row r="411" spans="1:9" ht="23.45" customHeight="1">
      <c r="A411" s="271"/>
      <c r="B411" s="107"/>
      <c r="C411" s="93"/>
      <c r="D411" s="107"/>
      <c r="E411" s="93"/>
      <c r="F411" s="272"/>
      <c r="G411" s="232"/>
      <c r="H411" s="243"/>
      <c r="I411" s="243"/>
    </row>
    <row r="412" spans="1:9" ht="23.45" customHeight="1">
      <c r="A412" s="271"/>
      <c r="B412" s="107"/>
      <c r="C412" s="93"/>
      <c r="D412" s="107"/>
      <c r="E412" s="93"/>
      <c r="F412" s="272"/>
      <c r="G412" s="232"/>
      <c r="H412" s="243"/>
      <c r="I412" s="243"/>
    </row>
    <row r="413" spans="1:9" ht="23.45" customHeight="1">
      <c r="A413" s="271"/>
      <c r="B413" s="107"/>
      <c r="C413" s="93"/>
      <c r="D413" s="107"/>
      <c r="E413" s="93"/>
      <c r="F413" s="272"/>
      <c r="G413" s="232"/>
      <c r="H413" s="243"/>
      <c r="I413" s="243"/>
    </row>
    <row r="414" spans="1:9" ht="23.45" customHeight="1">
      <c r="A414" s="271"/>
      <c r="B414" s="107"/>
      <c r="C414" s="93"/>
      <c r="D414" s="107"/>
      <c r="E414" s="93"/>
      <c r="F414" s="272"/>
      <c r="G414" s="232"/>
      <c r="H414" s="243"/>
      <c r="I414" s="243"/>
    </row>
    <row r="415" spans="1:9" ht="23.45" customHeight="1">
      <c r="A415" s="271"/>
      <c r="B415" s="107"/>
      <c r="C415" s="93"/>
      <c r="D415" s="107"/>
      <c r="E415" s="93"/>
      <c r="F415" s="272"/>
      <c r="G415" s="232"/>
      <c r="H415" s="243"/>
      <c r="I415" s="243"/>
    </row>
    <row r="416" spans="1:9" ht="23.45" customHeight="1">
      <c r="A416" s="271"/>
      <c r="B416" s="107"/>
      <c r="C416" s="93"/>
      <c r="D416" s="107"/>
      <c r="E416" s="93"/>
      <c r="F416" s="272"/>
      <c r="G416" s="232"/>
      <c r="H416" s="243"/>
      <c r="I416" s="243"/>
    </row>
    <row r="417" spans="1:9" ht="23.45" customHeight="1">
      <c r="A417" s="271"/>
      <c r="B417" s="107"/>
      <c r="C417" s="93"/>
      <c r="D417" s="107"/>
      <c r="E417" s="93"/>
      <c r="F417" s="272"/>
      <c r="G417" s="232"/>
      <c r="H417" s="243"/>
      <c r="I417" s="243"/>
    </row>
    <row r="418" spans="1:9" ht="23.45" customHeight="1">
      <c r="A418" s="271"/>
      <c r="B418" s="107"/>
      <c r="C418" s="93"/>
      <c r="D418" s="107"/>
      <c r="E418" s="93"/>
      <c r="F418" s="272"/>
      <c r="G418" s="232"/>
      <c r="H418" s="243"/>
      <c r="I418" s="243"/>
    </row>
    <row r="419" spans="1:9" ht="23.45" customHeight="1">
      <c r="A419" s="271"/>
      <c r="B419" s="107"/>
      <c r="C419" s="93"/>
      <c r="D419" s="107"/>
      <c r="E419" s="93"/>
      <c r="F419" s="272"/>
      <c r="G419" s="232"/>
      <c r="H419" s="243"/>
      <c r="I419" s="243"/>
    </row>
    <row r="420" spans="1:9" ht="23.45" customHeight="1">
      <c r="A420" s="271"/>
      <c r="B420" s="107"/>
      <c r="C420" s="93"/>
      <c r="D420" s="107"/>
      <c r="E420" s="93"/>
      <c r="F420" s="272"/>
      <c r="G420" s="232"/>
      <c r="H420" s="243"/>
      <c r="I420" s="243"/>
    </row>
    <row r="421" spans="1:9" ht="23.45" customHeight="1">
      <c r="A421" s="271"/>
      <c r="B421" s="107"/>
      <c r="C421" s="93"/>
      <c r="D421" s="107"/>
      <c r="E421" s="93"/>
      <c r="F421" s="272"/>
      <c r="G421" s="232"/>
      <c r="H421" s="243"/>
      <c r="I421" s="243"/>
    </row>
    <row r="422" spans="1:9" ht="23.45" customHeight="1">
      <c r="A422" s="271"/>
      <c r="B422" s="107"/>
      <c r="C422" s="93"/>
      <c r="D422" s="107"/>
      <c r="E422" s="93"/>
      <c r="F422" s="272"/>
      <c r="G422" s="232"/>
      <c r="H422" s="243"/>
      <c r="I422" s="243"/>
    </row>
    <row r="423" spans="1:9" ht="23.45" customHeight="1">
      <c r="A423" s="271"/>
      <c r="B423" s="107"/>
      <c r="C423" s="93"/>
      <c r="D423" s="107"/>
      <c r="E423" s="93"/>
      <c r="F423" s="272"/>
      <c r="G423" s="232"/>
      <c r="H423" s="243"/>
      <c r="I423" s="243"/>
    </row>
    <row r="424" spans="1:9" ht="23.45" customHeight="1">
      <c r="A424" s="271"/>
      <c r="B424" s="107"/>
      <c r="C424" s="93"/>
      <c r="D424" s="107"/>
      <c r="E424" s="93"/>
      <c r="F424" s="272"/>
      <c r="G424" s="232"/>
      <c r="H424" s="243"/>
      <c r="I424" s="243"/>
    </row>
    <row r="425" spans="1:9" ht="23.45" customHeight="1">
      <c r="A425" s="271"/>
      <c r="B425" s="107"/>
      <c r="C425" s="93"/>
      <c r="D425" s="107"/>
      <c r="E425" s="93"/>
      <c r="F425" s="272"/>
      <c r="G425" s="232"/>
      <c r="H425" s="243"/>
      <c r="I425" s="243"/>
    </row>
    <row r="426" spans="1:9" ht="23.45" customHeight="1">
      <c r="A426" s="271"/>
      <c r="B426" s="107"/>
      <c r="C426" s="93"/>
      <c r="D426" s="107"/>
      <c r="E426" s="93"/>
      <c r="F426" s="272"/>
      <c r="G426" s="232"/>
      <c r="H426" s="243"/>
      <c r="I426" s="243"/>
    </row>
    <row r="427" spans="1:9" ht="23.45" customHeight="1">
      <c r="A427" s="271"/>
      <c r="B427" s="107"/>
      <c r="C427" s="93"/>
      <c r="D427" s="107"/>
      <c r="E427" s="93"/>
      <c r="F427" s="272"/>
      <c r="G427" s="232"/>
      <c r="H427" s="243"/>
      <c r="I427" s="243"/>
    </row>
    <row r="428" spans="1:9" ht="23.45" customHeight="1">
      <c r="A428" s="271"/>
      <c r="B428" s="107"/>
      <c r="C428" s="93"/>
      <c r="D428" s="107"/>
      <c r="E428" s="93"/>
      <c r="F428" s="272"/>
      <c r="G428" s="232"/>
      <c r="H428" s="243"/>
      <c r="I428" s="243"/>
    </row>
    <row r="429" spans="1:9" ht="23.45" customHeight="1">
      <c r="A429" s="271"/>
      <c r="B429" s="107"/>
      <c r="C429" s="93"/>
      <c r="D429" s="107"/>
      <c r="E429" s="93"/>
      <c r="F429" s="272"/>
      <c r="G429" s="232"/>
      <c r="H429" s="243"/>
      <c r="I429" s="243"/>
    </row>
    <row r="430" spans="1:9" ht="23.45" customHeight="1">
      <c r="A430" s="271"/>
      <c r="B430" s="107"/>
      <c r="C430" s="93"/>
      <c r="D430" s="107"/>
      <c r="E430" s="93"/>
      <c r="F430" s="272"/>
      <c r="G430" s="232"/>
      <c r="H430" s="243"/>
      <c r="I430" s="243"/>
    </row>
    <row r="431" spans="1:9" ht="23.45" customHeight="1">
      <c r="A431" s="271"/>
      <c r="B431" s="107"/>
      <c r="C431" s="93"/>
      <c r="D431" s="107"/>
      <c r="E431" s="93"/>
      <c r="F431" s="272"/>
      <c r="G431" s="232"/>
      <c r="H431" s="243"/>
      <c r="I431" s="243"/>
    </row>
    <row r="432" spans="1:9" ht="23.45" customHeight="1">
      <c r="A432" s="271"/>
      <c r="B432" s="107"/>
      <c r="C432" s="93"/>
      <c r="D432" s="107"/>
      <c r="E432" s="93"/>
      <c r="F432" s="272"/>
      <c r="G432" s="232"/>
      <c r="H432" s="243"/>
      <c r="I432" s="243"/>
    </row>
    <row r="433" spans="1:9" ht="23.45" customHeight="1">
      <c r="A433" s="271"/>
      <c r="B433" s="107"/>
      <c r="C433" s="93"/>
      <c r="D433" s="107"/>
      <c r="E433" s="93"/>
      <c r="F433" s="272"/>
      <c r="G433" s="232"/>
      <c r="H433" s="243"/>
      <c r="I433" s="243"/>
    </row>
    <row r="434" spans="1:9" ht="23.45" customHeight="1">
      <c r="A434" s="271"/>
      <c r="B434" s="107"/>
      <c r="C434" s="93"/>
      <c r="D434" s="107"/>
      <c r="E434" s="93"/>
      <c r="F434" s="272"/>
      <c r="G434" s="232"/>
      <c r="H434" s="243"/>
      <c r="I434" s="243"/>
    </row>
    <row r="435" spans="1:9" ht="23.45" customHeight="1">
      <c r="A435" s="271"/>
      <c r="B435" s="107"/>
      <c r="C435" s="93"/>
      <c r="D435" s="107"/>
      <c r="E435" s="93"/>
      <c r="F435" s="272"/>
      <c r="G435" s="232"/>
      <c r="H435" s="243"/>
      <c r="I435" s="243"/>
    </row>
    <row r="436" spans="1:9" ht="23.45" customHeight="1" thickBot="1">
      <c r="A436" s="291"/>
      <c r="B436" s="236"/>
      <c r="C436" s="236"/>
      <c r="D436" s="189"/>
      <c r="E436" s="236"/>
      <c r="F436" s="237"/>
      <c r="G436" s="238"/>
      <c r="H436" s="243"/>
      <c r="I436" s="243"/>
    </row>
    <row r="437" spans="1:9" ht="23.45" customHeight="1" thickBot="1">
      <c r="A437" s="304" t="s">
        <v>25</v>
      </c>
      <c r="B437" s="305" t="str">
        <f>시설공수량집계!A18</f>
        <v>휴게데크B</v>
      </c>
      <c r="C437" s="305" t="str">
        <f>시설공수량집계!B18</f>
        <v>A=34m2</v>
      </c>
      <c r="D437" s="306"/>
      <c r="E437" s="248" t="s">
        <v>607</v>
      </c>
      <c r="F437" s="307"/>
      <c r="G437" s="308"/>
      <c r="H437" s="243"/>
      <c r="I437" s="243"/>
    </row>
    <row r="438" spans="1:9" ht="23.45" customHeight="1" thickTop="1" thickBot="1">
      <c r="A438" s="289" t="s">
        <v>26</v>
      </c>
      <c r="B438" s="245" t="s">
        <v>0</v>
      </c>
      <c r="C438" s="246" t="s">
        <v>1</v>
      </c>
      <c r="D438" s="246" t="s">
        <v>27</v>
      </c>
      <c r="E438" s="246" t="s">
        <v>28</v>
      </c>
      <c r="F438" s="246" t="s">
        <v>3</v>
      </c>
      <c r="G438" s="290" t="s">
        <v>4</v>
      </c>
      <c r="H438" s="243"/>
      <c r="I438" s="243"/>
    </row>
    <row r="439" spans="1:9" ht="23.45" customHeight="1" thickTop="1">
      <c r="A439" s="258"/>
      <c r="B439" s="247"/>
      <c r="C439" s="248"/>
      <c r="D439" s="249"/>
      <c r="E439" s="249"/>
      <c r="F439" s="249"/>
      <c r="G439" s="260"/>
      <c r="H439" s="243"/>
      <c r="I439" s="243"/>
    </row>
    <row r="440" spans="1:9" ht="23.45" customHeight="1">
      <c r="A440" s="258"/>
      <c r="B440" s="247"/>
      <c r="C440" s="248"/>
      <c r="D440" s="249"/>
      <c r="E440" s="249"/>
      <c r="F440" s="249"/>
      <c r="G440" s="260"/>
      <c r="H440" s="243"/>
      <c r="I440" s="243"/>
    </row>
    <row r="441" spans="1:9" ht="23.45" customHeight="1">
      <c r="A441" s="258"/>
      <c r="B441" s="247"/>
      <c r="C441" s="248"/>
      <c r="D441" s="249"/>
      <c r="E441" s="249"/>
      <c r="F441" s="249"/>
      <c r="G441" s="260"/>
      <c r="H441" s="243"/>
      <c r="I441" s="243"/>
    </row>
    <row r="442" spans="1:9" ht="23.45" customHeight="1">
      <c r="A442" s="258"/>
      <c r="B442" s="247"/>
      <c r="C442" s="248"/>
      <c r="D442" s="249"/>
      <c r="E442" s="249"/>
      <c r="F442" s="249"/>
      <c r="G442" s="260"/>
      <c r="H442" s="243"/>
      <c r="I442" s="243"/>
    </row>
    <row r="443" spans="1:9" ht="23.45" customHeight="1">
      <c r="A443" s="258"/>
      <c r="B443" s="247"/>
      <c r="C443" s="248"/>
      <c r="D443" s="249"/>
      <c r="E443" s="249"/>
      <c r="F443" s="249"/>
      <c r="G443" s="260"/>
      <c r="H443" s="243"/>
      <c r="I443" s="243"/>
    </row>
    <row r="444" spans="1:9" ht="23.45" customHeight="1">
      <c r="A444" s="258"/>
      <c r="B444" s="247"/>
      <c r="C444" s="248"/>
      <c r="D444" s="249"/>
      <c r="E444" s="249"/>
      <c r="F444" s="249"/>
      <c r="G444" s="260"/>
      <c r="H444" s="243"/>
      <c r="I444" s="243"/>
    </row>
    <row r="445" spans="1:9" ht="23.45" customHeight="1">
      <c r="A445" s="258"/>
      <c r="B445" s="247"/>
      <c r="C445" s="248"/>
      <c r="D445" s="249"/>
      <c r="E445" s="249"/>
      <c r="F445" s="249"/>
      <c r="G445" s="260"/>
      <c r="H445" s="243"/>
      <c r="I445" s="243"/>
    </row>
    <row r="446" spans="1:9" ht="23.45" customHeight="1">
      <c r="A446" s="258"/>
      <c r="B446" s="247"/>
      <c r="C446" s="248"/>
      <c r="D446" s="249"/>
      <c r="E446" s="249"/>
      <c r="F446" s="249"/>
      <c r="G446" s="260"/>
      <c r="H446" s="243"/>
      <c r="I446" s="243"/>
    </row>
    <row r="447" spans="1:9" ht="23.45" customHeight="1">
      <c r="A447" s="258"/>
      <c r="B447" s="247"/>
      <c r="C447" s="248"/>
      <c r="D447" s="249"/>
      <c r="E447" s="249"/>
      <c r="F447" s="249"/>
      <c r="G447" s="260"/>
      <c r="H447" s="243"/>
      <c r="I447" s="243"/>
    </row>
    <row r="448" spans="1:9" ht="23.45" customHeight="1">
      <c r="A448" s="258"/>
      <c r="B448" s="247"/>
      <c r="C448" s="248"/>
      <c r="D448" s="249"/>
      <c r="E448" s="249"/>
      <c r="F448" s="249"/>
      <c r="G448" s="260"/>
      <c r="H448" s="243"/>
      <c r="I448" s="243"/>
    </row>
    <row r="449" spans="1:9" ht="23.45" customHeight="1">
      <c r="A449" s="258"/>
      <c r="B449" s="247"/>
      <c r="C449" s="248"/>
      <c r="D449" s="249"/>
      <c r="E449" s="249"/>
      <c r="F449" s="249"/>
      <c r="G449" s="260"/>
      <c r="H449" s="243"/>
    </row>
    <row r="450" spans="1:9" ht="23.45" customHeight="1">
      <c r="A450" s="258"/>
      <c r="B450" s="247"/>
      <c r="C450" s="248"/>
      <c r="D450" s="249"/>
      <c r="E450" s="249"/>
      <c r="F450" s="249"/>
      <c r="G450" s="260"/>
      <c r="H450" s="243"/>
    </row>
    <row r="451" spans="1:9" ht="23.45" customHeight="1">
      <c r="A451" s="258"/>
      <c r="B451" s="247"/>
      <c r="C451" s="248"/>
      <c r="D451" s="249"/>
      <c r="E451" s="249"/>
      <c r="F451" s="249"/>
      <c r="G451" s="260"/>
      <c r="H451" s="243"/>
    </row>
    <row r="452" spans="1:9" ht="23.45" customHeight="1">
      <c r="A452" s="258"/>
      <c r="B452" s="247"/>
      <c r="C452" s="248"/>
      <c r="D452" s="249"/>
      <c r="E452" s="249"/>
      <c r="F452" s="249"/>
      <c r="G452" s="260"/>
      <c r="H452" s="243"/>
    </row>
    <row r="453" spans="1:9" ht="23.45" customHeight="1">
      <c r="A453" s="258"/>
      <c r="B453" s="247"/>
      <c r="C453" s="248"/>
      <c r="D453" s="249"/>
      <c r="E453" s="249"/>
      <c r="F453" s="249"/>
      <c r="G453" s="260"/>
      <c r="H453" s="243"/>
    </row>
    <row r="454" spans="1:9" ht="23.45" customHeight="1">
      <c r="A454" s="258"/>
      <c r="B454" s="247"/>
      <c r="C454" s="248"/>
      <c r="D454" s="249"/>
      <c r="E454" s="249"/>
      <c r="F454" s="249"/>
      <c r="G454" s="260"/>
      <c r="H454" s="243"/>
    </row>
    <row r="455" spans="1:9" ht="23.45" customHeight="1">
      <c r="A455" s="258"/>
      <c r="B455" s="247"/>
      <c r="C455" s="248"/>
      <c r="D455" s="249"/>
      <c r="E455" s="249"/>
      <c r="F455" s="249"/>
      <c r="G455" s="260"/>
      <c r="H455" s="243"/>
    </row>
    <row r="456" spans="1:9" ht="23.45" customHeight="1">
      <c r="A456" s="271">
        <v>1</v>
      </c>
      <c r="B456" s="107" t="s">
        <v>47</v>
      </c>
      <c r="C456" s="93" t="s">
        <v>24</v>
      </c>
      <c r="D456" s="107" t="s">
        <v>1234</v>
      </c>
      <c r="E456" s="286" t="s">
        <v>1111</v>
      </c>
      <c r="F456" s="109">
        <f>0.7*0.7*0.4*30</f>
        <v>5.879999999999999</v>
      </c>
      <c r="G456" s="232"/>
      <c r="H456" s="243"/>
    </row>
    <row r="457" spans="1:9" ht="23.45" customHeight="1">
      <c r="A457" s="271">
        <v>2</v>
      </c>
      <c r="B457" s="107" t="s">
        <v>48</v>
      </c>
      <c r="C457" s="93" t="s">
        <v>24</v>
      </c>
      <c r="D457" s="107" t="s">
        <v>1235</v>
      </c>
      <c r="E457" s="286" t="s">
        <v>1111</v>
      </c>
      <c r="F457" s="109">
        <f>0.3*0.3*0.3*30</f>
        <v>0.80999999999999994</v>
      </c>
      <c r="G457" s="232"/>
      <c r="H457" s="243"/>
    </row>
    <row r="458" spans="1:9" ht="23.45" customHeight="1">
      <c r="A458" s="271">
        <v>3</v>
      </c>
      <c r="B458" s="107" t="s">
        <v>49</v>
      </c>
      <c r="C458" s="93" t="s">
        <v>24</v>
      </c>
      <c r="D458" s="107" t="s">
        <v>53</v>
      </c>
      <c r="E458" s="286" t="s">
        <v>1111</v>
      </c>
      <c r="F458" s="109">
        <f>F456-F457</f>
        <v>5.0699999999999994</v>
      </c>
      <c r="G458" s="232"/>
      <c r="H458" s="243"/>
    </row>
    <row r="459" spans="1:9" ht="23.45" customHeight="1">
      <c r="A459" s="271">
        <v>4</v>
      </c>
      <c r="B459" s="107" t="s">
        <v>51</v>
      </c>
      <c r="C459" s="93" t="s">
        <v>73</v>
      </c>
      <c r="D459" s="107" t="s">
        <v>1236</v>
      </c>
      <c r="E459" s="93" t="s">
        <v>29</v>
      </c>
      <c r="F459" s="109">
        <f>0.3*0.3*4*30</f>
        <v>10.799999999999999</v>
      </c>
      <c r="G459" s="232"/>
      <c r="H459" s="243"/>
    </row>
    <row r="460" spans="1:9" ht="23.45" customHeight="1">
      <c r="A460" s="271">
        <v>5</v>
      </c>
      <c r="B460" s="107" t="s">
        <v>139</v>
      </c>
      <c r="C460" s="93" t="s">
        <v>56</v>
      </c>
      <c r="D460" s="107" t="s">
        <v>1237</v>
      </c>
      <c r="E460" s="286" t="s">
        <v>1111</v>
      </c>
      <c r="F460" s="109">
        <f>0.3*0.3*0.3*30</f>
        <v>0.80999999999999994</v>
      </c>
      <c r="G460" s="232" t="s">
        <v>32</v>
      </c>
      <c r="H460" s="243"/>
    </row>
    <row r="461" spans="1:9" ht="23.45" customHeight="1">
      <c r="A461" s="271"/>
      <c r="B461" s="107"/>
      <c r="C461" s="93"/>
      <c r="D461" s="107" t="s">
        <v>1238</v>
      </c>
      <c r="E461" s="286" t="s">
        <v>1111</v>
      </c>
      <c r="F461" s="109">
        <f>F460*1.02</f>
        <v>0.82619999999999993</v>
      </c>
      <c r="G461" s="232" t="s">
        <v>33</v>
      </c>
      <c r="H461" s="243"/>
      <c r="I461" s="243"/>
    </row>
    <row r="462" spans="1:9" ht="23.45" customHeight="1">
      <c r="A462" s="271">
        <v>6</v>
      </c>
      <c r="B462" s="107" t="s">
        <v>141</v>
      </c>
      <c r="C462" s="93" t="s">
        <v>140</v>
      </c>
      <c r="D462" s="107" t="s">
        <v>152</v>
      </c>
      <c r="E462" s="286" t="s">
        <v>1111</v>
      </c>
      <c r="F462" s="109">
        <f>F460</f>
        <v>0.80999999999999994</v>
      </c>
      <c r="G462" s="232"/>
      <c r="H462" s="243"/>
      <c r="I462" s="243"/>
    </row>
    <row r="463" spans="1:9" ht="23.45" customHeight="1">
      <c r="A463" s="271">
        <v>7</v>
      </c>
      <c r="B463" s="107" t="s">
        <v>107</v>
      </c>
      <c r="C463" s="93" t="s">
        <v>142</v>
      </c>
      <c r="D463" s="107" t="s">
        <v>1239</v>
      </c>
      <c r="E463" s="234" t="s">
        <v>77</v>
      </c>
      <c r="F463" s="111">
        <f>0.2*0.2*0.009*7930*30</f>
        <v>85.644000000000005</v>
      </c>
      <c r="G463" s="232" t="s">
        <v>32</v>
      </c>
      <c r="H463" s="243"/>
      <c r="I463" s="243"/>
    </row>
    <row r="464" spans="1:9" ht="23.45" customHeight="1">
      <c r="A464" s="271"/>
      <c r="B464" s="107"/>
      <c r="C464" s="93"/>
      <c r="D464" s="107" t="s">
        <v>1240</v>
      </c>
      <c r="E464" s="234" t="s">
        <v>77</v>
      </c>
      <c r="F464" s="111">
        <f>F463*1.1</f>
        <v>94.208400000000012</v>
      </c>
      <c r="G464" s="232" t="s">
        <v>33</v>
      </c>
      <c r="H464" s="243"/>
      <c r="I464" s="243"/>
    </row>
    <row r="465" spans="1:9" ht="23.45" customHeight="1">
      <c r="A465" s="271">
        <v>8</v>
      </c>
      <c r="B465" s="107" t="s">
        <v>147</v>
      </c>
      <c r="C465" s="93" t="s">
        <v>148</v>
      </c>
      <c r="D465" s="107" t="s">
        <v>1241</v>
      </c>
      <c r="E465" s="93" t="s">
        <v>29</v>
      </c>
      <c r="F465" s="111">
        <f>(0.2*0.2*2+0.8*0.008)*30</f>
        <v>2.5920000000000005</v>
      </c>
      <c r="G465" s="232"/>
      <c r="H465" s="243"/>
      <c r="I465" s="243"/>
    </row>
    <row r="466" spans="1:9" ht="23.45" customHeight="1">
      <c r="A466" s="271">
        <v>9</v>
      </c>
      <c r="B466" s="107" t="s">
        <v>80</v>
      </c>
      <c r="C466" s="93" t="s">
        <v>81</v>
      </c>
      <c r="D466" s="107" t="s">
        <v>1242</v>
      </c>
      <c r="E466" s="93" t="s">
        <v>45</v>
      </c>
      <c r="F466" s="109">
        <f>4*30</f>
        <v>120</v>
      </c>
      <c r="G466" s="232" t="s">
        <v>32</v>
      </c>
      <c r="H466" s="243"/>
      <c r="I466" s="243"/>
    </row>
    <row r="467" spans="1:9" ht="23.45" customHeight="1">
      <c r="A467" s="271"/>
      <c r="B467" s="107"/>
      <c r="C467" s="93"/>
      <c r="D467" s="107" t="s">
        <v>1243</v>
      </c>
      <c r="E467" s="93" t="s">
        <v>45</v>
      </c>
      <c r="F467" s="231">
        <f>F466*1.05</f>
        <v>126</v>
      </c>
      <c r="G467" s="232" t="s">
        <v>33</v>
      </c>
      <c r="H467" s="243"/>
      <c r="I467" s="243"/>
    </row>
    <row r="468" spans="1:9" ht="23.45" customHeight="1">
      <c r="A468" s="271">
        <v>10</v>
      </c>
      <c r="B468" s="107" t="s">
        <v>109</v>
      </c>
      <c r="C468" s="93" t="s">
        <v>108</v>
      </c>
      <c r="D468" s="107" t="s">
        <v>1244</v>
      </c>
      <c r="E468" s="93" t="s">
        <v>58</v>
      </c>
      <c r="F468" s="109">
        <f>3+52.7</f>
        <v>55.7</v>
      </c>
      <c r="G468" s="232" t="s">
        <v>32</v>
      </c>
      <c r="H468" s="243"/>
      <c r="I468" s="243"/>
    </row>
    <row r="469" spans="1:9" ht="23.45" customHeight="1">
      <c r="A469" s="271"/>
      <c r="B469" s="107" t="s">
        <v>624</v>
      </c>
      <c r="C469" s="93"/>
      <c r="D469" s="107" t="s">
        <v>1245</v>
      </c>
      <c r="E469" s="93" t="s">
        <v>58</v>
      </c>
      <c r="F469" s="109">
        <f>F468*1.05</f>
        <v>58.485000000000007</v>
      </c>
      <c r="G469" s="232" t="s">
        <v>33</v>
      </c>
      <c r="H469" s="243"/>
      <c r="I469" s="243"/>
    </row>
    <row r="470" spans="1:9" ht="23.45" customHeight="1">
      <c r="A470" s="271">
        <v>11</v>
      </c>
      <c r="B470" s="107" t="s">
        <v>109</v>
      </c>
      <c r="C470" s="93" t="s">
        <v>111</v>
      </c>
      <c r="D470" s="250">
        <v>94.87</v>
      </c>
      <c r="E470" s="93" t="s">
        <v>58</v>
      </c>
      <c r="F470" s="109">
        <f>D470</f>
        <v>94.87</v>
      </c>
      <c r="G470" s="232" t="s">
        <v>32</v>
      </c>
      <c r="H470" s="243"/>
      <c r="I470" s="243"/>
    </row>
    <row r="471" spans="1:9" ht="23.45" customHeight="1">
      <c r="A471" s="271"/>
      <c r="B471" s="107" t="s">
        <v>110</v>
      </c>
      <c r="C471" s="93"/>
      <c r="D471" s="107" t="s">
        <v>1316</v>
      </c>
      <c r="E471" s="93" t="s">
        <v>58</v>
      </c>
      <c r="F471" s="109">
        <f>F470*1.05</f>
        <v>99.613500000000002</v>
      </c>
      <c r="G471" s="232" t="s">
        <v>33</v>
      </c>
      <c r="H471" s="243"/>
      <c r="I471" s="243"/>
    </row>
    <row r="472" spans="1:9" ht="23.45" customHeight="1">
      <c r="A472" s="271">
        <v>12</v>
      </c>
      <c r="B472" s="472" t="s">
        <v>144</v>
      </c>
      <c r="C472" s="93" t="s">
        <v>143</v>
      </c>
      <c r="D472" s="107"/>
      <c r="E472" s="93"/>
      <c r="F472" s="109"/>
      <c r="G472" s="232"/>
      <c r="H472" s="243"/>
      <c r="I472" s="243"/>
    </row>
    <row r="473" spans="1:9" ht="23.45" customHeight="1">
      <c r="A473" s="271"/>
      <c r="B473" s="472" t="s">
        <v>108</v>
      </c>
      <c r="C473" s="93" t="s">
        <v>151</v>
      </c>
      <c r="D473" s="107" t="s">
        <v>1317</v>
      </c>
      <c r="E473" s="93" t="s">
        <v>77</v>
      </c>
      <c r="F473" s="109">
        <f>F468*6.95</f>
        <v>387.11500000000001</v>
      </c>
      <c r="G473" s="232"/>
      <c r="H473" s="243"/>
      <c r="I473" s="243"/>
    </row>
    <row r="474" spans="1:9" ht="23.45" customHeight="1">
      <c r="A474" s="271"/>
      <c r="B474" s="472" t="s">
        <v>111</v>
      </c>
      <c r="C474" s="93" t="s">
        <v>82</v>
      </c>
      <c r="D474" s="107" t="s">
        <v>1318</v>
      </c>
      <c r="E474" s="93" t="s">
        <v>77</v>
      </c>
      <c r="F474" s="109">
        <f>F470*3.34</f>
        <v>316.86579999999998</v>
      </c>
      <c r="G474" s="232"/>
      <c r="H474" s="243"/>
      <c r="I474" s="243"/>
    </row>
    <row r="475" spans="1:9" ht="23.45" customHeight="1">
      <c r="A475" s="271"/>
      <c r="B475" s="472" t="s">
        <v>107</v>
      </c>
      <c r="C475" s="93" t="s">
        <v>142</v>
      </c>
      <c r="D475" s="107"/>
      <c r="E475" s="93" t="s">
        <v>77</v>
      </c>
      <c r="F475" s="109">
        <f>F463</f>
        <v>85.644000000000005</v>
      </c>
      <c r="G475" s="232"/>
      <c r="H475" s="243"/>
      <c r="I475" s="243"/>
    </row>
    <row r="476" spans="1:9" ht="23.45" customHeight="1" thickBot="1">
      <c r="A476" s="291"/>
      <c r="B476" s="473" t="s">
        <v>17</v>
      </c>
      <c r="C476" s="236"/>
      <c r="D476" s="189"/>
      <c r="E476" s="236" t="s">
        <v>76</v>
      </c>
      <c r="F476" s="237">
        <f>SUM(F473:F475)*0.001</f>
        <v>0.78962480000000002</v>
      </c>
      <c r="G476" s="238"/>
      <c r="H476" s="243"/>
      <c r="I476" s="243"/>
    </row>
    <row r="477" spans="1:9" ht="23.45" customHeight="1" thickBot="1">
      <c r="A477" s="298" t="s">
        <v>25</v>
      </c>
      <c r="B477" s="299" t="str">
        <f>B437</f>
        <v>휴게데크B</v>
      </c>
      <c r="C477" s="300" t="str">
        <f>C437</f>
        <v>A=34m2</v>
      </c>
      <c r="D477" s="300"/>
      <c r="E477" s="301" t="str">
        <f>E437</f>
        <v>개소</v>
      </c>
      <c r="F477" s="302">
        <f>F437</f>
        <v>0</v>
      </c>
      <c r="G477" s="303"/>
      <c r="H477" s="243"/>
      <c r="I477" s="243"/>
    </row>
    <row r="478" spans="1:9" ht="23.45" customHeight="1" thickTop="1" thickBot="1">
      <c r="A478" s="289" t="s">
        <v>26</v>
      </c>
      <c r="B478" s="245" t="s">
        <v>0</v>
      </c>
      <c r="C478" s="246" t="s">
        <v>1</v>
      </c>
      <c r="D478" s="246" t="s">
        <v>27</v>
      </c>
      <c r="E478" s="246" t="s">
        <v>28</v>
      </c>
      <c r="F478" s="246" t="s">
        <v>3</v>
      </c>
      <c r="G478" s="290" t="s">
        <v>4</v>
      </c>
      <c r="H478" s="243"/>
      <c r="I478" s="243"/>
    </row>
    <row r="479" spans="1:9" ht="23.45" customHeight="1" thickTop="1">
      <c r="A479" s="271">
        <v>13</v>
      </c>
      <c r="B479" s="107" t="s">
        <v>1293</v>
      </c>
      <c r="C479" s="93" t="s">
        <v>145</v>
      </c>
      <c r="D479" s="107">
        <v>33.799999999999997</v>
      </c>
      <c r="E479" s="93" t="s">
        <v>83</v>
      </c>
      <c r="F479" s="272">
        <f>D479</f>
        <v>33.799999999999997</v>
      </c>
      <c r="G479" s="232"/>
      <c r="H479" s="243"/>
      <c r="I479" s="243"/>
    </row>
    <row r="480" spans="1:9" ht="23.45" customHeight="1">
      <c r="A480" s="271"/>
      <c r="B480" s="107" t="s">
        <v>1294</v>
      </c>
      <c r="C480" s="93" t="s">
        <v>79</v>
      </c>
      <c r="D480" s="107" t="s">
        <v>1307</v>
      </c>
      <c r="E480" s="93" t="s">
        <v>83</v>
      </c>
      <c r="F480" s="272">
        <f>27.13*0.18</f>
        <v>4.8834</v>
      </c>
      <c r="G480" s="232"/>
      <c r="H480" s="243"/>
      <c r="I480" s="243"/>
    </row>
    <row r="481" spans="1:9" ht="23.45" customHeight="1">
      <c r="A481" s="271"/>
      <c r="B481" s="107"/>
      <c r="C481" s="93" t="s">
        <v>17</v>
      </c>
      <c r="D481" s="107"/>
      <c r="E481" s="93" t="s">
        <v>83</v>
      </c>
      <c r="F481" s="272">
        <f>SUM(F479:F480)</f>
        <v>38.683399999999999</v>
      </c>
      <c r="G481" s="232" t="s">
        <v>32</v>
      </c>
      <c r="H481" s="243"/>
      <c r="I481" s="243"/>
    </row>
    <row r="482" spans="1:9" ht="23.45" customHeight="1">
      <c r="A482" s="271"/>
      <c r="B482" s="107"/>
      <c r="C482" s="93"/>
      <c r="D482" s="107" t="s">
        <v>1308</v>
      </c>
      <c r="E482" s="93" t="s">
        <v>83</v>
      </c>
      <c r="F482" s="272">
        <f>F481*1.1</f>
        <v>42.551740000000002</v>
      </c>
      <c r="G482" s="232" t="s">
        <v>33</v>
      </c>
      <c r="H482" s="243"/>
      <c r="I482" s="243"/>
    </row>
    <row r="483" spans="1:9" ht="23.45" customHeight="1">
      <c r="A483" s="271">
        <v>14</v>
      </c>
      <c r="B483" s="107" t="s">
        <v>84</v>
      </c>
      <c r="C483" s="93" t="s">
        <v>146</v>
      </c>
      <c r="D483" s="107" t="s">
        <v>1309</v>
      </c>
      <c r="E483" s="93" t="s">
        <v>45</v>
      </c>
      <c r="F483" s="272">
        <f>F481*50</f>
        <v>1934.1699999999998</v>
      </c>
      <c r="G483" s="232" t="s">
        <v>32</v>
      </c>
      <c r="H483" s="243"/>
      <c r="I483" s="243"/>
    </row>
    <row r="484" spans="1:9" ht="23.45" customHeight="1">
      <c r="A484" s="271"/>
      <c r="B484" s="107"/>
      <c r="C484" s="93"/>
      <c r="D484" s="107" t="s">
        <v>1310</v>
      </c>
      <c r="E484" s="93" t="s">
        <v>45</v>
      </c>
      <c r="F484" s="272">
        <f>F483*1.05</f>
        <v>2030.8785</v>
      </c>
      <c r="G484" s="232" t="s">
        <v>33</v>
      </c>
      <c r="H484" s="243"/>
      <c r="I484" s="243"/>
    </row>
    <row r="485" spans="1:9" ht="23.45" customHeight="1">
      <c r="A485" s="271">
        <v>15</v>
      </c>
      <c r="B485" s="107" t="s">
        <v>78</v>
      </c>
      <c r="C485" s="93"/>
      <c r="D485" s="107"/>
      <c r="E485" s="93" t="s">
        <v>83</v>
      </c>
      <c r="F485" s="272">
        <f>F479+F480</f>
        <v>38.683399999999999</v>
      </c>
      <c r="G485" s="232"/>
      <c r="H485" s="243"/>
      <c r="I485" s="243"/>
    </row>
    <row r="486" spans="1:9" ht="23.45" customHeight="1">
      <c r="A486" s="271">
        <v>16</v>
      </c>
      <c r="B486" s="76" t="s">
        <v>149</v>
      </c>
      <c r="C486" s="77" t="s">
        <v>150</v>
      </c>
      <c r="D486" s="107" t="s">
        <v>1311</v>
      </c>
      <c r="E486" s="93" t="s">
        <v>83</v>
      </c>
      <c r="F486" s="272">
        <f>F481*2</f>
        <v>77.366799999999998</v>
      </c>
      <c r="G486" s="232"/>
      <c r="H486" s="243"/>
      <c r="I486" s="243"/>
    </row>
    <row r="487" spans="1:9" ht="23.45" customHeight="1">
      <c r="A487" s="271"/>
      <c r="B487" s="76"/>
      <c r="C487" s="77" t="s">
        <v>157</v>
      </c>
      <c r="D487" s="107" t="s">
        <v>1312</v>
      </c>
      <c r="E487" s="93" t="s">
        <v>83</v>
      </c>
      <c r="F487" s="272">
        <f>F481/0.16*0.08</f>
        <v>19.341699999999999</v>
      </c>
      <c r="G487" s="232"/>
      <c r="H487" s="243"/>
      <c r="I487" s="243"/>
    </row>
    <row r="488" spans="1:9" ht="23.45" customHeight="1">
      <c r="A488" s="271"/>
      <c r="B488" s="107"/>
      <c r="C488" s="93" t="s">
        <v>17</v>
      </c>
      <c r="D488" s="107" t="s">
        <v>156</v>
      </c>
      <c r="E488" s="93" t="s">
        <v>83</v>
      </c>
      <c r="F488" s="272">
        <f>SUM(F486:F487)</f>
        <v>96.708500000000001</v>
      </c>
      <c r="G488" s="232"/>
      <c r="H488" s="243"/>
      <c r="I488" s="243"/>
    </row>
    <row r="489" spans="1:9" ht="23.45" customHeight="1">
      <c r="A489" s="271"/>
      <c r="B489" s="107"/>
      <c r="C489" s="93"/>
      <c r="D489" s="107"/>
      <c r="E489" s="93"/>
      <c r="F489" s="272"/>
      <c r="G489" s="232"/>
      <c r="H489" s="243"/>
      <c r="I489" s="243"/>
    </row>
    <row r="490" spans="1:9" ht="23.45" customHeight="1">
      <c r="A490" s="271"/>
      <c r="B490" s="107"/>
      <c r="C490" s="93"/>
      <c r="D490" s="107"/>
      <c r="E490" s="93"/>
      <c r="F490" s="272"/>
      <c r="G490" s="232"/>
      <c r="H490" s="243"/>
      <c r="I490" s="243"/>
    </row>
    <row r="491" spans="1:9" ht="23.45" customHeight="1">
      <c r="A491" s="271"/>
      <c r="B491" s="107"/>
      <c r="C491" s="93"/>
      <c r="D491" s="107"/>
      <c r="E491" s="93"/>
      <c r="F491" s="272"/>
      <c r="G491" s="232"/>
      <c r="H491" s="243"/>
      <c r="I491" s="243"/>
    </row>
    <row r="492" spans="1:9" ht="23.45" customHeight="1">
      <c r="A492" s="271"/>
      <c r="B492" s="107"/>
      <c r="C492" s="93"/>
      <c r="D492" s="107"/>
      <c r="E492" s="93"/>
      <c r="F492" s="272"/>
      <c r="G492" s="232"/>
      <c r="H492" s="243"/>
      <c r="I492" s="243"/>
    </row>
    <row r="493" spans="1:9" ht="23.45" customHeight="1">
      <c r="A493" s="271"/>
      <c r="B493" s="107"/>
      <c r="C493" s="93"/>
      <c r="D493" s="107"/>
      <c r="E493" s="93"/>
      <c r="F493" s="272"/>
      <c r="G493" s="232"/>
      <c r="H493" s="243"/>
      <c r="I493" s="243"/>
    </row>
    <row r="494" spans="1:9" ht="23.45" customHeight="1">
      <c r="A494" s="271"/>
      <c r="B494" s="107"/>
      <c r="C494" s="93"/>
      <c r="D494" s="107"/>
      <c r="E494" s="93"/>
      <c r="F494" s="272"/>
      <c r="G494" s="232"/>
      <c r="H494" s="243"/>
      <c r="I494" s="243"/>
    </row>
    <row r="495" spans="1:9" ht="23.45" customHeight="1">
      <c r="A495" s="271"/>
      <c r="B495" s="107"/>
      <c r="C495" s="93"/>
      <c r="D495" s="107"/>
      <c r="E495" s="93"/>
      <c r="F495" s="272"/>
      <c r="G495" s="232"/>
      <c r="H495" s="243"/>
      <c r="I495" s="243"/>
    </row>
    <row r="496" spans="1:9" ht="23.45" customHeight="1">
      <c r="A496" s="271"/>
      <c r="B496" s="107"/>
      <c r="C496" s="93"/>
      <c r="D496" s="107"/>
      <c r="E496" s="93"/>
      <c r="F496" s="272"/>
      <c r="G496" s="232"/>
      <c r="H496" s="243"/>
      <c r="I496" s="243"/>
    </row>
    <row r="497" spans="1:9" ht="23.45" customHeight="1">
      <c r="A497" s="271"/>
      <c r="B497" s="107"/>
      <c r="C497" s="93"/>
      <c r="D497" s="107"/>
      <c r="E497" s="93"/>
      <c r="F497" s="272"/>
      <c r="G497" s="232"/>
      <c r="H497" s="243"/>
      <c r="I497" s="243"/>
    </row>
    <row r="498" spans="1:9" ht="23.45" customHeight="1">
      <c r="A498" s="271"/>
      <c r="B498" s="107"/>
      <c r="C498" s="93"/>
      <c r="D498" s="107"/>
      <c r="E498" s="93"/>
      <c r="F498" s="272"/>
      <c r="G498" s="232"/>
      <c r="H498" s="243"/>
      <c r="I498" s="243"/>
    </row>
    <row r="499" spans="1:9" ht="23.45" customHeight="1">
      <c r="A499" s="271"/>
      <c r="B499" s="107"/>
      <c r="C499" s="93"/>
      <c r="D499" s="107"/>
      <c r="E499" s="93"/>
      <c r="F499" s="272"/>
      <c r="G499" s="232"/>
      <c r="H499" s="243"/>
      <c r="I499" s="243"/>
    </row>
    <row r="500" spans="1:9" ht="23.45" customHeight="1">
      <c r="A500" s="271"/>
      <c r="B500" s="107"/>
      <c r="C500" s="93"/>
      <c r="D500" s="107"/>
      <c r="E500" s="93"/>
      <c r="F500" s="272"/>
      <c r="G500" s="232"/>
      <c r="H500" s="243"/>
      <c r="I500" s="243"/>
    </row>
    <row r="501" spans="1:9" ht="23.45" customHeight="1">
      <c r="A501" s="271"/>
      <c r="B501" s="107"/>
      <c r="C501" s="93"/>
      <c r="D501" s="107"/>
      <c r="E501" s="93"/>
      <c r="F501" s="272"/>
      <c r="G501" s="232"/>
      <c r="H501" s="243"/>
      <c r="I501" s="243"/>
    </row>
    <row r="502" spans="1:9" ht="23.45" customHeight="1">
      <c r="A502" s="271"/>
      <c r="B502" s="107"/>
      <c r="C502" s="93"/>
      <c r="D502" s="107"/>
      <c r="E502" s="93"/>
      <c r="F502" s="272"/>
      <c r="G502" s="232"/>
      <c r="H502" s="243"/>
    </row>
    <row r="503" spans="1:9" ht="23.45" customHeight="1">
      <c r="A503" s="271"/>
      <c r="B503" s="107"/>
      <c r="C503" s="93"/>
      <c r="D503" s="107"/>
      <c r="E503" s="93"/>
      <c r="F503" s="272"/>
      <c r="G503" s="232"/>
      <c r="H503" s="243"/>
    </row>
    <row r="504" spans="1:9" ht="23.45" customHeight="1">
      <c r="A504" s="271"/>
      <c r="B504" s="107"/>
      <c r="C504" s="93"/>
      <c r="D504" s="107"/>
      <c r="E504" s="93"/>
      <c r="F504" s="272"/>
      <c r="G504" s="232"/>
      <c r="H504" s="243"/>
    </row>
    <row r="505" spans="1:9" ht="23.45" customHeight="1">
      <c r="A505" s="271"/>
      <c r="B505" s="107"/>
      <c r="C505" s="93"/>
      <c r="D505" s="107"/>
      <c r="E505" s="93"/>
      <c r="F505" s="272"/>
      <c r="G505" s="232"/>
      <c r="H505" s="243"/>
    </row>
    <row r="506" spans="1:9" ht="23.45" customHeight="1">
      <c r="A506" s="271"/>
      <c r="B506" s="107"/>
      <c r="C506" s="93"/>
      <c r="D506" s="107"/>
      <c r="E506" s="93"/>
      <c r="F506" s="272"/>
      <c r="G506" s="232"/>
      <c r="H506" s="243"/>
    </row>
    <row r="507" spans="1:9" ht="23.45" customHeight="1">
      <c r="A507" s="271"/>
      <c r="B507" s="107"/>
      <c r="C507" s="93"/>
      <c r="D507" s="107"/>
      <c r="E507" s="93"/>
      <c r="F507" s="272"/>
      <c r="G507" s="232"/>
      <c r="H507" s="243"/>
    </row>
    <row r="508" spans="1:9" ht="23.45" customHeight="1">
      <c r="A508" s="271"/>
      <c r="B508" s="107"/>
      <c r="C508" s="93"/>
      <c r="D508" s="107"/>
      <c r="E508" s="93"/>
      <c r="F508" s="272"/>
      <c r="G508" s="232"/>
      <c r="H508" s="243"/>
    </row>
    <row r="509" spans="1:9" ht="23.45" customHeight="1">
      <c r="A509" s="271"/>
      <c r="B509" s="107"/>
      <c r="C509" s="93"/>
      <c r="D509" s="107"/>
      <c r="E509" s="93"/>
      <c r="F509" s="272"/>
      <c r="G509" s="232"/>
      <c r="H509" s="243"/>
    </row>
    <row r="510" spans="1:9" ht="23.45" customHeight="1">
      <c r="A510" s="271"/>
      <c r="B510" s="107"/>
      <c r="C510" s="93"/>
      <c r="D510" s="107"/>
      <c r="E510" s="93"/>
      <c r="F510" s="272"/>
      <c r="G510" s="232"/>
      <c r="H510" s="243"/>
    </row>
    <row r="511" spans="1:9" ht="23.45" customHeight="1">
      <c r="A511" s="271"/>
      <c r="B511" s="107"/>
      <c r="C511" s="93"/>
      <c r="D511" s="107"/>
      <c r="E511" s="93"/>
      <c r="F511" s="272"/>
      <c r="G511" s="232"/>
      <c r="H511" s="243"/>
    </row>
    <row r="512" spans="1:9" ht="23.45" customHeight="1">
      <c r="A512" s="271"/>
      <c r="B512" s="107"/>
      <c r="C512" s="93"/>
      <c r="D512" s="107"/>
      <c r="E512" s="93"/>
      <c r="F512" s="272"/>
      <c r="G512" s="232"/>
      <c r="H512" s="243"/>
    </row>
    <row r="513" spans="1:9" ht="23.45" customHeight="1">
      <c r="A513" s="271"/>
      <c r="B513" s="107"/>
      <c r="C513" s="93"/>
      <c r="D513" s="107"/>
      <c r="E513" s="93"/>
      <c r="F513" s="272"/>
      <c r="G513" s="232"/>
      <c r="H513" s="243"/>
    </row>
    <row r="514" spans="1:9" ht="23.45" customHeight="1">
      <c r="A514" s="271"/>
      <c r="B514" s="107"/>
      <c r="C514" s="93"/>
      <c r="D514" s="107"/>
      <c r="E514" s="93"/>
      <c r="F514" s="272"/>
      <c r="G514" s="232"/>
      <c r="H514" s="243"/>
      <c r="I514" s="243"/>
    </row>
    <row r="515" spans="1:9" ht="23.45" customHeight="1">
      <c r="A515" s="271"/>
      <c r="B515" s="107"/>
      <c r="C515" s="93"/>
      <c r="D515" s="107"/>
      <c r="E515" s="93"/>
      <c r="F515" s="272"/>
      <c r="G515" s="232"/>
      <c r="H515" s="243"/>
      <c r="I515" s="243"/>
    </row>
    <row r="516" spans="1:9" ht="23.45" customHeight="1" thickBot="1">
      <c r="A516" s="291"/>
      <c r="B516" s="236"/>
      <c r="C516" s="236"/>
      <c r="D516" s="189"/>
      <c r="E516" s="236"/>
      <c r="F516" s="237"/>
      <c r="G516" s="238"/>
      <c r="H516" s="243"/>
      <c r="I516" s="243"/>
    </row>
    <row r="517" spans="1:9" ht="23.45" customHeight="1" thickBot="1">
      <c r="A517" s="304" t="s">
        <v>25</v>
      </c>
      <c r="B517" s="305" t="str">
        <f>시설공수량집계!A19</f>
        <v>목교</v>
      </c>
      <c r="C517" s="305" t="str">
        <f>시설공수량집계!B19</f>
        <v>-</v>
      </c>
      <c r="D517" s="306"/>
      <c r="E517" s="248" t="s">
        <v>607</v>
      </c>
      <c r="F517" s="307"/>
      <c r="G517" s="308"/>
    </row>
    <row r="518" spans="1:9" ht="23.45" customHeight="1" thickTop="1" thickBot="1">
      <c r="A518" s="289" t="s">
        <v>26</v>
      </c>
      <c r="B518" s="245" t="s">
        <v>0</v>
      </c>
      <c r="C518" s="246" t="s">
        <v>1</v>
      </c>
      <c r="D518" s="246" t="s">
        <v>27</v>
      </c>
      <c r="E518" s="246" t="s">
        <v>28</v>
      </c>
      <c r="F518" s="246" t="s">
        <v>3</v>
      </c>
      <c r="G518" s="290" t="s">
        <v>4</v>
      </c>
    </row>
    <row r="519" spans="1:9" ht="23.45" customHeight="1" thickTop="1">
      <c r="A519" s="258"/>
      <c r="B519" s="247"/>
      <c r="C519" s="248"/>
      <c r="D519" s="249"/>
      <c r="E519" s="249"/>
      <c r="F519" s="249"/>
      <c r="G519" s="260"/>
    </row>
    <row r="520" spans="1:9" ht="23.45" customHeight="1">
      <c r="A520" s="258"/>
      <c r="B520" s="247"/>
      <c r="C520" s="248"/>
      <c r="D520" s="249"/>
      <c r="E520" s="249"/>
      <c r="F520" s="249"/>
      <c r="G520" s="260"/>
    </row>
    <row r="521" spans="1:9" ht="23.45" customHeight="1">
      <c r="A521" s="258"/>
      <c r="B521" s="247"/>
      <c r="C521" s="248"/>
      <c r="D521" s="249"/>
      <c r="E521" s="249"/>
      <c r="F521" s="249"/>
      <c r="G521" s="260"/>
    </row>
    <row r="522" spans="1:9" ht="23.45" customHeight="1">
      <c r="A522" s="258"/>
      <c r="B522" s="247"/>
      <c r="C522" s="248"/>
      <c r="D522" s="249"/>
      <c r="E522" s="249"/>
      <c r="F522" s="249"/>
      <c r="G522" s="260"/>
    </row>
    <row r="523" spans="1:9" ht="23.45" customHeight="1">
      <c r="A523" s="258"/>
      <c r="B523" s="247"/>
      <c r="C523" s="248"/>
      <c r="D523" s="249"/>
      <c r="E523" s="249"/>
      <c r="F523" s="249"/>
      <c r="G523" s="260"/>
    </row>
    <row r="524" spans="1:9" ht="23.45" customHeight="1">
      <c r="A524" s="258"/>
      <c r="B524" s="247"/>
      <c r="C524" s="248"/>
      <c r="D524" s="249"/>
      <c r="E524" s="249"/>
      <c r="F524" s="249"/>
      <c r="G524" s="260"/>
    </row>
    <row r="525" spans="1:9" ht="23.45" customHeight="1">
      <c r="A525" s="258"/>
      <c r="B525" s="247"/>
      <c r="C525" s="248"/>
      <c r="D525" s="249"/>
      <c r="E525" s="249"/>
      <c r="F525" s="249"/>
      <c r="G525" s="260"/>
    </row>
    <row r="526" spans="1:9" ht="23.45" customHeight="1">
      <c r="A526" s="258"/>
      <c r="B526" s="247"/>
      <c r="C526" s="248"/>
      <c r="D526" s="249"/>
      <c r="E526" s="249"/>
      <c r="F526" s="249"/>
      <c r="G526" s="260"/>
    </row>
    <row r="527" spans="1:9" ht="23.45" customHeight="1">
      <c r="A527" s="258"/>
      <c r="B527" s="247"/>
      <c r="C527" s="248"/>
      <c r="D527" s="249"/>
      <c r="E527" s="249"/>
      <c r="F527" s="249"/>
      <c r="G527" s="260"/>
    </row>
    <row r="528" spans="1:9" ht="23.45" customHeight="1">
      <c r="A528" s="258"/>
      <c r="B528" s="247"/>
      <c r="C528" s="248"/>
      <c r="D528" s="249"/>
      <c r="E528" s="249"/>
      <c r="F528" s="249"/>
      <c r="G528" s="260"/>
    </row>
    <row r="529" spans="1:7" ht="23.45" customHeight="1">
      <c r="A529" s="258"/>
      <c r="B529" s="247"/>
      <c r="C529" s="248"/>
      <c r="D529" s="249"/>
      <c r="E529" s="249"/>
      <c r="F529" s="249"/>
      <c r="G529" s="260"/>
    </row>
    <row r="530" spans="1:7" ht="23.45" customHeight="1">
      <c r="A530" s="258"/>
      <c r="B530" s="247"/>
      <c r="C530" s="248"/>
      <c r="D530" s="249"/>
      <c r="E530" s="249"/>
      <c r="F530" s="249"/>
      <c r="G530" s="260"/>
    </row>
    <row r="531" spans="1:7" ht="23.45" customHeight="1">
      <c r="A531" s="258"/>
      <c r="B531" s="247"/>
      <c r="C531" s="248"/>
      <c r="D531" s="249"/>
      <c r="E531" s="249"/>
      <c r="F531" s="249"/>
      <c r="G531" s="260"/>
    </row>
    <row r="532" spans="1:7" ht="23.45" customHeight="1">
      <c r="A532" s="258"/>
      <c r="B532" s="247"/>
      <c r="C532" s="248"/>
      <c r="D532" s="249"/>
      <c r="E532" s="249"/>
      <c r="F532" s="249"/>
      <c r="G532" s="260"/>
    </row>
    <row r="533" spans="1:7" ht="23.45" customHeight="1">
      <c r="A533" s="258"/>
      <c r="B533" s="247"/>
      <c r="C533" s="248"/>
      <c r="D533" s="249"/>
      <c r="E533" s="249"/>
      <c r="F533" s="249"/>
      <c r="G533" s="260"/>
    </row>
    <row r="534" spans="1:7" ht="23.45" customHeight="1">
      <c r="A534" s="258"/>
      <c r="B534" s="247"/>
      <c r="C534" s="248"/>
      <c r="D534" s="249"/>
      <c r="E534" s="249"/>
      <c r="F534" s="249"/>
      <c r="G534" s="260"/>
    </row>
    <row r="535" spans="1:7" ht="23.45" customHeight="1">
      <c r="A535" s="258"/>
      <c r="B535" s="247"/>
      <c r="C535" s="248"/>
      <c r="D535" s="249"/>
      <c r="E535" s="249"/>
      <c r="F535" s="249"/>
      <c r="G535" s="260"/>
    </row>
    <row r="536" spans="1:7" ht="23.45" customHeight="1">
      <c r="A536" s="271">
        <v>1</v>
      </c>
      <c r="B536" s="107" t="s">
        <v>47</v>
      </c>
      <c r="C536" s="93" t="s">
        <v>24</v>
      </c>
      <c r="D536" s="107" t="s">
        <v>1246</v>
      </c>
      <c r="E536" s="286" t="s">
        <v>1111</v>
      </c>
      <c r="F536" s="109">
        <f>2.91*1.3*1.82*2</f>
        <v>13.770120000000002</v>
      </c>
      <c r="G536" s="232"/>
    </row>
    <row r="537" spans="1:7" ht="23.45" customHeight="1">
      <c r="A537" s="271">
        <v>2</v>
      </c>
      <c r="B537" s="107" t="s">
        <v>48</v>
      </c>
      <c r="C537" s="93" t="s">
        <v>24</v>
      </c>
      <c r="D537" s="107" t="s">
        <v>1247</v>
      </c>
      <c r="E537" s="286" t="s">
        <v>1111</v>
      </c>
      <c r="F537" s="109">
        <f>(2.7*1.1*1.72*2)+(2.91*1.3*0.1*2)</f>
        <v>10.973400000000003</v>
      </c>
      <c r="G537" s="232"/>
    </row>
    <row r="538" spans="1:7" ht="23.45" customHeight="1">
      <c r="A538" s="271">
        <v>3</v>
      </c>
      <c r="B538" s="107" t="s">
        <v>49</v>
      </c>
      <c r="C538" s="93" t="s">
        <v>24</v>
      </c>
      <c r="D538" s="107" t="s">
        <v>53</v>
      </c>
      <c r="E538" s="286" t="s">
        <v>1111</v>
      </c>
      <c r="F538" s="109">
        <f>F536-F537</f>
        <v>2.7967199999999988</v>
      </c>
      <c r="G538" s="232"/>
    </row>
    <row r="539" spans="1:7" ht="23.45" customHeight="1">
      <c r="A539" s="271">
        <v>4</v>
      </c>
      <c r="B539" s="107" t="s">
        <v>51</v>
      </c>
      <c r="C539" s="93" t="s">
        <v>73</v>
      </c>
      <c r="D539" s="107" t="s">
        <v>1248</v>
      </c>
      <c r="E539" s="93" t="s">
        <v>29</v>
      </c>
      <c r="F539" s="109">
        <f>((4.64*2)+(1.7*2))*2+((2.91*0.1*2)+(1.3*0.1*2))*2</f>
        <v>27.044</v>
      </c>
      <c r="G539" s="232"/>
    </row>
    <row r="540" spans="1:7" ht="23.45" customHeight="1">
      <c r="A540" s="271">
        <v>5</v>
      </c>
      <c r="B540" s="107" t="s">
        <v>139</v>
      </c>
      <c r="C540" s="93" t="s">
        <v>56</v>
      </c>
      <c r="D540" s="107" t="s">
        <v>1247</v>
      </c>
      <c r="E540" s="286" t="s">
        <v>1111</v>
      </c>
      <c r="F540" s="109">
        <f>(2.7*1.1*1.72*2)+(2.91*1.3*0.1*2)</f>
        <v>10.973400000000003</v>
      </c>
      <c r="G540" s="232" t="s">
        <v>32</v>
      </c>
    </row>
    <row r="541" spans="1:7" ht="23.45" customHeight="1">
      <c r="A541" s="271"/>
      <c r="B541" s="107"/>
      <c r="C541" s="93"/>
      <c r="D541" s="107" t="s">
        <v>1249</v>
      </c>
      <c r="E541" s="286" t="s">
        <v>1111</v>
      </c>
      <c r="F541" s="109">
        <f>F540*1.02</f>
        <v>11.192868000000004</v>
      </c>
      <c r="G541" s="232" t="s">
        <v>33</v>
      </c>
    </row>
    <row r="542" spans="1:7" ht="23.45" customHeight="1">
      <c r="A542" s="271">
        <v>6</v>
      </c>
      <c r="B542" s="107" t="s">
        <v>141</v>
      </c>
      <c r="C542" s="93" t="s">
        <v>1250</v>
      </c>
      <c r="D542" s="107" t="s">
        <v>152</v>
      </c>
      <c r="E542" s="286" t="s">
        <v>1111</v>
      </c>
      <c r="F542" s="109">
        <f>F540</f>
        <v>10.973400000000003</v>
      </c>
      <c r="G542" s="232"/>
    </row>
    <row r="543" spans="1:7" ht="23.45" customHeight="1">
      <c r="A543" s="271">
        <v>7</v>
      </c>
      <c r="B543" s="107" t="s">
        <v>611</v>
      </c>
      <c r="C543" s="93" t="s">
        <v>604</v>
      </c>
      <c r="D543" s="107" t="s">
        <v>1251</v>
      </c>
      <c r="E543" s="93" t="s">
        <v>58</v>
      </c>
      <c r="F543" s="272">
        <f>602*2</f>
        <v>1204</v>
      </c>
      <c r="G543" s="232"/>
    </row>
    <row r="544" spans="1:7" ht="23.45" customHeight="1">
      <c r="A544" s="466"/>
      <c r="B544" s="107"/>
      <c r="C544" s="93"/>
      <c r="D544" s="107" t="s">
        <v>1252</v>
      </c>
      <c r="E544" s="93" t="s">
        <v>77</v>
      </c>
      <c r="F544" s="274">
        <f>F543*0.995</f>
        <v>1197.98</v>
      </c>
      <c r="G544" s="232" t="s">
        <v>32</v>
      </c>
    </row>
    <row r="545" spans="1:7" ht="23.45" customHeight="1">
      <c r="A545" s="466"/>
      <c r="B545" s="107"/>
      <c r="C545" s="93"/>
      <c r="D545" s="107" t="s">
        <v>1253</v>
      </c>
      <c r="E545" s="93" t="s">
        <v>77</v>
      </c>
      <c r="F545" s="274">
        <f>F544*1.03</f>
        <v>1233.9194</v>
      </c>
      <c r="G545" s="232" t="s">
        <v>33</v>
      </c>
    </row>
    <row r="546" spans="1:7" ht="23.45" customHeight="1">
      <c r="A546" s="271">
        <v>8</v>
      </c>
      <c r="B546" s="107" t="s">
        <v>171</v>
      </c>
      <c r="C546" s="93" t="s">
        <v>172</v>
      </c>
      <c r="D546" s="107" t="s">
        <v>240</v>
      </c>
      <c r="E546" s="93" t="s">
        <v>77</v>
      </c>
      <c r="F546" s="275">
        <f>F544</f>
        <v>1197.98</v>
      </c>
      <c r="G546" s="232"/>
    </row>
    <row r="547" spans="1:7" ht="23.45" customHeight="1">
      <c r="A547" s="271">
        <v>9</v>
      </c>
      <c r="B547" s="107" t="s">
        <v>1254</v>
      </c>
      <c r="C547" s="93" t="s">
        <v>1255</v>
      </c>
      <c r="D547" s="107" t="s">
        <v>1259</v>
      </c>
      <c r="E547" s="107" t="s">
        <v>1256</v>
      </c>
      <c r="F547" s="272">
        <f>(0.55*0.4*0.03*7.85)*4*1.1</f>
        <v>0.22796400000000003</v>
      </c>
      <c r="G547" s="232"/>
    </row>
    <row r="548" spans="1:7" ht="23.45" customHeight="1">
      <c r="A548" s="271">
        <v>10</v>
      </c>
      <c r="B548" s="107" t="s">
        <v>1257</v>
      </c>
      <c r="C548" s="93" t="s">
        <v>1258</v>
      </c>
      <c r="D548" s="107" t="s">
        <v>1260</v>
      </c>
      <c r="E548" s="107" t="s">
        <v>1256</v>
      </c>
      <c r="F548" s="272">
        <f>0.27*0.19*0.012*7.85*12*1.1</f>
        <v>6.3788472000000013E-2</v>
      </c>
      <c r="G548" s="232"/>
    </row>
    <row r="549" spans="1:7" ht="23.45" customHeight="1">
      <c r="A549" s="271">
        <v>11</v>
      </c>
      <c r="B549" s="107" t="s">
        <v>1261</v>
      </c>
      <c r="C549" s="93" t="s">
        <v>1262</v>
      </c>
      <c r="D549" s="107" t="s">
        <v>1263</v>
      </c>
      <c r="E549" s="234" t="s">
        <v>1264</v>
      </c>
      <c r="F549" s="272">
        <f>6*4*1.05</f>
        <v>25.200000000000003</v>
      </c>
      <c r="G549" s="232"/>
    </row>
    <row r="550" spans="1:7" ht="23.45" customHeight="1">
      <c r="A550" s="271">
        <v>12</v>
      </c>
      <c r="B550" s="107" t="s">
        <v>1265</v>
      </c>
      <c r="C550" s="93" t="s">
        <v>1266</v>
      </c>
      <c r="D550" s="107" t="s">
        <v>1267</v>
      </c>
      <c r="E550" s="234" t="s">
        <v>1268</v>
      </c>
      <c r="F550" s="272">
        <f>F549/1.05</f>
        <v>24</v>
      </c>
      <c r="G550" s="232"/>
    </row>
    <row r="551" spans="1:7" ht="23.45" customHeight="1">
      <c r="A551" s="271">
        <v>13</v>
      </c>
      <c r="B551" s="107" t="s">
        <v>1269</v>
      </c>
      <c r="C551" s="93" t="s">
        <v>1270</v>
      </c>
      <c r="D551" s="107" t="s">
        <v>1271</v>
      </c>
      <c r="E551" s="234" t="s">
        <v>1272</v>
      </c>
      <c r="F551" s="272">
        <f>3*12*1.03</f>
        <v>37.08</v>
      </c>
      <c r="G551" s="232"/>
    </row>
    <row r="552" spans="1:7" ht="23.45" customHeight="1">
      <c r="A552" s="271">
        <v>14</v>
      </c>
      <c r="B552" s="107" t="s">
        <v>1273</v>
      </c>
      <c r="C552" s="93" t="s">
        <v>1274</v>
      </c>
      <c r="D552" s="107" t="s">
        <v>1276</v>
      </c>
      <c r="E552" s="234" t="s">
        <v>1275</v>
      </c>
      <c r="F552" s="274">
        <f>16.8*56.8</f>
        <v>954.24</v>
      </c>
      <c r="G552" s="232" t="s">
        <v>32</v>
      </c>
    </row>
    <row r="553" spans="1:7" ht="23.45" customHeight="1">
      <c r="A553" s="271"/>
      <c r="B553" s="107"/>
      <c r="C553" s="93"/>
      <c r="D553" s="107" t="s">
        <v>1277</v>
      </c>
      <c r="E553" s="93" t="s">
        <v>77</v>
      </c>
      <c r="F553" s="274">
        <f>F552*1.05</f>
        <v>1001.952</v>
      </c>
      <c r="G553" s="232" t="s">
        <v>33</v>
      </c>
    </row>
    <row r="554" spans="1:7" ht="23.45" customHeight="1">
      <c r="A554" s="271">
        <v>15</v>
      </c>
      <c r="B554" s="107" t="s">
        <v>1278</v>
      </c>
      <c r="C554" s="93" t="s">
        <v>1279</v>
      </c>
      <c r="D554" s="107" t="s">
        <v>1280</v>
      </c>
      <c r="E554" s="234" t="s">
        <v>1275</v>
      </c>
      <c r="F554" s="274">
        <f>8.76*21.3</f>
        <v>186.58799999999999</v>
      </c>
      <c r="G554" s="232" t="s">
        <v>32</v>
      </c>
    </row>
    <row r="555" spans="1:7" ht="23.45" customHeight="1">
      <c r="A555" s="271"/>
      <c r="B555" s="107"/>
      <c r="C555" s="93"/>
      <c r="D555" s="107" t="s">
        <v>1281</v>
      </c>
      <c r="E555" s="93" t="s">
        <v>77</v>
      </c>
      <c r="F555" s="274">
        <f>F554*1.05</f>
        <v>195.91740000000001</v>
      </c>
      <c r="G555" s="232" t="s">
        <v>33</v>
      </c>
    </row>
    <row r="556" spans="1:7" ht="23.45" customHeight="1" thickBot="1">
      <c r="A556" s="291">
        <v>16</v>
      </c>
      <c r="B556" s="189" t="s">
        <v>1282</v>
      </c>
      <c r="C556" s="236"/>
      <c r="D556" s="189" t="s">
        <v>1284</v>
      </c>
      <c r="E556" s="236" t="s">
        <v>1283</v>
      </c>
      <c r="F556" s="484">
        <f>(F552+F554)/1000</f>
        <v>1.140828</v>
      </c>
      <c r="G556" s="238"/>
    </row>
    <row r="557" spans="1:7" ht="23.45" customHeight="1" thickBot="1">
      <c r="A557" s="298" t="s">
        <v>25</v>
      </c>
      <c r="B557" s="299" t="str">
        <f>B517</f>
        <v>목교</v>
      </c>
      <c r="C557" s="300" t="str">
        <f>C517</f>
        <v>-</v>
      </c>
      <c r="D557" s="300"/>
      <c r="E557" s="301" t="str">
        <f>E517</f>
        <v>개소</v>
      </c>
      <c r="F557" s="302">
        <f>F517</f>
        <v>0</v>
      </c>
      <c r="G557" s="303"/>
    </row>
    <row r="558" spans="1:7" ht="23.45" customHeight="1" thickTop="1" thickBot="1">
      <c r="A558" s="289" t="s">
        <v>26</v>
      </c>
      <c r="B558" s="245" t="s">
        <v>0</v>
      </c>
      <c r="C558" s="246" t="s">
        <v>1</v>
      </c>
      <c r="D558" s="246" t="s">
        <v>27</v>
      </c>
      <c r="E558" s="246" t="s">
        <v>28</v>
      </c>
      <c r="F558" s="246" t="s">
        <v>3</v>
      </c>
      <c r="G558" s="290" t="s">
        <v>4</v>
      </c>
    </row>
    <row r="559" spans="1:7" ht="23.45" customHeight="1" thickTop="1">
      <c r="A559" s="271">
        <v>17</v>
      </c>
      <c r="B559" s="107" t="s">
        <v>1414</v>
      </c>
      <c r="C559" s="93" t="s">
        <v>1415</v>
      </c>
      <c r="D559" s="107">
        <v>50.8</v>
      </c>
      <c r="E559" s="234" t="s">
        <v>1416</v>
      </c>
      <c r="F559" s="272">
        <v>50.8</v>
      </c>
      <c r="G559" s="232" t="s">
        <v>1417</v>
      </c>
    </row>
    <row r="560" spans="1:7" ht="23.45" customHeight="1">
      <c r="A560" s="271"/>
      <c r="B560" s="107"/>
      <c r="C560" s="93"/>
      <c r="D560" s="107" t="s">
        <v>1418</v>
      </c>
      <c r="E560" s="234" t="s">
        <v>1289</v>
      </c>
      <c r="F560" s="272">
        <f>F559*1.05</f>
        <v>53.339999999999996</v>
      </c>
      <c r="G560" s="232"/>
    </row>
    <row r="561" spans="1:7" ht="23.45" customHeight="1">
      <c r="A561" s="271">
        <v>18</v>
      </c>
      <c r="B561" s="107" t="s">
        <v>1285</v>
      </c>
      <c r="C561" s="93"/>
      <c r="D561" s="107" t="s">
        <v>1286</v>
      </c>
      <c r="E561" s="234" t="s">
        <v>1283</v>
      </c>
      <c r="F561" s="275">
        <f>F552/1000</f>
        <v>0.95423999999999998</v>
      </c>
      <c r="G561" s="232"/>
    </row>
    <row r="562" spans="1:7" ht="23.45" customHeight="1">
      <c r="A562" s="271">
        <v>19</v>
      </c>
      <c r="B562" s="107" t="s">
        <v>1287</v>
      </c>
      <c r="C562" s="93" t="s">
        <v>1288</v>
      </c>
      <c r="D562" s="107" t="s">
        <v>1419</v>
      </c>
      <c r="E562" s="234" t="s">
        <v>76</v>
      </c>
      <c r="F562" s="275">
        <f>58.8*4.17/1000</f>
        <v>0.245196</v>
      </c>
      <c r="G562" s="232"/>
    </row>
    <row r="563" spans="1:7" ht="23.45" customHeight="1">
      <c r="A563" s="271">
        <v>20</v>
      </c>
      <c r="B563" s="107" t="s">
        <v>1290</v>
      </c>
      <c r="C563" s="93" t="s">
        <v>1291</v>
      </c>
      <c r="D563" s="107" t="s">
        <v>1292</v>
      </c>
      <c r="E563" s="93" t="s">
        <v>29</v>
      </c>
      <c r="F563" s="272">
        <f>(1.34*16.8)+(0.77*8.76)+(0.44*4)+(0.1*12)</f>
        <v>32.217200000000005</v>
      </c>
      <c r="G563" s="232"/>
    </row>
    <row r="564" spans="1:7" ht="23.45" customHeight="1">
      <c r="A564" s="271">
        <v>21</v>
      </c>
      <c r="B564" s="107" t="s">
        <v>1293</v>
      </c>
      <c r="C564" s="93" t="s">
        <v>145</v>
      </c>
      <c r="D564" s="107">
        <v>15.96</v>
      </c>
      <c r="E564" s="93" t="s">
        <v>83</v>
      </c>
      <c r="F564" s="272">
        <v>15.96</v>
      </c>
      <c r="G564" s="232"/>
    </row>
    <row r="565" spans="1:7" ht="23.45" customHeight="1">
      <c r="A565" s="271"/>
      <c r="B565" s="107" t="s">
        <v>1294</v>
      </c>
      <c r="C565" s="93" t="s">
        <v>79</v>
      </c>
      <c r="D565" s="107" t="s">
        <v>1295</v>
      </c>
      <c r="E565" s="93" t="s">
        <v>83</v>
      </c>
      <c r="F565" s="272">
        <f>16.8*0.37</f>
        <v>6.2160000000000002</v>
      </c>
      <c r="G565" s="232"/>
    </row>
    <row r="566" spans="1:7" ht="23.45" customHeight="1">
      <c r="A566" s="271"/>
      <c r="B566" s="107"/>
      <c r="C566" s="93" t="s">
        <v>17</v>
      </c>
      <c r="D566" s="107"/>
      <c r="E566" s="93" t="s">
        <v>83</v>
      </c>
      <c r="F566" s="272">
        <f>SUM(F564:F565)</f>
        <v>22.176000000000002</v>
      </c>
      <c r="G566" s="232" t="s">
        <v>32</v>
      </c>
    </row>
    <row r="567" spans="1:7" ht="23.45" customHeight="1">
      <c r="A567" s="271"/>
      <c r="B567" s="107"/>
      <c r="C567" s="93"/>
      <c r="D567" s="107" t="s">
        <v>1296</v>
      </c>
      <c r="E567" s="93" t="s">
        <v>83</v>
      </c>
      <c r="F567" s="272">
        <f>F566*1.1</f>
        <v>24.393600000000003</v>
      </c>
      <c r="G567" s="232" t="s">
        <v>33</v>
      </c>
    </row>
    <row r="568" spans="1:7" ht="23.45" customHeight="1">
      <c r="A568" s="271">
        <v>22</v>
      </c>
      <c r="B568" s="107" t="s">
        <v>84</v>
      </c>
      <c r="C568" s="93" t="s">
        <v>146</v>
      </c>
      <c r="D568" s="107" t="s">
        <v>1297</v>
      </c>
      <c r="E568" s="93" t="s">
        <v>45</v>
      </c>
      <c r="F568" s="272">
        <f>F566*50</f>
        <v>1108.8000000000002</v>
      </c>
      <c r="G568" s="232" t="s">
        <v>32</v>
      </c>
    </row>
    <row r="569" spans="1:7" ht="23.45" customHeight="1">
      <c r="A569" s="271"/>
      <c r="B569" s="107"/>
      <c r="C569" s="93"/>
      <c r="D569" s="107" t="s">
        <v>1298</v>
      </c>
      <c r="E569" s="93" t="s">
        <v>45</v>
      </c>
      <c r="F569" s="272">
        <f>F568*1.05</f>
        <v>1164.2400000000002</v>
      </c>
      <c r="G569" s="232" t="s">
        <v>33</v>
      </c>
    </row>
    <row r="570" spans="1:7" ht="23.45" customHeight="1">
      <c r="A570" s="271">
        <v>23</v>
      </c>
      <c r="B570" s="107" t="s">
        <v>78</v>
      </c>
      <c r="C570" s="93"/>
      <c r="D570" s="107"/>
      <c r="E570" s="93" t="s">
        <v>83</v>
      </c>
      <c r="F570" s="272">
        <f>F564+F565</f>
        <v>22.176000000000002</v>
      </c>
      <c r="G570" s="232"/>
    </row>
    <row r="571" spans="1:7" ht="23.45" customHeight="1">
      <c r="A571" s="271">
        <v>24</v>
      </c>
      <c r="B571" s="76" t="s">
        <v>149</v>
      </c>
      <c r="C571" s="77" t="s">
        <v>150</v>
      </c>
      <c r="D571" s="107" t="s">
        <v>1299</v>
      </c>
      <c r="E571" s="93" t="s">
        <v>83</v>
      </c>
      <c r="F571" s="272">
        <f>F566*2</f>
        <v>44.352000000000004</v>
      </c>
      <c r="G571" s="232"/>
    </row>
    <row r="572" spans="1:7" ht="23.45" customHeight="1">
      <c r="A572" s="271"/>
      <c r="B572" s="76"/>
      <c r="C572" s="77" t="s">
        <v>157</v>
      </c>
      <c r="D572" s="107" t="s">
        <v>1300</v>
      </c>
      <c r="E572" s="93" t="s">
        <v>83</v>
      </c>
      <c r="F572" s="272">
        <f>F566/0.16*0.08</f>
        <v>11.088000000000003</v>
      </c>
      <c r="G572" s="232"/>
    </row>
    <row r="573" spans="1:7" ht="23.45" customHeight="1">
      <c r="A573" s="271"/>
      <c r="B573" s="107"/>
      <c r="C573" s="93" t="s">
        <v>17</v>
      </c>
      <c r="D573" s="107" t="s">
        <v>156</v>
      </c>
      <c r="E573" s="93" t="s">
        <v>83</v>
      </c>
      <c r="F573" s="272">
        <f>SUM(F571:F572)</f>
        <v>55.440000000000005</v>
      </c>
      <c r="G573" s="232"/>
    </row>
    <row r="574" spans="1:7" ht="23.45" customHeight="1">
      <c r="A574" s="271">
        <v>25</v>
      </c>
      <c r="B574" s="76" t="s">
        <v>1508</v>
      </c>
      <c r="C574" s="77" t="s">
        <v>625</v>
      </c>
      <c r="D574" s="107" t="s">
        <v>1509</v>
      </c>
      <c r="E574" s="93" t="s">
        <v>1504</v>
      </c>
      <c r="F574" s="272">
        <v>12</v>
      </c>
      <c r="G574" s="232"/>
    </row>
    <row r="575" spans="1:7" ht="23.45" customHeight="1">
      <c r="A575" s="271"/>
      <c r="B575" s="107"/>
      <c r="C575" s="77"/>
      <c r="D575" s="107"/>
      <c r="E575" s="93"/>
      <c r="F575" s="272"/>
      <c r="G575" s="232"/>
    </row>
    <row r="576" spans="1:7" ht="23.45" customHeight="1">
      <c r="A576" s="271"/>
      <c r="B576" s="107"/>
      <c r="C576" s="77"/>
      <c r="D576" s="107"/>
      <c r="E576" s="93"/>
      <c r="F576" s="272"/>
      <c r="G576" s="232"/>
    </row>
    <row r="577" spans="1:7" ht="23.45" customHeight="1">
      <c r="A577" s="467"/>
      <c r="B577" s="209"/>
      <c r="C577" s="468"/>
      <c r="D577" s="209"/>
      <c r="E577" s="469"/>
      <c r="F577" s="470"/>
      <c r="G577" s="471"/>
    </row>
    <row r="578" spans="1:7" ht="23.45" customHeight="1">
      <c r="A578" s="467"/>
      <c r="B578" s="209"/>
      <c r="C578" s="468"/>
      <c r="D578" s="209"/>
      <c r="E578" s="469"/>
      <c r="F578" s="470"/>
      <c r="G578" s="471"/>
    </row>
    <row r="579" spans="1:7" ht="23.45" customHeight="1">
      <c r="A579" s="467"/>
      <c r="B579" s="209"/>
      <c r="C579" s="468"/>
      <c r="D579" s="209"/>
      <c r="E579" s="469"/>
      <c r="F579" s="470"/>
      <c r="G579" s="471"/>
    </row>
    <row r="580" spans="1:7" ht="23.45" customHeight="1">
      <c r="A580" s="467"/>
      <c r="B580" s="209"/>
      <c r="C580" s="468"/>
      <c r="D580" s="209"/>
      <c r="E580" s="469"/>
      <c r="F580" s="470"/>
      <c r="G580" s="471"/>
    </row>
    <row r="581" spans="1:7" ht="23.45" customHeight="1">
      <c r="A581" s="467"/>
      <c r="B581" s="209"/>
      <c r="C581" s="468"/>
      <c r="D581" s="209"/>
      <c r="E581" s="469"/>
      <c r="F581" s="470"/>
      <c r="G581" s="471"/>
    </row>
    <row r="582" spans="1:7" ht="23.45" customHeight="1">
      <c r="A582" s="467"/>
      <c r="B582" s="209"/>
      <c r="C582" s="468"/>
      <c r="D582" s="209"/>
      <c r="E582" s="469"/>
      <c r="F582" s="470"/>
      <c r="G582" s="471"/>
    </row>
    <row r="583" spans="1:7" ht="23.45" customHeight="1">
      <c r="A583" s="467"/>
      <c r="B583" s="209"/>
      <c r="C583" s="468"/>
      <c r="D583" s="209"/>
      <c r="E583" s="469"/>
      <c r="F583" s="470"/>
      <c r="G583" s="471"/>
    </row>
    <row r="584" spans="1:7" ht="23.45" customHeight="1">
      <c r="A584" s="467"/>
      <c r="B584" s="209"/>
      <c r="C584" s="468"/>
      <c r="D584" s="209"/>
      <c r="E584" s="469"/>
      <c r="F584" s="470"/>
      <c r="G584" s="471"/>
    </row>
    <row r="585" spans="1:7" ht="23.45" customHeight="1">
      <c r="A585" s="467"/>
      <c r="B585" s="209"/>
      <c r="C585" s="468"/>
      <c r="D585" s="209"/>
      <c r="E585" s="469"/>
      <c r="F585" s="470"/>
      <c r="G585" s="471"/>
    </row>
    <row r="586" spans="1:7" ht="23.45" customHeight="1">
      <c r="A586" s="467"/>
      <c r="B586" s="209"/>
      <c r="C586" s="468"/>
      <c r="D586" s="209"/>
      <c r="E586" s="469"/>
      <c r="F586" s="470"/>
      <c r="G586" s="471"/>
    </row>
    <row r="587" spans="1:7" ht="23.45" customHeight="1">
      <c r="A587" s="467"/>
      <c r="B587" s="209"/>
      <c r="C587" s="468"/>
      <c r="D587" s="209"/>
      <c r="E587" s="469"/>
      <c r="F587" s="470"/>
      <c r="G587" s="471"/>
    </row>
    <row r="588" spans="1:7" ht="23.45" customHeight="1">
      <c r="A588" s="467"/>
      <c r="B588" s="209"/>
      <c r="C588" s="468"/>
      <c r="D588" s="209"/>
      <c r="E588" s="469"/>
      <c r="F588" s="470"/>
      <c r="G588" s="471"/>
    </row>
    <row r="589" spans="1:7" ht="23.45" customHeight="1">
      <c r="A589" s="467"/>
      <c r="B589" s="209"/>
      <c r="C589" s="468"/>
      <c r="D589" s="209"/>
      <c r="E589" s="469"/>
      <c r="F589" s="470"/>
      <c r="G589" s="471"/>
    </row>
    <row r="590" spans="1:7" ht="23.45" customHeight="1">
      <c r="A590" s="467"/>
      <c r="B590" s="209"/>
      <c r="C590" s="468"/>
      <c r="D590" s="209"/>
      <c r="E590" s="469"/>
      <c r="F590" s="470"/>
      <c r="G590" s="471"/>
    </row>
    <row r="591" spans="1:7" ht="23.45" customHeight="1">
      <c r="A591" s="467"/>
      <c r="B591" s="209"/>
      <c r="C591" s="468"/>
      <c r="D591" s="209"/>
      <c r="E591" s="469"/>
      <c r="F591" s="470"/>
      <c r="G591" s="471"/>
    </row>
    <row r="592" spans="1:7" ht="23.45" customHeight="1">
      <c r="A592" s="467"/>
      <c r="B592" s="209"/>
      <c r="C592" s="468"/>
      <c r="D592" s="209"/>
      <c r="E592" s="469"/>
      <c r="F592" s="470"/>
      <c r="G592" s="471"/>
    </row>
    <row r="593" spans="1:7" ht="23.45" customHeight="1">
      <c r="A593" s="467"/>
      <c r="B593" s="209"/>
      <c r="C593" s="468"/>
      <c r="D593" s="209"/>
      <c r="E593" s="469"/>
      <c r="F593" s="470"/>
      <c r="G593" s="471"/>
    </row>
    <row r="594" spans="1:7" ht="23.45" customHeight="1">
      <c r="A594" s="467"/>
      <c r="B594" s="209"/>
      <c r="C594" s="468"/>
      <c r="D594" s="209"/>
      <c r="E594" s="469"/>
      <c r="F594" s="470"/>
      <c r="G594" s="471"/>
    </row>
    <row r="595" spans="1:7" ht="23.45" customHeight="1">
      <c r="A595" s="467"/>
      <c r="B595" s="209"/>
      <c r="C595" s="468"/>
      <c r="D595" s="209"/>
      <c r="E595" s="469"/>
      <c r="F595" s="470"/>
      <c r="G595" s="471"/>
    </row>
    <row r="596" spans="1:7" ht="23.45" customHeight="1" thickBot="1">
      <c r="A596" s="291"/>
      <c r="B596" s="236"/>
      <c r="C596" s="236"/>
      <c r="D596" s="189"/>
      <c r="E596" s="236"/>
      <c r="F596" s="237"/>
      <c r="G596" s="238"/>
    </row>
    <row r="597" spans="1:7" ht="24.95" customHeight="1" thickBot="1">
      <c r="A597" s="304" t="s">
        <v>25</v>
      </c>
      <c r="B597" s="305" t="s">
        <v>1497</v>
      </c>
      <c r="C597" s="305" t="s">
        <v>625</v>
      </c>
      <c r="D597" s="306"/>
      <c r="E597" s="248" t="s">
        <v>626</v>
      </c>
      <c r="F597" s="307"/>
      <c r="G597" s="308"/>
    </row>
    <row r="598" spans="1:7" ht="24.95" customHeight="1" thickTop="1" thickBot="1">
      <c r="A598" s="289" t="s">
        <v>26</v>
      </c>
      <c r="B598" s="245" t="s">
        <v>0</v>
      </c>
      <c r="C598" s="246" t="s">
        <v>1</v>
      </c>
      <c r="D598" s="246" t="s">
        <v>27</v>
      </c>
      <c r="E598" s="246" t="s">
        <v>28</v>
      </c>
      <c r="F598" s="246" t="s">
        <v>3</v>
      </c>
      <c r="G598" s="290" t="s">
        <v>4</v>
      </c>
    </row>
    <row r="599" spans="1:7" ht="24.95" customHeight="1" thickTop="1">
      <c r="A599" s="258"/>
      <c r="B599" s="247"/>
      <c r="C599" s="248"/>
      <c r="D599" s="249"/>
      <c r="E599" s="249"/>
      <c r="F599" s="249"/>
      <c r="G599" s="260"/>
    </row>
    <row r="600" spans="1:7" ht="24.95" customHeight="1">
      <c r="A600" s="258"/>
      <c r="B600" s="247"/>
      <c r="C600" s="248"/>
      <c r="D600" s="249"/>
      <c r="E600" s="249"/>
      <c r="F600" s="249"/>
      <c r="G600" s="260"/>
    </row>
    <row r="601" spans="1:7" ht="24.95" customHeight="1">
      <c r="A601" s="258"/>
      <c r="B601" s="247"/>
      <c r="C601" s="248"/>
      <c r="D601" s="249"/>
      <c r="E601" s="249"/>
      <c r="F601" s="249"/>
      <c r="G601" s="260"/>
    </row>
    <row r="602" spans="1:7" ht="24.95" customHeight="1">
      <c r="A602" s="258"/>
      <c r="B602" s="247"/>
      <c r="C602" s="248"/>
      <c r="D602" s="249"/>
      <c r="E602" s="249"/>
      <c r="F602" s="249"/>
      <c r="G602" s="260"/>
    </row>
    <row r="603" spans="1:7" ht="24.95" customHeight="1">
      <c r="A603" s="258"/>
      <c r="B603" s="247"/>
      <c r="C603" s="248"/>
      <c r="D603" s="249"/>
      <c r="E603" s="249"/>
      <c r="F603" s="249"/>
      <c r="G603" s="260"/>
    </row>
    <row r="604" spans="1:7" ht="24.95" customHeight="1">
      <c r="A604" s="258"/>
      <c r="B604" s="247"/>
      <c r="C604" s="248"/>
      <c r="D604" s="249"/>
      <c r="E604" s="249"/>
      <c r="F604" s="249"/>
      <c r="G604" s="260"/>
    </row>
    <row r="605" spans="1:7" ht="24.95" customHeight="1">
      <c r="A605" s="258"/>
      <c r="B605" s="247"/>
      <c r="C605" s="248"/>
      <c r="D605" s="249"/>
      <c r="E605" s="249"/>
      <c r="F605" s="249"/>
      <c r="G605" s="260"/>
    </row>
    <row r="606" spans="1:7" ht="24.95" customHeight="1">
      <c r="A606" s="258"/>
      <c r="B606" s="247"/>
      <c r="C606" s="248"/>
      <c r="D606" s="249"/>
      <c r="E606" s="249"/>
      <c r="F606" s="249"/>
      <c r="G606" s="260"/>
    </row>
    <row r="607" spans="1:7" ht="24.95" customHeight="1">
      <c r="A607" s="258"/>
      <c r="B607" s="247"/>
      <c r="C607" s="248"/>
      <c r="D607" s="249"/>
      <c r="E607" s="249"/>
      <c r="F607" s="249"/>
      <c r="G607" s="260"/>
    </row>
    <row r="608" spans="1:7" ht="24.95" customHeight="1">
      <c r="A608" s="258"/>
      <c r="B608" s="247"/>
      <c r="C608" s="248"/>
      <c r="D608" s="249"/>
      <c r="E608" s="249"/>
      <c r="F608" s="249"/>
      <c r="G608" s="260"/>
    </row>
    <row r="609" spans="1:7" ht="24.95" customHeight="1">
      <c r="A609" s="258"/>
      <c r="B609" s="247"/>
      <c r="C609" s="248"/>
      <c r="D609" s="249"/>
      <c r="E609" s="249"/>
      <c r="F609" s="249"/>
      <c r="G609" s="260"/>
    </row>
    <row r="610" spans="1:7" ht="24.95" customHeight="1">
      <c r="A610" s="258"/>
      <c r="B610" s="247"/>
      <c r="C610" s="248"/>
      <c r="D610" s="249"/>
      <c r="E610" s="249"/>
      <c r="F610" s="249"/>
      <c r="G610" s="260"/>
    </row>
    <row r="611" spans="1:7" ht="24.95" customHeight="1">
      <c r="A611" s="258"/>
      <c r="B611" s="247"/>
      <c r="C611" s="248"/>
      <c r="D611" s="249"/>
      <c r="E611" s="249"/>
      <c r="F611" s="249"/>
      <c r="G611" s="260"/>
    </row>
    <row r="612" spans="1:7" ht="24.95" customHeight="1">
      <c r="A612" s="271">
        <v>1</v>
      </c>
      <c r="B612" s="76" t="s">
        <v>1498</v>
      </c>
      <c r="C612" s="77" t="s">
        <v>1500</v>
      </c>
      <c r="D612" s="107">
        <v>1</v>
      </c>
      <c r="E612" s="93" t="s">
        <v>1502</v>
      </c>
      <c r="F612" s="109">
        <v>1</v>
      </c>
      <c r="G612" s="232"/>
    </row>
    <row r="613" spans="1:7" ht="24.95" customHeight="1">
      <c r="A613" s="271">
        <v>2</v>
      </c>
      <c r="B613" s="107" t="s">
        <v>627</v>
      </c>
      <c r="C613" s="77" t="s">
        <v>1501</v>
      </c>
      <c r="D613" s="107">
        <v>1.5</v>
      </c>
      <c r="E613" s="93" t="s">
        <v>1503</v>
      </c>
      <c r="F613" s="109">
        <v>1.5</v>
      </c>
      <c r="G613" s="232"/>
    </row>
    <row r="614" spans="1:7" ht="24.95" customHeight="1">
      <c r="A614" s="271"/>
      <c r="B614" s="107" t="s">
        <v>1499</v>
      </c>
      <c r="C614" s="93"/>
      <c r="D614" s="107"/>
      <c r="E614" s="93"/>
      <c r="F614" s="110"/>
      <c r="G614" s="232"/>
    </row>
    <row r="615" spans="1:7" ht="24.95" customHeight="1">
      <c r="A615" s="271"/>
      <c r="B615" s="107"/>
      <c r="C615" s="93"/>
      <c r="D615" s="107"/>
      <c r="E615" s="93"/>
      <c r="F615" s="110"/>
      <c r="G615" s="232"/>
    </row>
    <row r="616" spans="1:7" ht="24.95" customHeight="1">
      <c r="A616" s="271"/>
      <c r="B616" s="107"/>
      <c r="C616" s="93"/>
      <c r="D616" s="107"/>
      <c r="E616" s="234"/>
      <c r="F616" s="110"/>
      <c r="G616" s="232"/>
    </row>
    <row r="617" spans="1:7" ht="24.95" customHeight="1">
      <c r="A617" s="271"/>
      <c r="B617" s="107"/>
      <c r="C617" s="93"/>
      <c r="D617" s="107"/>
      <c r="E617" s="234"/>
      <c r="F617" s="109"/>
      <c r="G617" s="232"/>
    </row>
    <row r="618" spans="1:7" ht="24.95" customHeight="1">
      <c r="A618" s="271"/>
      <c r="B618" s="107"/>
      <c r="C618" s="93"/>
      <c r="D618" s="107"/>
      <c r="E618" s="234"/>
      <c r="F618" s="109"/>
      <c r="G618" s="232"/>
    </row>
    <row r="619" spans="1:7" ht="24.95" customHeight="1">
      <c r="A619" s="271"/>
      <c r="B619" s="107"/>
      <c r="C619" s="93"/>
      <c r="D619" s="107"/>
      <c r="E619" s="234"/>
      <c r="F619" s="109"/>
      <c r="G619" s="232"/>
    </row>
    <row r="620" spans="1:7" ht="24.95" customHeight="1">
      <c r="A620" s="271"/>
      <c r="B620" s="107"/>
      <c r="C620" s="93"/>
      <c r="D620" s="107"/>
      <c r="E620" s="234"/>
      <c r="F620" s="109"/>
      <c r="G620" s="232"/>
    </row>
    <row r="621" spans="1:7" ht="24.95" customHeight="1">
      <c r="A621" s="271"/>
      <c r="B621" s="107"/>
      <c r="C621" s="93"/>
      <c r="D621" s="107"/>
      <c r="E621" s="234"/>
      <c r="F621" s="109"/>
      <c r="G621" s="232"/>
    </row>
    <row r="622" spans="1:7" ht="24.95" customHeight="1">
      <c r="A622" s="271"/>
      <c r="B622" s="107"/>
      <c r="C622" s="93"/>
      <c r="D622" s="107"/>
      <c r="E622" s="234"/>
      <c r="F622" s="109"/>
      <c r="G622" s="232"/>
    </row>
    <row r="623" spans="1:7" ht="24.95" customHeight="1">
      <c r="A623" s="271"/>
      <c r="B623" s="107"/>
      <c r="C623" s="93"/>
      <c r="D623" s="107"/>
      <c r="E623" s="234"/>
      <c r="F623" s="111"/>
      <c r="G623" s="232"/>
    </row>
    <row r="624" spans="1:7" ht="24.95" customHeight="1">
      <c r="A624" s="271"/>
      <c r="B624" s="107"/>
      <c r="C624" s="93"/>
      <c r="D624" s="107"/>
      <c r="E624" s="234"/>
      <c r="F624" s="111"/>
      <c r="G624" s="232"/>
    </row>
    <row r="625" spans="1:7" ht="24.95" customHeight="1">
      <c r="A625" s="271"/>
      <c r="B625" s="107"/>
      <c r="C625" s="93"/>
      <c r="D625" s="107"/>
      <c r="E625" s="234"/>
      <c r="F625" s="111"/>
      <c r="G625" s="232"/>
    </row>
    <row r="626" spans="1:7" ht="24.95" customHeight="1">
      <c r="A626" s="271"/>
      <c r="B626" s="107"/>
      <c r="C626" s="93"/>
      <c r="D626" s="107"/>
      <c r="E626" s="93"/>
      <c r="F626" s="109"/>
      <c r="G626" s="232"/>
    </row>
    <row r="627" spans="1:7" ht="24.95" customHeight="1">
      <c r="A627" s="271"/>
      <c r="B627" s="107"/>
      <c r="C627" s="93"/>
      <c r="D627" s="107"/>
      <c r="E627" s="93"/>
      <c r="F627" s="109"/>
      <c r="G627" s="232"/>
    </row>
    <row r="628" spans="1:7" ht="24.95" customHeight="1">
      <c r="A628" s="271"/>
      <c r="B628" s="107"/>
      <c r="C628" s="93"/>
      <c r="D628" s="257"/>
      <c r="E628" s="93"/>
      <c r="F628" s="257"/>
      <c r="G628" s="232"/>
    </row>
    <row r="629" spans="1:7" ht="24.95" customHeight="1">
      <c r="A629" s="271"/>
      <c r="B629" s="107"/>
      <c r="C629" s="93"/>
      <c r="D629" s="107"/>
      <c r="E629" s="93"/>
      <c r="F629" s="109"/>
      <c r="G629" s="232"/>
    </row>
    <row r="630" spans="1:7" ht="24.95" customHeight="1">
      <c r="A630" s="271"/>
      <c r="B630" s="107"/>
      <c r="C630" s="93"/>
      <c r="D630" s="250"/>
      <c r="E630" s="93"/>
      <c r="F630" s="250"/>
      <c r="G630" s="232"/>
    </row>
    <row r="631" spans="1:7" ht="24.95" customHeight="1">
      <c r="A631" s="271"/>
      <c r="B631" s="93"/>
      <c r="C631" s="93"/>
      <c r="D631" s="107"/>
      <c r="E631" s="93"/>
      <c r="F631" s="109"/>
      <c r="G631" s="232"/>
    </row>
    <row r="632" spans="1:7" ht="24.95" customHeight="1">
      <c r="A632" s="271"/>
      <c r="B632" s="93"/>
      <c r="C632" s="93"/>
      <c r="D632" s="107"/>
      <c r="E632" s="93"/>
      <c r="F632" s="109"/>
      <c r="G632" s="232"/>
    </row>
    <row r="633" spans="1:7" ht="24.95" customHeight="1">
      <c r="A633" s="271"/>
      <c r="B633" s="252"/>
      <c r="C633" s="93"/>
      <c r="D633" s="107"/>
      <c r="E633" s="93"/>
      <c r="F633" s="109"/>
      <c r="G633" s="232"/>
    </row>
    <row r="634" spans="1:7" ht="24.95" customHeight="1" thickBot="1">
      <c r="A634" s="291"/>
      <c r="B634" s="236"/>
      <c r="C634" s="236"/>
      <c r="D634" s="189"/>
      <c r="E634" s="236"/>
      <c r="F634" s="237"/>
      <c r="G634" s="238"/>
    </row>
    <row r="635" spans="1:7" ht="24.95" customHeight="1" thickBot="1">
      <c r="A635" s="287" t="s">
        <v>25</v>
      </c>
      <c r="B635" s="233" t="str">
        <f>시설공수량집계!A37</f>
        <v>잔디수로</v>
      </c>
      <c r="C635" s="233" t="str">
        <f>시설공수량집계!B37</f>
        <v>W300</v>
      </c>
      <c r="D635" s="254"/>
      <c r="E635" s="255" t="s">
        <v>58</v>
      </c>
      <c r="F635" s="256"/>
      <c r="G635" s="288"/>
    </row>
    <row r="636" spans="1:7" ht="24.95" customHeight="1" thickTop="1" thickBot="1">
      <c r="A636" s="289" t="s">
        <v>26</v>
      </c>
      <c r="B636" s="245" t="s">
        <v>0</v>
      </c>
      <c r="C636" s="246" t="s">
        <v>1</v>
      </c>
      <c r="D636" s="246" t="s">
        <v>27</v>
      </c>
      <c r="E636" s="246" t="s">
        <v>28</v>
      </c>
      <c r="F636" s="246" t="s">
        <v>3</v>
      </c>
      <c r="G636" s="290" t="s">
        <v>4</v>
      </c>
    </row>
    <row r="637" spans="1:7" ht="24.95" customHeight="1" thickTop="1">
      <c r="A637" s="258"/>
      <c r="B637" s="247"/>
      <c r="C637" s="248"/>
      <c r="D637" s="249"/>
      <c r="E637" s="249"/>
      <c r="F637" s="249"/>
      <c r="G637" s="260"/>
    </row>
    <row r="638" spans="1:7" ht="24.95" customHeight="1">
      <c r="A638" s="258"/>
      <c r="B638" s="247"/>
      <c r="C638" s="248"/>
      <c r="D638" s="249"/>
      <c r="E638" s="249"/>
      <c r="F638" s="249"/>
      <c r="G638" s="260"/>
    </row>
    <row r="639" spans="1:7" ht="24.95" customHeight="1">
      <c r="A639" s="258"/>
      <c r="B639" s="247"/>
      <c r="C639" s="248"/>
      <c r="D639" s="249"/>
      <c r="E639" s="249"/>
      <c r="F639" s="249"/>
      <c r="G639" s="260"/>
    </row>
    <row r="640" spans="1:7" ht="24.95" customHeight="1">
      <c r="A640" s="258"/>
      <c r="B640" s="247"/>
      <c r="C640" s="248"/>
      <c r="D640" s="249"/>
      <c r="E640" s="249"/>
      <c r="F640" s="249"/>
      <c r="G640" s="260"/>
    </row>
    <row r="641" spans="1:7" ht="24.95" customHeight="1">
      <c r="A641" s="258"/>
      <c r="B641" s="247"/>
      <c r="C641" s="248"/>
      <c r="D641" s="249"/>
      <c r="E641" s="249"/>
      <c r="F641" s="249"/>
      <c r="G641" s="260"/>
    </row>
    <row r="642" spans="1:7" ht="24.95" customHeight="1">
      <c r="A642" s="258"/>
      <c r="B642" s="247"/>
      <c r="C642" s="248"/>
      <c r="D642" s="249"/>
      <c r="E642" s="249"/>
      <c r="F642" s="249"/>
      <c r="G642" s="260"/>
    </row>
    <row r="643" spans="1:7" ht="24.95" customHeight="1">
      <c r="A643" s="258"/>
      <c r="B643" s="247"/>
      <c r="C643" s="248"/>
      <c r="D643" s="249"/>
      <c r="E643" s="249"/>
      <c r="F643" s="249"/>
      <c r="G643" s="260"/>
    </row>
    <row r="644" spans="1:7" ht="24.95" customHeight="1">
      <c r="A644" s="258"/>
      <c r="B644" s="247"/>
      <c r="C644" s="248"/>
      <c r="D644" s="249"/>
      <c r="E644" s="249"/>
      <c r="F644" s="249"/>
      <c r="G644" s="260"/>
    </row>
    <row r="645" spans="1:7" ht="24.95" customHeight="1">
      <c r="A645" s="258"/>
      <c r="B645" s="247"/>
      <c r="C645" s="248"/>
      <c r="D645" s="249"/>
      <c r="E645" s="249"/>
      <c r="F645" s="249"/>
      <c r="G645" s="260"/>
    </row>
    <row r="646" spans="1:7" ht="24.95" customHeight="1">
      <c r="A646" s="258"/>
      <c r="B646" s="247"/>
      <c r="C646" s="248"/>
      <c r="D646" s="249"/>
      <c r="E646" s="249"/>
      <c r="F646" s="249"/>
      <c r="G646" s="260"/>
    </row>
    <row r="647" spans="1:7" ht="24.95" customHeight="1">
      <c r="A647" s="258"/>
      <c r="B647" s="247"/>
      <c r="C647" s="248"/>
      <c r="D647" s="249"/>
      <c r="E647" s="249"/>
      <c r="F647" s="249"/>
      <c r="G647" s="260"/>
    </row>
    <row r="648" spans="1:7" ht="24.95" customHeight="1">
      <c r="A648" s="258"/>
      <c r="B648" s="247"/>
      <c r="C648" s="248"/>
      <c r="D648" s="249"/>
      <c r="E648" s="249"/>
      <c r="F648" s="249"/>
      <c r="G648" s="260"/>
    </row>
    <row r="649" spans="1:7" ht="24.95" customHeight="1">
      <c r="A649" s="258"/>
      <c r="B649" s="247"/>
      <c r="C649" s="248"/>
      <c r="D649" s="249"/>
      <c r="E649" s="249"/>
      <c r="F649" s="249"/>
      <c r="G649" s="260"/>
    </row>
    <row r="650" spans="1:7" ht="24.95" customHeight="1">
      <c r="A650" s="271">
        <v>1</v>
      </c>
      <c r="B650" s="107" t="s">
        <v>47</v>
      </c>
      <c r="C650" s="93" t="s">
        <v>24</v>
      </c>
      <c r="D650" s="107" t="s">
        <v>1319</v>
      </c>
      <c r="E650" s="286" t="s">
        <v>1111</v>
      </c>
      <c r="F650" s="109">
        <f>(0.6+0.3)/2*0.1</f>
        <v>4.4999999999999998E-2</v>
      </c>
      <c r="G650" s="232"/>
    </row>
    <row r="651" spans="1:7" ht="24.95" customHeight="1">
      <c r="A651" s="271">
        <v>2</v>
      </c>
      <c r="B651" s="107" t="s">
        <v>48</v>
      </c>
      <c r="C651" s="93" t="s">
        <v>24</v>
      </c>
      <c r="D651" s="107" t="s">
        <v>1320</v>
      </c>
      <c r="E651" s="286" t="s">
        <v>1111</v>
      </c>
      <c r="F651" s="109">
        <f>F650</f>
        <v>4.4999999999999998E-2</v>
      </c>
      <c r="G651" s="232"/>
    </row>
    <row r="652" spans="1:7" ht="24.95" customHeight="1">
      <c r="A652" s="271">
        <v>3</v>
      </c>
      <c r="B652" s="107" t="s">
        <v>1322</v>
      </c>
      <c r="C652" s="93" t="s">
        <v>24</v>
      </c>
      <c r="D652" s="107" t="s">
        <v>1321</v>
      </c>
      <c r="E652" s="93" t="s">
        <v>29</v>
      </c>
      <c r="F652" s="109">
        <f>0.8*1</f>
        <v>0.8</v>
      </c>
      <c r="G652" s="232"/>
    </row>
    <row r="653" spans="1:7" ht="24.95" customHeight="1">
      <c r="A653" s="271">
        <v>4</v>
      </c>
      <c r="B653" s="107" t="s">
        <v>1432</v>
      </c>
      <c r="C653" s="93"/>
      <c r="D653" s="107">
        <v>0.35</v>
      </c>
      <c r="E653" s="93" t="s">
        <v>29</v>
      </c>
      <c r="F653" s="109">
        <f>D653</f>
        <v>0.35</v>
      </c>
      <c r="G653" s="232"/>
    </row>
    <row r="654" spans="1:7" ht="24.95" customHeight="1">
      <c r="A654" s="271"/>
      <c r="B654" s="107"/>
      <c r="C654" s="93"/>
      <c r="D654" s="107"/>
      <c r="E654" s="93"/>
      <c r="F654" s="109"/>
      <c r="G654" s="232"/>
    </row>
    <row r="655" spans="1:7" ht="24.95" customHeight="1">
      <c r="A655" s="271"/>
      <c r="B655" s="107"/>
      <c r="C655" s="93"/>
      <c r="D655" s="107"/>
      <c r="E655" s="93"/>
      <c r="F655" s="109"/>
      <c r="G655" s="232"/>
    </row>
    <row r="656" spans="1:7" ht="24.95" customHeight="1">
      <c r="A656" s="271"/>
      <c r="B656" s="107"/>
      <c r="C656" s="93"/>
      <c r="D656" s="107"/>
      <c r="E656" s="93"/>
      <c r="F656" s="109"/>
      <c r="G656" s="232"/>
    </row>
    <row r="657" spans="1:7" ht="24.95" customHeight="1">
      <c r="A657" s="271"/>
      <c r="B657" s="107"/>
      <c r="C657" s="93"/>
      <c r="D657" s="107"/>
      <c r="E657" s="93"/>
      <c r="F657" s="109"/>
      <c r="G657" s="232"/>
    </row>
    <row r="658" spans="1:7" ht="24.95" customHeight="1">
      <c r="A658" s="271"/>
      <c r="B658" s="107"/>
      <c r="C658" s="93"/>
      <c r="D658" s="107"/>
      <c r="E658" s="93"/>
      <c r="F658" s="109"/>
      <c r="G658" s="232"/>
    </row>
    <row r="659" spans="1:7" ht="24.95" customHeight="1">
      <c r="A659" s="271"/>
      <c r="B659" s="107"/>
      <c r="C659" s="93"/>
      <c r="D659" s="107"/>
      <c r="E659" s="93"/>
      <c r="F659" s="109"/>
      <c r="G659" s="232"/>
    </row>
    <row r="660" spans="1:7" ht="24.95" customHeight="1">
      <c r="A660" s="271"/>
      <c r="B660" s="107"/>
      <c r="C660" s="93"/>
      <c r="D660" s="107"/>
      <c r="E660" s="93"/>
      <c r="F660" s="109"/>
      <c r="G660" s="232"/>
    </row>
    <row r="661" spans="1:7" ht="24.95" customHeight="1">
      <c r="A661" s="271"/>
      <c r="B661" s="107"/>
      <c r="C661" s="93"/>
      <c r="D661" s="107"/>
      <c r="E661" s="93"/>
      <c r="F661" s="109"/>
      <c r="G661" s="232"/>
    </row>
    <row r="662" spans="1:7" ht="24.95" customHeight="1">
      <c r="A662" s="271"/>
      <c r="B662" s="107"/>
      <c r="C662" s="93"/>
      <c r="D662" s="107"/>
      <c r="E662" s="93"/>
      <c r="F662" s="109"/>
      <c r="G662" s="232"/>
    </row>
    <row r="663" spans="1:7" ht="24.95" customHeight="1">
      <c r="A663" s="271"/>
      <c r="B663" s="107"/>
      <c r="C663" s="93"/>
      <c r="D663" s="107"/>
      <c r="E663" s="93"/>
      <c r="F663" s="109"/>
      <c r="G663" s="232"/>
    </row>
    <row r="664" spans="1:7" ht="24.95" customHeight="1">
      <c r="A664" s="271"/>
      <c r="B664" s="107"/>
      <c r="C664" s="93"/>
      <c r="D664" s="107"/>
      <c r="E664" s="93"/>
      <c r="F664" s="109"/>
      <c r="G664" s="232"/>
    </row>
    <row r="665" spans="1:7" ht="24.95" customHeight="1">
      <c r="A665" s="271"/>
      <c r="B665" s="107"/>
      <c r="C665" s="93"/>
      <c r="D665" s="107"/>
      <c r="E665" s="93"/>
      <c r="F665" s="109"/>
      <c r="G665" s="232"/>
    </row>
    <row r="666" spans="1:7" ht="24.95" customHeight="1">
      <c r="A666" s="271"/>
      <c r="B666" s="107"/>
      <c r="C666" s="93"/>
      <c r="D666" s="107"/>
      <c r="E666" s="93"/>
      <c r="F666" s="109"/>
      <c r="G666" s="232"/>
    </row>
    <row r="667" spans="1:7" ht="24.95" customHeight="1">
      <c r="A667" s="271"/>
      <c r="B667" s="107"/>
      <c r="C667" s="93"/>
      <c r="D667" s="107"/>
      <c r="E667" s="93"/>
      <c r="F667" s="109"/>
      <c r="G667" s="232"/>
    </row>
    <row r="668" spans="1:7" ht="24.95" customHeight="1">
      <c r="A668" s="271"/>
      <c r="B668" s="107"/>
      <c r="C668" s="93"/>
      <c r="D668" s="235"/>
      <c r="E668" s="93"/>
      <c r="F668" s="109"/>
      <c r="G668" s="232"/>
    </row>
    <row r="669" spans="1:7" ht="24.95" customHeight="1">
      <c r="A669" s="271"/>
      <c r="B669" s="252"/>
      <c r="C669" s="93"/>
      <c r="D669" s="107"/>
      <c r="E669" s="93"/>
      <c r="F669" s="109"/>
      <c r="G669" s="232"/>
    </row>
    <row r="670" spans="1:7" ht="24.95" customHeight="1">
      <c r="A670" s="271"/>
      <c r="B670" s="252"/>
      <c r="C670" s="93"/>
      <c r="D670" s="107"/>
      <c r="E670" s="93"/>
      <c r="F670" s="109"/>
      <c r="G670" s="232"/>
    </row>
    <row r="671" spans="1:7" ht="24.95" customHeight="1">
      <c r="A671" s="271"/>
      <c r="B671" s="252"/>
      <c r="C671" s="93"/>
      <c r="D671" s="107"/>
      <c r="E671" s="93"/>
      <c r="F671" s="109"/>
      <c r="G671" s="232"/>
    </row>
    <row r="672" spans="1:7" ht="24.95" customHeight="1" thickBot="1">
      <c r="A672" s="291"/>
      <c r="B672" s="236"/>
      <c r="C672" s="236"/>
      <c r="D672" s="189"/>
      <c r="E672" s="236"/>
      <c r="F672" s="237"/>
      <c r="G672" s="238"/>
    </row>
    <row r="673" spans="1:7" ht="24.95" customHeight="1" thickBot="1">
      <c r="A673" s="287" t="s">
        <v>25</v>
      </c>
      <c r="B673" s="233" t="str">
        <f>시설공수량집계!A38</f>
        <v>레인가든</v>
      </c>
      <c r="C673" s="233" t="str">
        <f>시설공수량집계!B38</f>
        <v>54m2</v>
      </c>
      <c r="D673" s="254"/>
      <c r="E673" s="255" t="s">
        <v>608</v>
      </c>
      <c r="F673" s="256"/>
      <c r="G673" s="288"/>
    </row>
    <row r="674" spans="1:7" ht="24.95" customHeight="1" thickTop="1" thickBot="1">
      <c r="A674" s="289" t="s">
        <v>26</v>
      </c>
      <c r="B674" s="245" t="s">
        <v>0</v>
      </c>
      <c r="C674" s="246" t="s">
        <v>1</v>
      </c>
      <c r="D674" s="246" t="s">
        <v>27</v>
      </c>
      <c r="E674" s="246" t="s">
        <v>28</v>
      </c>
      <c r="F674" s="246" t="s">
        <v>3</v>
      </c>
      <c r="G674" s="290" t="s">
        <v>4</v>
      </c>
    </row>
    <row r="675" spans="1:7" ht="24.95" customHeight="1" thickTop="1">
      <c r="A675" s="258"/>
      <c r="B675" s="247"/>
      <c r="C675" s="248"/>
      <c r="D675" s="249"/>
      <c r="E675" s="249"/>
      <c r="F675" s="259"/>
      <c r="G675" s="260"/>
    </row>
    <row r="676" spans="1:7" ht="24.95" customHeight="1">
      <c r="A676" s="258"/>
      <c r="B676" s="247"/>
      <c r="C676" s="248"/>
      <c r="D676" s="249"/>
      <c r="E676" s="249"/>
      <c r="F676" s="259"/>
      <c r="G676" s="260"/>
    </row>
    <row r="677" spans="1:7" ht="24.95" customHeight="1">
      <c r="A677" s="258"/>
      <c r="B677" s="247"/>
      <c r="C677" s="248"/>
      <c r="D677" s="249"/>
      <c r="E677" s="249"/>
      <c r="F677" s="259"/>
      <c r="G677" s="260"/>
    </row>
    <row r="678" spans="1:7" ht="24.95" customHeight="1">
      <c r="A678" s="258"/>
      <c r="B678" s="247"/>
      <c r="C678" s="248"/>
      <c r="D678" s="249"/>
      <c r="E678" s="249"/>
      <c r="F678" s="259"/>
      <c r="G678" s="260"/>
    </row>
    <row r="679" spans="1:7" ht="24.95" customHeight="1">
      <c r="A679" s="258"/>
      <c r="B679" s="247"/>
      <c r="C679" s="248"/>
      <c r="D679" s="249"/>
      <c r="E679" s="249"/>
      <c r="F679" s="259"/>
      <c r="G679" s="260"/>
    </row>
    <row r="680" spans="1:7" ht="24.95" customHeight="1">
      <c r="A680" s="258"/>
      <c r="B680" s="247"/>
      <c r="C680" s="248"/>
      <c r="D680" s="249"/>
      <c r="E680" s="249"/>
      <c r="F680" s="259"/>
      <c r="G680" s="260"/>
    </row>
    <row r="681" spans="1:7" ht="24.95" customHeight="1">
      <c r="A681" s="258"/>
      <c r="B681" s="247"/>
      <c r="C681" s="248"/>
      <c r="D681" s="249"/>
      <c r="E681" s="249"/>
      <c r="F681" s="259"/>
      <c r="G681" s="260"/>
    </row>
    <row r="682" spans="1:7" ht="24.95" customHeight="1">
      <c r="A682" s="258"/>
      <c r="B682" s="247"/>
      <c r="C682" s="248"/>
      <c r="D682" s="249"/>
      <c r="E682" s="249"/>
      <c r="F682" s="259"/>
      <c r="G682" s="260"/>
    </row>
    <row r="683" spans="1:7" ht="24.95" customHeight="1">
      <c r="A683" s="258"/>
      <c r="B683" s="247"/>
      <c r="C683" s="248"/>
      <c r="D683" s="249"/>
      <c r="E683" s="249"/>
      <c r="F683" s="259"/>
      <c r="G683" s="260"/>
    </row>
    <row r="684" spans="1:7" ht="24.95" customHeight="1">
      <c r="A684" s="258"/>
      <c r="B684" s="247"/>
      <c r="C684" s="248"/>
      <c r="D684" s="249"/>
      <c r="E684" s="249"/>
      <c r="F684" s="259"/>
      <c r="G684" s="260"/>
    </row>
    <row r="685" spans="1:7" ht="24.95" customHeight="1">
      <c r="A685" s="258"/>
      <c r="B685" s="247"/>
      <c r="C685" s="248"/>
      <c r="D685" s="249"/>
      <c r="E685" s="249"/>
      <c r="F685" s="259"/>
      <c r="G685" s="260"/>
    </row>
    <row r="686" spans="1:7" ht="24.95" customHeight="1">
      <c r="A686" s="258"/>
      <c r="B686" s="247"/>
      <c r="C686" s="248"/>
      <c r="D686" s="249"/>
      <c r="E686" s="249"/>
      <c r="F686" s="259"/>
      <c r="G686" s="260"/>
    </row>
    <row r="687" spans="1:7" ht="24.95" customHeight="1">
      <c r="A687" s="261"/>
      <c r="B687" s="262"/>
      <c r="C687" s="263"/>
      <c r="D687" s="264" t="s">
        <v>609</v>
      </c>
      <c r="E687" s="264"/>
      <c r="F687" s="265"/>
      <c r="G687" s="266"/>
    </row>
    <row r="688" spans="1:7" ht="24.95" customHeight="1">
      <c r="A688" s="267">
        <v>1</v>
      </c>
      <c r="B688" s="268" t="s">
        <v>47</v>
      </c>
      <c r="C688" s="234" t="s">
        <v>1323</v>
      </c>
      <c r="D688" s="268">
        <v>14.74</v>
      </c>
      <c r="E688" s="234" t="s">
        <v>260</v>
      </c>
      <c r="F688" s="272">
        <f>D688</f>
        <v>14.74</v>
      </c>
      <c r="G688" s="270"/>
    </row>
    <row r="689" spans="1:7" ht="24.95" customHeight="1">
      <c r="A689" s="271">
        <v>2</v>
      </c>
      <c r="B689" s="107" t="s">
        <v>48</v>
      </c>
      <c r="C689" s="93" t="s">
        <v>1324</v>
      </c>
      <c r="D689" s="107" t="s">
        <v>1320</v>
      </c>
      <c r="E689" s="93" t="s">
        <v>260</v>
      </c>
      <c r="F689" s="272">
        <f>F688</f>
        <v>14.74</v>
      </c>
      <c r="G689" s="232"/>
    </row>
    <row r="690" spans="1:7" ht="24.95" customHeight="1">
      <c r="A690" s="271">
        <v>3</v>
      </c>
      <c r="B690" s="107" t="s">
        <v>1325</v>
      </c>
      <c r="C690" s="93" t="s">
        <v>1326</v>
      </c>
      <c r="D690" s="107" t="s">
        <v>1327</v>
      </c>
      <c r="E690" s="93" t="s">
        <v>260</v>
      </c>
      <c r="F690" s="272">
        <f>17*0.2</f>
        <v>3.4000000000000004</v>
      </c>
      <c r="G690" s="232" t="s">
        <v>32</v>
      </c>
    </row>
    <row r="691" spans="1:7" ht="24.95" customHeight="1">
      <c r="A691" s="271"/>
      <c r="B691" s="107"/>
      <c r="C691" s="93"/>
      <c r="D691" s="107" t="s">
        <v>1328</v>
      </c>
      <c r="E691" s="93" t="s">
        <v>260</v>
      </c>
      <c r="F691" s="272">
        <f>F690*1.04</f>
        <v>3.5360000000000005</v>
      </c>
      <c r="G691" s="232" t="s">
        <v>33</v>
      </c>
    </row>
    <row r="692" spans="1:7" ht="24.95" customHeight="1">
      <c r="A692" s="271">
        <v>4</v>
      </c>
      <c r="B692" s="107" t="s">
        <v>610</v>
      </c>
      <c r="C692" s="93"/>
      <c r="D692" s="107" t="s">
        <v>1329</v>
      </c>
      <c r="E692" s="93" t="s">
        <v>260</v>
      </c>
      <c r="F692" s="272">
        <f>F690</f>
        <v>3.4000000000000004</v>
      </c>
      <c r="G692" s="232"/>
    </row>
    <row r="693" spans="1:7" ht="24.95" customHeight="1">
      <c r="A693" s="271">
        <v>5</v>
      </c>
      <c r="B693" s="107" t="s">
        <v>1354</v>
      </c>
      <c r="C693" s="93"/>
      <c r="D693" s="107">
        <v>63.38</v>
      </c>
      <c r="E693" s="93" t="s">
        <v>29</v>
      </c>
      <c r="F693" s="272">
        <f>D693</f>
        <v>63.38</v>
      </c>
      <c r="G693" s="232"/>
    </row>
    <row r="694" spans="1:7" ht="24.95" customHeight="1">
      <c r="A694" s="271">
        <v>6</v>
      </c>
      <c r="B694" s="107" t="s">
        <v>1330</v>
      </c>
      <c r="C694" s="93"/>
      <c r="D694" s="107"/>
      <c r="E694" s="93"/>
      <c r="F694" s="273"/>
      <c r="G694" s="232"/>
    </row>
    <row r="695" spans="1:7" ht="24.95" customHeight="1">
      <c r="A695" s="271"/>
      <c r="B695" s="107" t="s">
        <v>1331</v>
      </c>
      <c r="C695" s="93" t="s">
        <v>1334</v>
      </c>
      <c r="D695" s="107"/>
      <c r="E695" s="93" t="s">
        <v>1336</v>
      </c>
      <c r="F695" s="474">
        <v>420</v>
      </c>
      <c r="G695" s="232"/>
    </row>
    <row r="696" spans="1:7" ht="24.95" customHeight="1">
      <c r="A696" s="271"/>
      <c r="B696" s="107" t="s">
        <v>1332</v>
      </c>
      <c r="C696" s="93" t="s">
        <v>1335</v>
      </c>
      <c r="D696" s="107"/>
      <c r="E696" s="93" t="s">
        <v>1336</v>
      </c>
      <c r="F696" s="475">
        <v>350</v>
      </c>
      <c r="G696" s="232"/>
    </row>
    <row r="697" spans="1:7" ht="24.95" customHeight="1">
      <c r="A697" s="271"/>
      <c r="B697" s="107" t="s">
        <v>1333</v>
      </c>
      <c r="C697" s="93" t="s">
        <v>1334</v>
      </c>
      <c r="D697" s="107"/>
      <c r="E697" s="93" t="s">
        <v>1336</v>
      </c>
      <c r="F697" s="475">
        <v>290</v>
      </c>
      <c r="G697" s="232"/>
    </row>
    <row r="698" spans="1:7" ht="24.95" customHeight="1">
      <c r="A698" s="271"/>
      <c r="B698" s="107"/>
      <c r="C698" s="93"/>
      <c r="D698" s="107"/>
      <c r="E698" s="93"/>
      <c r="F698" s="273"/>
      <c r="G698" s="232"/>
    </row>
    <row r="699" spans="1:7" ht="24.95" customHeight="1">
      <c r="A699" s="271"/>
      <c r="B699" s="107"/>
      <c r="C699" s="93"/>
      <c r="D699" s="107"/>
      <c r="E699" s="93"/>
      <c r="F699" s="273"/>
      <c r="G699" s="232"/>
    </row>
    <row r="700" spans="1:7" ht="24.95" customHeight="1">
      <c r="A700" s="271"/>
      <c r="B700" s="107"/>
      <c r="C700" s="93"/>
      <c r="D700" s="107"/>
      <c r="E700" s="93"/>
      <c r="F700" s="274"/>
      <c r="G700" s="232"/>
    </row>
    <row r="701" spans="1:7" ht="24.95" customHeight="1">
      <c r="A701" s="271"/>
      <c r="B701" s="107"/>
      <c r="C701" s="93"/>
      <c r="D701" s="107"/>
      <c r="E701" s="93"/>
      <c r="F701" s="274"/>
      <c r="G701" s="232"/>
    </row>
    <row r="702" spans="1:7" ht="24.95" customHeight="1">
      <c r="A702" s="271"/>
      <c r="B702" s="107"/>
      <c r="C702" s="93"/>
      <c r="D702" s="107"/>
      <c r="E702" s="93"/>
      <c r="F702" s="275"/>
      <c r="G702" s="232"/>
    </row>
    <row r="703" spans="1:7" ht="24.95" customHeight="1">
      <c r="A703" s="295"/>
      <c r="B703" s="76"/>
      <c r="C703" s="76"/>
      <c r="D703" s="107"/>
      <c r="E703" s="93"/>
      <c r="F703" s="272"/>
      <c r="G703" s="232"/>
    </row>
    <row r="704" spans="1:7" ht="24.95" customHeight="1">
      <c r="A704" s="271"/>
      <c r="B704" s="107"/>
      <c r="C704" s="77"/>
      <c r="D704" s="107"/>
      <c r="E704" s="93"/>
      <c r="F704" s="272"/>
      <c r="G704" s="232"/>
    </row>
    <row r="705" spans="1:7" ht="24.95" customHeight="1">
      <c r="A705" s="271"/>
      <c r="B705" s="107"/>
      <c r="C705" s="77"/>
      <c r="D705" s="107"/>
      <c r="E705" s="93"/>
      <c r="F705" s="273"/>
      <c r="G705" s="232"/>
    </row>
    <row r="706" spans="1:7" ht="24.95" customHeight="1">
      <c r="A706" s="271"/>
      <c r="B706" s="107"/>
      <c r="C706" s="93"/>
      <c r="D706" s="107"/>
      <c r="E706" s="93"/>
      <c r="F706" s="272"/>
      <c r="G706" s="232"/>
    </row>
    <row r="707" spans="1:7" ht="24.95" customHeight="1">
      <c r="A707" s="271"/>
      <c r="B707" s="107"/>
      <c r="C707" s="93"/>
      <c r="D707" s="107"/>
      <c r="E707" s="93"/>
      <c r="F707" s="272"/>
      <c r="G707" s="232"/>
    </row>
    <row r="708" spans="1:7" ht="24.95" customHeight="1">
      <c r="A708" s="271"/>
      <c r="B708" s="107"/>
      <c r="C708" s="93"/>
      <c r="D708" s="107"/>
      <c r="E708" s="93"/>
      <c r="F708" s="272"/>
      <c r="G708" s="232"/>
    </row>
    <row r="709" spans="1:7" ht="24.95" customHeight="1">
      <c r="A709" s="271"/>
      <c r="B709" s="107"/>
      <c r="C709" s="93"/>
      <c r="D709" s="107"/>
      <c r="E709" s="93"/>
      <c r="F709" s="273"/>
      <c r="G709" s="232"/>
    </row>
    <row r="710" spans="1:7" ht="24.95" customHeight="1" thickBot="1">
      <c r="A710" s="291"/>
      <c r="B710" s="236"/>
      <c r="C710" s="236"/>
      <c r="D710" s="189"/>
      <c r="E710" s="236"/>
      <c r="F710" s="237"/>
      <c r="G710" s="238"/>
    </row>
    <row r="711" spans="1:7" ht="24.95" customHeight="1" thickBot="1">
      <c r="A711" s="287" t="s">
        <v>25</v>
      </c>
      <c r="B711" s="233" t="str">
        <f>시설공수량집계!A39</f>
        <v>소생물서식공간</v>
      </c>
      <c r="C711" s="233" t="str">
        <f>시설공수량집계!B39</f>
        <v>54m2</v>
      </c>
      <c r="D711" s="254"/>
      <c r="E711" s="255" t="s">
        <v>1337</v>
      </c>
      <c r="F711" s="256"/>
      <c r="G711" s="288"/>
    </row>
    <row r="712" spans="1:7" ht="24.95" customHeight="1" thickTop="1" thickBot="1">
      <c r="A712" s="289" t="s">
        <v>26</v>
      </c>
      <c r="B712" s="245" t="s">
        <v>0</v>
      </c>
      <c r="C712" s="246" t="s">
        <v>1</v>
      </c>
      <c r="D712" s="246" t="s">
        <v>27</v>
      </c>
      <c r="E712" s="246" t="s">
        <v>28</v>
      </c>
      <c r="F712" s="246" t="s">
        <v>3</v>
      </c>
      <c r="G712" s="290" t="s">
        <v>4</v>
      </c>
    </row>
    <row r="713" spans="1:7" ht="24.95" customHeight="1" thickTop="1">
      <c r="A713" s="258"/>
      <c r="B713" s="247"/>
      <c r="C713" s="248"/>
      <c r="D713" s="249"/>
      <c r="E713" s="249"/>
      <c r="F713" s="249"/>
      <c r="G713" s="260"/>
    </row>
    <row r="714" spans="1:7" ht="24.95" customHeight="1">
      <c r="A714" s="258"/>
      <c r="B714" s="247"/>
      <c r="C714" s="248"/>
      <c r="D714" s="249"/>
      <c r="E714" s="249"/>
      <c r="F714" s="249"/>
      <c r="G714" s="260"/>
    </row>
    <row r="715" spans="1:7" ht="24.95" customHeight="1">
      <c r="A715" s="258"/>
      <c r="B715" s="247"/>
      <c r="C715" s="248"/>
      <c r="D715" s="249"/>
      <c r="E715" s="249"/>
      <c r="F715" s="249"/>
      <c r="G715" s="260"/>
    </row>
    <row r="716" spans="1:7" ht="24.95" customHeight="1">
      <c r="A716" s="258"/>
      <c r="B716" s="247"/>
      <c r="C716" s="248"/>
      <c r="D716" s="249"/>
      <c r="E716" s="249"/>
      <c r="F716" s="249"/>
      <c r="G716" s="260"/>
    </row>
    <row r="717" spans="1:7" ht="24.95" customHeight="1">
      <c r="A717" s="258"/>
      <c r="B717" s="247"/>
      <c r="C717" s="248"/>
      <c r="D717" s="249"/>
      <c r="E717" s="249"/>
      <c r="F717" s="249"/>
      <c r="G717" s="260"/>
    </row>
    <row r="718" spans="1:7" ht="24.95" customHeight="1">
      <c r="A718" s="258"/>
      <c r="B718" s="247"/>
      <c r="C718" s="248"/>
      <c r="D718" s="249"/>
      <c r="E718" s="249"/>
      <c r="F718" s="249"/>
      <c r="G718" s="260"/>
    </row>
    <row r="719" spans="1:7" ht="24.95" customHeight="1">
      <c r="A719" s="258"/>
      <c r="B719" s="247"/>
      <c r="C719" s="248"/>
      <c r="D719" s="249"/>
      <c r="E719" s="249"/>
      <c r="F719" s="249"/>
      <c r="G719" s="260"/>
    </row>
    <row r="720" spans="1:7" ht="24.95" customHeight="1">
      <c r="A720" s="258"/>
      <c r="B720" s="247"/>
      <c r="C720" s="248"/>
      <c r="D720" s="249"/>
      <c r="E720" s="249"/>
      <c r="F720" s="249"/>
      <c r="G720" s="260"/>
    </row>
    <row r="721" spans="1:7" ht="24.95" customHeight="1">
      <c r="A721" s="258"/>
      <c r="B721" s="247"/>
      <c r="C721" s="248"/>
      <c r="D721" s="249"/>
      <c r="E721" s="249"/>
      <c r="F721" s="249"/>
      <c r="G721" s="260"/>
    </row>
    <row r="722" spans="1:7" ht="24.95" customHeight="1">
      <c r="A722" s="258"/>
      <c r="B722" s="247"/>
      <c r="C722" s="248"/>
      <c r="D722" s="249"/>
      <c r="E722" s="249"/>
      <c r="F722" s="249"/>
      <c r="G722" s="260"/>
    </row>
    <row r="723" spans="1:7" ht="24.95" customHeight="1">
      <c r="A723" s="258"/>
      <c r="B723" s="247"/>
      <c r="C723" s="248"/>
      <c r="D723" s="249"/>
      <c r="E723" s="249"/>
      <c r="F723" s="249"/>
      <c r="G723" s="260"/>
    </row>
    <row r="724" spans="1:7" ht="24.95" customHeight="1">
      <c r="A724" s="258"/>
      <c r="B724" s="247"/>
      <c r="C724" s="248"/>
      <c r="D724" s="249"/>
      <c r="E724" s="249"/>
      <c r="F724" s="249"/>
      <c r="G724" s="260"/>
    </row>
    <row r="725" spans="1:7" ht="24.95" customHeight="1">
      <c r="A725" s="258"/>
      <c r="B725" s="247"/>
      <c r="C725" s="248"/>
      <c r="D725" s="249"/>
      <c r="E725" s="249"/>
      <c r="F725" s="249"/>
      <c r="G725" s="260"/>
    </row>
    <row r="726" spans="1:7" ht="24.95" customHeight="1">
      <c r="A726" s="258"/>
      <c r="B726" s="247"/>
      <c r="C726" s="248"/>
      <c r="D726" s="249"/>
      <c r="E726" s="249"/>
      <c r="F726" s="249"/>
      <c r="G726" s="260"/>
    </row>
    <row r="727" spans="1:7" ht="24.95" customHeight="1">
      <c r="A727" s="271">
        <v>1</v>
      </c>
      <c r="B727" s="107" t="s">
        <v>47</v>
      </c>
      <c r="C727" s="93" t="s">
        <v>1323</v>
      </c>
      <c r="D727" s="107">
        <v>15.65</v>
      </c>
      <c r="E727" s="93" t="s">
        <v>260</v>
      </c>
      <c r="F727" s="272">
        <f>D727</f>
        <v>15.65</v>
      </c>
      <c r="G727" s="232"/>
    </row>
    <row r="728" spans="1:7" ht="24.95" customHeight="1">
      <c r="A728" s="271">
        <v>2</v>
      </c>
      <c r="B728" s="107" t="s">
        <v>48</v>
      </c>
      <c r="C728" s="93" t="s">
        <v>1324</v>
      </c>
      <c r="D728" s="107" t="s">
        <v>1320</v>
      </c>
      <c r="E728" s="93" t="s">
        <v>260</v>
      </c>
      <c r="F728" s="272">
        <f>F727</f>
        <v>15.65</v>
      </c>
      <c r="G728" s="232"/>
    </row>
    <row r="729" spans="1:7" ht="24.95" customHeight="1">
      <c r="A729" s="271">
        <v>3</v>
      </c>
      <c r="B729" s="107" t="s">
        <v>1325</v>
      </c>
      <c r="C729" s="93" t="s">
        <v>1326</v>
      </c>
      <c r="D729" s="107" t="s">
        <v>1340</v>
      </c>
      <c r="E729" s="93" t="s">
        <v>260</v>
      </c>
      <c r="F729" s="272">
        <f>22*0.05</f>
        <v>1.1000000000000001</v>
      </c>
      <c r="G729" s="232" t="s">
        <v>32</v>
      </c>
    </row>
    <row r="730" spans="1:7" ht="24.95" customHeight="1">
      <c r="A730" s="271"/>
      <c r="B730" s="107"/>
      <c r="C730" s="93"/>
      <c r="D730" s="107" t="s">
        <v>1341</v>
      </c>
      <c r="E730" s="93" t="s">
        <v>260</v>
      </c>
      <c r="F730" s="272">
        <f>F729*1.04</f>
        <v>1.1440000000000001</v>
      </c>
      <c r="G730" s="232" t="s">
        <v>33</v>
      </c>
    </row>
    <row r="731" spans="1:7" ht="24.95" customHeight="1">
      <c r="A731" s="271">
        <v>4</v>
      </c>
      <c r="B731" s="107" t="s">
        <v>63</v>
      </c>
      <c r="C731" s="93"/>
      <c r="D731" s="107" t="s">
        <v>1329</v>
      </c>
      <c r="E731" s="93" t="s">
        <v>260</v>
      </c>
      <c r="F731" s="272">
        <f>F729</f>
        <v>1.1000000000000001</v>
      </c>
      <c r="G731" s="232"/>
    </row>
    <row r="732" spans="1:7" ht="24.95" customHeight="1">
      <c r="A732" s="271">
        <v>5</v>
      </c>
      <c r="B732" s="107" t="s">
        <v>1354</v>
      </c>
      <c r="C732" s="93"/>
      <c r="D732" s="107">
        <v>54</v>
      </c>
      <c r="E732" s="93" t="s">
        <v>29</v>
      </c>
      <c r="F732" s="272">
        <f>D732</f>
        <v>54</v>
      </c>
      <c r="G732" s="232"/>
    </row>
    <row r="733" spans="1:7" ht="24.95" customHeight="1">
      <c r="A733" s="271">
        <v>6</v>
      </c>
      <c r="B733" s="107" t="s">
        <v>1330</v>
      </c>
      <c r="C733" s="93"/>
      <c r="D733" s="107"/>
      <c r="E733" s="93"/>
      <c r="F733" s="273"/>
      <c r="G733" s="232"/>
    </row>
    <row r="734" spans="1:7" ht="24.95" customHeight="1">
      <c r="A734" s="271"/>
      <c r="B734" s="107" t="s">
        <v>1342</v>
      </c>
      <c r="C734" s="93" t="s">
        <v>1344</v>
      </c>
      <c r="D734" s="107"/>
      <c r="E734" s="93" t="s">
        <v>1336</v>
      </c>
      <c r="F734" s="474">
        <v>400</v>
      </c>
      <c r="G734" s="232"/>
    </row>
    <row r="735" spans="1:7" ht="24.95" customHeight="1">
      <c r="A735" s="271"/>
      <c r="B735" s="107" t="s">
        <v>1343</v>
      </c>
      <c r="C735" s="93" t="s">
        <v>1335</v>
      </c>
      <c r="D735" s="107"/>
      <c r="E735" s="93" t="s">
        <v>1336</v>
      </c>
      <c r="F735" s="475">
        <v>190</v>
      </c>
      <c r="G735" s="232"/>
    </row>
    <row r="736" spans="1:7" ht="24.95" customHeight="1">
      <c r="A736" s="271">
        <v>7</v>
      </c>
      <c r="B736" s="107" t="s">
        <v>1345</v>
      </c>
      <c r="C736" s="93" t="s">
        <v>1346</v>
      </c>
      <c r="D736" s="107">
        <v>6</v>
      </c>
      <c r="E736" s="93" t="s">
        <v>1347</v>
      </c>
      <c r="F736" s="475">
        <v>6</v>
      </c>
      <c r="G736" s="232"/>
    </row>
    <row r="737" spans="1:7" ht="24.95" customHeight="1">
      <c r="A737" s="271">
        <v>8</v>
      </c>
      <c r="B737" s="107" t="s">
        <v>1435</v>
      </c>
      <c r="C737" s="93" t="s">
        <v>1349</v>
      </c>
      <c r="D737" s="107">
        <v>13</v>
      </c>
      <c r="E737" s="93" t="s">
        <v>1347</v>
      </c>
      <c r="F737" s="475">
        <v>13</v>
      </c>
      <c r="G737" s="232"/>
    </row>
    <row r="738" spans="1:7" ht="24.95" customHeight="1">
      <c r="A738" s="271"/>
      <c r="B738" s="107"/>
      <c r="C738" s="77"/>
      <c r="D738" s="107"/>
      <c r="E738" s="93"/>
      <c r="F738" s="272"/>
      <c r="G738" s="232"/>
    </row>
    <row r="739" spans="1:7" ht="24.95" customHeight="1">
      <c r="A739" s="271"/>
      <c r="B739" s="107"/>
      <c r="C739" s="77"/>
      <c r="D739" s="107"/>
      <c r="E739" s="93"/>
      <c r="F739" s="273"/>
      <c r="G739" s="232"/>
    </row>
    <row r="740" spans="1:7" ht="24.95" customHeight="1">
      <c r="A740" s="271"/>
      <c r="B740" s="107"/>
      <c r="C740" s="77"/>
      <c r="D740" s="107"/>
      <c r="E740" s="93"/>
      <c r="F740" s="273"/>
      <c r="G740" s="232"/>
    </row>
    <row r="741" spans="1:7" ht="24.95" customHeight="1">
      <c r="A741" s="271"/>
      <c r="B741" s="107"/>
      <c r="C741" s="93"/>
      <c r="D741" s="107"/>
      <c r="E741" s="234"/>
      <c r="F741" s="111"/>
      <c r="G741" s="232"/>
    </row>
    <row r="742" spans="1:7" ht="24.95" customHeight="1">
      <c r="A742" s="271"/>
      <c r="B742" s="107"/>
      <c r="C742" s="93"/>
      <c r="D742" s="107"/>
      <c r="E742" s="234"/>
      <c r="F742" s="109"/>
      <c r="G742" s="232"/>
    </row>
    <row r="743" spans="1:7" ht="24.95" customHeight="1">
      <c r="A743" s="271"/>
      <c r="B743" s="107"/>
      <c r="C743" s="93"/>
      <c r="D743" s="107"/>
      <c r="E743" s="234"/>
      <c r="F743" s="109"/>
      <c r="G743" s="232"/>
    </row>
    <row r="744" spans="1:7" ht="24.95" customHeight="1">
      <c r="A744" s="271"/>
      <c r="B744" s="107"/>
      <c r="C744" s="93"/>
      <c r="D744" s="107"/>
      <c r="E744" s="234"/>
      <c r="F744" s="239"/>
      <c r="G744" s="232"/>
    </row>
    <row r="745" spans="1:7" ht="24.95" customHeight="1">
      <c r="A745" s="271"/>
      <c r="B745" s="107"/>
      <c r="C745" s="93"/>
      <c r="D745" s="107"/>
      <c r="E745" s="234"/>
      <c r="F745" s="111"/>
      <c r="G745" s="232"/>
    </row>
    <row r="746" spans="1:7" ht="24.95" customHeight="1">
      <c r="A746" s="271"/>
      <c r="B746" s="107"/>
      <c r="C746" s="93"/>
      <c r="D746" s="107"/>
      <c r="E746" s="234"/>
      <c r="F746" s="109"/>
      <c r="G746" s="232"/>
    </row>
    <row r="747" spans="1:7" ht="24.95" customHeight="1">
      <c r="A747" s="271"/>
      <c r="B747" s="107"/>
      <c r="C747" s="93"/>
      <c r="D747" s="107"/>
      <c r="E747" s="234"/>
      <c r="F747" s="111"/>
      <c r="G747" s="232"/>
    </row>
    <row r="748" spans="1:7" ht="24.95" customHeight="1" thickBot="1">
      <c r="A748" s="291"/>
      <c r="B748" s="236"/>
      <c r="C748" s="236"/>
      <c r="D748" s="189"/>
      <c r="E748" s="236"/>
      <c r="F748" s="237"/>
      <c r="G748" s="238"/>
    </row>
    <row r="749" spans="1:7" ht="24.95" customHeight="1" thickBot="1">
      <c r="A749" s="287" t="s">
        <v>25</v>
      </c>
      <c r="B749" s="233" t="str">
        <f>시설공수량집계!A40</f>
        <v>계류</v>
      </c>
      <c r="C749" s="233" t="str">
        <f>시설공수량집계!B40</f>
        <v>180m2</v>
      </c>
      <c r="D749" s="254"/>
      <c r="E749" s="255" t="s">
        <v>1337</v>
      </c>
      <c r="F749" s="256"/>
      <c r="G749" s="288"/>
    </row>
    <row r="750" spans="1:7" ht="24.95" customHeight="1" thickTop="1" thickBot="1">
      <c r="A750" s="289" t="s">
        <v>26</v>
      </c>
      <c r="B750" s="245" t="s">
        <v>0</v>
      </c>
      <c r="C750" s="246" t="s">
        <v>1</v>
      </c>
      <c r="D750" s="246" t="s">
        <v>27</v>
      </c>
      <c r="E750" s="246" t="s">
        <v>28</v>
      </c>
      <c r="F750" s="246" t="s">
        <v>3</v>
      </c>
      <c r="G750" s="290" t="s">
        <v>4</v>
      </c>
    </row>
    <row r="751" spans="1:7" ht="24.95" customHeight="1" thickTop="1">
      <c r="A751" s="258"/>
      <c r="B751" s="247"/>
      <c r="C751" s="248"/>
      <c r="D751" s="249"/>
      <c r="E751" s="249"/>
      <c r="F751" s="249"/>
      <c r="G751" s="260"/>
    </row>
    <row r="752" spans="1:7" ht="24.95" customHeight="1">
      <c r="A752" s="258"/>
      <c r="B752" s="247"/>
      <c r="C752" s="248"/>
      <c r="D752" s="249"/>
      <c r="E752" s="249"/>
      <c r="F752" s="249"/>
      <c r="G752" s="260"/>
    </row>
    <row r="753" spans="1:7" ht="24.95" customHeight="1">
      <c r="A753" s="258"/>
      <c r="B753" s="247"/>
      <c r="C753" s="248"/>
      <c r="D753" s="249"/>
      <c r="E753" s="249"/>
      <c r="F753" s="249"/>
      <c r="G753" s="260"/>
    </row>
    <row r="754" spans="1:7" ht="24.95" customHeight="1">
      <c r="A754" s="258"/>
      <c r="B754" s="247"/>
      <c r="C754" s="248"/>
      <c r="D754" s="249"/>
      <c r="E754" s="249"/>
      <c r="F754" s="249"/>
      <c r="G754" s="260"/>
    </row>
    <row r="755" spans="1:7" ht="24.95" customHeight="1">
      <c r="A755" s="258"/>
      <c r="B755" s="247"/>
      <c r="C755" s="248"/>
      <c r="D755" s="249"/>
      <c r="E755" s="249"/>
      <c r="F755" s="249"/>
      <c r="G755" s="260"/>
    </row>
    <row r="756" spans="1:7" ht="24.95" customHeight="1">
      <c r="A756" s="258"/>
      <c r="B756" s="247"/>
      <c r="C756" s="248"/>
      <c r="D756" s="249"/>
      <c r="E756" s="249"/>
      <c r="F756" s="249"/>
      <c r="G756" s="260"/>
    </row>
    <row r="757" spans="1:7" ht="24.95" customHeight="1">
      <c r="A757" s="258"/>
      <c r="B757" s="247"/>
      <c r="C757" s="248"/>
      <c r="D757" s="249"/>
      <c r="E757" s="249"/>
      <c r="F757" s="249"/>
      <c r="G757" s="260"/>
    </row>
    <row r="758" spans="1:7" ht="24.95" customHeight="1">
      <c r="A758" s="258"/>
      <c r="B758" s="247"/>
      <c r="C758" s="248"/>
      <c r="D758" s="249"/>
      <c r="E758" s="249"/>
      <c r="F758" s="249"/>
      <c r="G758" s="260"/>
    </row>
    <row r="759" spans="1:7" ht="24.95" customHeight="1">
      <c r="A759" s="258"/>
      <c r="B759" s="247"/>
      <c r="C759" s="248"/>
      <c r="D759" s="249"/>
      <c r="E759" s="249"/>
      <c r="F759" s="249"/>
      <c r="G759" s="260"/>
    </row>
    <row r="760" spans="1:7" ht="24.95" customHeight="1">
      <c r="A760" s="258"/>
      <c r="B760" s="247"/>
      <c r="C760" s="248"/>
      <c r="D760" s="249"/>
      <c r="E760" s="249"/>
      <c r="F760" s="249"/>
      <c r="G760" s="260"/>
    </row>
    <row r="761" spans="1:7" ht="24.95" customHeight="1">
      <c r="A761" s="258"/>
      <c r="B761" s="247"/>
      <c r="C761" s="248"/>
      <c r="D761" s="249"/>
      <c r="E761" s="249"/>
      <c r="F761" s="249"/>
      <c r="G761" s="260"/>
    </row>
    <row r="762" spans="1:7" ht="24.95" customHeight="1">
      <c r="A762" s="258"/>
      <c r="B762" s="247"/>
      <c r="C762" s="248"/>
      <c r="D762" s="249"/>
      <c r="E762" s="249"/>
      <c r="F762" s="249"/>
      <c r="G762" s="260"/>
    </row>
    <row r="763" spans="1:7" ht="24.95" customHeight="1">
      <c r="A763" s="258"/>
      <c r="B763" s="247"/>
      <c r="C763" s="248"/>
      <c r="D763" s="249"/>
      <c r="E763" s="249"/>
      <c r="F763" s="249"/>
      <c r="G763" s="260"/>
    </row>
    <row r="764" spans="1:7" ht="24.95" customHeight="1">
      <c r="A764" s="258"/>
      <c r="B764" s="247"/>
      <c r="C764" s="248"/>
      <c r="D764" s="249"/>
      <c r="E764" s="249"/>
      <c r="F764" s="249"/>
      <c r="G764" s="260"/>
    </row>
    <row r="765" spans="1:7" ht="24.95" customHeight="1">
      <c r="A765" s="271">
        <v>1</v>
      </c>
      <c r="B765" s="107" t="s">
        <v>47</v>
      </c>
      <c r="C765" s="93" t="s">
        <v>1323</v>
      </c>
      <c r="D765" s="107" t="s">
        <v>1350</v>
      </c>
      <c r="E765" s="93" t="s">
        <v>260</v>
      </c>
      <c r="F765" s="272">
        <f>180*0.6</f>
        <v>108</v>
      </c>
      <c r="G765" s="232"/>
    </row>
    <row r="766" spans="1:7" ht="24.95" customHeight="1">
      <c r="A766" s="271">
        <v>2</v>
      </c>
      <c r="B766" s="107" t="s">
        <v>48</v>
      </c>
      <c r="C766" s="93" t="s">
        <v>24</v>
      </c>
      <c r="D766" s="107" t="s">
        <v>1358</v>
      </c>
      <c r="E766" s="286" t="s">
        <v>1111</v>
      </c>
      <c r="F766" s="272">
        <f>180*(0.15+0.05+0.15+0.1)</f>
        <v>80.999999999999986</v>
      </c>
      <c r="G766" s="232"/>
    </row>
    <row r="767" spans="1:7" ht="24.95" customHeight="1">
      <c r="A767" s="271">
        <v>3</v>
      </c>
      <c r="B767" s="107" t="s">
        <v>49</v>
      </c>
      <c r="C767" s="93" t="s">
        <v>24</v>
      </c>
      <c r="D767" s="107" t="s">
        <v>53</v>
      </c>
      <c r="E767" s="286" t="s">
        <v>1111</v>
      </c>
      <c r="F767" s="272">
        <f>F765-F766</f>
        <v>27.000000000000014</v>
      </c>
      <c r="G767" s="232"/>
    </row>
    <row r="768" spans="1:7" ht="24.95" customHeight="1">
      <c r="A768" s="271">
        <v>4</v>
      </c>
      <c r="B768" s="107" t="s">
        <v>1353</v>
      </c>
      <c r="C768" s="93"/>
      <c r="D768" s="107">
        <v>198</v>
      </c>
      <c r="E768" s="93" t="s">
        <v>29</v>
      </c>
      <c r="F768" s="272">
        <f>D768</f>
        <v>198</v>
      </c>
      <c r="G768" s="232"/>
    </row>
    <row r="769" spans="1:7" ht="24.95" customHeight="1">
      <c r="A769" s="271">
        <v>5</v>
      </c>
      <c r="B769" s="107" t="s">
        <v>62</v>
      </c>
      <c r="C769" s="93"/>
      <c r="D769" s="107" t="s">
        <v>1359</v>
      </c>
      <c r="E769" s="93" t="s">
        <v>260</v>
      </c>
      <c r="F769" s="272">
        <f>180*0.15</f>
        <v>27</v>
      </c>
      <c r="G769" s="232" t="s">
        <v>32</v>
      </c>
    </row>
    <row r="770" spans="1:7" ht="24.95" customHeight="1">
      <c r="A770" s="271"/>
      <c r="B770" s="107"/>
      <c r="C770" s="93"/>
      <c r="D770" s="107" t="s">
        <v>1360</v>
      </c>
      <c r="E770" s="93" t="s">
        <v>260</v>
      </c>
      <c r="F770" s="272">
        <f>F769*1.04</f>
        <v>28.080000000000002</v>
      </c>
      <c r="G770" s="232" t="s">
        <v>33</v>
      </c>
    </row>
    <row r="771" spans="1:7" ht="24.95" customHeight="1">
      <c r="A771" s="271">
        <v>6</v>
      </c>
      <c r="B771" s="107" t="s">
        <v>63</v>
      </c>
      <c r="C771" s="93"/>
      <c r="D771" s="107" t="s">
        <v>65</v>
      </c>
      <c r="E771" s="93" t="s">
        <v>260</v>
      </c>
      <c r="F771" s="272">
        <f>F769</f>
        <v>27</v>
      </c>
      <c r="G771" s="232"/>
    </row>
    <row r="772" spans="1:7" ht="24.95" customHeight="1">
      <c r="A772" s="271">
        <v>7</v>
      </c>
      <c r="B772" s="107" t="s">
        <v>285</v>
      </c>
      <c r="C772" s="93" t="s">
        <v>56</v>
      </c>
      <c r="D772" s="107" t="s">
        <v>1361</v>
      </c>
      <c r="E772" s="93" t="s">
        <v>260</v>
      </c>
      <c r="F772" s="272">
        <f>180*0.2</f>
        <v>36</v>
      </c>
      <c r="G772" s="232" t="s">
        <v>32</v>
      </c>
    </row>
    <row r="773" spans="1:7" ht="24.95" customHeight="1">
      <c r="A773" s="271"/>
      <c r="B773" s="107"/>
      <c r="C773" s="93"/>
      <c r="D773" s="107" t="s">
        <v>1362</v>
      </c>
      <c r="E773" s="93" t="s">
        <v>260</v>
      </c>
      <c r="F773" s="272">
        <f>F772*1.02</f>
        <v>36.72</v>
      </c>
      <c r="G773" s="232" t="s">
        <v>33</v>
      </c>
    </row>
    <row r="774" spans="1:7" ht="24.95" customHeight="1">
      <c r="A774" s="271">
        <v>8</v>
      </c>
      <c r="B774" s="107" t="s">
        <v>52</v>
      </c>
      <c r="C774" s="93" t="s">
        <v>55</v>
      </c>
      <c r="D774" s="107" t="s">
        <v>54</v>
      </c>
      <c r="E774" s="93" t="s">
        <v>260</v>
      </c>
      <c r="F774" s="272">
        <f>F772</f>
        <v>36</v>
      </c>
      <c r="G774" s="232"/>
    </row>
    <row r="775" spans="1:7" ht="24.95" customHeight="1">
      <c r="A775" s="271">
        <v>9</v>
      </c>
      <c r="B775" s="107" t="s">
        <v>1363</v>
      </c>
      <c r="C775" s="93" t="s">
        <v>1364</v>
      </c>
      <c r="D775" s="107">
        <v>180</v>
      </c>
      <c r="E775" s="93" t="s">
        <v>29</v>
      </c>
      <c r="F775" s="272">
        <f>D775</f>
        <v>180</v>
      </c>
      <c r="G775" s="232"/>
    </row>
    <row r="776" spans="1:7" ht="24.95" customHeight="1">
      <c r="A776" s="271">
        <v>10</v>
      </c>
      <c r="B776" s="107" t="s">
        <v>1365</v>
      </c>
      <c r="C776" s="93"/>
      <c r="D776" s="107">
        <v>180</v>
      </c>
      <c r="E776" s="93" t="s">
        <v>29</v>
      </c>
      <c r="F776" s="272">
        <f>D776</f>
        <v>180</v>
      </c>
      <c r="G776" s="232"/>
    </row>
    <row r="777" spans="1:7" ht="24.95" customHeight="1">
      <c r="A777" s="271">
        <v>11</v>
      </c>
      <c r="B777" s="107" t="s">
        <v>1325</v>
      </c>
      <c r="C777" s="93" t="s">
        <v>1326</v>
      </c>
      <c r="D777" s="107" t="s">
        <v>1351</v>
      </c>
      <c r="E777" s="93" t="s">
        <v>260</v>
      </c>
      <c r="F777" s="273">
        <f>150*0.1*50%</f>
        <v>7.5</v>
      </c>
      <c r="G777" s="232" t="s">
        <v>32</v>
      </c>
    </row>
    <row r="778" spans="1:7" ht="24.95" customHeight="1">
      <c r="A778" s="271"/>
      <c r="B778" s="107"/>
      <c r="C778" s="93"/>
      <c r="D778" s="107" t="s">
        <v>1352</v>
      </c>
      <c r="E778" s="93" t="s">
        <v>260</v>
      </c>
      <c r="F778" s="273">
        <f>F777*1.04</f>
        <v>7.8000000000000007</v>
      </c>
      <c r="G778" s="232" t="s">
        <v>33</v>
      </c>
    </row>
    <row r="779" spans="1:7" ht="24.95" customHeight="1">
      <c r="A779" s="271">
        <v>12</v>
      </c>
      <c r="B779" s="107" t="s">
        <v>1355</v>
      </c>
      <c r="C779" s="93"/>
      <c r="D779" s="107" t="s">
        <v>1436</v>
      </c>
      <c r="E779" s="93" t="s">
        <v>260</v>
      </c>
      <c r="F779" s="273">
        <f>150*0.1*50%</f>
        <v>7.5</v>
      </c>
      <c r="G779" s="232" t="s">
        <v>32</v>
      </c>
    </row>
    <row r="780" spans="1:7" ht="24.95" customHeight="1">
      <c r="A780" s="271"/>
      <c r="B780" s="107"/>
      <c r="C780" s="93"/>
      <c r="D780" s="107" t="s">
        <v>1437</v>
      </c>
      <c r="E780" s="93" t="s">
        <v>76</v>
      </c>
      <c r="F780" s="272">
        <f>F779*1.04*2.65</f>
        <v>20.67</v>
      </c>
      <c r="G780" s="232" t="s">
        <v>33</v>
      </c>
    </row>
    <row r="781" spans="1:7" ht="24.95" customHeight="1">
      <c r="A781" s="271">
        <v>13</v>
      </c>
      <c r="B781" s="107" t="s">
        <v>1438</v>
      </c>
      <c r="C781" s="93"/>
      <c r="D781" s="107" t="s">
        <v>1356</v>
      </c>
      <c r="E781" s="93" t="s">
        <v>260</v>
      </c>
      <c r="F781" s="272">
        <f>F777+F779</f>
        <v>15</v>
      </c>
      <c r="G781" s="232"/>
    </row>
    <row r="782" spans="1:7" ht="24.95" customHeight="1">
      <c r="A782" s="271">
        <v>14</v>
      </c>
      <c r="B782" s="107" t="s">
        <v>1348</v>
      </c>
      <c r="C782" s="93" t="s">
        <v>1440</v>
      </c>
      <c r="D782" s="107" t="s">
        <v>1357</v>
      </c>
      <c r="E782" s="93" t="s">
        <v>1347</v>
      </c>
      <c r="F782" s="475">
        <f>137*2</f>
        <v>274</v>
      </c>
      <c r="G782" s="232"/>
    </row>
    <row r="783" spans="1:7" ht="24.95" customHeight="1">
      <c r="A783" s="271">
        <v>15</v>
      </c>
      <c r="B783" s="107" t="s">
        <v>1439</v>
      </c>
      <c r="C783" s="77"/>
      <c r="D783" s="107">
        <v>13</v>
      </c>
      <c r="E783" s="93" t="s">
        <v>1366</v>
      </c>
      <c r="F783" s="273">
        <f>D783</f>
        <v>13</v>
      </c>
      <c r="G783" s="232"/>
    </row>
    <row r="784" spans="1:7" ht="24.95" customHeight="1">
      <c r="A784" s="271"/>
      <c r="B784" s="107"/>
      <c r="C784" s="77"/>
      <c r="D784" s="107"/>
      <c r="E784" s="93"/>
      <c r="F784" s="273"/>
      <c r="G784" s="232"/>
    </row>
    <row r="785" spans="1:7" ht="24.95" customHeight="1">
      <c r="A785" s="271"/>
      <c r="B785" s="107"/>
      <c r="C785" s="77"/>
      <c r="D785" s="107"/>
      <c r="E785" s="93"/>
      <c r="F785" s="273"/>
      <c r="G785" s="232"/>
    </row>
    <row r="786" spans="1:7" ht="24.95" customHeight="1" thickBot="1">
      <c r="A786" s="271"/>
      <c r="B786" s="107"/>
      <c r="C786" s="93"/>
      <c r="D786" s="107"/>
      <c r="E786" s="234"/>
      <c r="F786" s="111"/>
      <c r="G786" s="232"/>
    </row>
    <row r="787" spans="1:7" ht="24.95" customHeight="1" thickTop="1" thickBot="1">
      <c r="A787" s="296" t="s">
        <v>25</v>
      </c>
      <c r="B787" s="276" t="s">
        <v>1367</v>
      </c>
      <c r="C787" s="276"/>
      <c r="D787" s="277"/>
      <c r="E787" s="278" t="s">
        <v>622</v>
      </c>
      <c r="F787" s="279"/>
      <c r="G787" s="297"/>
    </row>
    <row r="788" spans="1:7" ht="24.95" customHeight="1" thickTop="1" thickBot="1">
      <c r="A788" s="289" t="s">
        <v>26</v>
      </c>
      <c r="B788" s="245" t="s">
        <v>0</v>
      </c>
      <c r="C788" s="246" t="s">
        <v>1</v>
      </c>
      <c r="D788" s="246" t="s">
        <v>27</v>
      </c>
      <c r="E788" s="246" t="s">
        <v>28</v>
      </c>
      <c r="F788" s="246" t="s">
        <v>3</v>
      </c>
      <c r="G788" s="290" t="s">
        <v>4</v>
      </c>
    </row>
    <row r="789" spans="1:7" ht="24.95" customHeight="1" thickTop="1">
      <c r="A789" s="258"/>
      <c r="B789" s="247"/>
      <c r="C789" s="248"/>
      <c r="D789" s="249"/>
      <c r="E789" s="249"/>
      <c r="F789" s="249"/>
      <c r="G789" s="260"/>
    </row>
    <row r="790" spans="1:7" ht="24.95" customHeight="1">
      <c r="A790" s="258"/>
      <c r="B790" s="247"/>
      <c r="C790" s="248"/>
      <c r="D790" s="249"/>
      <c r="E790" s="249"/>
      <c r="F790" s="249"/>
      <c r="G790" s="260"/>
    </row>
    <row r="791" spans="1:7" ht="24.95" customHeight="1">
      <c r="A791" s="258"/>
      <c r="B791" s="247"/>
      <c r="C791" s="248"/>
      <c r="D791" s="249"/>
      <c r="E791" s="249"/>
      <c r="F791" s="249"/>
      <c r="G791" s="260"/>
    </row>
    <row r="792" spans="1:7" ht="24.95" customHeight="1">
      <c r="A792" s="258"/>
      <c r="B792" s="247"/>
      <c r="C792" s="248"/>
      <c r="D792" s="249"/>
      <c r="E792" s="249"/>
      <c r="F792" s="249"/>
      <c r="G792" s="260"/>
    </row>
    <row r="793" spans="1:7" ht="24.95" customHeight="1">
      <c r="A793" s="258"/>
      <c r="B793" s="247"/>
      <c r="C793" s="248"/>
      <c r="D793" s="249"/>
      <c r="E793" s="249"/>
      <c r="F793" s="249"/>
      <c r="G793" s="260"/>
    </row>
    <row r="794" spans="1:7" ht="24.95" customHeight="1">
      <c r="A794" s="258"/>
      <c r="B794" s="247"/>
      <c r="C794" s="248"/>
      <c r="D794" s="249"/>
      <c r="E794" s="249"/>
      <c r="F794" s="249"/>
      <c r="G794" s="260"/>
    </row>
    <row r="795" spans="1:7" ht="24.95" customHeight="1">
      <c r="A795" s="258"/>
      <c r="B795" s="247"/>
      <c r="C795" s="248"/>
      <c r="D795" s="249"/>
      <c r="E795" s="249"/>
      <c r="F795" s="249"/>
      <c r="G795" s="260"/>
    </row>
    <row r="796" spans="1:7" ht="24.95" customHeight="1">
      <c r="A796" s="258"/>
      <c r="B796" s="247"/>
      <c r="C796" s="248"/>
      <c r="D796" s="249"/>
      <c r="E796" s="249"/>
      <c r="F796" s="249"/>
      <c r="G796" s="260"/>
    </row>
    <row r="797" spans="1:7" ht="24.95" customHeight="1">
      <c r="A797" s="258"/>
      <c r="B797" s="247"/>
      <c r="C797" s="248"/>
      <c r="D797" s="249"/>
      <c r="E797" s="249"/>
      <c r="F797" s="249"/>
      <c r="G797" s="260"/>
    </row>
    <row r="798" spans="1:7" ht="24.95" customHeight="1">
      <c r="A798" s="258"/>
      <c r="B798" s="247"/>
      <c r="C798" s="248"/>
      <c r="D798" s="249"/>
      <c r="E798" s="249"/>
      <c r="F798" s="249"/>
      <c r="G798" s="260"/>
    </row>
    <row r="799" spans="1:7" ht="24.95" customHeight="1">
      <c r="A799" s="258"/>
      <c r="B799" s="247"/>
      <c r="C799" s="248"/>
      <c r="D799" s="249"/>
      <c r="E799" s="249"/>
      <c r="F799" s="249"/>
      <c r="G799" s="260"/>
    </row>
    <row r="800" spans="1:7" ht="24.95" customHeight="1">
      <c r="A800" s="258"/>
      <c r="B800" s="247"/>
      <c r="C800" s="248"/>
      <c r="D800" s="249"/>
      <c r="E800" s="249"/>
      <c r="F800" s="249"/>
      <c r="G800" s="260"/>
    </row>
    <row r="801" spans="1:7" ht="24.95" customHeight="1">
      <c r="A801" s="258"/>
      <c r="B801" s="247"/>
      <c r="C801" s="248"/>
      <c r="D801" s="249"/>
      <c r="E801" s="249"/>
      <c r="F801" s="249"/>
      <c r="G801" s="260"/>
    </row>
    <row r="802" spans="1:7" ht="24.95" customHeight="1">
      <c r="A802" s="261"/>
      <c r="B802" s="262"/>
      <c r="C802" s="263"/>
      <c r="D802" s="264" t="s">
        <v>31</v>
      </c>
      <c r="E802" s="264"/>
      <c r="F802" s="264"/>
      <c r="G802" s="266"/>
    </row>
    <row r="803" spans="1:7" ht="24.95" customHeight="1">
      <c r="A803" s="267"/>
      <c r="B803" s="268" t="s">
        <v>1002</v>
      </c>
      <c r="C803" s="234" t="s">
        <v>1374</v>
      </c>
      <c r="D803" s="268"/>
      <c r="E803" s="234"/>
      <c r="F803" s="280"/>
      <c r="G803" s="270"/>
    </row>
    <row r="804" spans="1:7" ht="24.95" customHeight="1">
      <c r="A804" s="267">
        <v>1</v>
      </c>
      <c r="B804" s="268" t="s">
        <v>1002</v>
      </c>
      <c r="C804" s="234" t="s">
        <v>1375</v>
      </c>
      <c r="D804" s="107" t="s">
        <v>1433</v>
      </c>
      <c r="E804" s="234" t="s">
        <v>76</v>
      </c>
      <c r="F804" s="281">
        <f>0.5*0.6*0.7*2.65*1.3</f>
        <v>0.72345000000000004</v>
      </c>
      <c r="G804" s="270"/>
    </row>
    <row r="805" spans="1:7" ht="24.95" customHeight="1">
      <c r="A805" s="271">
        <v>2</v>
      </c>
      <c r="B805" s="107" t="s">
        <v>1368</v>
      </c>
      <c r="C805" s="93"/>
      <c r="D805" s="107" t="s">
        <v>1377</v>
      </c>
      <c r="E805" s="234" t="s">
        <v>1370</v>
      </c>
      <c r="F805" s="281">
        <f>0.5*0.6*0.7*2.65</f>
        <v>0.55649999999999999</v>
      </c>
      <c r="G805" s="232"/>
    </row>
    <row r="806" spans="1:7" ht="24.95" customHeight="1">
      <c r="A806" s="271"/>
      <c r="B806" s="107" t="s">
        <v>1372</v>
      </c>
      <c r="C806" s="93" t="s">
        <v>1376</v>
      </c>
      <c r="D806" s="107"/>
      <c r="E806" s="234"/>
      <c r="F806" s="282"/>
      <c r="G806" s="232"/>
    </row>
    <row r="807" spans="1:7" ht="24.95" customHeight="1">
      <c r="A807" s="267">
        <v>1</v>
      </c>
      <c r="B807" s="268" t="s">
        <v>1371</v>
      </c>
      <c r="C807" s="234" t="s">
        <v>1373</v>
      </c>
      <c r="D807" s="107" t="s">
        <v>1434</v>
      </c>
      <c r="E807" s="234" t="s">
        <v>76</v>
      </c>
      <c r="F807" s="281">
        <f>0.4*0.5*0.6*2.65*1.3</f>
        <v>0.41340000000000005</v>
      </c>
      <c r="G807" s="270"/>
    </row>
    <row r="808" spans="1:7" ht="24.95" customHeight="1">
      <c r="A808" s="271">
        <v>2</v>
      </c>
      <c r="B808" s="107" t="s">
        <v>1368</v>
      </c>
      <c r="C808" s="93"/>
      <c r="D808" s="107" t="s">
        <v>1369</v>
      </c>
      <c r="E808" s="234" t="s">
        <v>1370</v>
      </c>
      <c r="F808" s="281">
        <f>0.4*0.5*0.6*2.65</f>
        <v>0.318</v>
      </c>
      <c r="G808" s="232"/>
    </row>
    <row r="809" spans="1:7" ht="24.95" customHeight="1">
      <c r="A809" s="271"/>
      <c r="B809" s="107"/>
      <c r="C809" s="93"/>
      <c r="D809" s="107"/>
      <c r="E809" s="234"/>
      <c r="F809" s="282"/>
      <c r="G809" s="232"/>
    </row>
    <row r="810" spans="1:7" ht="24.95" customHeight="1">
      <c r="A810" s="271"/>
      <c r="B810" s="107"/>
      <c r="C810" s="93"/>
      <c r="D810" s="107"/>
      <c r="E810" s="234"/>
      <c r="F810" s="281"/>
      <c r="G810" s="232"/>
    </row>
    <row r="811" spans="1:7" ht="24.95" customHeight="1">
      <c r="A811" s="271"/>
      <c r="B811" s="107"/>
      <c r="C811" s="93"/>
      <c r="D811" s="107"/>
      <c r="E811" s="234"/>
      <c r="F811" s="282"/>
      <c r="G811" s="232"/>
    </row>
    <row r="812" spans="1:7" ht="24.95" customHeight="1">
      <c r="A812" s="271"/>
      <c r="B812" s="107"/>
      <c r="C812" s="93"/>
      <c r="D812" s="107"/>
      <c r="E812" s="234"/>
      <c r="F812" s="282"/>
      <c r="G812" s="232"/>
    </row>
    <row r="813" spans="1:7" ht="24.95" customHeight="1">
      <c r="A813" s="271"/>
      <c r="B813" s="107"/>
      <c r="C813" s="93"/>
      <c r="D813" s="107"/>
      <c r="E813" s="234"/>
      <c r="F813" s="282"/>
      <c r="G813" s="232"/>
    </row>
    <row r="814" spans="1:7" ht="24.95" customHeight="1">
      <c r="A814" s="271"/>
      <c r="B814" s="107"/>
      <c r="C814" s="93"/>
      <c r="D814" s="107"/>
      <c r="E814" s="234"/>
      <c r="F814" s="282"/>
      <c r="G814" s="232"/>
    </row>
    <row r="815" spans="1:7" ht="24.95" customHeight="1">
      <c r="A815" s="271"/>
      <c r="B815" s="107"/>
      <c r="C815" s="93"/>
      <c r="D815" s="107"/>
      <c r="E815" s="234"/>
      <c r="F815" s="282"/>
      <c r="G815" s="232"/>
    </row>
    <row r="816" spans="1:7" ht="24.95" customHeight="1">
      <c r="A816" s="271"/>
      <c r="B816" s="283"/>
      <c r="C816" s="93"/>
      <c r="D816" s="107"/>
      <c r="E816" s="234"/>
      <c r="F816" s="282"/>
      <c r="G816" s="270"/>
    </row>
    <row r="817" spans="1:7" ht="24.95" customHeight="1">
      <c r="A817" s="271"/>
      <c r="B817" s="283"/>
      <c r="C817" s="93"/>
      <c r="D817" s="107"/>
      <c r="E817" s="234"/>
      <c r="F817" s="282"/>
      <c r="G817" s="232"/>
    </row>
    <row r="818" spans="1:7" ht="24.95" customHeight="1">
      <c r="A818" s="271"/>
      <c r="B818" s="283"/>
      <c r="C818" s="93"/>
      <c r="D818" s="107"/>
      <c r="E818" s="234"/>
      <c r="F818" s="284"/>
      <c r="G818" s="232"/>
    </row>
    <row r="819" spans="1:7" ht="24.95" customHeight="1">
      <c r="A819" s="271"/>
      <c r="B819" s="283"/>
      <c r="C819" s="93"/>
      <c r="D819" s="107"/>
      <c r="E819" s="234"/>
      <c r="F819" s="284"/>
      <c r="G819" s="232"/>
    </row>
    <row r="820" spans="1:7" ht="24.95" customHeight="1">
      <c r="A820" s="271"/>
      <c r="B820" s="283"/>
      <c r="C820" s="93"/>
      <c r="D820" s="107"/>
      <c r="E820" s="234"/>
      <c r="F820" s="284"/>
      <c r="G820" s="270"/>
    </row>
    <row r="821" spans="1:7" ht="24.95" customHeight="1">
      <c r="A821" s="271"/>
      <c r="B821" s="107"/>
      <c r="C821" s="93"/>
      <c r="D821" s="107"/>
      <c r="E821" s="234"/>
      <c r="F821" s="282"/>
      <c r="G821" s="232"/>
    </row>
    <row r="822" spans="1:7" ht="24.95" customHeight="1">
      <c r="A822" s="271"/>
      <c r="B822" s="107"/>
      <c r="C822" s="93"/>
      <c r="D822" s="107"/>
      <c r="E822" s="93"/>
      <c r="F822" s="282"/>
      <c r="G822" s="232"/>
    </row>
    <row r="823" spans="1:7" ht="24.95" customHeight="1">
      <c r="A823" s="271"/>
      <c r="B823" s="107"/>
      <c r="C823" s="93"/>
      <c r="D823" s="107"/>
      <c r="E823" s="234"/>
      <c r="F823" s="285"/>
      <c r="G823" s="232"/>
    </row>
    <row r="824" spans="1:7" ht="24.95" customHeight="1" thickBot="1">
      <c r="A824" s="291"/>
      <c r="B824" s="236"/>
      <c r="C824" s="236"/>
      <c r="D824" s="189"/>
      <c r="E824" s="236"/>
      <c r="F824" s="237"/>
      <c r="G824" s="238"/>
    </row>
  </sheetData>
  <phoneticPr fontId="1" type="noConversion"/>
  <printOptions horizontalCentered="1"/>
  <pageMargins left="0.39370078740157483" right="0.39370078740157483" top="0.56000000000000005" bottom="0.39370078740157483" header="0" footer="0"/>
  <pageSetup paperSize="9" scale="80"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FF6565"/>
  </sheetPr>
  <dimension ref="G1:I10"/>
  <sheetViews>
    <sheetView view="pageBreakPreview" zoomScaleNormal="100" zoomScaleSheetLayoutView="100" workbookViewId="0">
      <selection activeCell="J23" sqref="J23"/>
    </sheetView>
  </sheetViews>
  <sheetFormatPr defaultRowHeight="16.5"/>
  <cols>
    <col min="1" max="9" width="9.625" customWidth="1"/>
  </cols>
  <sheetData>
    <row r="1" spans="7:9" ht="20.100000000000001" customHeight="1"/>
    <row r="2" spans="7:9" ht="20.100000000000001" customHeight="1"/>
    <row r="3" spans="7:9" ht="20.100000000000001" customHeight="1"/>
    <row r="4" spans="7:9" ht="20.100000000000001" customHeight="1"/>
    <row r="5" spans="7:9" ht="20.100000000000001" customHeight="1"/>
    <row r="6" spans="7:9" ht="20.100000000000001" customHeight="1"/>
    <row r="7" spans="7:9" ht="20.100000000000001" customHeight="1"/>
    <row r="8" spans="7:9" ht="20.100000000000001" customHeight="1">
      <c r="G8" s="543" t="s">
        <v>35</v>
      </c>
      <c r="H8" s="543"/>
      <c r="I8" s="543"/>
    </row>
    <row r="9" spans="7:9" ht="20.100000000000001" customHeight="1">
      <c r="G9" s="543"/>
      <c r="H9" s="543"/>
      <c r="I9" s="543"/>
    </row>
    <row r="10" spans="7:9" ht="20.100000000000001" customHeight="1">
      <c r="G10" s="543"/>
      <c r="H10" s="543"/>
      <c r="I10" s="543"/>
    </row>
  </sheetData>
  <mergeCells count="1">
    <mergeCell ref="G8:I10"/>
  </mergeCells>
  <phoneticPr fontId="1" type="noConversion"/>
  <printOptions horizontalCentered="1"/>
  <pageMargins left="0.39370078740157483" right="0.39370078740157483" top="0.39370078740157483" bottom="0.39370078740157483" header="0" footer="0"/>
  <pageSetup paperSize="9" orientation="landscape"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7" tint="0.59999389629810485"/>
  </sheetPr>
  <dimension ref="A1:K14"/>
  <sheetViews>
    <sheetView view="pageBreakPreview" zoomScaleNormal="100" zoomScaleSheetLayoutView="100" workbookViewId="0">
      <selection activeCell="C8" sqref="C8"/>
    </sheetView>
  </sheetViews>
  <sheetFormatPr defaultRowHeight="16.5"/>
  <cols>
    <col min="1" max="1" width="20.625" customWidth="1"/>
    <col min="2" max="2" width="19" customWidth="1"/>
    <col min="3" max="3" width="10.625" style="2" customWidth="1"/>
    <col min="4" max="4" width="18" customWidth="1"/>
    <col min="5" max="5" width="14.125" style="2" customWidth="1"/>
  </cols>
  <sheetData>
    <row r="1" spans="1:11" ht="30" customHeight="1" thickBot="1">
      <c r="A1" s="1" t="s">
        <v>59</v>
      </c>
    </row>
    <row r="2" spans="1:11" ht="19.5" customHeight="1">
      <c r="A2" s="501" t="s">
        <v>60</v>
      </c>
      <c r="B2" s="504" t="s">
        <v>1</v>
      </c>
      <c r="C2" s="504" t="s">
        <v>2</v>
      </c>
      <c r="D2" s="504" t="s">
        <v>38</v>
      </c>
      <c r="E2" s="508" t="s">
        <v>4</v>
      </c>
      <c r="F2" s="40"/>
      <c r="G2" s="40"/>
      <c r="H2" s="40"/>
      <c r="I2" s="40"/>
      <c r="J2" s="40"/>
      <c r="K2" s="40"/>
    </row>
    <row r="3" spans="1:11" ht="20.100000000000001" customHeight="1">
      <c r="A3" s="502"/>
      <c r="B3" s="505"/>
      <c r="C3" s="505"/>
      <c r="D3" s="505"/>
      <c r="E3" s="509"/>
      <c r="F3" s="40"/>
      <c r="G3" s="40"/>
      <c r="H3" s="40"/>
      <c r="I3" s="40"/>
      <c r="J3" s="40"/>
      <c r="K3" s="40"/>
    </row>
    <row r="4" spans="1:11" ht="20.100000000000001" customHeight="1">
      <c r="A4" s="497" t="s">
        <v>1042</v>
      </c>
      <c r="B4" s="107" t="s">
        <v>1512</v>
      </c>
      <c r="C4" s="286" t="s">
        <v>623</v>
      </c>
      <c r="D4" s="498">
        <v>1831</v>
      </c>
      <c r="E4" s="65"/>
      <c r="F4" s="40"/>
      <c r="G4" s="40"/>
      <c r="H4" s="40"/>
      <c r="I4" s="40"/>
      <c r="J4" s="40"/>
      <c r="K4" s="40"/>
    </row>
    <row r="5" spans="1:11" ht="20.100000000000001" customHeight="1">
      <c r="A5" s="497" t="s">
        <v>241</v>
      </c>
      <c r="B5" s="107" t="s">
        <v>1044</v>
      </c>
      <c r="C5" s="286" t="s">
        <v>1048</v>
      </c>
      <c r="D5" s="498">
        <v>3450</v>
      </c>
      <c r="E5" s="486"/>
      <c r="F5" s="40"/>
      <c r="G5" s="40"/>
      <c r="H5" s="40"/>
      <c r="I5" s="40"/>
      <c r="J5" s="40"/>
      <c r="K5" s="40"/>
    </row>
    <row r="6" spans="1:11" ht="20.100000000000001" customHeight="1">
      <c r="A6" s="497" t="s">
        <v>1449</v>
      </c>
      <c r="B6" s="107" t="s">
        <v>242</v>
      </c>
      <c r="C6" s="286" t="s">
        <v>1048</v>
      </c>
      <c r="D6" s="498">
        <v>1627</v>
      </c>
      <c r="E6" s="65"/>
      <c r="F6" s="40"/>
      <c r="G6" s="40"/>
      <c r="H6" s="40"/>
      <c r="I6" s="40"/>
      <c r="J6" s="40"/>
      <c r="K6" s="40"/>
    </row>
    <row r="7" spans="1:11" ht="20.100000000000001" customHeight="1">
      <c r="A7" s="497" t="s">
        <v>1045</v>
      </c>
      <c r="B7" s="107" t="s">
        <v>1046</v>
      </c>
      <c r="C7" s="286" t="s">
        <v>1048</v>
      </c>
      <c r="D7" s="498">
        <v>648</v>
      </c>
      <c r="E7" s="65"/>
      <c r="F7" s="40"/>
      <c r="G7" s="40"/>
      <c r="H7" s="40"/>
      <c r="I7" s="40"/>
      <c r="J7" s="40"/>
      <c r="K7" s="40"/>
    </row>
    <row r="8" spans="1:11" ht="20.100000000000001" customHeight="1">
      <c r="A8" s="497" t="s">
        <v>1043</v>
      </c>
      <c r="B8" s="107" t="s">
        <v>1047</v>
      </c>
      <c r="C8" s="93" t="s">
        <v>1049</v>
      </c>
      <c r="D8" s="498">
        <v>4</v>
      </c>
      <c r="E8" s="65"/>
      <c r="F8" s="40"/>
      <c r="G8" s="40"/>
      <c r="H8" s="40"/>
      <c r="I8" s="40"/>
      <c r="J8" s="40"/>
      <c r="K8" s="40"/>
    </row>
    <row r="9" spans="1:11" ht="20.100000000000001" customHeight="1">
      <c r="A9" s="497" t="s">
        <v>243</v>
      </c>
      <c r="B9" s="107" t="s">
        <v>244</v>
      </c>
      <c r="C9" s="93" t="s">
        <v>58</v>
      </c>
      <c r="D9" s="498">
        <v>1339</v>
      </c>
      <c r="E9" s="65"/>
      <c r="F9" s="40"/>
      <c r="G9" s="40"/>
      <c r="H9" s="40"/>
      <c r="I9" s="40"/>
      <c r="J9" s="40"/>
      <c r="K9" s="40"/>
    </row>
    <row r="10" spans="1:11" ht="20.100000000000001" customHeight="1">
      <c r="A10" s="497" t="s">
        <v>245</v>
      </c>
      <c r="B10" s="107" t="s">
        <v>244</v>
      </c>
      <c r="C10" s="93" t="s">
        <v>58</v>
      </c>
      <c r="D10" s="498">
        <v>265</v>
      </c>
      <c r="E10" s="65"/>
      <c r="F10" s="40"/>
      <c r="G10" s="40"/>
      <c r="H10" s="40"/>
      <c r="I10" s="40"/>
      <c r="J10" s="40"/>
      <c r="K10" s="40"/>
    </row>
    <row r="11" spans="1:11">
      <c r="A11" s="497" t="s">
        <v>246</v>
      </c>
      <c r="B11" s="107" t="s">
        <v>247</v>
      </c>
      <c r="C11" s="93" t="s">
        <v>58</v>
      </c>
      <c r="D11" s="498">
        <v>157</v>
      </c>
      <c r="E11" s="65"/>
    </row>
    <row r="12" spans="1:11">
      <c r="A12" s="497" t="s">
        <v>248</v>
      </c>
      <c r="B12" s="107" t="s">
        <v>247</v>
      </c>
      <c r="C12" s="93" t="s">
        <v>58</v>
      </c>
      <c r="D12" s="498">
        <v>29</v>
      </c>
      <c r="E12" s="65"/>
    </row>
    <row r="13" spans="1:11">
      <c r="A13" s="497" t="s">
        <v>249</v>
      </c>
      <c r="B13" s="107" t="s">
        <v>250</v>
      </c>
      <c r="C13" s="93" t="s">
        <v>58</v>
      </c>
      <c r="D13" s="498">
        <v>795</v>
      </c>
      <c r="E13" s="65"/>
    </row>
    <row r="14" spans="1:11" ht="17.25" thickBot="1">
      <c r="A14" s="499" t="s">
        <v>251</v>
      </c>
      <c r="B14" s="189" t="s">
        <v>252</v>
      </c>
      <c r="C14" s="236" t="s">
        <v>1050</v>
      </c>
      <c r="D14" s="500">
        <v>2005</v>
      </c>
      <c r="E14" s="33"/>
    </row>
  </sheetData>
  <mergeCells count="5">
    <mergeCell ref="E2:E3"/>
    <mergeCell ref="A2:A3"/>
    <mergeCell ref="B2:B3"/>
    <mergeCell ref="C2:C3"/>
    <mergeCell ref="D2:D3"/>
  </mergeCells>
  <phoneticPr fontId="1" type="noConversion"/>
  <printOptions horizontalCentered="1"/>
  <pageMargins left="0.59055118110236227" right="0.39370078740157483" top="0.59055118110236227" bottom="0.39370078740157483" header="0.39370078740157483" footer="0.3937007874015748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7" tint="0.59999389629810485"/>
  </sheetPr>
  <dimension ref="A1:Q33"/>
  <sheetViews>
    <sheetView view="pageBreakPreview" zoomScaleNormal="100" zoomScaleSheetLayoutView="100" workbookViewId="0">
      <pane ySplit="4" topLeftCell="A5" activePane="bottomLeft" state="frozen"/>
      <selection activeCell="H26" sqref="H26"/>
      <selection pane="bottomLeft"/>
    </sheetView>
  </sheetViews>
  <sheetFormatPr defaultRowHeight="16.5"/>
  <cols>
    <col min="1" max="1" width="16.375" customWidth="1"/>
    <col min="2" max="2" width="13" customWidth="1"/>
    <col min="3" max="3" width="4.75" bestFit="1" customWidth="1"/>
    <col min="4" max="4" width="6.5" customWidth="1"/>
    <col min="5" max="17" width="9.625" customWidth="1"/>
    <col min="18" max="19" width="8.625" customWidth="1"/>
  </cols>
  <sheetData>
    <row r="1" spans="1:17" ht="30" customHeight="1" thickBot="1">
      <c r="A1" s="1" t="s">
        <v>89</v>
      </c>
    </row>
    <row r="2" spans="1:17" ht="20.100000000000001" customHeight="1">
      <c r="A2" s="501" t="s">
        <v>61</v>
      </c>
      <c r="B2" s="504" t="s">
        <v>1</v>
      </c>
      <c r="C2" s="504" t="s">
        <v>28</v>
      </c>
      <c r="D2" s="504" t="s">
        <v>87</v>
      </c>
      <c r="E2" s="507" t="s">
        <v>158</v>
      </c>
      <c r="F2" s="507"/>
      <c r="G2" s="507" t="str">
        <f>A8</f>
        <v>인조잔디포장</v>
      </c>
      <c r="H2" s="507"/>
      <c r="I2" s="507" t="s">
        <v>159</v>
      </c>
      <c r="J2" s="507"/>
      <c r="K2" s="507" t="s">
        <v>160</v>
      </c>
      <c r="L2" s="507"/>
      <c r="M2" s="507" t="s">
        <v>86</v>
      </c>
      <c r="N2" s="507"/>
      <c r="O2" s="507"/>
      <c r="P2" s="507"/>
      <c r="Q2" s="508" t="s">
        <v>4</v>
      </c>
    </row>
    <row r="3" spans="1:17" ht="20.100000000000001" customHeight="1">
      <c r="A3" s="502"/>
      <c r="B3" s="505"/>
      <c r="C3" s="505"/>
      <c r="D3" s="505"/>
      <c r="E3" s="505" t="str">
        <f>B6</f>
        <v>200x200xT60</v>
      </c>
      <c r="F3" s="505"/>
      <c r="G3" s="505" t="str">
        <f>B8</f>
        <v>T19</v>
      </c>
      <c r="H3" s="505"/>
      <c r="I3" s="505" t="str">
        <f>B10</f>
        <v>150x150x1000</v>
      </c>
      <c r="J3" s="505"/>
      <c r="K3" s="505" t="str">
        <f>B11</f>
        <v>150x150x1000</v>
      </c>
      <c r="L3" s="505"/>
      <c r="M3" s="505" t="s">
        <v>56</v>
      </c>
      <c r="N3" s="505"/>
      <c r="O3" s="505"/>
      <c r="P3" s="505"/>
      <c r="Q3" s="509"/>
    </row>
    <row r="4" spans="1:17" ht="20.100000000000001" customHeight="1" thickBot="1">
      <c r="A4" s="503"/>
      <c r="B4" s="506"/>
      <c r="C4" s="506"/>
      <c r="D4" s="506"/>
      <c r="E4" s="52" t="s">
        <v>41</v>
      </c>
      <c r="F4" s="52" t="s">
        <v>42</v>
      </c>
      <c r="G4" s="52" t="s">
        <v>16</v>
      </c>
      <c r="H4" s="52" t="s">
        <v>34</v>
      </c>
      <c r="I4" s="52" t="s">
        <v>16</v>
      </c>
      <c r="J4" s="52" t="s">
        <v>34</v>
      </c>
      <c r="K4" s="52" t="s">
        <v>41</v>
      </c>
      <c r="L4" s="52" t="s">
        <v>42</v>
      </c>
      <c r="M4" s="52" t="s">
        <v>16</v>
      </c>
      <c r="N4" s="52" t="s">
        <v>34</v>
      </c>
      <c r="O4" s="52"/>
      <c r="P4" s="52"/>
      <c r="Q4" s="510"/>
    </row>
    <row r="5" spans="1:17" ht="20.100000000000001" customHeight="1" thickTop="1">
      <c r="A5" s="3" t="str">
        <f>포장공수량집계!A4</f>
        <v>콘크리트포장</v>
      </c>
      <c r="B5" s="10" t="str">
        <f>포장공수량집계!B4</f>
        <v>T150,거친솔마감</v>
      </c>
      <c r="C5" s="10" t="str">
        <f>포장공수량집계!C4</f>
        <v>㎡</v>
      </c>
      <c r="D5" s="78">
        <f>포장공수량집계!D4</f>
        <v>1831</v>
      </c>
      <c r="E5" s="30"/>
      <c r="F5" s="30">
        <f>$D$6*E5</f>
        <v>0</v>
      </c>
      <c r="G5" s="30"/>
      <c r="H5" s="30">
        <f>D5*G5</f>
        <v>0</v>
      </c>
      <c r="I5" s="30"/>
      <c r="J5" s="30">
        <f>D5*I5</f>
        <v>0</v>
      </c>
      <c r="K5" s="30"/>
      <c r="L5" s="30">
        <f t="shared" ref="L5" si="0">D5*K5</f>
        <v>0</v>
      </c>
      <c r="M5" s="30"/>
      <c r="N5" s="30">
        <f>D5*M5</f>
        <v>0</v>
      </c>
      <c r="O5" s="30"/>
      <c r="P5" s="30">
        <f>D5*O5</f>
        <v>0</v>
      </c>
      <c r="Q5" s="5"/>
    </row>
    <row r="6" spans="1:17" ht="20.100000000000001" customHeight="1">
      <c r="A6" s="3" t="str">
        <f>포장공수량집계!A5</f>
        <v>인조화강석블럭포장</v>
      </c>
      <c r="B6" s="10" t="str">
        <f>포장공수량집계!B5</f>
        <v>200x200xT60</v>
      </c>
      <c r="C6" s="10" t="str">
        <f>포장공수량집계!C5</f>
        <v>㎡</v>
      </c>
      <c r="D6" s="78">
        <f>포장공수량집계!D5</f>
        <v>3450</v>
      </c>
      <c r="E6" s="30">
        <f>포장공수량산출서!F65</f>
        <v>1.04</v>
      </c>
      <c r="F6" s="30">
        <f>$D$6*E6</f>
        <v>3588</v>
      </c>
      <c r="G6" s="30"/>
      <c r="H6" s="30">
        <f>D6*G6</f>
        <v>0</v>
      </c>
      <c r="I6" s="30"/>
      <c r="J6" s="30">
        <f>D6*I6</f>
        <v>0</v>
      </c>
      <c r="K6" s="30"/>
      <c r="L6" s="30">
        <f t="shared" ref="L6:L9" si="1">D6*K6</f>
        <v>0</v>
      </c>
      <c r="M6" s="30"/>
      <c r="N6" s="30">
        <f>D6*M6</f>
        <v>0</v>
      </c>
      <c r="O6" s="30"/>
      <c r="P6" s="30">
        <f>D6*O6</f>
        <v>0</v>
      </c>
      <c r="Q6" s="5"/>
    </row>
    <row r="7" spans="1:17" ht="20.100000000000001" customHeight="1">
      <c r="A7" s="3" t="str">
        <f>포장공수량집계!A6</f>
        <v>마사토포장</v>
      </c>
      <c r="B7" s="10" t="str">
        <f>포장공수량집계!B6</f>
        <v>T100</v>
      </c>
      <c r="C7" s="10" t="str">
        <f>포장공수량집계!C6</f>
        <v>㎡</v>
      </c>
      <c r="D7" s="10">
        <f>포장공수량집계!D6</f>
        <v>1627</v>
      </c>
      <c r="E7" s="31"/>
      <c r="F7" s="31">
        <f>D7*E7</f>
        <v>0</v>
      </c>
      <c r="G7" s="31"/>
      <c r="H7" s="31">
        <f t="shared" ref="H7:H9" si="2">D7*G7</f>
        <v>0</v>
      </c>
      <c r="I7" s="31"/>
      <c r="J7" s="31">
        <f t="shared" ref="J7:J9" si="3">D7*I7</f>
        <v>0</v>
      </c>
      <c r="K7" s="31"/>
      <c r="L7" s="31">
        <f t="shared" si="1"/>
        <v>0</v>
      </c>
      <c r="M7" s="31"/>
      <c r="N7" s="31">
        <f t="shared" ref="N7:N16" si="4">D7*M7</f>
        <v>0</v>
      </c>
      <c r="O7" s="31"/>
      <c r="P7" s="31">
        <f t="shared" ref="P7:P14" si="5">D7*O7</f>
        <v>0</v>
      </c>
      <c r="Q7" s="8"/>
    </row>
    <row r="8" spans="1:17" ht="20.100000000000001" customHeight="1">
      <c r="A8" s="3" t="str">
        <f>포장공수량집계!A7</f>
        <v>인조잔디포장</v>
      </c>
      <c r="B8" s="10" t="str">
        <f>포장공수량집계!B7</f>
        <v>T19</v>
      </c>
      <c r="C8" s="10" t="str">
        <f>포장공수량집계!C7</f>
        <v>㎡</v>
      </c>
      <c r="D8" s="10">
        <f>포장공수량집계!D7</f>
        <v>648</v>
      </c>
      <c r="E8" s="31"/>
      <c r="F8" s="31">
        <f t="shared" ref="F8:F9" si="6">D8*E8</f>
        <v>0</v>
      </c>
      <c r="G8" s="31">
        <f>포장공수량산출서!F142</f>
        <v>1</v>
      </c>
      <c r="H8" s="31">
        <f t="shared" si="2"/>
        <v>648</v>
      </c>
      <c r="I8" s="31"/>
      <c r="J8" s="31">
        <f t="shared" si="3"/>
        <v>0</v>
      </c>
      <c r="K8" s="31"/>
      <c r="L8" s="31">
        <f t="shared" si="1"/>
        <v>0</v>
      </c>
      <c r="M8" s="31">
        <f>포장공수량산출서!F139</f>
        <v>0.1</v>
      </c>
      <c r="N8" s="31">
        <f t="shared" si="4"/>
        <v>64.8</v>
      </c>
      <c r="O8" s="106"/>
      <c r="P8" s="31">
        <f t="shared" si="5"/>
        <v>0</v>
      </c>
      <c r="Q8" s="8"/>
    </row>
    <row r="9" spans="1:17" ht="20.100000000000001" customHeight="1">
      <c r="A9" s="3" t="str">
        <f>포장공수량집계!A8</f>
        <v>디딤석놓기</v>
      </c>
      <c r="B9" s="10" t="str">
        <f>포장공수량집계!B8</f>
        <v>1000x500xT50</v>
      </c>
      <c r="C9" s="10" t="str">
        <f>포장공수량집계!C8</f>
        <v>개소</v>
      </c>
      <c r="D9" s="10">
        <f>포장공수량집계!D8</f>
        <v>4</v>
      </c>
      <c r="E9" s="31"/>
      <c r="F9" s="31">
        <f t="shared" si="6"/>
        <v>0</v>
      </c>
      <c r="G9" s="31"/>
      <c r="H9" s="31">
        <f t="shared" si="2"/>
        <v>0</v>
      </c>
      <c r="I9" s="31"/>
      <c r="J9" s="31">
        <f t="shared" si="3"/>
        <v>0</v>
      </c>
      <c r="K9" s="31"/>
      <c r="L9" s="31">
        <f t="shared" si="1"/>
        <v>0</v>
      </c>
      <c r="M9" s="31"/>
      <c r="N9" s="31">
        <f t="shared" si="4"/>
        <v>0</v>
      </c>
      <c r="O9" s="106"/>
      <c r="P9" s="31">
        <f t="shared" si="5"/>
        <v>0</v>
      </c>
      <c r="Q9" s="8"/>
    </row>
    <row r="10" spans="1:17" ht="20.100000000000001" customHeight="1">
      <c r="A10" s="3" t="str">
        <f>포장공수량집계!A9</f>
        <v>녹지경계석(직선)</v>
      </c>
      <c r="B10" s="10" t="str">
        <f>포장공수량집계!B9</f>
        <v>150x150x1000</v>
      </c>
      <c r="C10" s="10" t="str">
        <f>포장공수량집계!C9</f>
        <v>m</v>
      </c>
      <c r="D10" s="10">
        <f>포장공수량집계!D9</f>
        <v>1339</v>
      </c>
      <c r="E10" s="31"/>
      <c r="F10" s="31">
        <f t="shared" ref="F10:F14" si="7">D10*E10</f>
        <v>0</v>
      </c>
      <c r="G10" s="31"/>
      <c r="H10" s="31">
        <f t="shared" ref="H10:H14" si="8">D10*G10</f>
        <v>0</v>
      </c>
      <c r="I10" s="31">
        <f>포장공수량산출서!F216</f>
        <v>1.03</v>
      </c>
      <c r="J10" s="31">
        <f t="shared" ref="J10:J14" si="9">D10*I10</f>
        <v>1379.17</v>
      </c>
      <c r="K10" s="31"/>
      <c r="L10" s="31">
        <f t="shared" ref="L10:L14" si="10">D10*K10</f>
        <v>0</v>
      </c>
      <c r="M10" s="31">
        <f>포장공수량산출서!F213</f>
        <v>0.04</v>
      </c>
      <c r="N10" s="31">
        <f t="shared" si="4"/>
        <v>53.56</v>
      </c>
      <c r="O10" s="106"/>
      <c r="P10" s="31">
        <f t="shared" si="5"/>
        <v>0</v>
      </c>
      <c r="Q10" s="8"/>
    </row>
    <row r="11" spans="1:17" ht="20.100000000000001" customHeight="1">
      <c r="A11" s="3" t="str">
        <f>포장공수량집계!A10</f>
        <v>녹지경계석(곡선)</v>
      </c>
      <c r="B11" s="10" t="str">
        <f>포장공수량집계!B10</f>
        <v>150x150x1000</v>
      </c>
      <c r="C11" s="10" t="str">
        <f>포장공수량집계!C10</f>
        <v>m</v>
      </c>
      <c r="D11" s="10">
        <f>포장공수량집계!D10</f>
        <v>265</v>
      </c>
      <c r="E11" s="31"/>
      <c r="F11" s="31">
        <f t="shared" si="7"/>
        <v>0</v>
      </c>
      <c r="G11" s="31"/>
      <c r="H11" s="31">
        <f t="shared" si="8"/>
        <v>0</v>
      </c>
      <c r="I11" s="31"/>
      <c r="J11" s="31">
        <f t="shared" si="9"/>
        <v>0</v>
      </c>
      <c r="K11" s="31">
        <f>포장공수량산출서!F254</f>
        <v>1.03</v>
      </c>
      <c r="L11" s="31">
        <f t="shared" si="10"/>
        <v>272.95</v>
      </c>
      <c r="M11" s="31">
        <f>포장공수량산출서!F251</f>
        <v>0.04</v>
      </c>
      <c r="N11" s="31">
        <f t="shared" si="4"/>
        <v>10.6</v>
      </c>
      <c r="O11" s="106"/>
      <c r="P11" s="31">
        <f t="shared" si="5"/>
        <v>0</v>
      </c>
      <c r="Q11" s="8"/>
    </row>
    <row r="12" spans="1:17" ht="20.100000000000001" customHeight="1">
      <c r="A12" s="3" t="str">
        <f>포장공수량집계!A11</f>
        <v>포장경계석(직선)</v>
      </c>
      <c r="B12" s="10" t="str">
        <f>포장공수량집계!B11</f>
        <v>150x150x1000</v>
      </c>
      <c r="C12" s="10" t="str">
        <f>포장공수량집계!C11</f>
        <v>m</v>
      </c>
      <c r="D12" s="10">
        <f>포장공수량집계!D11</f>
        <v>157</v>
      </c>
      <c r="E12" s="31"/>
      <c r="F12" s="31">
        <f t="shared" si="7"/>
        <v>0</v>
      </c>
      <c r="G12" s="31"/>
      <c r="H12" s="31">
        <f t="shared" si="8"/>
        <v>0</v>
      </c>
      <c r="I12" s="31">
        <f>포장공수량산출서!F292</f>
        <v>1.03</v>
      </c>
      <c r="J12" s="31">
        <f t="shared" si="9"/>
        <v>161.71</v>
      </c>
      <c r="K12" s="31"/>
      <c r="L12" s="31">
        <f t="shared" si="10"/>
        <v>0</v>
      </c>
      <c r="M12" s="31">
        <f>포장공수량산출서!F289</f>
        <v>0.04</v>
      </c>
      <c r="N12" s="31">
        <f t="shared" si="4"/>
        <v>6.28</v>
      </c>
      <c r="O12" s="106"/>
      <c r="P12" s="31">
        <f t="shared" si="5"/>
        <v>0</v>
      </c>
      <c r="Q12" s="8"/>
    </row>
    <row r="13" spans="1:17" ht="20.100000000000001" customHeight="1">
      <c r="A13" s="3" t="str">
        <f>포장공수량집계!A12</f>
        <v>포장경계석(곡선)</v>
      </c>
      <c r="B13" s="10" t="str">
        <f>포장공수량집계!B12</f>
        <v>150x150x1000</v>
      </c>
      <c r="C13" s="10" t="str">
        <f>포장공수량집계!C12</f>
        <v>m</v>
      </c>
      <c r="D13" s="10">
        <f>포장공수량집계!D12</f>
        <v>29</v>
      </c>
      <c r="E13" s="31"/>
      <c r="F13" s="31">
        <f t="shared" si="7"/>
        <v>0</v>
      </c>
      <c r="G13" s="31"/>
      <c r="H13" s="31">
        <f t="shared" si="8"/>
        <v>0</v>
      </c>
      <c r="I13" s="31"/>
      <c r="J13" s="31">
        <f t="shared" si="9"/>
        <v>0</v>
      </c>
      <c r="K13" s="31">
        <f>포장공수량산출서!F330</f>
        <v>1.03</v>
      </c>
      <c r="L13" s="31">
        <f t="shared" si="10"/>
        <v>29.87</v>
      </c>
      <c r="M13" s="31">
        <f>포장공수량산출서!F327</f>
        <v>0.04</v>
      </c>
      <c r="N13" s="31">
        <f t="shared" si="4"/>
        <v>1.1599999999999999</v>
      </c>
      <c r="O13" s="106"/>
      <c r="P13" s="31">
        <f t="shared" si="5"/>
        <v>0</v>
      </c>
      <c r="Q13" s="8"/>
    </row>
    <row r="14" spans="1:17" ht="20.100000000000001" customHeight="1">
      <c r="A14" s="3" t="str">
        <f>포장공수량집계!A13</f>
        <v>경계엣지</v>
      </c>
      <c r="B14" s="10" t="str">
        <f>포장공수량집계!B13</f>
        <v>L100</v>
      </c>
      <c r="C14" s="10" t="str">
        <f>포장공수량집계!C13</f>
        <v>m</v>
      </c>
      <c r="D14" s="10">
        <f>포장공수량집계!D13</f>
        <v>795</v>
      </c>
      <c r="E14" s="31"/>
      <c r="F14" s="31">
        <f t="shared" si="7"/>
        <v>0</v>
      </c>
      <c r="G14" s="31"/>
      <c r="H14" s="31">
        <f t="shared" si="8"/>
        <v>0</v>
      </c>
      <c r="I14" s="31"/>
      <c r="J14" s="31">
        <f t="shared" si="9"/>
        <v>0</v>
      </c>
      <c r="K14" s="31"/>
      <c r="L14" s="31">
        <f t="shared" si="10"/>
        <v>0</v>
      </c>
      <c r="M14" s="31"/>
      <c r="N14" s="31">
        <f t="shared" si="4"/>
        <v>0</v>
      </c>
      <c r="O14" s="106"/>
      <c r="P14" s="31">
        <f t="shared" si="5"/>
        <v>0</v>
      </c>
      <c r="Q14" s="8"/>
    </row>
    <row r="15" spans="1:17" ht="20.100000000000001" customHeight="1">
      <c r="A15" s="3" t="str">
        <f>포장공수량집계!A14</f>
        <v>경계거푸집</v>
      </c>
      <c r="B15" s="10" t="str">
        <f>포장공수량집계!B14</f>
        <v>H100</v>
      </c>
      <c r="C15" s="10" t="str">
        <f>포장공수량집계!C14</f>
        <v>m</v>
      </c>
      <c r="D15" s="10">
        <f>포장공수량집계!D14</f>
        <v>2005</v>
      </c>
      <c r="E15" s="31"/>
      <c r="F15" s="31">
        <f t="shared" ref="F15" si="11">D15*E15</f>
        <v>0</v>
      </c>
      <c r="G15" s="31"/>
      <c r="H15" s="31">
        <f t="shared" ref="H15" si="12">D15*G15</f>
        <v>0</v>
      </c>
      <c r="I15" s="31"/>
      <c r="J15" s="31">
        <f t="shared" ref="J15" si="13">D15*I15</f>
        <v>0</v>
      </c>
      <c r="K15" s="31"/>
      <c r="L15" s="31">
        <f t="shared" ref="L15" si="14">D15*K15</f>
        <v>0</v>
      </c>
      <c r="M15" s="31"/>
      <c r="N15" s="31">
        <f t="shared" si="4"/>
        <v>0</v>
      </c>
      <c r="O15" s="106"/>
      <c r="P15" s="31">
        <f t="shared" ref="P15" si="15">D15*O15</f>
        <v>0</v>
      </c>
      <c r="Q15" s="8"/>
    </row>
    <row r="16" spans="1:17" ht="20.100000000000001" customHeight="1">
      <c r="A16" s="3"/>
      <c r="B16" s="10"/>
      <c r="C16" s="10"/>
      <c r="D16" s="78"/>
      <c r="E16" s="31"/>
      <c r="F16" s="31"/>
      <c r="G16" s="31"/>
      <c r="H16" s="31"/>
      <c r="I16" s="31"/>
      <c r="J16" s="31"/>
      <c r="K16" s="31"/>
      <c r="L16" s="31"/>
      <c r="M16" s="31"/>
      <c r="N16" s="31">
        <f t="shared" si="4"/>
        <v>0</v>
      </c>
      <c r="O16" s="31"/>
      <c r="P16" s="31"/>
      <c r="Q16" s="8"/>
    </row>
    <row r="17" spans="1:17" ht="20.100000000000001" customHeight="1">
      <c r="A17" s="600" t="s">
        <v>15</v>
      </c>
      <c r="B17" s="568"/>
      <c r="C17" s="568"/>
      <c r="D17" s="568"/>
      <c r="E17" s="569">
        <f>SUM(F6:F16)</f>
        <v>3588</v>
      </c>
      <c r="F17" s="569"/>
      <c r="G17" s="569">
        <f>SUM(H6:H16)</f>
        <v>648</v>
      </c>
      <c r="H17" s="569"/>
      <c r="I17" s="569">
        <f>SUM(J6:J16)</f>
        <v>1540.88</v>
      </c>
      <c r="J17" s="569"/>
      <c r="K17" s="569">
        <f>SUM(L6:L16)</f>
        <v>302.82</v>
      </c>
      <c r="L17" s="569"/>
      <c r="M17" s="569">
        <f>SUM(N6:N16)</f>
        <v>136.4</v>
      </c>
      <c r="N17" s="569"/>
      <c r="O17" s="569">
        <f>SUM(P6:P16)</f>
        <v>0</v>
      </c>
      <c r="P17" s="569"/>
      <c r="Q17" s="13"/>
    </row>
    <row r="18" spans="1:17" ht="20.100000000000001" customHeight="1" thickBot="1">
      <c r="A18" s="518" t="s">
        <v>43</v>
      </c>
      <c r="B18" s="519"/>
      <c r="C18" s="519"/>
      <c r="D18" s="519"/>
      <c r="E18" s="566">
        <f>ROUNDUP(E17,0)</f>
        <v>3588</v>
      </c>
      <c r="F18" s="566"/>
      <c r="G18" s="566">
        <f>ROUNDUP(G17,0)</f>
        <v>648</v>
      </c>
      <c r="H18" s="566"/>
      <c r="I18" s="566">
        <f>ROUNDUP(I17,0)</f>
        <v>1541</v>
      </c>
      <c r="J18" s="566"/>
      <c r="K18" s="566">
        <f>ROUNDUP(K17,0)</f>
        <v>303</v>
      </c>
      <c r="L18" s="566"/>
      <c r="M18" s="566">
        <f>ROUNDUP(M17,0)</f>
        <v>137</v>
      </c>
      <c r="N18" s="566"/>
      <c r="O18" s="566">
        <f>ROUNDUP(O17,0)</f>
        <v>0</v>
      </c>
      <c r="P18" s="566"/>
      <c r="Q18" s="16"/>
    </row>
    <row r="19" spans="1:17" ht="20.100000000000001" customHeight="1">
      <c r="A19" s="9"/>
      <c r="B19" s="9"/>
      <c r="C19" s="9"/>
      <c r="D19" s="9"/>
      <c r="E19" s="9"/>
      <c r="F19" s="9"/>
      <c r="G19" s="9"/>
      <c r="H19" s="9"/>
      <c r="I19" s="9"/>
      <c r="J19" s="9"/>
      <c r="K19" s="9"/>
      <c r="L19" s="9"/>
      <c r="M19" s="9"/>
      <c r="N19" s="9"/>
      <c r="O19" s="9"/>
      <c r="P19" s="9"/>
      <c r="Q19" s="9"/>
    </row>
    <row r="20" spans="1:17" ht="20.100000000000001" customHeight="1"/>
    <row r="21" spans="1:17" ht="20.100000000000001" customHeight="1"/>
    <row r="22" spans="1:17" ht="20.100000000000001" customHeight="1"/>
    <row r="23" spans="1:17" ht="20.100000000000001" customHeight="1"/>
    <row r="24" spans="1:17" ht="20.100000000000001" customHeight="1"/>
    <row r="25" spans="1:17" ht="20.100000000000001" customHeight="1"/>
    <row r="26" spans="1:17" ht="20.100000000000001" customHeight="1"/>
    <row r="27" spans="1:17" ht="20.100000000000001" customHeight="1"/>
    <row r="28" spans="1:17" ht="20.100000000000001" customHeight="1"/>
    <row r="29" spans="1:17" ht="20.100000000000001" customHeight="1"/>
    <row r="30" spans="1:17" ht="20.100000000000001" customHeight="1"/>
    <row r="31" spans="1:17" ht="20.100000000000001" customHeight="1"/>
    <row r="32" spans="1:17" ht="20.100000000000001" customHeight="1"/>
    <row r="33" ht="20.100000000000001" customHeight="1"/>
  </sheetData>
  <mergeCells count="31">
    <mergeCell ref="G2:H2"/>
    <mergeCell ref="G3:H3"/>
    <mergeCell ref="G17:H17"/>
    <mergeCell ref="G18:H18"/>
    <mergeCell ref="I2:J2"/>
    <mergeCell ref="I3:J3"/>
    <mergeCell ref="I17:J17"/>
    <mergeCell ref="I18:J18"/>
    <mergeCell ref="O17:P17"/>
    <mergeCell ref="O18:P18"/>
    <mergeCell ref="M18:N18"/>
    <mergeCell ref="A18:D18"/>
    <mergeCell ref="E18:F18"/>
    <mergeCell ref="K18:L18"/>
    <mergeCell ref="M17:N17"/>
    <mergeCell ref="A17:D17"/>
    <mergeCell ref="E17:F17"/>
    <mergeCell ref="K17:L17"/>
    <mergeCell ref="E3:F3"/>
    <mergeCell ref="A2:A4"/>
    <mergeCell ref="B2:B4"/>
    <mergeCell ref="C2:C4"/>
    <mergeCell ref="D2:D4"/>
    <mergeCell ref="E2:F2"/>
    <mergeCell ref="K2:L2"/>
    <mergeCell ref="M2:N2"/>
    <mergeCell ref="Q2:Q4"/>
    <mergeCell ref="K3:L3"/>
    <mergeCell ref="M3:N3"/>
    <mergeCell ref="O2:P2"/>
    <mergeCell ref="O3:P3"/>
  </mergeCells>
  <phoneticPr fontId="1" type="noConversion"/>
  <printOptions horizontalCentered="1"/>
  <pageMargins left="0.59055118110236227" right="0.39370078740157483" top="0.59055118110236227" bottom="0.59055118110236227" header="0.39370078740157483" footer="0.39370078740157483"/>
  <pageSetup paperSize="9" scale="75" orientation="landscape"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7" tint="0.59999389629810485"/>
  </sheetPr>
  <dimension ref="A1:N20"/>
  <sheetViews>
    <sheetView zoomScale="110" zoomScaleNormal="110" zoomScaleSheetLayoutView="85" workbookViewId="0">
      <pane ySplit="4" topLeftCell="A5" activePane="bottomLeft" state="frozen"/>
      <selection activeCell="H26" sqref="H26"/>
      <selection pane="bottomLeft" activeCell="E13" sqref="E13"/>
    </sheetView>
  </sheetViews>
  <sheetFormatPr defaultColWidth="9.125" defaultRowHeight="16.5"/>
  <cols>
    <col min="1" max="1" width="19" customWidth="1"/>
    <col min="2" max="2" width="14.75" style="2" customWidth="1"/>
    <col min="3" max="3" width="5.375" style="2" customWidth="1"/>
    <col min="4" max="4" width="10.625" style="2" customWidth="1"/>
    <col min="5" max="5" width="12.25" customWidth="1"/>
    <col min="6" max="7" width="9.625" customWidth="1"/>
    <col min="8" max="9" width="9.625" hidden="1" customWidth="1"/>
    <col min="10" max="11" width="9.625" customWidth="1"/>
    <col min="12" max="13" width="9.625" hidden="1" customWidth="1"/>
    <col min="14" max="14" width="13.625" customWidth="1"/>
  </cols>
  <sheetData>
    <row r="1" spans="1:14" ht="30" customHeight="1" thickBot="1">
      <c r="A1" s="1" t="s">
        <v>168</v>
      </c>
    </row>
    <row r="2" spans="1:14" ht="17.100000000000001" customHeight="1">
      <c r="A2" s="501" t="s">
        <v>11</v>
      </c>
      <c r="B2" s="504" t="s">
        <v>1</v>
      </c>
      <c r="C2" s="504" t="s">
        <v>28</v>
      </c>
      <c r="D2" s="504" t="s">
        <v>125</v>
      </c>
      <c r="E2" s="593" t="s">
        <v>131</v>
      </c>
      <c r="F2" s="594" t="s">
        <v>134</v>
      </c>
      <c r="G2" s="595"/>
      <c r="H2" s="565" t="s">
        <v>126</v>
      </c>
      <c r="I2" s="524"/>
      <c r="J2" s="524"/>
      <c r="K2" s="524"/>
      <c r="L2" s="524"/>
      <c r="M2" s="525"/>
      <c r="N2" s="508" t="s">
        <v>4</v>
      </c>
    </row>
    <row r="3" spans="1:14" ht="17.100000000000001" customHeight="1">
      <c r="A3" s="502"/>
      <c r="B3" s="505"/>
      <c r="C3" s="505"/>
      <c r="D3" s="505"/>
      <c r="E3" s="505"/>
      <c r="F3" s="596"/>
      <c r="G3" s="597"/>
      <c r="H3" s="505" t="s">
        <v>132</v>
      </c>
      <c r="I3" s="505"/>
      <c r="J3" s="505" t="s">
        <v>373</v>
      </c>
      <c r="K3" s="505"/>
      <c r="L3" s="505" t="s">
        <v>133</v>
      </c>
      <c r="M3" s="505"/>
      <c r="N3" s="509"/>
    </row>
    <row r="4" spans="1:14" ht="17.100000000000001" customHeight="1" thickBot="1">
      <c r="A4" s="503"/>
      <c r="B4" s="506"/>
      <c r="C4" s="506"/>
      <c r="D4" s="506"/>
      <c r="E4" s="506"/>
      <c r="F4" s="52" t="s">
        <v>128</v>
      </c>
      <c r="G4" s="52" t="s">
        <v>14</v>
      </c>
      <c r="H4" s="52" t="s">
        <v>128</v>
      </c>
      <c r="I4" s="52" t="s">
        <v>14</v>
      </c>
      <c r="J4" s="52" t="s">
        <v>128</v>
      </c>
      <c r="K4" s="52" t="s">
        <v>14</v>
      </c>
      <c r="L4" s="52" t="s">
        <v>128</v>
      </c>
      <c r="M4" s="52" t="s">
        <v>14</v>
      </c>
      <c r="N4" s="510"/>
    </row>
    <row r="5" spans="1:14" ht="17.100000000000001" customHeight="1" thickTop="1">
      <c r="A5" s="3" t="str">
        <f>포장공수량집계!A5</f>
        <v>인조화강석블럭포장</v>
      </c>
      <c r="B5" s="10" t="str">
        <f>포장공수량집계!B5</f>
        <v>200x200xT60</v>
      </c>
      <c r="C5" s="10" t="str">
        <f>포장공수량집계!C5</f>
        <v>㎡</v>
      </c>
      <c r="D5" s="92">
        <v>337</v>
      </c>
      <c r="E5" s="17">
        <f>포장공수량산출서!F72</f>
        <v>0</v>
      </c>
      <c r="F5" s="78">
        <f>D5</f>
        <v>337</v>
      </c>
      <c r="G5" s="17">
        <f>E5*F5</f>
        <v>0</v>
      </c>
      <c r="H5" s="78"/>
      <c r="I5" s="17">
        <f>E5*H5</f>
        <v>0</v>
      </c>
      <c r="J5" s="78"/>
      <c r="K5" s="17">
        <f>E5*J5</f>
        <v>0</v>
      </c>
      <c r="L5" s="78"/>
      <c r="M5" s="17">
        <f t="shared" ref="M5:M18" si="0">E5*L5</f>
        <v>0</v>
      </c>
      <c r="N5" s="34"/>
    </row>
    <row r="6" spans="1:14" ht="17.100000000000001" customHeight="1">
      <c r="A6" s="6" t="e">
        <f>포장공수량집계!#REF!</f>
        <v>#REF!</v>
      </c>
      <c r="B6" s="68" t="e">
        <f>포장공수량집계!#REF!</f>
        <v>#REF!</v>
      </c>
      <c r="C6" s="68" t="e">
        <f>포장공수량집계!#REF!</f>
        <v>#REF!</v>
      </c>
      <c r="D6" s="92" t="e">
        <f>포장공수량집계!#REF!</f>
        <v>#REF!</v>
      </c>
      <c r="E6" s="86">
        <v>0</v>
      </c>
      <c r="F6" s="75">
        <v>0</v>
      </c>
      <c r="G6" s="18">
        <f t="shared" ref="G6:G18" si="1">E6*F6</f>
        <v>0</v>
      </c>
      <c r="H6" s="75"/>
      <c r="I6" s="18">
        <f t="shared" ref="I6:I18" si="2">E6*H6</f>
        <v>0</v>
      </c>
      <c r="J6" s="75"/>
      <c r="K6" s="18">
        <f t="shared" ref="K6:K18" si="3">E6*J6</f>
        <v>0</v>
      </c>
      <c r="L6" s="75"/>
      <c r="M6" s="18">
        <f t="shared" si="0"/>
        <v>0</v>
      </c>
      <c r="N6" s="35"/>
    </row>
    <row r="7" spans="1:14" ht="17.100000000000001" customHeight="1">
      <c r="A7" s="6" t="str">
        <f>포장공수량집계!A6</f>
        <v>마사토포장</v>
      </c>
      <c r="B7" s="68" t="str">
        <f>포장공수량집계!B6</f>
        <v>T100</v>
      </c>
      <c r="C7" s="68" t="str">
        <f>포장공수량집계!C6</f>
        <v>㎡</v>
      </c>
      <c r="D7" s="92">
        <f>포장공수량집계!D6</f>
        <v>1627</v>
      </c>
      <c r="E7" s="86">
        <v>0</v>
      </c>
      <c r="F7" s="75">
        <v>0</v>
      </c>
      <c r="G7" s="18">
        <f t="shared" ref="G7:G16" si="4">E7*F7</f>
        <v>0</v>
      </c>
      <c r="H7" s="75"/>
      <c r="I7" s="18">
        <f t="shared" ref="I7:I16" si="5">E7*H7</f>
        <v>0</v>
      </c>
      <c r="J7" s="75"/>
      <c r="K7" s="18">
        <f t="shared" ref="K7:K16" si="6">E7*J7</f>
        <v>0</v>
      </c>
      <c r="L7" s="75"/>
      <c r="M7" s="18">
        <f t="shared" ref="M7:M16" si="7">E7*L7</f>
        <v>0</v>
      </c>
      <c r="N7" s="35"/>
    </row>
    <row r="8" spans="1:14" ht="17.100000000000001" hidden="1" customHeight="1">
      <c r="A8" s="6" t="str">
        <f>포장공수량집계!A8</f>
        <v>디딤석놓기</v>
      </c>
      <c r="B8" s="68" t="str">
        <f>포장공수량집계!B8</f>
        <v>1000x500xT50</v>
      </c>
      <c r="C8" s="68" t="str">
        <f>포장공수량집계!C8</f>
        <v>개소</v>
      </c>
      <c r="D8" s="92">
        <f>포장공수량집계!D8</f>
        <v>4</v>
      </c>
      <c r="E8" s="86">
        <v>0</v>
      </c>
      <c r="F8" s="75">
        <v>0</v>
      </c>
      <c r="G8" s="18">
        <f t="shared" si="4"/>
        <v>0</v>
      </c>
      <c r="H8" s="75"/>
      <c r="I8" s="18">
        <f t="shared" si="5"/>
        <v>0</v>
      </c>
      <c r="J8" s="75"/>
      <c r="K8" s="18">
        <f t="shared" si="6"/>
        <v>0</v>
      </c>
      <c r="L8" s="75"/>
      <c r="M8" s="18">
        <f t="shared" si="7"/>
        <v>0</v>
      </c>
      <c r="N8" s="35"/>
    </row>
    <row r="9" spans="1:14" ht="17.100000000000001" customHeight="1">
      <c r="A9" s="6" t="e">
        <f>포장공수량집계!#REF!</f>
        <v>#REF!</v>
      </c>
      <c r="B9" s="68" t="e">
        <f>포장공수량집계!#REF!</f>
        <v>#REF!</v>
      </c>
      <c r="C9" s="68" t="e">
        <f>포장공수량집계!#REF!</f>
        <v>#REF!</v>
      </c>
      <c r="D9" s="92" t="e">
        <f>포장공수량집계!#REF!</f>
        <v>#REF!</v>
      </c>
      <c r="E9" s="86">
        <v>0</v>
      </c>
      <c r="F9" s="75">
        <v>0</v>
      </c>
      <c r="G9" s="18">
        <f t="shared" si="4"/>
        <v>0</v>
      </c>
      <c r="H9" s="75"/>
      <c r="I9" s="18">
        <f t="shared" si="5"/>
        <v>0</v>
      </c>
      <c r="J9" s="75"/>
      <c r="K9" s="18">
        <f t="shared" si="6"/>
        <v>0</v>
      </c>
      <c r="L9" s="75"/>
      <c r="M9" s="18">
        <f t="shared" si="7"/>
        <v>0</v>
      </c>
      <c r="N9" s="35"/>
    </row>
    <row r="10" spans="1:14" ht="17.100000000000001" customHeight="1">
      <c r="A10" s="6" t="str">
        <f>포장공수량집계!A9</f>
        <v>녹지경계석(직선)</v>
      </c>
      <c r="B10" s="68" t="str">
        <f>포장공수량집계!B9</f>
        <v>150x150x1000</v>
      </c>
      <c r="C10" s="68" t="str">
        <f>포장공수량집계!C9</f>
        <v>m</v>
      </c>
      <c r="D10" s="92">
        <f>포장공수량집계!D9</f>
        <v>1339</v>
      </c>
      <c r="E10" s="86">
        <f>포장공수량산출서!F219</f>
        <v>0</v>
      </c>
      <c r="F10" s="75">
        <f t="shared" ref="F10:F14" si="8">D10</f>
        <v>1339</v>
      </c>
      <c r="G10" s="18">
        <f t="shared" si="4"/>
        <v>0</v>
      </c>
      <c r="H10" s="75"/>
      <c r="I10" s="18">
        <f t="shared" si="5"/>
        <v>0</v>
      </c>
      <c r="J10" s="75"/>
      <c r="K10" s="18">
        <f t="shared" si="6"/>
        <v>0</v>
      </c>
      <c r="L10" s="75"/>
      <c r="M10" s="18">
        <f t="shared" si="7"/>
        <v>0</v>
      </c>
      <c r="N10" s="35"/>
    </row>
    <row r="11" spans="1:14" ht="17.100000000000001" customHeight="1">
      <c r="A11" s="6" t="str">
        <f>포장공수량집계!A10</f>
        <v>녹지경계석(곡선)</v>
      </c>
      <c r="B11" s="68" t="str">
        <f>포장공수량집계!B10</f>
        <v>150x150x1000</v>
      </c>
      <c r="C11" s="68" t="str">
        <f>포장공수량집계!C10</f>
        <v>m</v>
      </c>
      <c r="D11" s="92">
        <f>포장공수량집계!D10</f>
        <v>265</v>
      </c>
      <c r="E11" s="86">
        <f>포장공수량산출서!F257</f>
        <v>0</v>
      </c>
      <c r="F11" s="75">
        <f t="shared" si="8"/>
        <v>265</v>
      </c>
      <c r="G11" s="18">
        <f t="shared" si="4"/>
        <v>0</v>
      </c>
      <c r="H11" s="75"/>
      <c r="I11" s="18">
        <f t="shared" si="5"/>
        <v>0</v>
      </c>
      <c r="J11" s="75"/>
      <c r="K11" s="18">
        <f t="shared" si="6"/>
        <v>0</v>
      </c>
      <c r="L11" s="75"/>
      <c r="M11" s="18">
        <f t="shared" si="7"/>
        <v>0</v>
      </c>
      <c r="N11" s="35"/>
    </row>
    <row r="12" spans="1:14" ht="17.100000000000001" customHeight="1">
      <c r="A12" s="6" t="str">
        <f>포장공수량집계!A11</f>
        <v>포장경계석(직선)</v>
      </c>
      <c r="B12" s="68" t="str">
        <f>포장공수량집계!B11</f>
        <v>150x150x1000</v>
      </c>
      <c r="C12" s="68" t="str">
        <f>포장공수량집계!C11</f>
        <v>m</v>
      </c>
      <c r="D12" s="92">
        <f>포장공수량집계!D11</f>
        <v>157</v>
      </c>
      <c r="E12" s="86">
        <f>포장공수량산출서!F295</f>
        <v>0</v>
      </c>
      <c r="F12" s="75">
        <f t="shared" si="8"/>
        <v>157</v>
      </c>
      <c r="G12" s="18">
        <f t="shared" si="4"/>
        <v>0</v>
      </c>
      <c r="H12" s="75"/>
      <c r="I12" s="18">
        <f t="shared" si="5"/>
        <v>0</v>
      </c>
      <c r="J12" s="75"/>
      <c r="K12" s="18">
        <f t="shared" si="6"/>
        <v>0</v>
      </c>
      <c r="L12" s="75"/>
      <c r="M12" s="18">
        <f t="shared" si="7"/>
        <v>0</v>
      </c>
      <c r="N12" s="35"/>
    </row>
    <row r="13" spans="1:14" ht="17.100000000000001" customHeight="1">
      <c r="A13" s="6" t="str">
        <f>포장공수량집계!A12</f>
        <v>포장경계석(곡선)</v>
      </c>
      <c r="B13" s="68" t="str">
        <f>포장공수량집계!B12</f>
        <v>150x150x1000</v>
      </c>
      <c r="C13" s="68" t="str">
        <f>포장공수량집계!C12</f>
        <v>m</v>
      </c>
      <c r="D13" s="92">
        <f>포장공수량집계!D12</f>
        <v>29</v>
      </c>
      <c r="E13" s="86">
        <f>포장공수량산출서!F333</f>
        <v>0</v>
      </c>
      <c r="F13" s="75">
        <f t="shared" si="8"/>
        <v>29</v>
      </c>
      <c r="G13" s="18">
        <f t="shared" si="4"/>
        <v>0</v>
      </c>
      <c r="H13" s="75"/>
      <c r="I13" s="18">
        <f t="shared" si="5"/>
        <v>0</v>
      </c>
      <c r="J13" s="75"/>
      <c r="K13" s="18">
        <f t="shared" si="6"/>
        <v>0</v>
      </c>
      <c r="L13" s="75"/>
      <c r="M13" s="18">
        <f t="shared" si="7"/>
        <v>0</v>
      </c>
      <c r="N13" s="35"/>
    </row>
    <row r="14" spans="1:14" ht="17.100000000000001" customHeight="1">
      <c r="A14" s="6" t="e">
        <f>포장공수량집계!#REF!</f>
        <v>#REF!</v>
      </c>
      <c r="B14" s="68" t="e">
        <f>포장공수량집계!#REF!</f>
        <v>#REF!</v>
      </c>
      <c r="C14" s="68" t="e">
        <f>포장공수량집계!#REF!</f>
        <v>#REF!</v>
      </c>
      <c r="D14" s="92" t="e">
        <f>포장공수량집계!#REF!</f>
        <v>#REF!</v>
      </c>
      <c r="E14" s="86" t="e">
        <f>포장공수량산출서!#REF!</f>
        <v>#REF!</v>
      </c>
      <c r="F14" s="75" t="e">
        <f t="shared" si="8"/>
        <v>#REF!</v>
      </c>
      <c r="G14" s="18" t="e">
        <f t="shared" si="4"/>
        <v>#REF!</v>
      </c>
      <c r="H14" s="75"/>
      <c r="I14" s="18" t="e">
        <f t="shared" si="5"/>
        <v>#REF!</v>
      </c>
      <c r="J14" s="75"/>
      <c r="K14" s="18" t="e">
        <f t="shared" si="6"/>
        <v>#REF!</v>
      </c>
      <c r="L14" s="75"/>
      <c r="M14" s="18" t="e">
        <f t="shared" si="7"/>
        <v>#REF!</v>
      </c>
      <c r="N14" s="35"/>
    </row>
    <row r="15" spans="1:14" ht="17.100000000000001" customHeight="1">
      <c r="A15" s="6" t="str">
        <f>포장공수량집계!A13</f>
        <v>경계엣지</v>
      </c>
      <c r="B15" s="68" t="str">
        <f>포장공수량집계!B13</f>
        <v>L100</v>
      </c>
      <c r="C15" s="68" t="str">
        <f>포장공수량집계!C13</f>
        <v>m</v>
      </c>
      <c r="D15" s="92">
        <f>포장공수량집계!D13</f>
        <v>795</v>
      </c>
      <c r="E15" s="86">
        <v>0</v>
      </c>
      <c r="F15" s="75">
        <v>0</v>
      </c>
      <c r="G15" s="18">
        <f t="shared" si="4"/>
        <v>0</v>
      </c>
      <c r="H15" s="75"/>
      <c r="I15" s="18">
        <f t="shared" si="5"/>
        <v>0</v>
      </c>
      <c r="J15" s="75"/>
      <c r="K15" s="18">
        <f t="shared" si="6"/>
        <v>0</v>
      </c>
      <c r="L15" s="75"/>
      <c r="M15" s="18">
        <f t="shared" si="7"/>
        <v>0</v>
      </c>
      <c r="N15" s="35"/>
    </row>
    <row r="16" spans="1:14" ht="17.100000000000001" customHeight="1">
      <c r="A16" s="6" t="str">
        <f>포장공수량집계!A14</f>
        <v>경계거푸집</v>
      </c>
      <c r="B16" s="68" t="str">
        <f>포장공수량집계!B14</f>
        <v>H100</v>
      </c>
      <c r="C16" s="68" t="str">
        <f>포장공수량집계!C14</f>
        <v>m</v>
      </c>
      <c r="D16" s="92">
        <f>포장공수량집계!D14</f>
        <v>2005</v>
      </c>
      <c r="E16" s="86">
        <v>0</v>
      </c>
      <c r="F16" s="75">
        <v>0</v>
      </c>
      <c r="G16" s="18">
        <f t="shared" si="4"/>
        <v>0</v>
      </c>
      <c r="H16" s="75"/>
      <c r="I16" s="18">
        <f t="shared" si="5"/>
        <v>0</v>
      </c>
      <c r="J16" s="75"/>
      <c r="K16" s="18">
        <f t="shared" si="6"/>
        <v>0</v>
      </c>
      <c r="L16" s="75"/>
      <c r="M16" s="18">
        <f t="shared" si="7"/>
        <v>0</v>
      </c>
      <c r="N16" s="35"/>
    </row>
    <row r="17" spans="1:14" ht="17.100000000000001" customHeight="1">
      <c r="A17" s="6"/>
      <c r="B17" s="68"/>
      <c r="C17" s="68"/>
      <c r="D17" s="92"/>
      <c r="E17" s="86"/>
      <c r="F17" s="75"/>
      <c r="G17" s="18"/>
      <c r="H17" s="75"/>
      <c r="I17" s="18"/>
      <c r="J17" s="75"/>
      <c r="K17" s="18"/>
      <c r="L17" s="75"/>
      <c r="M17" s="18"/>
      <c r="N17" s="35"/>
    </row>
    <row r="18" spans="1:14" ht="17.100000000000001" hidden="1" customHeight="1">
      <c r="A18" s="6" t="str">
        <f>포장공수량집계!A10</f>
        <v>녹지경계석(곡선)</v>
      </c>
      <c r="B18" s="68" t="str">
        <f>포장공수량집계!B10</f>
        <v>150x150x1000</v>
      </c>
      <c r="C18" s="68" t="str">
        <f>포장공수량집계!C10</f>
        <v>m</v>
      </c>
      <c r="D18" s="92">
        <f>포장공수량집계!D10</f>
        <v>265</v>
      </c>
      <c r="E18" s="86"/>
      <c r="F18" s="75">
        <v>1</v>
      </c>
      <c r="G18" s="18">
        <f t="shared" si="1"/>
        <v>0</v>
      </c>
      <c r="H18" s="75"/>
      <c r="I18" s="18">
        <f t="shared" si="2"/>
        <v>0</v>
      </c>
      <c r="J18" s="75"/>
      <c r="K18" s="18">
        <f t="shared" si="3"/>
        <v>0</v>
      </c>
      <c r="L18" s="75"/>
      <c r="M18" s="18">
        <f t="shared" si="0"/>
        <v>0</v>
      </c>
      <c r="N18" s="35"/>
    </row>
    <row r="19" spans="1:14" ht="17.100000000000001" customHeight="1" thickBot="1">
      <c r="A19" s="518" t="s">
        <v>14</v>
      </c>
      <c r="B19" s="519"/>
      <c r="C19" s="519"/>
      <c r="D19" s="519"/>
      <c r="E19" s="519"/>
      <c r="F19" s="520" t="e">
        <f>SUM(G5:G18)</f>
        <v>#REF!</v>
      </c>
      <c r="G19" s="520"/>
      <c r="H19" s="520" t="e">
        <f>SUM(I5:I18)</f>
        <v>#REF!</v>
      </c>
      <c r="I19" s="520"/>
      <c r="J19" s="520" t="e">
        <f>SUM(K5:K18)</f>
        <v>#REF!</v>
      </c>
      <c r="K19" s="520"/>
      <c r="L19" s="520" t="e">
        <f>SUM(M5:M18)</f>
        <v>#REF!</v>
      </c>
      <c r="M19" s="520"/>
      <c r="N19" s="42"/>
    </row>
    <row r="20" spans="1:14">
      <c r="A20" s="9"/>
      <c r="B20" s="12"/>
      <c r="C20" s="12"/>
      <c r="D20" s="12"/>
      <c r="E20" s="9"/>
      <c r="F20" s="9"/>
      <c r="G20" s="9"/>
      <c r="H20" s="9"/>
      <c r="I20" s="9"/>
      <c r="J20" s="9"/>
      <c r="K20" s="9"/>
      <c r="L20" s="9"/>
      <c r="M20" s="9"/>
      <c r="N20" s="9"/>
    </row>
  </sheetData>
  <mergeCells count="16">
    <mergeCell ref="H2:M2"/>
    <mergeCell ref="N2:N4"/>
    <mergeCell ref="H3:I3"/>
    <mergeCell ref="J3:K3"/>
    <mergeCell ref="L3:M3"/>
    <mergeCell ref="A19:E19"/>
    <mergeCell ref="F19:G19"/>
    <mergeCell ref="H19:I19"/>
    <mergeCell ref="J19:K19"/>
    <mergeCell ref="L19:M19"/>
    <mergeCell ref="F2:G3"/>
    <mergeCell ref="A2:A4"/>
    <mergeCell ref="B2:B4"/>
    <mergeCell ref="C2:C4"/>
    <mergeCell ref="D2:D4"/>
    <mergeCell ref="E2:E4"/>
  </mergeCells>
  <phoneticPr fontId="1" type="noConversion"/>
  <printOptions horizontalCentered="1"/>
  <pageMargins left="0.73" right="0.39370078740157483" top="0.59055118110236227" bottom="0.39370078740157483" header="0.39370078740157483" footer="0.39370078740157483"/>
  <pageSetup paperSize="9" scale="80" orientation="landscape" horizontalDpi="300" verticalDpi="300"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7" tint="0.59999389629810485"/>
  </sheetPr>
  <dimension ref="A1:U31"/>
  <sheetViews>
    <sheetView zoomScaleNormal="100" zoomScaleSheetLayoutView="100" workbookViewId="0">
      <pane ySplit="3" topLeftCell="A4" activePane="bottomLeft" state="frozen"/>
      <selection activeCell="H26" sqref="H26"/>
      <selection pane="bottomLeft" activeCell="A10" sqref="A10"/>
    </sheetView>
  </sheetViews>
  <sheetFormatPr defaultRowHeight="16.5"/>
  <cols>
    <col min="1" max="1" width="22" customWidth="1"/>
    <col min="2" max="2" width="18.125" customWidth="1"/>
    <col min="3" max="3" width="5.625" style="2" customWidth="1"/>
    <col min="4" max="4" width="10.625" customWidth="1"/>
    <col min="5" max="6" width="8.75" customWidth="1"/>
    <col min="7" max="8" width="7.75" hidden="1" customWidth="1"/>
    <col min="9" max="10" width="8.75" customWidth="1"/>
    <col min="11" max="12" width="7.75" hidden="1" customWidth="1"/>
    <col min="13" max="14" width="8.75" customWidth="1"/>
    <col min="15" max="16" width="7.75" hidden="1" customWidth="1"/>
    <col min="17" max="20" width="8.625" hidden="1" customWidth="1"/>
    <col min="21" max="21" width="14.125" customWidth="1"/>
  </cols>
  <sheetData>
    <row r="1" spans="1:21" ht="30" customHeight="1" thickBot="1">
      <c r="A1" s="1" t="s">
        <v>69</v>
      </c>
    </row>
    <row r="2" spans="1:21" ht="20.100000000000001" customHeight="1">
      <c r="A2" s="501" t="s">
        <v>60</v>
      </c>
      <c r="B2" s="504" t="s">
        <v>1</v>
      </c>
      <c r="C2" s="504" t="s">
        <v>2</v>
      </c>
      <c r="D2" s="504" t="s">
        <v>3</v>
      </c>
      <c r="E2" s="504" t="s">
        <v>18</v>
      </c>
      <c r="F2" s="504"/>
      <c r="G2" s="504"/>
      <c r="H2" s="504"/>
      <c r="I2" s="504" t="s">
        <v>19</v>
      </c>
      <c r="J2" s="504"/>
      <c r="K2" s="504"/>
      <c r="L2" s="504"/>
      <c r="M2" s="504" t="s">
        <v>20</v>
      </c>
      <c r="N2" s="504"/>
      <c r="O2" s="504"/>
      <c r="P2" s="504"/>
      <c r="Q2" s="504" t="s">
        <v>21</v>
      </c>
      <c r="R2" s="504"/>
      <c r="S2" s="504" t="s">
        <v>22</v>
      </c>
      <c r="T2" s="504"/>
      <c r="U2" s="508" t="s">
        <v>4</v>
      </c>
    </row>
    <row r="3" spans="1:21" ht="20.100000000000001" customHeight="1" thickBot="1">
      <c r="A3" s="503"/>
      <c r="B3" s="506"/>
      <c r="C3" s="506"/>
      <c r="D3" s="506"/>
      <c r="E3" s="506" t="s">
        <v>23</v>
      </c>
      <c r="F3" s="506"/>
      <c r="G3" s="506" t="s">
        <v>24</v>
      </c>
      <c r="H3" s="506"/>
      <c r="I3" s="506" t="s">
        <v>23</v>
      </c>
      <c r="J3" s="506"/>
      <c r="K3" s="506" t="s">
        <v>24</v>
      </c>
      <c r="L3" s="506"/>
      <c r="M3" s="506" t="s">
        <v>23</v>
      </c>
      <c r="N3" s="506"/>
      <c r="O3" s="506" t="s">
        <v>24</v>
      </c>
      <c r="P3" s="506"/>
      <c r="Q3" s="506"/>
      <c r="R3" s="506"/>
      <c r="S3" s="506"/>
      <c r="T3" s="506"/>
      <c r="U3" s="510"/>
    </row>
    <row r="4" spans="1:21" ht="20.100000000000001" customHeight="1" thickTop="1">
      <c r="A4" s="3" t="str">
        <f>포장공수량집계!A4</f>
        <v>콘크리트포장</v>
      </c>
      <c r="B4" s="10" t="str">
        <f>포장공수량집계!B4</f>
        <v>T150,거친솔마감</v>
      </c>
      <c r="C4" s="10" t="str">
        <f>포장공수량집계!C4</f>
        <v>㎡</v>
      </c>
      <c r="D4" s="78">
        <f>포장공수량집계!D4</f>
        <v>1831</v>
      </c>
      <c r="E4" s="30">
        <f>포장공수량산출서!F18</f>
        <v>0.25</v>
      </c>
      <c r="F4" s="30">
        <f>D4*E4</f>
        <v>457.75</v>
      </c>
      <c r="G4" s="30"/>
      <c r="H4" s="30">
        <f>D4*G4</f>
        <v>0</v>
      </c>
      <c r="I4" s="30">
        <f>포장공수량산출서!F19</f>
        <v>0.25</v>
      </c>
      <c r="J4" s="30">
        <f>D4*I4</f>
        <v>457.75</v>
      </c>
      <c r="K4" s="30"/>
      <c r="L4" s="30">
        <f>D4*K4</f>
        <v>0</v>
      </c>
      <c r="M4" s="30"/>
      <c r="N4" s="30">
        <f>D4*M4</f>
        <v>0</v>
      </c>
      <c r="O4" s="30"/>
      <c r="P4" s="30">
        <f>D4*O4</f>
        <v>0</v>
      </c>
      <c r="Q4" s="30"/>
      <c r="R4" s="30"/>
      <c r="S4" s="30"/>
      <c r="T4" s="30"/>
      <c r="U4" s="53"/>
    </row>
    <row r="5" spans="1:21" ht="20.100000000000001" customHeight="1">
      <c r="A5" s="6" t="str">
        <f>포장공수량집계!A5</f>
        <v>인조화강석블럭포장</v>
      </c>
      <c r="B5" s="68" t="str">
        <f>포장공수량집계!B5</f>
        <v>200x200xT60</v>
      </c>
      <c r="C5" s="68" t="str">
        <f>포장공수량집계!C5</f>
        <v>㎡</v>
      </c>
      <c r="D5" s="75">
        <f>포장공수량집계!D5</f>
        <v>3450</v>
      </c>
      <c r="E5" s="31">
        <f>포장공수량산출서!F56</f>
        <v>0.2</v>
      </c>
      <c r="F5" s="31">
        <f>D5*E5</f>
        <v>690</v>
      </c>
      <c r="G5" s="31"/>
      <c r="H5" s="31">
        <f>D5*G5</f>
        <v>0</v>
      </c>
      <c r="I5" s="31">
        <f>포장공수량산출서!F57</f>
        <v>0.2</v>
      </c>
      <c r="J5" s="31">
        <f>D5*I5</f>
        <v>690</v>
      </c>
      <c r="K5" s="31"/>
      <c r="L5" s="31">
        <f>D5*K5</f>
        <v>0</v>
      </c>
      <c r="M5" s="31"/>
      <c r="N5" s="31">
        <f>D5*M5</f>
        <v>0</v>
      </c>
      <c r="O5" s="31"/>
      <c r="P5" s="31">
        <f>D5*O5</f>
        <v>0</v>
      </c>
      <c r="Q5" s="31"/>
      <c r="R5" s="31"/>
      <c r="S5" s="31"/>
      <c r="T5" s="31"/>
      <c r="U5" s="46"/>
    </row>
    <row r="6" spans="1:21" ht="20.100000000000001" customHeight="1">
      <c r="A6" s="6" t="str">
        <f>포장공수량집계!A6</f>
        <v>마사토포장</v>
      </c>
      <c r="B6" s="68" t="str">
        <f>포장공수량집계!B6</f>
        <v>T100</v>
      </c>
      <c r="C6" s="68" t="str">
        <f>포장공수량집계!C6</f>
        <v>㎡</v>
      </c>
      <c r="D6" s="75">
        <f>포장공수량집계!D6</f>
        <v>1627</v>
      </c>
      <c r="E6" s="31">
        <f>포장공수량산출서!F94</f>
        <v>0.25</v>
      </c>
      <c r="F6" s="31">
        <f t="shared" ref="F6:F12" si="0">D6*E6</f>
        <v>406.75</v>
      </c>
      <c r="G6" s="31"/>
      <c r="H6" s="31">
        <f t="shared" ref="H6:H12" si="1">D6*G6</f>
        <v>0</v>
      </c>
      <c r="I6" s="31">
        <f>포장공수량산출서!F95</f>
        <v>0.25</v>
      </c>
      <c r="J6" s="31">
        <f t="shared" ref="J6:J12" si="2">D6*I6</f>
        <v>406.75</v>
      </c>
      <c r="K6" s="31"/>
      <c r="L6" s="31">
        <f t="shared" ref="L6:L12" si="3">D6*K6</f>
        <v>0</v>
      </c>
      <c r="M6" s="31"/>
      <c r="N6" s="31">
        <f t="shared" ref="N6:N12" si="4">D6*M6</f>
        <v>0</v>
      </c>
      <c r="O6" s="31"/>
      <c r="P6" s="31">
        <f t="shared" ref="P6:P12" si="5">D6*O6</f>
        <v>0</v>
      </c>
      <c r="Q6" s="31"/>
      <c r="R6" s="31"/>
      <c r="S6" s="31"/>
      <c r="T6" s="31"/>
      <c r="U6" s="46"/>
    </row>
    <row r="7" spans="1:21" ht="20.100000000000001" customHeight="1">
      <c r="A7" s="6" t="str">
        <f>포장공수량집계!A7</f>
        <v>인조잔디포장</v>
      </c>
      <c r="B7" s="68" t="str">
        <f>포장공수량집계!B7</f>
        <v>T19</v>
      </c>
      <c r="C7" s="68" t="str">
        <f>포장공수량집계!C7</f>
        <v>㎡</v>
      </c>
      <c r="D7" s="75">
        <f>포장공수량집계!D7</f>
        <v>648</v>
      </c>
      <c r="E7" s="31">
        <f>포장공수량산출서!F132</f>
        <v>0.25</v>
      </c>
      <c r="F7" s="31">
        <f t="shared" si="0"/>
        <v>162</v>
      </c>
      <c r="G7" s="31"/>
      <c r="H7" s="31">
        <f t="shared" si="1"/>
        <v>0</v>
      </c>
      <c r="I7" s="31">
        <f>포장공수량산출서!F133</f>
        <v>0.25</v>
      </c>
      <c r="J7" s="31">
        <f t="shared" si="2"/>
        <v>162</v>
      </c>
      <c r="K7" s="31"/>
      <c r="L7" s="31">
        <f t="shared" si="3"/>
        <v>0</v>
      </c>
      <c r="M7" s="31"/>
      <c r="N7" s="31">
        <f t="shared" si="4"/>
        <v>0</v>
      </c>
      <c r="O7" s="31"/>
      <c r="P7" s="31">
        <f t="shared" si="5"/>
        <v>0</v>
      </c>
      <c r="Q7" s="31"/>
      <c r="R7" s="31"/>
      <c r="S7" s="31"/>
      <c r="T7" s="31"/>
      <c r="U7" s="46"/>
    </row>
    <row r="8" spans="1:21" ht="20.100000000000001" customHeight="1">
      <c r="A8" s="6" t="str">
        <f>포장공수량집계!A8</f>
        <v>디딤석놓기</v>
      </c>
      <c r="B8" s="68" t="str">
        <f>포장공수량집계!B8</f>
        <v>1000x500xT50</v>
      </c>
      <c r="C8" s="68" t="str">
        <f>포장공수량집계!C8</f>
        <v>개소</v>
      </c>
      <c r="D8" s="75">
        <f>포장공수량집계!D8</f>
        <v>4</v>
      </c>
      <c r="E8" s="31"/>
      <c r="F8" s="31">
        <f t="shared" si="0"/>
        <v>0</v>
      </c>
      <c r="G8" s="31"/>
      <c r="H8" s="31">
        <f t="shared" si="1"/>
        <v>0</v>
      </c>
      <c r="I8" s="31"/>
      <c r="J8" s="31">
        <f t="shared" si="2"/>
        <v>0</v>
      </c>
      <c r="K8" s="31"/>
      <c r="L8" s="31">
        <f t="shared" si="3"/>
        <v>0</v>
      </c>
      <c r="M8" s="31"/>
      <c r="N8" s="31">
        <f t="shared" si="4"/>
        <v>0</v>
      </c>
      <c r="O8" s="31"/>
      <c r="P8" s="31">
        <f t="shared" si="5"/>
        <v>0</v>
      </c>
      <c r="Q8" s="31"/>
      <c r="R8" s="31"/>
      <c r="S8" s="31"/>
      <c r="T8" s="31"/>
      <c r="U8" s="46"/>
    </row>
    <row r="9" spans="1:21" ht="20.100000000000001" customHeight="1">
      <c r="A9" s="6" t="str">
        <f>포장공수량집계!A9</f>
        <v>녹지경계석(직선)</v>
      </c>
      <c r="B9" s="68" t="str">
        <f>포장공수량집계!B9</f>
        <v>150x150x1000</v>
      </c>
      <c r="C9" s="68" t="str">
        <f>포장공수량집계!C9</f>
        <v>m</v>
      </c>
      <c r="D9" s="75">
        <f>포장공수량집계!D9</f>
        <v>1339</v>
      </c>
      <c r="E9" s="31">
        <f>포장공수량산출서!F208</f>
        <v>0.16</v>
      </c>
      <c r="F9" s="31">
        <f t="shared" si="0"/>
        <v>214.24</v>
      </c>
      <c r="G9" s="31"/>
      <c r="H9" s="31">
        <f t="shared" si="1"/>
        <v>0</v>
      </c>
      <c r="I9" s="31">
        <f>포장공수량산출서!F209</f>
        <v>0.05</v>
      </c>
      <c r="J9" s="31">
        <f t="shared" si="2"/>
        <v>66.95</v>
      </c>
      <c r="K9" s="31"/>
      <c r="L9" s="31">
        <f t="shared" si="3"/>
        <v>0</v>
      </c>
      <c r="M9" s="31">
        <f>포장공수량산출서!F210</f>
        <v>0.11</v>
      </c>
      <c r="N9" s="31">
        <f t="shared" si="4"/>
        <v>147.29</v>
      </c>
      <c r="O9" s="31"/>
      <c r="P9" s="31">
        <f t="shared" si="5"/>
        <v>0</v>
      </c>
      <c r="Q9" s="31"/>
      <c r="R9" s="31"/>
      <c r="S9" s="31"/>
      <c r="T9" s="31"/>
      <c r="U9" s="46"/>
    </row>
    <row r="10" spans="1:21" ht="20.100000000000001" customHeight="1">
      <c r="A10" s="6" t="str">
        <f>포장공수량집계!A10</f>
        <v>녹지경계석(곡선)</v>
      </c>
      <c r="B10" s="68" t="str">
        <f>포장공수량집계!B10</f>
        <v>150x150x1000</v>
      </c>
      <c r="C10" s="68" t="str">
        <f>포장공수량집계!C10</f>
        <v>m</v>
      </c>
      <c r="D10" s="75">
        <f>포장공수량집계!D10</f>
        <v>265</v>
      </c>
      <c r="E10" s="31">
        <f>포장공수량산출서!F246</f>
        <v>0.16</v>
      </c>
      <c r="F10" s="31">
        <f t="shared" si="0"/>
        <v>42.4</v>
      </c>
      <c r="G10" s="31"/>
      <c r="H10" s="31">
        <f t="shared" si="1"/>
        <v>0</v>
      </c>
      <c r="I10" s="31">
        <f>포장공수량산출서!F247</f>
        <v>0.05</v>
      </c>
      <c r="J10" s="31">
        <f t="shared" si="2"/>
        <v>13.25</v>
      </c>
      <c r="K10" s="31"/>
      <c r="L10" s="31">
        <f t="shared" si="3"/>
        <v>0</v>
      </c>
      <c r="M10" s="31">
        <f>포장공수량산출서!F248</f>
        <v>0.11</v>
      </c>
      <c r="N10" s="31">
        <f t="shared" si="4"/>
        <v>29.15</v>
      </c>
      <c r="O10" s="31"/>
      <c r="P10" s="31">
        <f t="shared" si="5"/>
        <v>0</v>
      </c>
      <c r="Q10" s="31"/>
      <c r="R10" s="31"/>
      <c r="S10" s="31"/>
      <c r="T10" s="31"/>
      <c r="U10" s="46"/>
    </row>
    <row r="11" spans="1:21" ht="20.100000000000001" customHeight="1">
      <c r="A11" s="6" t="str">
        <f>포장공수량집계!A11</f>
        <v>포장경계석(직선)</v>
      </c>
      <c r="B11" s="68" t="str">
        <f>포장공수량집계!B11</f>
        <v>150x150x1000</v>
      </c>
      <c r="C11" s="68" t="str">
        <f>포장공수량집계!C11</f>
        <v>m</v>
      </c>
      <c r="D11" s="75">
        <f>포장공수량집계!D11</f>
        <v>157</v>
      </c>
      <c r="E11" s="31">
        <f>포장공수량산출서!F284</f>
        <v>0.16</v>
      </c>
      <c r="F11" s="31">
        <f t="shared" si="0"/>
        <v>25.12</v>
      </c>
      <c r="G11" s="31"/>
      <c r="H11" s="31">
        <f t="shared" si="1"/>
        <v>0</v>
      </c>
      <c r="I11" s="31">
        <f>포장공수량산출서!F285</f>
        <v>0.05</v>
      </c>
      <c r="J11" s="31">
        <f t="shared" si="2"/>
        <v>7.8500000000000005</v>
      </c>
      <c r="K11" s="31"/>
      <c r="L11" s="31">
        <f t="shared" si="3"/>
        <v>0</v>
      </c>
      <c r="M11" s="31">
        <f>포장공수량산출서!F286</f>
        <v>0.11</v>
      </c>
      <c r="N11" s="31">
        <f t="shared" si="4"/>
        <v>17.27</v>
      </c>
      <c r="O11" s="31"/>
      <c r="P11" s="31">
        <f t="shared" si="5"/>
        <v>0</v>
      </c>
      <c r="Q11" s="31"/>
      <c r="R11" s="31"/>
      <c r="S11" s="31"/>
      <c r="T11" s="31"/>
      <c r="U11" s="46"/>
    </row>
    <row r="12" spans="1:21" ht="20.100000000000001" customHeight="1">
      <c r="A12" s="6" t="str">
        <f>포장공수량집계!A12</f>
        <v>포장경계석(곡선)</v>
      </c>
      <c r="B12" s="68" t="str">
        <f>포장공수량집계!B12</f>
        <v>150x150x1000</v>
      </c>
      <c r="C12" s="68" t="str">
        <f>포장공수량집계!C12</f>
        <v>m</v>
      </c>
      <c r="D12" s="75">
        <f>포장공수량집계!D12</f>
        <v>29</v>
      </c>
      <c r="E12" s="31">
        <f>포장공수량산출서!F322</f>
        <v>0.16</v>
      </c>
      <c r="F12" s="31">
        <f t="shared" si="0"/>
        <v>4.6399999999999997</v>
      </c>
      <c r="G12" s="31"/>
      <c r="H12" s="31">
        <f t="shared" si="1"/>
        <v>0</v>
      </c>
      <c r="I12" s="31">
        <f>포장공수량산출서!F323</f>
        <v>0.05</v>
      </c>
      <c r="J12" s="31">
        <f t="shared" si="2"/>
        <v>1.4500000000000002</v>
      </c>
      <c r="K12" s="31"/>
      <c r="L12" s="31">
        <f t="shared" si="3"/>
        <v>0</v>
      </c>
      <c r="M12" s="31">
        <f>포장공수량산출서!F324</f>
        <v>0.11</v>
      </c>
      <c r="N12" s="31">
        <f t="shared" si="4"/>
        <v>3.19</v>
      </c>
      <c r="O12" s="31"/>
      <c r="P12" s="31">
        <f t="shared" si="5"/>
        <v>0</v>
      </c>
      <c r="Q12" s="31"/>
      <c r="R12" s="31"/>
      <c r="S12" s="31"/>
      <c r="T12" s="31"/>
      <c r="U12" s="46"/>
    </row>
    <row r="13" spans="1:21" ht="20.100000000000001" customHeight="1">
      <c r="A13" s="6" t="str">
        <f>포장공수량집계!A13</f>
        <v>경계엣지</v>
      </c>
      <c r="B13" s="68" t="str">
        <f>포장공수량집계!B13</f>
        <v>L100</v>
      </c>
      <c r="C13" s="68" t="str">
        <f>포장공수량집계!C13</f>
        <v>m</v>
      </c>
      <c r="D13" s="75">
        <f>포장공수량집계!D13</f>
        <v>795</v>
      </c>
      <c r="E13" s="31">
        <v>0</v>
      </c>
      <c r="F13" s="31">
        <f t="shared" ref="F13" si="6">D13*E13</f>
        <v>0</v>
      </c>
      <c r="G13" s="31"/>
      <c r="H13" s="31">
        <f t="shared" ref="H13" si="7">D13*G13</f>
        <v>0</v>
      </c>
      <c r="I13" s="31">
        <v>0</v>
      </c>
      <c r="J13" s="31">
        <f t="shared" ref="J13" si="8">D13*I13</f>
        <v>0</v>
      </c>
      <c r="K13" s="31"/>
      <c r="L13" s="31">
        <f t="shared" ref="L13" si="9">D13*K13</f>
        <v>0</v>
      </c>
      <c r="M13" s="31"/>
      <c r="N13" s="31">
        <f t="shared" ref="N13" si="10">D13*M13</f>
        <v>0</v>
      </c>
      <c r="O13" s="31"/>
      <c r="P13" s="31">
        <f t="shared" ref="P13" si="11">D13*O13</f>
        <v>0</v>
      </c>
      <c r="Q13" s="31"/>
      <c r="R13" s="31"/>
      <c r="S13" s="31"/>
      <c r="T13" s="31"/>
      <c r="U13" s="46"/>
    </row>
    <row r="14" spans="1:21" ht="20.100000000000001" customHeight="1">
      <c r="A14" s="6" t="str">
        <f>포장공수량집계!A14</f>
        <v>경계거푸집</v>
      </c>
      <c r="B14" s="68" t="str">
        <f>포장공수량집계!B14</f>
        <v>H100</v>
      </c>
      <c r="C14" s="68" t="str">
        <f>포장공수량집계!C14</f>
        <v>m</v>
      </c>
      <c r="D14" s="75">
        <f>포장공수량집계!D14</f>
        <v>2005</v>
      </c>
      <c r="E14" s="31">
        <v>0</v>
      </c>
      <c r="F14" s="31">
        <f t="shared" ref="F14" si="12">D14*E14</f>
        <v>0</v>
      </c>
      <c r="G14" s="31"/>
      <c r="H14" s="31">
        <f t="shared" ref="H14" si="13">D14*G14</f>
        <v>0</v>
      </c>
      <c r="I14" s="31">
        <v>0</v>
      </c>
      <c r="J14" s="31">
        <f t="shared" ref="J14" si="14">D14*I14</f>
        <v>0</v>
      </c>
      <c r="K14" s="31"/>
      <c r="L14" s="31">
        <f t="shared" ref="L14" si="15">D14*K14</f>
        <v>0</v>
      </c>
      <c r="M14" s="31"/>
      <c r="N14" s="31">
        <f t="shared" ref="N14" si="16">D14*M14</f>
        <v>0</v>
      </c>
      <c r="O14" s="196"/>
      <c r="P14" s="196"/>
      <c r="Q14" s="196"/>
      <c r="R14" s="196"/>
      <c r="S14" s="196"/>
      <c r="T14" s="196"/>
      <c r="U14" s="197"/>
    </row>
    <row r="15" spans="1:21" ht="20.100000000000001" customHeight="1">
      <c r="A15" s="193"/>
      <c r="B15" s="194"/>
      <c r="C15" s="194"/>
      <c r="D15" s="195"/>
      <c r="E15" s="196"/>
      <c r="F15" s="196"/>
      <c r="G15" s="196"/>
      <c r="H15" s="196"/>
      <c r="I15" s="196"/>
      <c r="J15" s="196"/>
      <c r="K15" s="196"/>
      <c r="L15" s="196"/>
      <c r="M15" s="196"/>
      <c r="N15" s="196"/>
      <c r="O15" s="196"/>
      <c r="P15" s="196"/>
      <c r="Q15" s="196"/>
      <c r="R15" s="196"/>
      <c r="S15" s="196"/>
      <c r="T15" s="196"/>
      <c r="U15" s="197"/>
    </row>
    <row r="16" spans="1:21" ht="20.100000000000001" customHeight="1" thickBot="1">
      <c r="A16" s="551" t="s">
        <v>15</v>
      </c>
      <c r="B16" s="552"/>
      <c r="C16" s="552"/>
      <c r="D16" s="57"/>
      <c r="E16" s="614">
        <f>SUM(F4:H14)</f>
        <v>2002.9</v>
      </c>
      <c r="F16" s="614"/>
      <c r="G16" s="614">
        <f>SUM(H4:H13)</f>
        <v>0</v>
      </c>
      <c r="H16" s="614"/>
      <c r="I16" s="614">
        <f>SUM(J4:L14)</f>
        <v>1806</v>
      </c>
      <c r="J16" s="614"/>
      <c r="K16" s="614">
        <f>SUM(L4:L13)</f>
        <v>0</v>
      </c>
      <c r="L16" s="614"/>
      <c r="M16" s="614">
        <f>SUM(N4:P14)</f>
        <v>196.9</v>
      </c>
      <c r="N16" s="614"/>
      <c r="O16" s="614">
        <f>SUM(P4:P13)</f>
        <v>0</v>
      </c>
      <c r="P16" s="614"/>
      <c r="Q16" s="58"/>
      <c r="R16" s="58"/>
      <c r="S16" s="58"/>
      <c r="T16" s="58"/>
      <c r="U16" s="59"/>
    </row>
    <row r="17" ht="20.100000000000001" customHeight="1"/>
    <row r="18" ht="20.100000000000001" customHeight="1"/>
    <row r="19" ht="20.100000000000001" customHeight="1"/>
    <row r="20" ht="20.100000000000001" customHeight="1"/>
    <row r="21" ht="20.100000000000001" customHeight="1"/>
    <row r="22" ht="20.100000000000001" customHeight="1"/>
    <row r="23" ht="20.100000000000001" customHeight="1"/>
    <row r="24" ht="20.100000000000001" customHeight="1"/>
    <row r="25" ht="20.100000000000001" customHeight="1"/>
    <row r="26" ht="20.100000000000001" customHeight="1"/>
    <row r="27" ht="20.100000000000001" customHeight="1"/>
    <row r="28" ht="20.100000000000001" customHeight="1"/>
    <row r="29" ht="20.100000000000001" customHeight="1"/>
    <row r="30" ht="20.100000000000001" customHeight="1"/>
    <row r="31" ht="20.100000000000001" customHeight="1"/>
  </sheetData>
  <mergeCells count="23">
    <mergeCell ref="O16:P16"/>
    <mergeCell ref="A16:C16"/>
    <mergeCell ref="E16:F16"/>
    <mergeCell ref="G16:H16"/>
    <mergeCell ref="I16:J16"/>
    <mergeCell ref="K16:L16"/>
    <mergeCell ref="M16:N16"/>
    <mergeCell ref="M2:P2"/>
    <mergeCell ref="Q2:R3"/>
    <mergeCell ref="S2:T3"/>
    <mergeCell ref="U2:U3"/>
    <mergeCell ref="E3:F3"/>
    <mergeCell ref="G3:H3"/>
    <mergeCell ref="I3:J3"/>
    <mergeCell ref="K3:L3"/>
    <mergeCell ref="M3:N3"/>
    <mergeCell ref="O3:P3"/>
    <mergeCell ref="I2:L2"/>
    <mergeCell ref="A2:A3"/>
    <mergeCell ref="B2:B3"/>
    <mergeCell ref="C2:C3"/>
    <mergeCell ref="D2:D3"/>
    <mergeCell ref="E2:H2"/>
  </mergeCells>
  <phoneticPr fontId="1" type="noConversion"/>
  <printOptions horizontalCentered="1"/>
  <pageMargins left="0.59055118110236227" right="0.39370078740157483" top="0.59055118110236227" bottom="0.39370078740157483" header="0.39370078740157483" footer="0.39370078740157483"/>
  <pageSetup paperSize="9" orientation="landscape"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7" tint="0.59999389629810485"/>
  </sheetPr>
  <dimension ref="A1:K31"/>
  <sheetViews>
    <sheetView view="pageBreakPreview" zoomScaleNormal="100" zoomScaleSheetLayoutView="100" workbookViewId="0"/>
  </sheetViews>
  <sheetFormatPr defaultRowHeight="16.5"/>
  <cols>
    <col min="1" max="1" width="17.625" customWidth="1"/>
    <col min="2" max="2" width="13.375" customWidth="1"/>
    <col min="3" max="3" width="7.75" customWidth="1"/>
    <col min="4" max="4" width="11.125" customWidth="1"/>
    <col min="5" max="10" width="12.625" customWidth="1"/>
    <col min="11" max="11" width="12.75" customWidth="1"/>
  </cols>
  <sheetData>
    <row r="1" spans="1:11" ht="30" customHeight="1" thickBot="1">
      <c r="A1" s="1" t="s">
        <v>68</v>
      </c>
    </row>
    <row r="2" spans="1:11" ht="20.100000000000001" customHeight="1">
      <c r="A2" s="501" t="s">
        <v>60</v>
      </c>
      <c r="B2" s="504" t="s">
        <v>1</v>
      </c>
      <c r="C2" s="504" t="s">
        <v>2</v>
      </c>
      <c r="D2" s="504" t="s">
        <v>3</v>
      </c>
      <c r="E2" s="504" t="str">
        <f>A5</f>
        <v>인조화강석블럭포장</v>
      </c>
      <c r="F2" s="504"/>
      <c r="G2" s="504" t="s">
        <v>161</v>
      </c>
      <c r="H2" s="504"/>
      <c r="I2" s="504"/>
      <c r="J2" s="504"/>
      <c r="K2" s="508" t="s">
        <v>4</v>
      </c>
    </row>
    <row r="3" spans="1:11" ht="20.100000000000001" customHeight="1">
      <c r="A3" s="502"/>
      <c r="B3" s="505"/>
      <c r="C3" s="505"/>
      <c r="D3" s="505"/>
      <c r="E3" s="505" t="str">
        <f>B5</f>
        <v>200x200xT60</v>
      </c>
      <c r="F3" s="505"/>
      <c r="G3" s="505" t="str">
        <f>B9</f>
        <v>150x150x1000</v>
      </c>
      <c r="H3" s="505"/>
      <c r="I3" s="505"/>
      <c r="J3" s="505"/>
      <c r="K3" s="509"/>
    </row>
    <row r="4" spans="1:11" ht="20.100000000000001" customHeight="1" thickBot="1">
      <c r="A4" s="503"/>
      <c r="B4" s="506"/>
      <c r="C4" s="506"/>
      <c r="D4" s="506"/>
      <c r="E4" s="205" t="s">
        <v>88</v>
      </c>
      <c r="F4" s="205" t="s">
        <v>34</v>
      </c>
      <c r="G4" s="205" t="s">
        <v>88</v>
      </c>
      <c r="H4" s="205" t="s">
        <v>34</v>
      </c>
      <c r="I4" s="205"/>
      <c r="J4" s="205"/>
      <c r="K4" s="510"/>
    </row>
    <row r="5" spans="1:11" ht="20.100000000000001" customHeight="1" thickTop="1">
      <c r="A5" s="3" t="str">
        <f>포장공수량집계!A5</f>
        <v>인조화강석블럭포장</v>
      </c>
      <c r="B5" s="4" t="str">
        <f>포장공수량집계!B5</f>
        <v>200x200xT60</v>
      </c>
      <c r="C5" s="10" t="str">
        <f>포장공수량집계!C5</f>
        <v>㎡</v>
      </c>
      <c r="D5" s="78">
        <f>포장공수량집계!D5</f>
        <v>3450</v>
      </c>
      <c r="E5" s="51">
        <f>포장공수량산출서!F67</f>
        <v>0.18</v>
      </c>
      <c r="F5" s="17">
        <f>ROUNDUP(D5*E5,1)</f>
        <v>621</v>
      </c>
      <c r="G5" s="17"/>
      <c r="H5" s="17">
        <f>ROUNDUP(D5*G5,1)</f>
        <v>0</v>
      </c>
      <c r="I5" s="51"/>
      <c r="J5" s="17"/>
      <c r="K5" s="5"/>
    </row>
    <row r="6" spans="1:11" ht="20.100000000000001" customHeight="1">
      <c r="A6" s="3" t="str">
        <f>포장공수량집계!A6</f>
        <v>마사토포장</v>
      </c>
      <c r="B6" s="4" t="str">
        <f>포장공수량집계!B6</f>
        <v>T100</v>
      </c>
      <c r="C6" s="10" t="str">
        <f>포장공수량집계!C6</f>
        <v>㎡</v>
      </c>
      <c r="D6" s="78">
        <f>포장공수량집계!D6</f>
        <v>1627</v>
      </c>
      <c r="E6" s="43"/>
      <c r="F6" s="18">
        <f t="shared" ref="F6:F13" si="0">ROUNDUP(D6*E6,1)</f>
        <v>0</v>
      </c>
      <c r="G6" s="18"/>
      <c r="H6" s="18">
        <f t="shared" ref="H6:H13" si="1">ROUNDUP(D6*G6,1)</f>
        <v>0</v>
      </c>
      <c r="I6" s="43"/>
      <c r="J6" s="18"/>
      <c r="K6" s="8"/>
    </row>
    <row r="7" spans="1:11" ht="19.5" customHeight="1">
      <c r="A7" s="3" t="str">
        <f>포장공수량집계!A7</f>
        <v>인조잔디포장</v>
      </c>
      <c r="B7" s="4" t="str">
        <f>포장공수량집계!B7</f>
        <v>T19</v>
      </c>
      <c r="C7" s="10" t="str">
        <f>포장공수량집계!C7</f>
        <v>㎡</v>
      </c>
      <c r="D7" s="78">
        <f>포장공수량집계!D7</f>
        <v>648</v>
      </c>
      <c r="E7" s="43"/>
      <c r="F7" s="18">
        <f t="shared" si="0"/>
        <v>0</v>
      </c>
      <c r="G7" s="18"/>
      <c r="H7" s="18">
        <f t="shared" si="1"/>
        <v>0</v>
      </c>
      <c r="I7" s="43"/>
      <c r="J7" s="18"/>
      <c r="K7" s="8"/>
    </row>
    <row r="8" spans="1:11" ht="19.5" customHeight="1">
      <c r="A8" s="3" t="str">
        <f>포장공수량집계!A8</f>
        <v>디딤석놓기</v>
      </c>
      <c r="B8" s="4" t="str">
        <f>포장공수량집계!B8</f>
        <v>1000x500xT50</v>
      </c>
      <c r="C8" s="10" t="str">
        <f>포장공수량집계!C8</f>
        <v>개소</v>
      </c>
      <c r="D8" s="78">
        <f>포장공수량집계!D8</f>
        <v>4</v>
      </c>
      <c r="E8" s="43"/>
      <c r="F8" s="18">
        <f t="shared" si="0"/>
        <v>0</v>
      </c>
      <c r="G8" s="43"/>
      <c r="H8" s="18">
        <f t="shared" si="1"/>
        <v>0</v>
      </c>
      <c r="I8" s="43"/>
      <c r="J8" s="18"/>
      <c r="K8" s="8"/>
    </row>
    <row r="9" spans="1:11" ht="19.5" customHeight="1">
      <c r="A9" s="3" t="str">
        <f>포장공수량집계!A9</f>
        <v>녹지경계석(직선)</v>
      </c>
      <c r="B9" s="4" t="str">
        <f>포장공수량집계!B9</f>
        <v>150x150x1000</v>
      </c>
      <c r="C9" s="10" t="str">
        <f>포장공수량집계!C9</f>
        <v>m</v>
      </c>
      <c r="D9" s="78">
        <f>포장공수량집계!D9</f>
        <v>1339</v>
      </c>
      <c r="E9" s="43"/>
      <c r="F9" s="18">
        <f t="shared" si="0"/>
        <v>0</v>
      </c>
      <c r="G9" s="43">
        <f>포장공수량산출서!F218</f>
        <v>5.9624999999999997E-2</v>
      </c>
      <c r="H9" s="18">
        <f t="shared" si="1"/>
        <v>79.899999999999991</v>
      </c>
      <c r="I9" s="43"/>
      <c r="J9" s="18"/>
      <c r="K9" s="8"/>
    </row>
    <row r="10" spans="1:11" ht="19.5" customHeight="1">
      <c r="A10" s="3" t="str">
        <f>포장공수량집계!A10</f>
        <v>녹지경계석(곡선)</v>
      </c>
      <c r="B10" s="4" t="str">
        <f>포장공수량집계!B10</f>
        <v>150x150x1000</v>
      </c>
      <c r="C10" s="10" t="str">
        <f>포장공수량집계!C10</f>
        <v>m</v>
      </c>
      <c r="D10" s="78">
        <f>포장공수량집계!D10</f>
        <v>265</v>
      </c>
      <c r="E10" s="43"/>
      <c r="F10" s="18">
        <f t="shared" si="0"/>
        <v>0</v>
      </c>
      <c r="G10" s="43">
        <f>포장공수량산출서!F256</f>
        <v>5.9624999999999997E-2</v>
      </c>
      <c r="H10" s="18">
        <f t="shared" si="1"/>
        <v>15.9</v>
      </c>
      <c r="I10" s="43"/>
      <c r="J10" s="18"/>
      <c r="K10" s="8"/>
    </row>
    <row r="11" spans="1:11" ht="19.5" customHeight="1">
      <c r="A11" s="3" t="str">
        <f>포장공수량집계!A11</f>
        <v>포장경계석(직선)</v>
      </c>
      <c r="B11" s="4" t="str">
        <f>포장공수량집계!B11</f>
        <v>150x150x1000</v>
      </c>
      <c r="C11" s="10" t="str">
        <f>포장공수량집계!C11</f>
        <v>m</v>
      </c>
      <c r="D11" s="78">
        <f>포장공수량집계!D11</f>
        <v>157</v>
      </c>
      <c r="E11" s="43"/>
      <c r="F11" s="18">
        <f t="shared" si="0"/>
        <v>0</v>
      </c>
      <c r="G11" s="43">
        <f>포장공수량산출서!F294</f>
        <v>5.9624999999999997E-2</v>
      </c>
      <c r="H11" s="18">
        <f t="shared" si="1"/>
        <v>9.4</v>
      </c>
      <c r="I11" s="43"/>
      <c r="J11" s="18"/>
      <c r="K11" s="8"/>
    </row>
    <row r="12" spans="1:11" ht="19.5" customHeight="1">
      <c r="A12" s="3" t="str">
        <f>포장공수량집계!A12</f>
        <v>포장경계석(곡선)</v>
      </c>
      <c r="B12" s="4" t="str">
        <f>포장공수량집계!B12</f>
        <v>150x150x1000</v>
      </c>
      <c r="C12" s="10" t="str">
        <f>포장공수량집계!C12</f>
        <v>m</v>
      </c>
      <c r="D12" s="78">
        <f>포장공수량집계!D12</f>
        <v>29</v>
      </c>
      <c r="E12" s="43"/>
      <c r="F12" s="18">
        <f t="shared" si="0"/>
        <v>0</v>
      </c>
      <c r="G12" s="43">
        <f>포장공수량산출서!F332</f>
        <v>5.9624999999999997E-2</v>
      </c>
      <c r="H12" s="18">
        <f t="shared" si="1"/>
        <v>1.8</v>
      </c>
      <c r="I12" s="43"/>
      <c r="J12" s="18"/>
      <c r="K12" s="8"/>
    </row>
    <row r="13" spans="1:11" ht="19.5" customHeight="1">
      <c r="A13" s="3" t="str">
        <f>포장공수량집계!A13</f>
        <v>경계엣지</v>
      </c>
      <c r="B13" s="4" t="str">
        <f>포장공수량집계!B13</f>
        <v>L100</v>
      </c>
      <c r="C13" s="10" t="str">
        <f>포장공수량집계!C13</f>
        <v>m</v>
      </c>
      <c r="D13" s="78">
        <f>포장공수량집계!D13</f>
        <v>795</v>
      </c>
      <c r="E13" s="43"/>
      <c r="F13" s="18">
        <f t="shared" si="0"/>
        <v>0</v>
      </c>
      <c r="G13" s="18"/>
      <c r="H13" s="18">
        <f t="shared" si="1"/>
        <v>0</v>
      </c>
      <c r="I13" s="43"/>
      <c r="J13" s="18"/>
      <c r="K13" s="8"/>
    </row>
    <row r="14" spans="1:11" ht="19.5" customHeight="1">
      <c r="A14" s="3" t="str">
        <f>포장공수량집계!A14</f>
        <v>경계거푸집</v>
      </c>
      <c r="B14" s="4" t="str">
        <f>포장공수량집계!B14</f>
        <v>H100</v>
      </c>
      <c r="C14" s="10" t="str">
        <f>포장공수량집계!C14</f>
        <v>m</v>
      </c>
      <c r="D14" s="78">
        <f>포장공수량집계!D14</f>
        <v>2005</v>
      </c>
      <c r="E14" s="43"/>
      <c r="F14" s="18">
        <f t="shared" ref="F14" si="2">ROUNDUP(D14*E14,1)</f>
        <v>0</v>
      </c>
      <c r="G14" s="18"/>
      <c r="H14" s="18">
        <f t="shared" ref="H14" si="3">ROUNDUP(D14*G14,1)</f>
        <v>0</v>
      </c>
      <c r="I14" s="43"/>
      <c r="J14" s="18"/>
      <c r="K14" s="8"/>
    </row>
    <row r="15" spans="1:11" ht="19.5" customHeight="1">
      <c r="A15" s="198"/>
      <c r="B15" s="199"/>
      <c r="C15" s="200"/>
      <c r="D15" s="201"/>
      <c r="E15" s="202"/>
      <c r="F15" s="203"/>
      <c r="G15" s="203"/>
      <c r="H15" s="203"/>
      <c r="I15" s="202"/>
      <c r="J15" s="203"/>
      <c r="K15" s="204"/>
    </row>
    <row r="16" spans="1:11" ht="19.5" customHeight="1" thickBot="1">
      <c r="A16" s="518" t="s">
        <v>14</v>
      </c>
      <c r="B16" s="519"/>
      <c r="C16" s="519"/>
      <c r="D16" s="519"/>
      <c r="E16" s="520">
        <f>SUM(F5:F14)</f>
        <v>621</v>
      </c>
      <c r="F16" s="520"/>
      <c r="G16" s="520">
        <f>SUM(H5:H14)</f>
        <v>107</v>
      </c>
      <c r="H16" s="520"/>
      <c r="I16" s="520">
        <f>SUM(J5:J14)</f>
        <v>0</v>
      </c>
      <c r="J16" s="520"/>
      <c r="K16" s="16"/>
    </row>
    <row r="17" ht="20.100000000000001" customHeight="1"/>
    <row r="18" ht="20.100000000000001" customHeight="1"/>
    <row r="19" ht="20.100000000000001" customHeight="1"/>
    <row r="20" ht="20.100000000000001" customHeight="1"/>
    <row r="21" ht="20.100000000000001" customHeight="1"/>
    <row r="22" ht="20.100000000000001" customHeight="1"/>
    <row r="23" ht="20.100000000000001" customHeight="1"/>
    <row r="24" ht="20.100000000000001" customHeight="1"/>
    <row r="25" ht="20.100000000000001" customHeight="1"/>
    <row r="26" ht="20.100000000000001" customHeight="1"/>
    <row r="27" ht="20.100000000000001" customHeight="1"/>
    <row r="28" ht="20.100000000000001" customHeight="1"/>
    <row r="29" ht="20.100000000000001" customHeight="1"/>
    <row r="30" ht="20.100000000000001" customHeight="1"/>
    <row r="31" ht="20.100000000000001" customHeight="1"/>
  </sheetData>
  <mergeCells count="15">
    <mergeCell ref="K2:K4"/>
    <mergeCell ref="I3:J3"/>
    <mergeCell ref="A16:D16"/>
    <mergeCell ref="I16:J16"/>
    <mergeCell ref="A2:A4"/>
    <mergeCell ref="B2:B4"/>
    <mergeCell ref="C2:C4"/>
    <mergeCell ref="D2:D4"/>
    <mergeCell ref="I2:J2"/>
    <mergeCell ref="E2:F2"/>
    <mergeCell ref="E3:F3"/>
    <mergeCell ref="E16:F16"/>
    <mergeCell ref="G2:H2"/>
    <mergeCell ref="G3:H3"/>
    <mergeCell ref="G16:H16"/>
  </mergeCells>
  <phoneticPr fontId="1" type="noConversion"/>
  <printOptions horizontalCentered="1"/>
  <pageMargins left="0.59055118110236227" right="0.39370078740157483" top="0.59055118110236227" bottom="0.59055118110236227" header="0.39370078740157483" footer="0.39370078740157483"/>
  <pageSetup paperSize="9" scale="90" orientation="landscape"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theme="5" tint="0.79998168889431442"/>
  </sheetPr>
  <dimension ref="A1:G438"/>
  <sheetViews>
    <sheetView view="pageBreakPreview" zoomScale="85" zoomScaleNormal="85" zoomScaleSheetLayoutView="85" workbookViewId="0">
      <selection activeCell="B2" sqref="B2"/>
    </sheetView>
  </sheetViews>
  <sheetFormatPr defaultRowHeight="16.5"/>
  <cols>
    <col min="1" max="1" width="3.625" customWidth="1"/>
    <col min="2" max="2" width="20.75" style="49" bestFit="1" customWidth="1"/>
    <col min="3" max="3" width="12.625" style="2" customWidth="1"/>
    <col min="4" max="4" width="51.5" customWidth="1"/>
    <col min="5" max="5" width="3.625" customWidth="1"/>
    <col min="6" max="6" width="10.625" customWidth="1"/>
    <col min="7" max="7" width="6.625" customWidth="1"/>
  </cols>
  <sheetData>
    <row r="1" spans="1:7" ht="24.95" customHeight="1" thickBot="1">
      <c r="A1" s="21" t="s">
        <v>276</v>
      </c>
      <c r="B1" s="100" t="str">
        <f>포장공수량집계!A4</f>
        <v>콘크리트포장</v>
      </c>
      <c r="C1" s="100" t="str">
        <f>포장공수량집계!B4</f>
        <v>T150,거친솔마감</v>
      </c>
      <c r="D1" s="36"/>
      <c r="E1" s="465" t="s">
        <v>1059</v>
      </c>
      <c r="F1" s="38">
        <v>1</v>
      </c>
      <c r="G1" s="39"/>
    </row>
    <row r="2" spans="1:7" ht="24.95" customHeight="1" thickTop="1" thickBot="1">
      <c r="A2" s="22" t="s">
        <v>322</v>
      </c>
      <c r="B2" s="97" t="s">
        <v>323</v>
      </c>
      <c r="C2" s="19" t="s">
        <v>1</v>
      </c>
      <c r="D2" s="19" t="s">
        <v>27</v>
      </c>
      <c r="E2" s="19" t="s">
        <v>257</v>
      </c>
      <c r="F2" s="19" t="s">
        <v>3</v>
      </c>
      <c r="G2" s="23" t="s">
        <v>259</v>
      </c>
    </row>
    <row r="3" spans="1:7" ht="24.95" customHeight="1" thickTop="1">
      <c r="A3" s="24"/>
      <c r="B3" s="98"/>
      <c r="C3" s="41"/>
      <c r="D3" s="14"/>
      <c r="E3" s="14"/>
      <c r="F3" s="14"/>
      <c r="G3" s="25"/>
    </row>
    <row r="4" spans="1:7" ht="24.95" customHeight="1">
      <c r="A4" s="24"/>
      <c r="B4" s="98"/>
      <c r="C4" s="41"/>
      <c r="D4" s="14"/>
      <c r="E4" s="14"/>
      <c r="F4" s="14"/>
      <c r="G4" s="25"/>
    </row>
    <row r="5" spans="1:7" ht="24.95" customHeight="1">
      <c r="A5" s="24"/>
      <c r="B5" s="98"/>
      <c r="C5" s="41"/>
      <c r="D5" s="14"/>
      <c r="E5" s="14"/>
      <c r="F5" s="14"/>
      <c r="G5" s="25"/>
    </row>
    <row r="6" spans="1:7" ht="24.95" customHeight="1">
      <c r="A6" s="24"/>
      <c r="B6" s="98"/>
      <c r="C6" s="41"/>
      <c r="D6" s="14"/>
      <c r="E6" s="14"/>
      <c r="F6" s="14"/>
      <c r="G6" s="25"/>
    </row>
    <row r="7" spans="1:7" ht="24.95" customHeight="1">
      <c r="A7" s="24"/>
      <c r="B7" s="98"/>
      <c r="C7" s="41"/>
      <c r="D7" s="14"/>
      <c r="E7" s="14"/>
      <c r="F7" s="14"/>
      <c r="G7" s="25"/>
    </row>
    <row r="8" spans="1:7" ht="24.95" customHeight="1">
      <c r="A8" s="24"/>
      <c r="B8" s="98"/>
      <c r="C8" s="41"/>
      <c r="D8" s="14"/>
      <c r="E8" s="14"/>
      <c r="F8" s="14"/>
      <c r="G8" s="25"/>
    </row>
    <row r="9" spans="1:7" ht="24.95" customHeight="1">
      <c r="A9" s="24"/>
      <c r="B9" s="98"/>
      <c r="C9" s="41"/>
      <c r="D9" s="14"/>
      <c r="E9" s="14"/>
      <c r="F9" s="14"/>
      <c r="G9" s="25"/>
    </row>
    <row r="10" spans="1:7" ht="24.95" customHeight="1">
      <c r="A10" s="24"/>
      <c r="B10" s="98"/>
      <c r="C10" s="41"/>
      <c r="D10" s="14"/>
      <c r="E10" s="14"/>
      <c r="F10" s="14"/>
      <c r="G10" s="25"/>
    </row>
    <row r="11" spans="1:7" ht="24.95" customHeight="1">
      <c r="A11" s="24"/>
      <c r="B11" s="98"/>
      <c r="C11" s="41"/>
      <c r="D11" s="14"/>
      <c r="E11" s="14"/>
      <c r="F11" s="14"/>
      <c r="G11" s="25"/>
    </row>
    <row r="12" spans="1:7" ht="24.95" customHeight="1">
      <c r="A12" s="24"/>
      <c r="B12" s="98"/>
      <c r="C12" s="41"/>
      <c r="D12" s="14"/>
      <c r="E12" s="14"/>
      <c r="F12" s="14"/>
      <c r="G12" s="25"/>
    </row>
    <row r="13" spans="1:7" ht="24.95" customHeight="1">
      <c r="A13" s="24"/>
      <c r="B13" s="98"/>
      <c r="C13" s="41"/>
      <c r="D13" s="14"/>
      <c r="E13" s="14"/>
      <c r="F13" s="14"/>
      <c r="G13" s="25"/>
    </row>
    <row r="14" spans="1:7" ht="24.95" customHeight="1">
      <c r="A14" s="24"/>
      <c r="B14" s="98"/>
      <c r="C14" s="41"/>
      <c r="D14" s="14"/>
      <c r="E14" s="14"/>
      <c r="F14" s="14"/>
      <c r="G14" s="25"/>
    </row>
    <row r="15" spans="1:7" ht="24.95" customHeight="1">
      <c r="A15" s="24"/>
      <c r="B15" s="98"/>
      <c r="C15" s="41"/>
      <c r="D15" s="14"/>
      <c r="E15" s="14"/>
      <c r="F15" s="14"/>
      <c r="G15" s="25"/>
    </row>
    <row r="16" spans="1:7" ht="24.95" customHeight="1">
      <c r="A16" s="24"/>
      <c r="B16" s="98"/>
      <c r="C16" s="41"/>
      <c r="D16" s="14"/>
      <c r="E16" s="14"/>
      <c r="F16" s="14"/>
      <c r="G16" s="25"/>
    </row>
    <row r="17" spans="1:7" ht="24.95" customHeight="1">
      <c r="A17" s="26"/>
      <c r="B17" s="99"/>
      <c r="C17" s="50"/>
      <c r="D17" s="20"/>
      <c r="E17" s="20"/>
      <c r="F17" s="20"/>
      <c r="G17" s="27"/>
    </row>
    <row r="18" spans="1:7" ht="24.95" customHeight="1">
      <c r="A18" s="94">
        <v>1</v>
      </c>
      <c r="B18" s="95" t="s">
        <v>271</v>
      </c>
      <c r="C18" s="10" t="s">
        <v>272</v>
      </c>
      <c r="D18" s="95" t="s">
        <v>1513</v>
      </c>
      <c r="E18" s="10" t="s">
        <v>260</v>
      </c>
      <c r="F18" s="30">
        <f>1*1*0.25</f>
        <v>0.25</v>
      </c>
      <c r="G18" s="96"/>
    </row>
    <row r="19" spans="1:7" ht="24.95" customHeight="1">
      <c r="A19" s="72">
        <v>2</v>
      </c>
      <c r="B19" s="28" t="s">
        <v>280</v>
      </c>
      <c r="C19" s="68" t="s">
        <v>23</v>
      </c>
      <c r="D19" s="95" t="s">
        <v>1514</v>
      </c>
      <c r="E19" s="10" t="s">
        <v>260</v>
      </c>
      <c r="F19" s="30">
        <f>1*1*0.25</f>
        <v>0.25</v>
      </c>
      <c r="G19" s="65"/>
    </row>
    <row r="20" spans="1:7" ht="24.95" customHeight="1">
      <c r="A20" s="72">
        <v>3</v>
      </c>
      <c r="B20" s="28" t="s">
        <v>261</v>
      </c>
      <c r="C20" s="68"/>
      <c r="D20" s="28" t="s">
        <v>1052</v>
      </c>
      <c r="E20" s="10" t="s">
        <v>29</v>
      </c>
      <c r="F20" s="31">
        <v>1</v>
      </c>
      <c r="G20" s="65"/>
    </row>
    <row r="21" spans="1:7" ht="24.95" customHeight="1">
      <c r="A21" s="72">
        <v>4</v>
      </c>
      <c r="B21" s="28" t="s">
        <v>282</v>
      </c>
      <c r="C21" s="68"/>
      <c r="D21" s="28" t="s">
        <v>1053</v>
      </c>
      <c r="E21" s="68" t="s">
        <v>260</v>
      </c>
      <c r="F21" s="30">
        <f>1*1*0.1</f>
        <v>0.1</v>
      </c>
      <c r="G21" s="65" t="s">
        <v>264</v>
      </c>
    </row>
    <row r="22" spans="1:7" ht="24.95" customHeight="1">
      <c r="A22" s="72"/>
      <c r="B22" s="28"/>
      <c r="C22" s="68"/>
      <c r="D22" s="28" t="s">
        <v>1054</v>
      </c>
      <c r="E22" s="68" t="s">
        <v>260</v>
      </c>
      <c r="F22" s="31">
        <v>0.1</v>
      </c>
      <c r="G22" s="65" t="s">
        <v>287</v>
      </c>
    </row>
    <row r="23" spans="1:7" ht="24.95" customHeight="1">
      <c r="A23" s="72">
        <v>5</v>
      </c>
      <c r="B23" s="28" t="s">
        <v>63</v>
      </c>
      <c r="C23" s="68"/>
      <c r="D23" s="28" t="s">
        <v>65</v>
      </c>
      <c r="E23" s="68" t="s">
        <v>260</v>
      </c>
      <c r="F23" s="31">
        <f>F21</f>
        <v>0.1</v>
      </c>
      <c r="G23" s="65"/>
    </row>
    <row r="24" spans="1:7" ht="24.95" customHeight="1">
      <c r="A24" s="72">
        <v>6</v>
      </c>
      <c r="B24" s="28" t="s">
        <v>1060</v>
      </c>
      <c r="C24" s="68" t="s">
        <v>1515</v>
      </c>
      <c r="D24" s="28" t="s">
        <v>1057</v>
      </c>
      <c r="E24" s="68" t="s">
        <v>29</v>
      </c>
      <c r="F24" s="31">
        <f>1*1</f>
        <v>1</v>
      </c>
      <c r="G24" s="65" t="s">
        <v>1061</v>
      </c>
    </row>
    <row r="25" spans="1:7" ht="24.95" customHeight="1">
      <c r="A25" s="72"/>
      <c r="B25" s="28"/>
      <c r="C25" s="68"/>
      <c r="D25" s="28"/>
      <c r="E25" s="68"/>
      <c r="F25" s="31"/>
      <c r="G25" s="65"/>
    </row>
    <row r="26" spans="1:7" ht="24.95" customHeight="1">
      <c r="A26" s="72"/>
      <c r="B26" s="28"/>
      <c r="C26" s="68"/>
      <c r="D26" s="28"/>
      <c r="E26" s="68"/>
      <c r="F26" s="31"/>
      <c r="G26" s="65"/>
    </row>
    <row r="27" spans="1:7" ht="24.95" customHeight="1">
      <c r="A27" s="72"/>
      <c r="B27" s="28"/>
      <c r="C27" s="68"/>
      <c r="D27" s="28"/>
      <c r="E27" s="68"/>
      <c r="F27" s="31"/>
      <c r="G27" s="65"/>
    </row>
    <row r="28" spans="1:7" ht="24.95" customHeight="1">
      <c r="A28" s="72"/>
      <c r="B28" s="28"/>
      <c r="C28" s="68"/>
      <c r="D28" s="28"/>
      <c r="E28" s="68"/>
      <c r="F28" s="31"/>
      <c r="G28" s="65"/>
    </row>
    <row r="29" spans="1:7" ht="24.95" customHeight="1">
      <c r="A29" s="72"/>
      <c r="B29" s="28"/>
      <c r="C29" s="68"/>
      <c r="D29" s="28"/>
      <c r="E29" s="68"/>
      <c r="F29" s="43"/>
      <c r="G29" s="65"/>
    </row>
    <row r="30" spans="1:7" ht="24.95" customHeight="1">
      <c r="A30" s="72"/>
      <c r="B30" s="28"/>
      <c r="C30" s="68"/>
      <c r="D30" s="28"/>
      <c r="E30" s="68"/>
      <c r="F30" s="31"/>
      <c r="G30" s="65"/>
    </row>
    <row r="31" spans="1:7" ht="24.95" customHeight="1">
      <c r="A31" s="103"/>
      <c r="B31" s="28"/>
      <c r="C31" s="68"/>
      <c r="D31" s="28"/>
      <c r="E31" s="68"/>
      <c r="F31" s="31"/>
      <c r="G31" s="65"/>
    </row>
    <row r="32" spans="1:7" ht="24.95" customHeight="1">
      <c r="A32" s="72"/>
      <c r="B32" s="28"/>
      <c r="C32" s="68"/>
      <c r="D32" s="28"/>
      <c r="E32" s="68"/>
      <c r="F32" s="31"/>
      <c r="G32" s="65"/>
    </row>
    <row r="33" spans="1:7" ht="24.95" customHeight="1">
      <c r="A33" s="72"/>
      <c r="B33" s="28"/>
      <c r="C33" s="68"/>
      <c r="D33" s="28"/>
      <c r="E33" s="68"/>
      <c r="F33" s="31"/>
      <c r="G33" s="65"/>
    </row>
    <row r="34" spans="1:7" ht="24.95" customHeight="1">
      <c r="A34" s="72"/>
      <c r="B34" s="28"/>
      <c r="C34" s="68"/>
      <c r="D34" s="28"/>
      <c r="E34" s="68"/>
      <c r="F34" s="31"/>
      <c r="G34" s="65"/>
    </row>
    <row r="35" spans="1:7" ht="24.95" customHeight="1">
      <c r="A35" s="72"/>
      <c r="B35" s="28"/>
      <c r="C35" s="68"/>
      <c r="D35" s="28"/>
      <c r="E35" s="68"/>
      <c r="F35" s="31"/>
      <c r="G35" s="65"/>
    </row>
    <row r="36" spans="1:7" ht="24.95" customHeight="1">
      <c r="A36" s="72"/>
      <c r="B36" s="28"/>
      <c r="C36" s="68"/>
      <c r="D36" s="28"/>
      <c r="E36" s="68"/>
      <c r="F36" s="31"/>
      <c r="G36" s="65"/>
    </row>
    <row r="37" spans="1:7" ht="24.95" customHeight="1">
      <c r="A37" s="72"/>
      <c r="B37" s="28"/>
      <c r="C37" s="68"/>
      <c r="D37" s="28"/>
      <c r="E37" s="68"/>
      <c r="F37" s="31"/>
      <c r="G37" s="65"/>
    </row>
    <row r="38" spans="1:7" ht="24.95" customHeight="1" thickBot="1">
      <c r="A38" s="15"/>
      <c r="B38" s="29"/>
      <c r="C38" s="11"/>
      <c r="D38" s="29"/>
      <c r="E38" s="11"/>
      <c r="F38" s="32"/>
      <c r="G38" s="33"/>
    </row>
    <row r="39" spans="1:7" ht="24.95" customHeight="1" thickBot="1">
      <c r="A39" s="21" t="s">
        <v>276</v>
      </c>
      <c r="B39" s="100" t="str">
        <f>포장공수량집계!A5</f>
        <v>인조화강석블럭포장</v>
      </c>
      <c r="C39" s="100" t="str">
        <f>포장공수량집계!B5</f>
        <v>200x200xT60</v>
      </c>
      <c r="D39" s="36"/>
      <c r="E39" s="465" t="s">
        <v>1059</v>
      </c>
      <c r="F39" s="38">
        <v>1</v>
      </c>
      <c r="G39" s="39"/>
    </row>
    <row r="40" spans="1:7" ht="24.95" customHeight="1" thickTop="1" thickBot="1">
      <c r="A40" s="22" t="s">
        <v>322</v>
      </c>
      <c r="B40" s="97" t="s">
        <v>323</v>
      </c>
      <c r="C40" s="19" t="s">
        <v>1</v>
      </c>
      <c r="D40" s="19" t="s">
        <v>27</v>
      </c>
      <c r="E40" s="19" t="s">
        <v>257</v>
      </c>
      <c r="F40" s="19" t="s">
        <v>3</v>
      </c>
      <c r="G40" s="23" t="s">
        <v>259</v>
      </c>
    </row>
    <row r="41" spans="1:7" ht="24.95" customHeight="1" thickTop="1">
      <c r="A41" s="24"/>
      <c r="B41" s="98"/>
      <c r="C41" s="41"/>
      <c r="D41" s="14"/>
      <c r="E41" s="14"/>
      <c r="F41" s="14"/>
      <c r="G41" s="25"/>
    </row>
    <row r="42" spans="1:7" ht="24.95" customHeight="1">
      <c r="A42" s="24"/>
      <c r="B42" s="98"/>
      <c r="C42" s="41"/>
      <c r="D42" s="14"/>
      <c r="E42" s="14"/>
      <c r="F42" s="14"/>
      <c r="G42" s="25"/>
    </row>
    <row r="43" spans="1:7" ht="24.95" customHeight="1">
      <c r="A43" s="24"/>
      <c r="B43" s="98"/>
      <c r="C43" s="41"/>
      <c r="D43" s="14"/>
      <c r="E43" s="14"/>
      <c r="F43" s="14"/>
      <c r="G43" s="25"/>
    </row>
    <row r="44" spans="1:7" ht="24.95" customHeight="1">
      <c r="A44" s="24"/>
      <c r="B44" s="98"/>
      <c r="C44" s="41"/>
      <c r="D44" s="14"/>
      <c r="E44" s="14"/>
      <c r="F44" s="14"/>
      <c r="G44" s="25"/>
    </row>
    <row r="45" spans="1:7" ht="24.95" customHeight="1">
      <c r="A45" s="24"/>
      <c r="B45" s="98"/>
      <c r="C45" s="41"/>
      <c r="D45" s="14"/>
      <c r="E45" s="14"/>
      <c r="F45" s="14"/>
      <c r="G45" s="25"/>
    </row>
    <row r="46" spans="1:7" ht="24.95" customHeight="1">
      <c r="A46" s="24"/>
      <c r="B46" s="98"/>
      <c r="C46" s="41"/>
      <c r="D46" s="14"/>
      <c r="E46" s="14"/>
      <c r="F46" s="14"/>
      <c r="G46" s="25"/>
    </row>
    <row r="47" spans="1:7" ht="24.95" customHeight="1">
      <c r="A47" s="24"/>
      <c r="B47" s="98"/>
      <c r="C47" s="41"/>
      <c r="D47" s="14"/>
      <c r="E47" s="14"/>
      <c r="F47" s="14"/>
      <c r="G47" s="25"/>
    </row>
    <row r="48" spans="1:7" ht="24.95" customHeight="1">
      <c r="A48" s="24"/>
      <c r="B48" s="98"/>
      <c r="C48" s="41"/>
      <c r="D48" s="14"/>
      <c r="E48" s="14"/>
      <c r="F48" s="14"/>
      <c r="G48" s="25"/>
    </row>
    <row r="49" spans="1:7" ht="24.95" customHeight="1">
      <c r="A49" s="24"/>
      <c r="B49" s="98"/>
      <c r="C49" s="41"/>
      <c r="D49" s="14"/>
      <c r="E49" s="14"/>
      <c r="F49" s="14"/>
      <c r="G49" s="25"/>
    </row>
    <row r="50" spans="1:7" ht="24.95" customHeight="1">
      <c r="A50" s="24"/>
      <c r="B50" s="98"/>
      <c r="C50" s="41"/>
      <c r="D50" s="14"/>
      <c r="E50" s="14"/>
      <c r="F50" s="14"/>
      <c r="G50" s="25"/>
    </row>
    <row r="51" spans="1:7" ht="24.95" customHeight="1">
      <c r="A51" s="24"/>
      <c r="B51" s="98"/>
      <c r="C51" s="41"/>
      <c r="D51" s="14"/>
      <c r="E51" s="14"/>
      <c r="F51" s="14"/>
      <c r="G51" s="25"/>
    </row>
    <row r="52" spans="1:7" ht="24.95" customHeight="1">
      <c r="A52" s="24"/>
      <c r="B52" s="98"/>
      <c r="C52" s="41"/>
      <c r="D52" s="14"/>
      <c r="E52" s="14"/>
      <c r="F52" s="14"/>
      <c r="G52" s="25"/>
    </row>
    <row r="53" spans="1:7" ht="24.95" customHeight="1">
      <c r="A53" s="24"/>
      <c r="B53" s="98"/>
      <c r="C53" s="41"/>
      <c r="D53" s="14"/>
      <c r="E53" s="14"/>
      <c r="F53" s="14"/>
      <c r="G53" s="25"/>
    </row>
    <row r="54" spans="1:7" ht="24.95" customHeight="1">
      <c r="A54" s="24"/>
      <c r="B54" s="98"/>
      <c r="C54" s="41"/>
      <c r="D54" s="14"/>
      <c r="E54" s="14"/>
      <c r="F54" s="14"/>
      <c r="G54" s="25"/>
    </row>
    <row r="55" spans="1:7" ht="24.95" customHeight="1">
      <c r="A55" s="26"/>
      <c r="B55" s="99"/>
      <c r="C55" s="50"/>
      <c r="D55" s="20"/>
      <c r="E55" s="20"/>
      <c r="F55" s="20"/>
      <c r="G55" s="27"/>
    </row>
    <row r="56" spans="1:7" ht="24.95" customHeight="1">
      <c r="A56" s="94">
        <v>1</v>
      </c>
      <c r="B56" s="95" t="s">
        <v>271</v>
      </c>
      <c r="C56" s="10" t="s">
        <v>272</v>
      </c>
      <c r="D56" s="95" t="s">
        <v>1051</v>
      </c>
      <c r="E56" s="10" t="s">
        <v>260</v>
      </c>
      <c r="F56" s="30">
        <f>1*1*0.2</f>
        <v>0.2</v>
      </c>
      <c r="G56" s="96"/>
    </row>
    <row r="57" spans="1:7" ht="24.95" customHeight="1">
      <c r="A57" s="72">
        <v>2</v>
      </c>
      <c r="B57" s="28" t="s">
        <v>280</v>
      </c>
      <c r="C57" s="68" t="s">
        <v>279</v>
      </c>
      <c r="D57" s="95" t="s">
        <v>1051</v>
      </c>
      <c r="E57" s="10" t="s">
        <v>260</v>
      </c>
      <c r="F57" s="30">
        <f>1*1*0.2</f>
        <v>0.2</v>
      </c>
      <c r="G57" s="65"/>
    </row>
    <row r="58" spans="1:7" ht="24.95" customHeight="1">
      <c r="A58" s="72">
        <v>3</v>
      </c>
      <c r="B58" s="28" t="s">
        <v>261</v>
      </c>
      <c r="C58" s="68"/>
      <c r="D58" s="28" t="s">
        <v>1052</v>
      </c>
      <c r="E58" s="10" t="s">
        <v>29</v>
      </c>
      <c r="F58" s="31">
        <v>1</v>
      </c>
      <c r="G58" s="65"/>
    </row>
    <row r="59" spans="1:7" ht="24.95" customHeight="1">
      <c r="A59" s="72">
        <v>4</v>
      </c>
      <c r="B59" s="28" t="s">
        <v>282</v>
      </c>
      <c r="C59" s="68"/>
      <c r="D59" s="28" t="s">
        <v>1053</v>
      </c>
      <c r="E59" s="68" t="s">
        <v>260</v>
      </c>
      <c r="F59" s="30">
        <f>1*1*0.1</f>
        <v>0.1</v>
      </c>
      <c r="G59" s="65" t="s">
        <v>264</v>
      </c>
    </row>
    <row r="60" spans="1:7" ht="24.95" customHeight="1">
      <c r="A60" s="72"/>
      <c r="B60" s="28"/>
      <c r="C60" s="68"/>
      <c r="D60" s="28" t="s">
        <v>1054</v>
      </c>
      <c r="E60" s="68" t="s">
        <v>260</v>
      </c>
      <c r="F60" s="31">
        <v>0.1</v>
      </c>
      <c r="G60" s="65" t="s">
        <v>287</v>
      </c>
    </row>
    <row r="61" spans="1:7" ht="24.95" customHeight="1">
      <c r="A61" s="72">
        <v>5</v>
      </c>
      <c r="B61" s="28" t="s">
        <v>284</v>
      </c>
      <c r="C61" s="68"/>
      <c r="D61" s="28" t="s">
        <v>266</v>
      </c>
      <c r="E61" s="68" t="s">
        <v>260</v>
      </c>
      <c r="F61" s="31">
        <f>F59</f>
        <v>0.1</v>
      </c>
      <c r="G61" s="65"/>
    </row>
    <row r="62" spans="1:7" ht="24.95" customHeight="1">
      <c r="A62" s="72">
        <v>6</v>
      </c>
      <c r="B62" s="28" t="s">
        <v>267</v>
      </c>
      <c r="C62" s="68"/>
      <c r="D62" s="28" t="s">
        <v>1055</v>
      </c>
      <c r="E62" s="10" t="s">
        <v>260</v>
      </c>
      <c r="F62" s="31">
        <f>1*1*0.04</f>
        <v>0.04</v>
      </c>
      <c r="G62" s="65" t="s">
        <v>67</v>
      </c>
    </row>
    <row r="63" spans="1:7" ht="24.95" customHeight="1">
      <c r="A63" s="72"/>
      <c r="B63" s="28"/>
      <c r="C63" s="68"/>
      <c r="D63" s="28" t="s">
        <v>1056</v>
      </c>
      <c r="E63" s="68" t="s">
        <v>260</v>
      </c>
      <c r="F63" s="31">
        <v>0.04</v>
      </c>
      <c r="G63" s="65" t="s">
        <v>287</v>
      </c>
    </row>
    <row r="64" spans="1:7" ht="24.95" customHeight="1">
      <c r="A64" s="72">
        <v>7</v>
      </c>
      <c r="B64" s="28" t="s">
        <v>66</v>
      </c>
      <c r="C64" s="68" t="s">
        <v>324</v>
      </c>
      <c r="D64" s="28" t="s">
        <v>1057</v>
      </c>
      <c r="E64" s="68" t="s">
        <v>29</v>
      </c>
      <c r="F64" s="31">
        <f>1*1</f>
        <v>1</v>
      </c>
      <c r="G64" s="65" t="s">
        <v>67</v>
      </c>
    </row>
    <row r="65" spans="1:7" ht="24.95" customHeight="1">
      <c r="A65" s="72"/>
      <c r="B65" s="28"/>
      <c r="C65" s="68"/>
      <c r="D65" s="28" t="s">
        <v>1058</v>
      </c>
      <c r="E65" s="68" t="s">
        <v>29</v>
      </c>
      <c r="F65" s="31">
        <f>F64*1.04</f>
        <v>1.04</v>
      </c>
      <c r="G65" s="65" t="s">
        <v>265</v>
      </c>
    </row>
    <row r="66" spans="1:7" ht="24.95" customHeight="1">
      <c r="A66" s="72">
        <v>8</v>
      </c>
      <c r="B66" s="28" t="s">
        <v>269</v>
      </c>
      <c r="C66" s="68"/>
      <c r="D66" s="28" t="s">
        <v>325</v>
      </c>
      <c r="E66" s="68" t="s">
        <v>29</v>
      </c>
      <c r="F66" s="31">
        <f>F64</f>
        <v>1</v>
      </c>
      <c r="G66" s="65"/>
    </row>
    <row r="67" spans="1:7" ht="24.95" customHeight="1">
      <c r="A67" s="72">
        <v>9</v>
      </c>
      <c r="B67" s="28" t="s">
        <v>64</v>
      </c>
      <c r="C67" s="68"/>
      <c r="D67" s="28" t="s">
        <v>270</v>
      </c>
      <c r="E67" s="68" t="s">
        <v>304</v>
      </c>
      <c r="F67" s="43">
        <v>0.18</v>
      </c>
      <c r="G67" s="65"/>
    </row>
    <row r="68" spans="1:7" ht="24.95" customHeight="1">
      <c r="A68" s="72"/>
      <c r="B68" s="28"/>
      <c r="C68" s="68"/>
      <c r="D68" s="28"/>
      <c r="E68" s="68"/>
      <c r="F68" s="31"/>
      <c r="G68" s="65"/>
    </row>
    <row r="69" spans="1:7" ht="24.95" customHeight="1">
      <c r="A69" s="103"/>
      <c r="B69" s="28"/>
      <c r="C69" s="68"/>
      <c r="D69" s="28"/>
      <c r="E69" s="68"/>
      <c r="F69" s="31"/>
      <c r="G69" s="65"/>
    </row>
    <row r="70" spans="1:7" ht="24.95" customHeight="1">
      <c r="A70" s="72"/>
      <c r="B70" s="28"/>
      <c r="C70" s="68"/>
      <c r="D70" s="28"/>
      <c r="E70" s="68"/>
      <c r="F70" s="31"/>
      <c r="G70" s="65"/>
    </row>
    <row r="71" spans="1:7" ht="24.95" customHeight="1">
      <c r="A71" s="72"/>
      <c r="B71" s="28"/>
      <c r="C71" s="68"/>
      <c r="D71" s="28"/>
      <c r="E71" s="68"/>
      <c r="F71" s="31"/>
      <c r="G71" s="65"/>
    </row>
    <row r="72" spans="1:7" ht="24.95" customHeight="1">
      <c r="A72" s="72"/>
      <c r="B72" s="28"/>
      <c r="C72" s="68"/>
      <c r="D72" s="28"/>
      <c r="E72" s="68"/>
      <c r="F72" s="31"/>
      <c r="G72" s="65"/>
    </row>
    <row r="73" spans="1:7" ht="24.95" customHeight="1">
      <c r="A73" s="72"/>
      <c r="B73" s="28"/>
      <c r="C73" s="68"/>
      <c r="D73" s="28"/>
      <c r="E73" s="68"/>
      <c r="F73" s="31"/>
      <c r="G73" s="65"/>
    </row>
    <row r="74" spans="1:7" ht="24.95" customHeight="1">
      <c r="A74" s="72"/>
      <c r="B74" s="28"/>
      <c r="C74" s="68"/>
      <c r="D74" s="28"/>
      <c r="E74" s="68"/>
      <c r="F74" s="31"/>
      <c r="G74" s="65"/>
    </row>
    <row r="75" spans="1:7" ht="24.95" customHeight="1">
      <c r="A75" s="72"/>
      <c r="B75" s="28"/>
      <c r="C75" s="68"/>
      <c r="D75" s="28"/>
      <c r="E75" s="68"/>
      <c r="F75" s="31"/>
      <c r="G75" s="65"/>
    </row>
    <row r="76" spans="1:7" ht="24.95" customHeight="1" thickBot="1">
      <c r="A76" s="15"/>
      <c r="B76" s="29"/>
      <c r="C76" s="11"/>
      <c r="D76" s="29"/>
      <c r="E76" s="11"/>
      <c r="F76" s="32"/>
      <c r="G76" s="33"/>
    </row>
    <row r="77" spans="1:7" ht="24.95" customHeight="1" thickBot="1">
      <c r="A77" s="21" t="s">
        <v>253</v>
      </c>
      <c r="B77" s="100" t="str">
        <f>포장공수량집계!A6</f>
        <v>마사토포장</v>
      </c>
      <c r="C77" s="100" t="str">
        <f>포장공수량집계!B6</f>
        <v>T100</v>
      </c>
      <c r="D77" s="36"/>
      <c r="E77" s="465" t="s">
        <v>1059</v>
      </c>
      <c r="F77" s="38">
        <v>1</v>
      </c>
      <c r="G77" s="39"/>
    </row>
    <row r="78" spans="1:7" ht="24.95" customHeight="1" thickTop="1" thickBot="1">
      <c r="A78" s="22" t="s">
        <v>306</v>
      </c>
      <c r="B78" s="97" t="s">
        <v>0</v>
      </c>
      <c r="C78" s="19" t="s">
        <v>327</v>
      </c>
      <c r="D78" s="19" t="s">
        <v>277</v>
      </c>
      <c r="E78" s="19" t="s">
        <v>328</v>
      </c>
      <c r="F78" s="19" t="s">
        <v>258</v>
      </c>
      <c r="G78" s="23" t="s">
        <v>329</v>
      </c>
    </row>
    <row r="79" spans="1:7" ht="24.95" customHeight="1" thickTop="1">
      <c r="A79" s="24"/>
      <c r="B79" s="98"/>
      <c r="C79" s="41"/>
      <c r="D79" s="14"/>
      <c r="E79" s="14"/>
      <c r="F79" s="14"/>
      <c r="G79" s="25"/>
    </row>
    <row r="80" spans="1:7" ht="24.95" customHeight="1">
      <c r="A80" s="24"/>
      <c r="B80" s="98"/>
      <c r="C80" s="41"/>
      <c r="D80" s="14"/>
      <c r="E80" s="14"/>
      <c r="F80" s="14"/>
      <c r="G80" s="25"/>
    </row>
    <row r="81" spans="1:7" ht="24.95" customHeight="1">
      <c r="A81" s="24"/>
      <c r="B81" s="98"/>
      <c r="C81" s="41"/>
      <c r="D81" s="14"/>
      <c r="E81" s="14"/>
      <c r="F81" s="14"/>
      <c r="G81" s="25"/>
    </row>
    <row r="82" spans="1:7" ht="24.95" customHeight="1">
      <c r="A82" s="24"/>
      <c r="B82" s="98"/>
      <c r="C82" s="41"/>
      <c r="D82" s="14"/>
      <c r="E82" s="14"/>
      <c r="F82" s="14"/>
      <c r="G82" s="25"/>
    </row>
    <row r="83" spans="1:7" ht="24.95" customHeight="1">
      <c r="A83" s="24"/>
      <c r="B83" s="98"/>
      <c r="C83" s="41"/>
      <c r="D83" s="14"/>
      <c r="E83" s="14"/>
      <c r="F83" s="14"/>
      <c r="G83" s="25"/>
    </row>
    <row r="84" spans="1:7" ht="24.95" customHeight="1">
      <c r="A84" s="24"/>
      <c r="B84" s="98"/>
      <c r="C84" s="41"/>
      <c r="D84" s="14"/>
      <c r="E84" s="14"/>
      <c r="F84" s="14"/>
      <c r="G84" s="25"/>
    </row>
    <row r="85" spans="1:7" ht="24.95" customHeight="1">
      <c r="A85" s="24"/>
      <c r="B85" s="98"/>
      <c r="C85" s="41"/>
      <c r="D85" s="14"/>
      <c r="E85" s="14"/>
      <c r="F85" s="14"/>
      <c r="G85" s="25"/>
    </row>
    <row r="86" spans="1:7" ht="24.95" customHeight="1">
      <c r="A86" s="24"/>
      <c r="B86" s="98"/>
      <c r="C86" s="41"/>
      <c r="D86" s="14"/>
      <c r="E86" s="14"/>
      <c r="F86" s="14"/>
      <c r="G86" s="25"/>
    </row>
    <row r="87" spans="1:7" ht="24.95" customHeight="1">
      <c r="A87" s="24"/>
      <c r="B87" s="98"/>
      <c r="C87" s="41"/>
      <c r="D87" s="14"/>
      <c r="E87" s="14"/>
      <c r="F87" s="14"/>
      <c r="G87" s="25"/>
    </row>
    <row r="88" spans="1:7" ht="24.95" customHeight="1">
      <c r="A88" s="24"/>
      <c r="B88" s="98"/>
      <c r="C88" s="41"/>
      <c r="D88" s="14"/>
      <c r="E88" s="14"/>
      <c r="F88" s="14"/>
      <c r="G88" s="25"/>
    </row>
    <row r="89" spans="1:7" ht="24.95" customHeight="1">
      <c r="A89" s="24"/>
      <c r="B89" s="98"/>
      <c r="C89" s="41"/>
      <c r="D89" s="14"/>
      <c r="E89" s="14"/>
      <c r="F89" s="14"/>
      <c r="G89" s="25"/>
    </row>
    <row r="90" spans="1:7" ht="24.95" customHeight="1">
      <c r="A90" s="24"/>
      <c r="B90" s="98"/>
      <c r="C90" s="41"/>
      <c r="D90" s="14"/>
      <c r="E90" s="14"/>
      <c r="F90" s="14"/>
      <c r="G90" s="25"/>
    </row>
    <row r="91" spans="1:7" ht="24.95" customHeight="1">
      <c r="A91" s="24"/>
      <c r="B91" s="98"/>
      <c r="C91" s="41"/>
      <c r="D91" s="14"/>
      <c r="E91" s="14"/>
      <c r="F91" s="14"/>
      <c r="G91" s="25"/>
    </row>
    <row r="92" spans="1:7" ht="24.95" customHeight="1">
      <c r="A92" s="24"/>
      <c r="B92" s="98"/>
      <c r="C92" s="41"/>
      <c r="D92" s="14"/>
      <c r="E92" s="14"/>
      <c r="F92" s="14"/>
      <c r="G92" s="25"/>
    </row>
    <row r="93" spans="1:7" ht="24.95" customHeight="1">
      <c r="A93" s="26"/>
      <c r="B93" s="99"/>
      <c r="C93" s="50"/>
      <c r="D93" s="20"/>
      <c r="E93" s="20"/>
      <c r="F93" s="20"/>
      <c r="G93" s="27"/>
    </row>
    <row r="94" spans="1:7" ht="24.95" customHeight="1">
      <c r="A94" s="94">
        <v>1</v>
      </c>
      <c r="B94" s="95" t="s">
        <v>271</v>
      </c>
      <c r="C94" s="10" t="s">
        <v>279</v>
      </c>
      <c r="D94" s="95" t="s">
        <v>330</v>
      </c>
      <c r="E94" s="10" t="s">
        <v>260</v>
      </c>
      <c r="F94" s="30">
        <v>0.25</v>
      </c>
      <c r="G94" s="96"/>
    </row>
    <row r="95" spans="1:7" ht="24.95" customHeight="1">
      <c r="A95" s="72">
        <v>2</v>
      </c>
      <c r="B95" s="28" t="s">
        <v>280</v>
      </c>
      <c r="C95" s="68" t="s">
        <v>281</v>
      </c>
      <c r="D95" s="95" t="s">
        <v>273</v>
      </c>
      <c r="E95" s="10" t="s">
        <v>260</v>
      </c>
      <c r="F95" s="31">
        <v>0.25</v>
      </c>
      <c r="G95" s="65"/>
    </row>
    <row r="96" spans="1:7" ht="24.95" customHeight="1">
      <c r="A96" s="72">
        <v>3</v>
      </c>
      <c r="B96" s="28" t="s">
        <v>261</v>
      </c>
      <c r="C96" s="68"/>
      <c r="D96" s="28" t="s">
        <v>262</v>
      </c>
      <c r="E96" s="10" t="s">
        <v>29</v>
      </c>
      <c r="F96" s="31">
        <v>1</v>
      </c>
      <c r="G96" s="65"/>
    </row>
    <row r="97" spans="1:7" ht="24.95" customHeight="1">
      <c r="A97" s="72">
        <v>4</v>
      </c>
      <c r="B97" s="28" t="s">
        <v>263</v>
      </c>
      <c r="C97" s="68"/>
      <c r="D97" s="28" t="s">
        <v>274</v>
      </c>
      <c r="E97" s="68" t="s">
        <v>260</v>
      </c>
      <c r="F97" s="31">
        <v>0.15</v>
      </c>
      <c r="G97" s="65" t="s">
        <v>283</v>
      </c>
    </row>
    <row r="98" spans="1:7" ht="24.95" customHeight="1">
      <c r="A98" s="72"/>
      <c r="B98" s="28"/>
      <c r="C98" s="68"/>
      <c r="D98" s="28" t="s">
        <v>275</v>
      </c>
      <c r="E98" s="68" t="s">
        <v>260</v>
      </c>
      <c r="F98" s="31">
        <f>F97*1.04</f>
        <v>0.156</v>
      </c>
      <c r="G98" s="65" t="s">
        <v>287</v>
      </c>
    </row>
    <row r="99" spans="1:7" ht="24.95" customHeight="1">
      <c r="A99" s="72">
        <v>5</v>
      </c>
      <c r="B99" s="28" t="s">
        <v>284</v>
      </c>
      <c r="C99" s="68"/>
      <c r="D99" s="28" t="s">
        <v>266</v>
      </c>
      <c r="E99" s="68" t="s">
        <v>260</v>
      </c>
      <c r="F99" s="31">
        <f>F97</f>
        <v>0.15</v>
      </c>
      <c r="G99" s="65"/>
    </row>
    <row r="100" spans="1:7" ht="24.95" customHeight="1">
      <c r="A100" s="72">
        <v>6</v>
      </c>
      <c r="B100" s="28" t="str">
        <f>B77</f>
        <v>마사토포장</v>
      </c>
      <c r="C100" s="68" t="s">
        <v>1450</v>
      </c>
      <c r="D100" s="28" t="s">
        <v>262</v>
      </c>
      <c r="E100" s="68" t="s">
        <v>29</v>
      </c>
      <c r="F100" s="31">
        <v>1</v>
      </c>
      <c r="G100" s="65" t="s">
        <v>291</v>
      </c>
    </row>
    <row r="101" spans="1:7" ht="24.95" customHeight="1">
      <c r="A101" s="72"/>
      <c r="B101" s="28"/>
      <c r="C101" s="68"/>
      <c r="D101" s="28"/>
      <c r="E101" s="68"/>
      <c r="F101" s="31"/>
      <c r="G101" s="65"/>
    </row>
    <row r="102" spans="1:7" ht="24.95" customHeight="1">
      <c r="A102" s="72"/>
      <c r="B102" s="28"/>
      <c r="C102" s="68"/>
      <c r="D102" s="28"/>
      <c r="E102" s="68"/>
      <c r="F102" s="31"/>
      <c r="G102" s="65"/>
    </row>
    <row r="103" spans="1:7" ht="24.95" customHeight="1">
      <c r="A103" s="72"/>
      <c r="B103" s="28"/>
      <c r="C103" s="68"/>
      <c r="D103" s="28"/>
      <c r="E103" s="68"/>
      <c r="F103" s="31"/>
      <c r="G103" s="65"/>
    </row>
    <row r="104" spans="1:7" ht="24.95" customHeight="1">
      <c r="A104" s="72"/>
      <c r="B104" s="28"/>
      <c r="C104" s="68"/>
      <c r="D104" s="28"/>
      <c r="E104" s="68"/>
      <c r="F104" s="31"/>
      <c r="G104" s="65"/>
    </row>
    <row r="105" spans="1:7" ht="24.95" customHeight="1">
      <c r="A105" s="72"/>
      <c r="B105" s="28"/>
      <c r="C105" s="68"/>
      <c r="D105" s="28"/>
      <c r="E105" s="68"/>
      <c r="F105" s="43"/>
      <c r="G105" s="65"/>
    </row>
    <row r="106" spans="1:7" ht="24.95" customHeight="1">
      <c r="A106" s="72"/>
      <c r="B106" s="28"/>
      <c r="C106" s="68"/>
      <c r="D106" s="28"/>
      <c r="E106" s="68"/>
      <c r="F106" s="31"/>
      <c r="G106" s="65"/>
    </row>
    <row r="107" spans="1:7" ht="24.95" customHeight="1">
      <c r="A107" s="72"/>
      <c r="B107" s="28"/>
      <c r="C107" s="68"/>
      <c r="D107" s="28"/>
      <c r="E107" s="68"/>
      <c r="F107" s="31"/>
      <c r="G107" s="65"/>
    </row>
    <row r="108" spans="1:7" ht="24.95" customHeight="1">
      <c r="A108" s="72"/>
      <c r="B108" s="28"/>
      <c r="C108" s="68"/>
      <c r="D108" s="28"/>
      <c r="E108" s="68"/>
      <c r="F108" s="31"/>
      <c r="G108" s="65"/>
    </row>
    <row r="109" spans="1:7" ht="24.95" customHeight="1">
      <c r="A109" s="72"/>
      <c r="B109" s="28"/>
      <c r="C109" s="68"/>
      <c r="D109" s="28"/>
      <c r="E109" s="68"/>
      <c r="F109" s="31"/>
      <c r="G109" s="65"/>
    </row>
    <row r="110" spans="1:7" ht="24.95" customHeight="1">
      <c r="A110" s="72"/>
      <c r="B110" s="28"/>
      <c r="C110" s="68"/>
      <c r="D110" s="28"/>
      <c r="E110" s="68"/>
      <c r="F110" s="31"/>
      <c r="G110" s="65"/>
    </row>
    <row r="111" spans="1:7" ht="24.95" customHeight="1">
      <c r="A111" s="72"/>
      <c r="B111" s="28"/>
      <c r="C111" s="68"/>
      <c r="D111" s="28"/>
      <c r="E111" s="68"/>
      <c r="F111" s="31"/>
      <c r="G111" s="65"/>
    </row>
    <row r="112" spans="1:7" ht="24.95" customHeight="1">
      <c r="A112" s="72"/>
      <c r="B112" s="28"/>
      <c r="C112" s="68"/>
      <c r="D112" s="28"/>
      <c r="E112" s="68"/>
      <c r="F112" s="31"/>
      <c r="G112" s="65"/>
    </row>
    <row r="113" spans="1:7" ht="24.95" customHeight="1">
      <c r="A113" s="72"/>
      <c r="B113" s="28"/>
      <c r="C113" s="68"/>
      <c r="D113" s="28"/>
      <c r="E113" s="68"/>
      <c r="F113" s="31"/>
      <c r="G113" s="65"/>
    </row>
    <row r="114" spans="1:7" ht="24.95" customHeight="1" thickBot="1">
      <c r="A114" s="15"/>
      <c r="B114" s="29"/>
      <c r="C114" s="11"/>
      <c r="D114" s="29"/>
      <c r="E114" s="11"/>
      <c r="F114" s="32"/>
      <c r="G114" s="33"/>
    </row>
    <row r="115" spans="1:7" ht="24.95" customHeight="1" thickBot="1">
      <c r="A115" s="21" t="s">
        <v>253</v>
      </c>
      <c r="B115" s="100" t="str">
        <f>포장공수량집계!A7</f>
        <v>인조잔디포장</v>
      </c>
      <c r="C115" s="100" t="str">
        <f>포장공수량집계!B7</f>
        <v>T19</v>
      </c>
      <c r="D115" s="36"/>
      <c r="E115" s="465" t="s">
        <v>1059</v>
      </c>
      <c r="F115" s="38">
        <v>1</v>
      </c>
      <c r="G115" s="39"/>
    </row>
    <row r="116" spans="1:7" ht="24.95" customHeight="1" thickTop="1" thickBot="1">
      <c r="A116" s="22" t="s">
        <v>306</v>
      </c>
      <c r="B116" s="97" t="s">
        <v>0</v>
      </c>
      <c r="C116" s="19" t="s">
        <v>327</v>
      </c>
      <c r="D116" s="19" t="s">
        <v>277</v>
      </c>
      <c r="E116" s="19" t="s">
        <v>28</v>
      </c>
      <c r="F116" s="19" t="s">
        <v>258</v>
      </c>
      <c r="G116" s="23" t="s">
        <v>329</v>
      </c>
    </row>
    <row r="117" spans="1:7" ht="24.95" customHeight="1" thickTop="1">
      <c r="A117" s="24"/>
      <c r="B117" s="98"/>
      <c r="C117" s="41"/>
      <c r="D117" s="14"/>
      <c r="E117" s="14"/>
      <c r="F117" s="14"/>
      <c r="G117" s="25"/>
    </row>
    <row r="118" spans="1:7" ht="24.95" customHeight="1">
      <c r="A118" s="24"/>
      <c r="B118" s="98"/>
      <c r="C118" s="41"/>
      <c r="D118" s="14"/>
      <c r="E118" s="14"/>
      <c r="F118" s="14"/>
      <c r="G118" s="25"/>
    </row>
    <row r="119" spans="1:7" ht="24.95" customHeight="1">
      <c r="A119" s="24"/>
      <c r="B119" s="98"/>
      <c r="C119" s="41"/>
      <c r="D119" s="14"/>
      <c r="E119" s="14"/>
      <c r="F119" s="14"/>
      <c r="G119" s="25"/>
    </row>
    <row r="120" spans="1:7" ht="24.95" customHeight="1">
      <c r="A120" s="24"/>
      <c r="B120" s="98"/>
      <c r="C120" s="41"/>
      <c r="D120" s="14"/>
      <c r="E120" s="14"/>
      <c r="F120" s="14"/>
      <c r="G120" s="25"/>
    </row>
    <row r="121" spans="1:7" ht="24.95" customHeight="1">
      <c r="A121" s="24"/>
      <c r="B121" s="98"/>
      <c r="C121" s="41"/>
      <c r="D121" s="14"/>
      <c r="E121" s="14"/>
      <c r="F121" s="14"/>
      <c r="G121" s="25"/>
    </row>
    <row r="122" spans="1:7" ht="24.95" customHeight="1">
      <c r="A122" s="24"/>
      <c r="B122" s="98"/>
      <c r="C122" s="41"/>
      <c r="D122" s="14"/>
      <c r="E122" s="14"/>
      <c r="F122" s="14"/>
      <c r="G122" s="25"/>
    </row>
    <row r="123" spans="1:7" ht="24.95" customHeight="1">
      <c r="A123" s="24"/>
      <c r="B123" s="98"/>
      <c r="C123" s="41"/>
      <c r="D123" s="14"/>
      <c r="E123" s="14"/>
      <c r="F123" s="14"/>
      <c r="G123" s="25"/>
    </row>
    <row r="124" spans="1:7" ht="24.95" customHeight="1">
      <c r="A124" s="24"/>
      <c r="B124" s="98"/>
      <c r="C124" s="41"/>
      <c r="D124" s="14"/>
      <c r="E124" s="14"/>
      <c r="F124" s="14"/>
      <c r="G124" s="25"/>
    </row>
    <row r="125" spans="1:7" ht="24.95" customHeight="1">
      <c r="A125" s="24"/>
      <c r="B125" s="98"/>
      <c r="C125" s="41"/>
      <c r="D125" s="14"/>
      <c r="E125" s="14"/>
      <c r="F125" s="14"/>
      <c r="G125" s="25"/>
    </row>
    <row r="126" spans="1:7" ht="24.95" customHeight="1">
      <c r="A126" s="24"/>
      <c r="B126" s="98"/>
      <c r="C126" s="41"/>
      <c r="D126" s="14"/>
      <c r="E126" s="14"/>
      <c r="F126" s="14"/>
      <c r="G126" s="25"/>
    </row>
    <row r="127" spans="1:7" ht="24.95" customHeight="1">
      <c r="A127" s="24"/>
      <c r="B127" s="98"/>
      <c r="C127" s="41"/>
      <c r="D127" s="14"/>
      <c r="E127" s="14"/>
      <c r="F127" s="14"/>
      <c r="G127" s="25"/>
    </row>
    <row r="128" spans="1:7" ht="24.95" customHeight="1">
      <c r="A128" s="24"/>
      <c r="B128" s="98"/>
      <c r="C128" s="41"/>
      <c r="D128" s="14"/>
      <c r="E128" s="14"/>
      <c r="F128" s="14"/>
      <c r="G128" s="25"/>
    </row>
    <row r="129" spans="1:7" ht="24.95" customHeight="1">
      <c r="A129" s="24"/>
      <c r="B129" s="98"/>
      <c r="C129" s="41"/>
      <c r="D129" s="14"/>
      <c r="E129" s="14"/>
      <c r="F129" s="14"/>
      <c r="G129" s="25"/>
    </row>
    <row r="130" spans="1:7" ht="24.95" customHeight="1">
      <c r="A130" s="24"/>
      <c r="B130" s="98"/>
      <c r="C130" s="41"/>
      <c r="D130" s="14"/>
      <c r="E130" s="14"/>
      <c r="F130" s="14"/>
      <c r="G130" s="25"/>
    </row>
    <row r="131" spans="1:7" ht="24.95" customHeight="1">
      <c r="A131" s="26"/>
      <c r="B131" s="99"/>
      <c r="C131" s="50"/>
      <c r="D131" s="20" t="s">
        <v>31</v>
      </c>
      <c r="E131" s="20"/>
      <c r="F131" s="20"/>
      <c r="G131" s="27"/>
    </row>
    <row r="132" spans="1:7" ht="24.95" customHeight="1">
      <c r="A132" s="94">
        <v>1</v>
      </c>
      <c r="B132" s="95" t="s">
        <v>1062</v>
      </c>
      <c r="C132" s="10" t="s">
        <v>1063</v>
      </c>
      <c r="D132" s="95" t="s">
        <v>1064</v>
      </c>
      <c r="E132" s="10" t="s">
        <v>260</v>
      </c>
      <c r="F132" s="30">
        <v>0.25</v>
      </c>
      <c r="G132" s="96"/>
    </row>
    <row r="133" spans="1:7" ht="24.95" customHeight="1">
      <c r="A133" s="72">
        <v>2</v>
      </c>
      <c r="B133" s="28" t="s">
        <v>1065</v>
      </c>
      <c r="C133" s="68" t="s">
        <v>1066</v>
      </c>
      <c r="D133" s="95" t="s">
        <v>1067</v>
      </c>
      <c r="E133" s="10" t="s">
        <v>260</v>
      </c>
      <c r="F133" s="31">
        <v>0.25</v>
      </c>
      <c r="G133" s="65"/>
    </row>
    <row r="134" spans="1:7" ht="24.95" customHeight="1">
      <c r="A134" s="72">
        <v>3</v>
      </c>
      <c r="B134" s="28" t="s">
        <v>50</v>
      </c>
      <c r="C134" s="68"/>
      <c r="D134" s="28" t="s">
        <v>1068</v>
      </c>
      <c r="E134" s="10" t="s">
        <v>29</v>
      </c>
      <c r="F134" s="31">
        <v>1</v>
      </c>
      <c r="G134" s="65"/>
    </row>
    <row r="135" spans="1:7" ht="24.95" customHeight="1">
      <c r="A135" s="72">
        <v>4</v>
      </c>
      <c r="B135" s="28" t="s">
        <v>1069</v>
      </c>
      <c r="C135" s="68"/>
      <c r="D135" s="28" t="s">
        <v>1070</v>
      </c>
      <c r="E135" s="68" t="s">
        <v>260</v>
      </c>
      <c r="F135" s="31">
        <v>0.15</v>
      </c>
      <c r="G135" s="65" t="s">
        <v>1071</v>
      </c>
    </row>
    <row r="136" spans="1:7" ht="24.95" customHeight="1">
      <c r="A136" s="72"/>
      <c r="B136" s="28"/>
      <c r="C136" s="68"/>
      <c r="D136" s="28" t="s">
        <v>332</v>
      </c>
      <c r="E136" s="68" t="s">
        <v>260</v>
      </c>
      <c r="F136" s="31">
        <f>F135*1.04</f>
        <v>0.156</v>
      </c>
      <c r="G136" s="65" t="s">
        <v>33</v>
      </c>
    </row>
    <row r="137" spans="1:7" ht="24.95" customHeight="1">
      <c r="A137" s="72">
        <v>5</v>
      </c>
      <c r="B137" s="28" t="s">
        <v>1072</v>
      </c>
      <c r="C137" s="68"/>
      <c r="D137" s="28" t="s">
        <v>65</v>
      </c>
      <c r="E137" s="68" t="s">
        <v>260</v>
      </c>
      <c r="F137" s="31">
        <f>F135</f>
        <v>0.15</v>
      </c>
      <c r="G137" s="65"/>
    </row>
    <row r="138" spans="1:7" ht="24.95" customHeight="1">
      <c r="A138" s="72">
        <v>6</v>
      </c>
      <c r="B138" s="28" t="s">
        <v>1073</v>
      </c>
      <c r="C138" s="68" t="s">
        <v>1074</v>
      </c>
      <c r="D138" s="28" t="s">
        <v>1075</v>
      </c>
      <c r="E138" s="68" t="s">
        <v>260</v>
      </c>
      <c r="F138" s="31">
        <v>0.1</v>
      </c>
      <c r="G138" s="65" t="s">
        <v>1076</v>
      </c>
    </row>
    <row r="139" spans="1:7" ht="24.95" customHeight="1">
      <c r="A139" s="72"/>
      <c r="B139" s="28"/>
      <c r="C139" s="68"/>
      <c r="D139" s="28" t="s">
        <v>1077</v>
      </c>
      <c r="E139" s="68" t="s">
        <v>29</v>
      </c>
      <c r="F139" s="31">
        <v>0.1</v>
      </c>
      <c r="G139" s="65" t="s">
        <v>33</v>
      </c>
    </row>
    <row r="140" spans="1:7" ht="24.95" customHeight="1">
      <c r="A140" s="72">
        <v>7</v>
      </c>
      <c r="B140" s="28" t="s">
        <v>52</v>
      </c>
      <c r="C140" s="68" t="s">
        <v>1078</v>
      </c>
      <c r="D140" s="28" t="s">
        <v>1079</v>
      </c>
      <c r="E140" s="68" t="s">
        <v>29</v>
      </c>
      <c r="F140" s="31">
        <f>F138</f>
        <v>0.1</v>
      </c>
      <c r="G140" s="65"/>
    </row>
    <row r="141" spans="1:7" ht="24.95" customHeight="1">
      <c r="A141" s="72">
        <v>8</v>
      </c>
      <c r="B141" s="28" t="s">
        <v>290</v>
      </c>
      <c r="C141" s="68" t="s">
        <v>1080</v>
      </c>
      <c r="D141" s="28" t="s">
        <v>268</v>
      </c>
      <c r="E141" s="68" t="s">
        <v>29</v>
      </c>
      <c r="F141" s="31">
        <v>1</v>
      </c>
      <c r="G141" s="65"/>
    </row>
    <row r="142" spans="1:7" ht="24.95" customHeight="1">
      <c r="A142" s="72">
        <v>9</v>
      </c>
      <c r="B142" s="28" t="s">
        <v>1081</v>
      </c>
      <c r="C142" s="68" t="s">
        <v>1082</v>
      </c>
      <c r="D142" s="28" t="s">
        <v>268</v>
      </c>
      <c r="E142" s="68" t="s">
        <v>29</v>
      </c>
      <c r="F142" s="31">
        <v>1</v>
      </c>
      <c r="G142" s="65" t="s">
        <v>1083</v>
      </c>
    </row>
    <row r="143" spans="1:7" ht="24.95" customHeight="1">
      <c r="A143" s="72"/>
      <c r="B143" s="28"/>
      <c r="C143" s="68"/>
      <c r="D143" s="28"/>
      <c r="E143" s="68"/>
      <c r="F143" s="43"/>
      <c r="G143" s="65"/>
    </row>
    <row r="144" spans="1:7" ht="24.95" customHeight="1">
      <c r="A144" s="72"/>
      <c r="B144" s="28"/>
      <c r="C144" s="68"/>
      <c r="D144" s="28"/>
      <c r="E144" s="68"/>
      <c r="F144" s="31"/>
      <c r="G144" s="65"/>
    </row>
    <row r="145" spans="1:7" ht="24.95" customHeight="1">
      <c r="A145" s="72"/>
      <c r="B145" s="28"/>
      <c r="C145" s="68"/>
      <c r="D145" s="28"/>
      <c r="E145" s="68"/>
      <c r="F145" s="31"/>
      <c r="G145" s="65"/>
    </row>
    <row r="146" spans="1:7" ht="24.95" customHeight="1">
      <c r="A146" s="72"/>
      <c r="B146" s="28"/>
      <c r="C146" s="68"/>
      <c r="D146" s="28"/>
      <c r="E146" s="68"/>
      <c r="F146" s="31"/>
      <c r="G146" s="65"/>
    </row>
    <row r="147" spans="1:7" ht="24.95" customHeight="1">
      <c r="A147" s="72"/>
      <c r="B147" s="28"/>
      <c r="C147" s="68"/>
      <c r="D147" s="28"/>
      <c r="E147" s="68"/>
      <c r="F147" s="31"/>
      <c r="G147" s="65"/>
    </row>
    <row r="148" spans="1:7" ht="24.95" customHeight="1">
      <c r="A148" s="72"/>
      <c r="B148" s="28"/>
      <c r="C148" s="68"/>
      <c r="D148" s="28"/>
      <c r="E148" s="68"/>
      <c r="F148" s="31"/>
      <c r="G148" s="65"/>
    </row>
    <row r="149" spans="1:7" ht="24.95" customHeight="1">
      <c r="A149" s="72"/>
      <c r="B149" s="28"/>
      <c r="C149" s="68"/>
      <c r="D149" s="28"/>
      <c r="E149" s="68"/>
      <c r="F149" s="31"/>
      <c r="G149" s="65"/>
    </row>
    <row r="150" spans="1:7" ht="24.95" customHeight="1">
      <c r="A150" s="72"/>
      <c r="B150" s="28"/>
      <c r="C150" s="68"/>
      <c r="D150" s="28"/>
      <c r="E150" s="68"/>
      <c r="F150" s="31"/>
      <c r="G150" s="65"/>
    </row>
    <row r="151" spans="1:7" ht="24.95" customHeight="1">
      <c r="A151" s="72"/>
      <c r="B151" s="28"/>
      <c r="C151" s="68"/>
      <c r="D151" s="28"/>
      <c r="E151" s="68"/>
      <c r="F151" s="31"/>
      <c r="G151" s="65"/>
    </row>
    <row r="152" spans="1:7" ht="24.95" customHeight="1" thickBot="1">
      <c r="A152" s="15"/>
      <c r="B152" s="29"/>
      <c r="C152" s="11"/>
      <c r="D152" s="29"/>
      <c r="E152" s="11"/>
      <c r="F152" s="32"/>
      <c r="G152" s="33"/>
    </row>
    <row r="153" spans="1:7" ht="24.95" customHeight="1" thickBot="1">
      <c r="A153" s="21" t="s">
        <v>305</v>
      </c>
      <c r="B153" s="48" t="str">
        <f>포장공수량집계!A8</f>
        <v>디딤석놓기</v>
      </c>
      <c r="C153" s="48" t="str">
        <f>포장공수량집계!B8</f>
        <v>1000x500xT50</v>
      </c>
      <c r="D153" s="36"/>
      <c r="E153" s="37" t="str">
        <f>포장공수량집계!C8</f>
        <v>개소</v>
      </c>
      <c r="F153" s="37">
        <v>1</v>
      </c>
      <c r="G153" s="39"/>
    </row>
    <row r="154" spans="1:7" ht="24.95" customHeight="1" thickTop="1" thickBot="1">
      <c r="A154" s="22" t="s">
        <v>254</v>
      </c>
      <c r="B154" s="97" t="s">
        <v>323</v>
      </c>
      <c r="C154" s="19" t="s">
        <v>327</v>
      </c>
      <c r="D154" s="19" t="s">
        <v>277</v>
      </c>
      <c r="E154" s="19" t="s">
        <v>328</v>
      </c>
      <c r="F154" s="19" t="s">
        <v>3</v>
      </c>
      <c r="G154" s="23" t="s">
        <v>329</v>
      </c>
    </row>
    <row r="155" spans="1:7" ht="24.95" customHeight="1" thickTop="1">
      <c r="A155" s="258"/>
      <c r="B155" s="247"/>
      <c r="C155" s="248"/>
      <c r="D155" s="249"/>
      <c r="E155" s="249"/>
      <c r="F155" s="259"/>
      <c r="G155" s="260"/>
    </row>
    <row r="156" spans="1:7" ht="24.95" customHeight="1">
      <c r="A156" s="258"/>
      <c r="B156" s="247"/>
      <c r="C156" s="248"/>
      <c r="D156" s="249"/>
      <c r="E156" s="249"/>
      <c r="F156" s="259"/>
      <c r="G156" s="260"/>
    </row>
    <row r="157" spans="1:7" ht="24.95" customHeight="1">
      <c r="A157" s="258"/>
      <c r="B157" s="247"/>
      <c r="C157" s="248"/>
      <c r="D157" s="249"/>
      <c r="E157" s="249"/>
      <c r="F157" s="259"/>
      <c r="G157" s="260"/>
    </row>
    <row r="158" spans="1:7" ht="24.95" customHeight="1">
      <c r="A158" s="258"/>
      <c r="B158" s="247"/>
      <c r="C158" s="248"/>
      <c r="D158" s="249"/>
      <c r="E158" s="249"/>
      <c r="F158" s="259"/>
      <c r="G158" s="260"/>
    </row>
    <row r="159" spans="1:7" ht="24.95" customHeight="1">
      <c r="A159" s="258"/>
      <c r="B159" s="247"/>
      <c r="C159" s="248"/>
      <c r="D159" s="249"/>
      <c r="E159" s="249"/>
      <c r="F159" s="259"/>
      <c r="G159" s="260"/>
    </row>
    <row r="160" spans="1:7" ht="24.95" customHeight="1">
      <c r="A160" s="258"/>
      <c r="B160" s="247"/>
      <c r="C160" s="248"/>
      <c r="D160" s="249"/>
      <c r="E160" s="249"/>
      <c r="F160" s="259"/>
      <c r="G160" s="260"/>
    </row>
    <row r="161" spans="1:7" ht="24.95" customHeight="1">
      <c r="A161" s="258"/>
      <c r="B161" s="247"/>
      <c r="C161" s="248"/>
      <c r="D161" s="249"/>
      <c r="E161" s="249"/>
      <c r="F161" s="259"/>
      <c r="G161" s="260"/>
    </row>
    <row r="162" spans="1:7" ht="24.95" customHeight="1">
      <c r="A162" s="258"/>
      <c r="B162" s="247"/>
      <c r="C162" s="248"/>
      <c r="D162" s="249"/>
      <c r="E162" s="249"/>
      <c r="F162" s="259"/>
      <c r="G162" s="260"/>
    </row>
    <row r="163" spans="1:7" ht="24.95" customHeight="1">
      <c r="A163" s="258"/>
      <c r="B163" s="247"/>
      <c r="C163" s="248"/>
      <c r="D163" s="249"/>
      <c r="E163" s="249"/>
      <c r="F163" s="259"/>
      <c r="G163" s="260"/>
    </row>
    <row r="164" spans="1:7" ht="24.95" customHeight="1">
      <c r="A164" s="258"/>
      <c r="B164" s="247"/>
      <c r="C164" s="248"/>
      <c r="D164" s="249"/>
      <c r="E164" s="249"/>
      <c r="F164" s="259"/>
      <c r="G164" s="260"/>
    </row>
    <row r="165" spans="1:7" ht="24.95" customHeight="1">
      <c r="A165" s="258"/>
      <c r="B165" s="247"/>
      <c r="C165" s="248"/>
      <c r="D165" s="249"/>
      <c r="E165" s="249"/>
      <c r="F165" s="259"/>
      <c r="G165" s="260"/>
    </row>
    <row r="166" spans="1:7" ht="24.95" customHeight="1">
      <c r="A166" s="258"/>
      <c r="B166" s="247"/>
      <c r="C166" s="248"/>
      <c r="D166" s="249"/>
      <c r="E166" s="249"/>
      <c r="F166" s="259"/>
      <c r="G166" s="260"/>
    </row>
    <row r="167" spans="1:7" ht="24.95" customHeight="1">
      <c r="A167" s="258"/>
      <c r="B167" s="247"/>
      <c r="C167" s="248"/>
      <c r="D167" s="249"/>
      <c r="E167" s="249"/>
      <c r="F167" s="259"/>
      <c r="G167" s="260"/>
    </row>
    <row r="168" spans="1:7" ht="24.95" customHeight="1">
      <c r="A168" s="258"/>
      <c r="B168" s="247"/>
      <c r="C168" s="248"/>
      <c r="D168" s="249"/>
      <c r="E168" s="249"/>
      <c r="F168" s="259"/>
      <c r="G168" s="260"/>
    </row>
    <row r="169" spans="1:7" ht="24.95" customHeight="1">
      <c r="A169" s="261"/>
      <c r="B169" s="262"/>
      <c r="C169" s="263"/>
      <c r="D169" s="264"/>
      <c r="E169" s="264"/>
      <c r="F169" s="265"/>
      <c r="G169" s="266"/>
    </row>
    <row r="170" spans="1:7" ht="24.95" customHeight="1">
      <c r="A170" s="267">
        <v>1</v>
      </c>
      <c r="B170" s="268" t="s">
        <v>630</v>
      </c>
      <c r="C170" s="234" t="s">
        <v>1084</v>
      </c>
      <c r="D170" s="268">
        <v>1</v>
      </c>
      <c r="E170" s="234" t="s">
        <v>631</v>
      </c>
      <c r="F170" s="269">
        <v>1</v>
      </c>
      <c r="G170" s="270"/>
    </row>
    <row r="171" spans="1:7" ht="24.95" customHeight="1">
      <c r="A171" s="271">
        <v>2</v>
      </c>
      <c r="B171" s="107" t="s">
        <v>632</v>
      </c>
      <c r="C171" s="93" t="s">
        <v>633</v>
      </c>
      <c r="D171" s="268" t="s">
        <v>1085</v>
      </c>
      <c r="E171" s="93" t="s">
        <v>29</v>
      </c>
      <c r="F171" s="269">
        <f>1*0.5</f>
        <v>0.5</v>
      </c>
      <c r="G171" s="232"/>
    </row>
    <row r="172" spans="1:7" ht="24.95" customHeight="1">
      <c r="A172" s="72"/>
      <c r="B172" s="28"/>
      <c r="C172" s="68"/>
      <c r="D172" s="28"/>
      <c r="E172" s="10"/>
      <c r="F172" s="31"/>
      <c r="G172" s="65"/>
    </row>
    <row r="173" spans="1:7" ht="24.95" customHeight="1">
      <c r="A173" s="72"/>
      <c r="B173" s="28"/>
      <c r="C173" s="68"/>
      <c r="D173" s="28"/>
      <c r="E173" s="68"/>
      <c r="F173" s="30"/>
      <c r="G173" s="65"/>
    </row>
    <row r="174" spans="1:7" ht="24.95" customHeight="1">
      <c r="A174" s="72"/>
      <c r="B174" s="28"/>
      <c r="C174" s="68"/>
      <c r="D174" s="28"/>
      <c r="E174" s="68"/>
      <c r="F174" s="31"/>
      <c r="G174" s="65"/>
    </row>
    <row r="175" spans="1:7" ht="24.95" customHeight="1">
      <c r="A175" s="72"/>
      <c r="B175" s="28"/>
      <c r="C175" s="68"/>
      <c r="D175" s="28"/>
      <c r="E175" s="68"/>
      <c r="F175" s="31"/>
      <c r="G175" s="65"/>
    </row>
    <row r="176" spans="1:7" ht="24.95" customHeight="1">
      <c r="A176" s="72"/>
      <c r="B176" s="28"/>
      <c r="C176" s="68"/>
      <c r="D176" s="28"/>
      <c r="E176" s="68"/>
      <c r="F176" s="31"/>
      <c r="G176" s="65"/>
    </row>
    <row r="177" spans="1:7" ht="24.95" customHeight="1">
      <c r="A177" s="72"/>
      <c r="B177" s="28"/>
      <c r="C177" s="68"/>
      <c r="D177" s="28"/>
      <c r="E177" s="68"/>
      <c r="F177" s="31"/>
      <c r="G177" s="65"/>
    </row>
    <row r="178" spans="1:7" ht="24.95" customHeight="1">
      <c r="A178" s="72"/>
      <c r="B178" s="28"/>
      <c r="C178" s="68"/>
      <c r="D178" s="28"/>
      <c r="E178" s="68"/>
      <c r="F178" s="31"/>
      <c r="G178" s="65"/>
    </row>
    <row r="179" spans="1:7" ht="24.95" customHeight="1">
      <c r="A179" s="72"/>
      <c r="B179" s="28"/>
      <c r="C179" s="68"/>
      <c r="D179" s="28"/>
      <c r="E179" s="68"/>
      <c r="F179" s="31"/>
      <c r="G179" s="65"/>
    </row>
    <row r="180" spans="1:7" ht="24.95" customHeight="1">
      <c r="A180" s="72"/>
      <c r="B180" s="28"/>
      <c r="C180" s="68"/>
      <c r="D180" s="28"/>
      <c r="E180" s="68"/>
      <c r="F180" s="31"/>
      <c r="G180" s="65"/>
    </row>
    <row r="181" spans="1:7" ht="24.95" customHeight="1">
      <c r="A181" s="72"/>
      <c r="B181" s="28"/>
      <c r="C181" s="68"/>
      <c r="D181" s="28"/>
      <c r="E181" s="68"/>
      <c r="F181" s="190"/>
      <c r="G181" s="65"/>
    </row>
    <row r="182" spans="1:7" ht="24.95" customHeight="1">
      <c r="A182" s="72"/>
      <c r="B182" s="28"/>
      <c r="C182" s="68"/>
      <c r="D182" s="28"/>
      <c r="E182" s="68"/>
      <c r="F182" s="31"/>
      <c r="G182" s="65"/>
    </row>
    <row r="183" spans="1:7" ht="24.95" customHeight="1">
      <c r="A183" s="72"/>
      <c r="B183" s="28"/>
      <c r="C183" s="68"/>
      <c r="D183" s="28"/>
      <c r="E183" s="68"/>
      <c r="F183" s="31"/>
      <c r="G183" s="65"/>
    </row>
    <row r="184" spans="1:7" ht="24.95" customHeight="1">
      <c r="A184" s="72"/>
      <c r="B184" s="28"/>
      <c r="C184" s="68"/>
      <c r="D184" s="28"/>
      <c r="E184" s="68"/>
      <c r="F184" s="31"/>
      <c r="G184" s="65"/>
    </row>
    <row r="185" spans="1:7" ht="24.95" customHeight="1">
      <c r="A185" s="72"/>
      <c r="B185" s="28"/>
      <c r="C185" s="68"/>
      <c r="D185" s="28"/>
      <c r="E185" s="68"/>
      <c r="F185" s="31"/>
      <c r="G185" s="65"/>
    </row>
    <row r="186" spans="1:7" ht="24.95" customHeight="1">
      <c r="A186" s="72"/>
      <c r="B186" s="28"/>
      <c r="C186" s="68"/>
      <c r="D186" s="28"/>
      <c r="E186" s="68"/>
      <c r="F186" s="31"/>
      <c r="G186" s="65"/>
    </row>
    <row r="187" spans="1:7" ht="24.95" customHeight="1">
      <c r="A187" s="72"/>
      <c r="B187" s="28"/>
      <c r="C187" s="68"/>
      <c r="D187" s="28"/>
      <c r="E187" s="68"/>
      <c r="F187" s="31"/>
      <c r="G187" s="65"/>
    </row>
    <row r="188" spans="1:7" ht="24.95" customHeight="1">
      <c r="A188" s="72"/>
      <c r="B188" s="28"/>
      <c r="C188" s="68"/>
      <c r="D188" s="28"/>
      <c r="E188" s="68"/>
      <c r="F188" s="31"/>
      <c r="G188" s="65"/>
    </row>
    <row r="189" spans="1:7" ht="24.95" customHeight="1">
      <c r="A189" s="72"/>
      <c r="B189" s="28"/>
      <c r="C189" s="68"/>
      <c r="D189" s="28"/>
      <c r="E189" s="68"/>
      <c r="F189" s="31"/>
      <c r="G189" s="65"/>
    </row>
    <row r="190" spans="1:7" ht="24.95" customHeight="1" thickBot="1">
      <c r="A190" s="15"/>
      <c r="B190" s="29"/>
      <c r="C190" s="11"/>
      <c r="D190" s="29"/>
      <c r="E190" s="11"/>
      <c r="F190" s="32"/>
      <c r="G190" s="33"/>
    </row>
    <row r="191" spans="1:7" ht="24.95" customHeight="1" thickBot="1">
      <c r="A191" s="21" t="s">
        <v>335</v>
      </c>
      <c r="B191" s="48" t="str">
        <f>포장공수량집계!A9</f>
        <v>녹지경계석(직선)</v>
      </c>
      <c r="C191" s="48" t="str">
        <f>포장공수량집계!B9</f>
        <v>150x150x1000</v>
      </c>
      <c r="D191" s="36"/>
      <c r="E191" s="37" t="s">
        <v>372</v>
      </c>
      <c r="F191" s="38">
        <v>1</v>
      </c>
      <c r="G191" s="39"/>
    </row>
    <row r="192" spans="1:7" ht="24.95" customHeight="1" thickTop="1" thickBot="1">
      <c r="A192" s="22" t="s">
        <v>322</v>
      </c>
      <c r="B192" s="97" t="s">
        <v>323</v>
      </c>
      <c r="C192" s="19" t="s">
        <v>327</v>
      </c>
      <c r="D192" s="19" t="s">
        <v>334</v>
      </c>
      <c r="E192" s="19" t="s">
        <v>328</v>
      </c>
      <c r="F192" s="19" t="s">
        <v>326</v>
      </c>
      <c r="G192" s="23" t="s">
        <v>336</v>
      </c>
    </row>
    <row r="193" spans="1:7" ht="24.95" customHeight="1" thickTop="1">
      <c r="A193" s="24"/>
      <c r="B193" s="98"/>
      <c r="C193" s="41"/>
      <c r="D193" s="14"/>
      <c r="E193" s="14"/>
      <c r="F193" s="14"/>
      <c r="G193" s="25"/>
    </row>
    <row r="194" spans="1:7" ht="24.95" customHeight="1">
      <c r="A194" s="24"/>
      <c r="B194" s="98"/>
      <c r="C194" s="41"/>
      <c r="D194" s="14"/>
      <c r="E194" s="14"/>
      <c r="F194" s="14"/>
      <c r="G194" s="25"/>
    </row>
    <row r="195" spans="1:7" ht="24.95" customHeight="1">
      <c r="A195" s="24"/>
      <c r="B195" s="98"/>
      <c r="C195" s="41"/>
      <c r="D195" s="14"/>
      <c r="E195" s="14"/>
      <c r="F195" s="14"/>
      <c r="G195" s="25"/>
    </row>
    <row r="196" spans="1:7" ht="24.95" customHeight="1">
      <c r="A196" s="24"/>
      <c r="B196" s="98"/>
      <c r="C196" s="41"/>
      <c r="D196" s="14"/>
      <c r="E196" s="14"/>
      <c r="F196" s="14"/>
      <c r="G196" s="25"/>
    </row>
    <row r="197" spans="1:7" ht="24.95" customHeight="1">
      <c r="A197" s="24"/>
      <c r="B197" s="98"/>
      <c r="C197" s="41"/>
      <c r="D197" s="14"/>
      <c r="E197" s="14"/>
      <c r="F197" s="14"/>
      <c r="G197" s="25"/>
    </row>
    <row r="198" spans="1:7" ht="24.95" customHeight="1">
      <c r="A198" s="24"/>
      <c r="B198" s="98"/>
      <c r="C198" s="41"/>
      <c r="D198" s="14"/>
      <c r="E198" s="14"/>
      <c r="F198" s="14"/>
      <c r="G198" s="25"/>
    </row>
    <row r="199" spans="1:7" ht="24.95" customHeight="1">
      <c r="A199" s="24"/>
      <c r="B199" s="98"/>
      <c r="C199" s="41"/>
      <c r="D199" s="14"/>
      <c r="E199" s="14"/>
      <c r="F199" s="14"/>
      <c r="G199" s="25"/>
    </row>
    <row r="200" spans="1:7" ht="24.95" customHeight="1">
      <c r="A200" s="24"/>
      <c r="B200" s="98"/>
      <c r="C200" s="41"/>
      <c r="D200" s="14"/>
      <c r="E200" s="14"/>
      <c r="F200" s="14"/>
      <c r="G200" s="25"/>
    </row>
    <row r="201" spans="1:7" ht="24.95" customHeight="1">
      <c r="A201" s="24"/>
      <c r="B201" s="98"/>
      <c r="C201" s="41"/>
      <c r="D201" s="14"/>
      <c r="E201" s="14"/>
      <c r="F201" s="14"/>
      <c r="G201" s="25"/>
    </row>
    <row r="202" spans="1:7" ht="24.95" customHeight="1">
      <c r="A202" s="24"/>
      <c r="B202" s="98"/>
      <c r="C202" s="41"/>
      <c r="D202" s="14"/>
      <c r="E202" s="14"/>
      <c r="F202" s="14"/>
      <c r="G202" s="25"/>
    </row>
    <row r="203" spans="1:7" ht="24.95" customHeight="1">
      <c r="A203" s="24"/>
      <c r="B203" s="98"/>
      <c r="C203" s="41"/>
      <c r="D203" s="14"/>
      <c r="E203" s="14"/>
      <c r="F203" s="14"/>
      <c r="G203" s="25"/>
    </row>
    <row r="204" spans="1:7" ht="24.95" customHeight="1">
      <c r="A204" s="24"/>
      <c r="B204" s="98"/>
      <c r="C204" s="41"/>
      <c r="D204" s="14"/>
      <c r="E204" s="14"/>
      <c r="F204" s="14"/>
      <c r="G204" s="25"/>
    </row>
    <row r="205" spans="1:7" ht="24.95" customHeight="1">
      <c r="A205" s="24"/>
      <c r="B205" s="98"/>
      <c r="C205" s="41"/>
      <c r="D205" s="14"/>
      <c r="E205" s="14"/>
      <c r="F205" s="14"/>
      <c r="G205" s="25"/>
    </row>
    <row r="206" spans="1:7" ht="24.95" customHeight="1">
      <c r="A206" s="24"/>
      <c r="B206" s="98"/>
      <c r="C206" s="41"/>
      <c r="D206" s="14"/>
      <c r="E206" s="14"/>
      <c r="F206" s="14"/>
      <c r="G206" s="25"/>
    </row>
    <row r="207" spans="1:7" ht="24.95" customHeight="1">
      <c r="A207" s="26"/>
      <c r="B207" s="99"/>
      <c r="C207" s="50"/>
      <c r="D207" s="20" t="s">
        <v>331</v>
      </c>
      <c r="E207" s="20"/>
      <c r="F207" s="20"/>
      <c r="G207" s="27"/>
    </row>
    <row r="208" spans="1:7" ht="24.95" customHeight="1">
      <c r="A208" s="94">
        <v>1</v>
      </c>
      <c r="B208" s="95" t="s">
        <v>278</v>
      </c>
      <c r="C208" s="10" t="s">
        <v>279</v>
      </c>
      <c r="D208" s="95" t="s">
        <v>337</v>
      </c>
      <c r="E208" s="10" t="s">
        <v>260</v>
      </c>
      <c r="F208" s="30">
        <v>0.16</v>
      </c>
      <c r="G208" s="96"/>
    </row>
    <row r="209" spans="1:7" ht="24.95" customHeight="1">
      <c r="A209" s="72">
        <v>2</v>
      </c>
      <c r="B209" s="28" t="s">
        <v>280</v>
      </c>
      <c r="C209" s="68" t="s">
        <v>309</v>
      </c>
      <c r="D209" s="95" t="s">
        <v>338</v>
      </c>
      <c r="E209" s="10" t="s">
        <v>260</v>
      </c>
      <c r="F209" s="30">
        <v>0.05</v>
      </c>
      <c r="G209" s="65"/>
    </row>
    <row r="210" spans="1:7" ht="24.95" customHeight="1">
      <c r="A210" s="72">
        <v>3</v>
      </c>
      <c r="B210" s="28" t="s">
        <v>339</v>
      </c>
      <c r="C210" s="68" t="s">
        <v>272</v>
      </c>
      <c r="D210" s="28" t="s">
        <v>293</v>
      </c>
      <c r="E210" s="10" t="s">
        <v>260</v>
      </c>
      <c r="F210" s="31">
        <f>F208-F209</f>
        <v>0.11</v>
      </c>
      <c r="G210" s="65"/>
    </row>
    <row r="211" spans="1:7" ht="24.95" customHeight="1">
      <c r="A211" s="72">
        <v>4</v>
      </c>
      <c r="B211" s="28" t="s">
        <v>312</v>
      </c>
      <c r="C211" s="68" t="s">
        <v>340</v>
      </c>
      <c r="D211" s="28" t="s">
        <v>341</v>
      </c>
      <c r="E211" s="68" t="s">
        <v>29</v>
      </c>
      <c r="F211" s="31">
        <v>0.3</v>
      </c>
      <c r="G211" s="65"/>
    </row>
    <row r="212" spans="1:7" ht="24.95" customHeight="1">
      <c r="A212" s="72">
        <v>5</v>
      </c>
      <c r="B212" s="28" t="s">
        <v>296</v>
      </c>
      <c r="C212" s="68" t="s">
        <v>286</v>
      </c>
      <c r="D212" s="95" t="s">
        <v>342</v>
      </c>
      <c r="E212" s="68" t="s">
        <v>260</v>
      </c>
      <c r="F212" s="31">
        <v>0.04</v>
      </c>
      <c r="G212" s="65" t="s">
        <v>283</v>
      </c>
    </row>
    <row r="213" spans="1:7" ht="24.95" customHeight="1">
      <c r="A213" s="72"/>
      <c r="B213" s="28"/>
      <c r="C213" s="68"/>
      <c r="D213" s="28" t="s">
        <v>343</v>
      </c>
      <c r="E213" s="68" t="s">
        <v>260</v>
      </c>
      <c r="F213" s="31">
        <v>0.04</v>
      </c>
      <c r="G213" s="65" t="s">
        <v>265</v>
      </c>
    </row>
    <row r="214" spans="1:7" ht="24.95" customHeight="1">
      <c r="A214" s="72">
        <v>6</v>
      </c>
      <c r="B214" s="28" t="s">
        <v>344</v>
      </c>
      <c r="C214" s="68" t="s">
        <v>288</v>
      </c>
      <c r="D214" s="28" t="s">
        <v>298</v>
      </c>
      <c r="E214" s="68" t="s">
        <v>260</v>
      </c>
      <c r="F214" s="31">
        <f>F212</f>
        <v>0.04</v>
      </c>
      <c r="G214" s="65"/>
    </row>
    <row r="215" spans="1:7" ht="24.95" customHeight="1">
      <c r="A215" s="72">
        <v>7</v>
      </c>
      <c r="B215" s="28" t="s">
        <v>299</v>
      </c>
      <c r="C215" s="68" t="s">
        <v>300</v>
      </c>
      <c r="D215" s="28" t="s">
        <v>30</v>
      </c>
      <c r="E215" s="68" t="s">
        <v>315</v>
      </c>
      <c r="F215" s="31">
        <v>1</v>
      </c>
      <c r="G215" s="65" t="s">
        <v>283</v>
      </c>
    </row>
    <row r="216" spans="1:7" ht="24.95" customHeight="1">
      <c r="A216" s="72"/>
      <c r="B216" s="28"/>
      <c r="C216" s="68"/>
      <c r="D216" s="28" t="s">
        <v>302</v>
      </c>
      <c r="E216" s="68" t="s">
        <v>315</v>
      </c>
      <c r="F216" s="31">
        <v>1.03</v>
      </c>
      <c r="G216" s="65" t="s">
        <v>265</v>
      </c>
    </row>
    <row r="217" spans="1:7" ht="24.95" customHeight="1">
      <c r="A217" s="72">
        <v>8</v>
      </c>
      <c r="B217" s="28" t="s">
        <v>303</v>
      </c>
      <c r="C217" s="68"/>
      <c r="D217" s="28" t="s">
        <v>345</v>
      </c>
      <c r="E217" s="68" t="s">
        <v>346</v>
      </c>
      <c r="F217" s="31">
        <f>F215</f>
        <v>1</v>
      </c>
      <c r="G217" s="65"/>
    </row>
    <row r="218" spans="1:7" ht="24.95" customHeight="1">
      <c r="A218" s="72">
        <v>9</v>
      </c>
      <c r="B218" s="28" t="s">
        <v>374</v>
      </c>
      <c r="C218" s="68"/>
      <c r="D218" s="28" t="s">
        <v>375</v>
      </c>
      <c r="E218" s="68" t="s">
        <v>376</v>
      </c>
      <c r="F218" s="31">
        <f>0.15*0.15*1*2.65</f>
        <v>5.9624999999999997E-2</v>
      </c>
      <c r="G218" s="65"/>
    </row>
    <row r="219" spans="1:7" ht="24.95" customHeight="1">
      <c r="A219" s="103"/>
      <c r="B219" s="28"/>
      <c r="C219" s="68"/>
      <c r="D219" s="28"/>
      <c r="E219" s="68"/>
      <c r="F219" s="31"/>
      <c r="G219" s="65"/>
    </row>
    <row r="220" spans="1:7" ht="24.95" customHeight="1">
      <c r="A220" s="72"/>
      <c r="B220" s="28"/>
      <c r="C220" s="68"/>
      <c r="D220" s="28"/>
      <c r="E220" s="68"/>
      <c r="F220" s="31"/>
      <c r="G220" s="65"/>
    </row>
    <row r="221" spans="1:7" ht="24.95" customHeight="1">
      <c r="A221" s="72"/>
      <c r="B221" s="28"/>
      <c r="C221" s="68"/>
      <c r="D221" s="28"/>
      <c r="E221" s="68"/>
      <c r="F221" s="31"/>
      <c r="G221" s="65"/>
    </row>
    <row r="222" spans="1:7" ht="24.95" customHeight="1">
      <c r="A222" s="72"/>
      <c r="B222" s="28"/>
      <c r="C222" s="68"/>
      <c r="D222" s="28"/>
      <c r="E222" s="68"/>
      <c r="F222" s="31"/>
      <c r="G222" s="65"/>
    </row>
    <row r="223" spans="1:7" ht="24.95" customHeight="1">
      <c r="A223" s="72"/>
      <c r="B223" s="28"/>
      <c r="C223" s="68"/>
      <c r="D223" s="28"/>
      <c r="E223" s="68"/>
      <c r="F223" s="31"/>
      <c r="G223" s="65"/>
    </row>
    <row r="224" spans="1:7" ht="24.95" customHeight="1">
      <c r="A224" s="72"/>
      <c r="B224" s="28"/>
      <c r="C224" s="68"/>
      <c r="D224" s="28"/>
      <c r="E224" s="68"/>
      <c r="F224" s="31"/>
      <c r="G224" s="65"/>
    </row>
    <row r="225" spans="1:7" ht="24.95" customHeight="1">
      <c r="A225" s="72"/>
      <c r="B225" s="28"/>
      <c r="C225" s="68"/>
      <c r="D225" s="28"/>
      <c r="E225" s="68"/>
      <c r="F225" s="31"/>
      <c r="G225" s="65"/>
    </row>
    <row r="226" spans="1:7" ht="24.95" customHeight="1">
      <c r="A226" s="72"/>
      <c r="B226" s="28"/>
      <c r="C226" s="68"/>
      <c r="D226" s="28"/>
      <c r="E226" s="68"/>
      <c r="F226" s="31"/>
      <c r="G226" s="65"/>
    </row>
    <row r="227" spans="1:7" ht="24.95" customHeight="1">
      <c r="A227" s="72"/>
      <c r="B227" s="28"/>
      <c r="C227" s="68"/>
      <c r="D227" s="28"/>
      <c r="E227" s="68"/>
      <c r="F227" s="31"/>
      <c r="G227" s="65"/>
    </row>
    <row r="228" spans="1:7" ht="24.95" customHeight="1" thickBot="1">
      <c r="A228" s="15"/>
      <c r="B228" s="29"/>
      <c r="C228" s="11"/>
      <c r="D228" s="29"/>
      <c r="E228" s="11"/>
      <c r="F228" s="32"/>
      <c r="G228" s="33"/>
    </row>
    <row r="229" spans="1:7" ht="24.95" customHeight="1" thickBot="1">
      <c r="A229" s="21" t="s">
        <v>347</v>
      </c>
      <c r="B229" s="48" t="str">
        <f>포장공수량집계!A10</f>
        <v>녹지경계석(곡선)</v>
      </c>
      <c r="C229" s="48" t="str">
        <f>포장공수량집계!B10</f>
        <v>150x150x1000</v>
      </c>
      <c r="D229" s="36"/>
      <c r="E229" s="37" t="s">
        <v>372</v>
      </c>
      <c r="F229" s="38">
        <v>1</v>
      </c>
      <c r="G229" s="39"/>
    </row>
    <row r="230" spans="1:7" ht="24.95" customHeight="1" thickTop="1" thickBot="1">
      <c r="A230" s="22" t="s">
        <v>254</v>
      </c>
      <c r="B230" s="97" t="s">
        <v>255</v>
      </c>
      <c r="C230" s="19" t="s">
        <v>327</v>
      </c>
      <c r="D230" s="19" t="s">
        <v>334</v>
      </c>
      <c r="E230" s="19" t="s">
        <v>328</v>
      </c>
      <c r="F230" s="19" t="s">
        <v>326</v>
      </c>
      <c r="G230" s="23" t="s">
        <v>329</v>
      </c>
    </row>
    <row r="231" spans="1:7" ht="24.95" customHeight="1" thickTop="1">
      <c r="A231" s="24"/>
      <c r="B231" s="98"/>
      <c r="C231" s="41"/>
      <c r="D231" s="14"/>
      <c r="E231" s="14"/>
      <c r="F231" s="14"/>
      <c r="G231" s="25"/>
    </row>
    <row r="232" spans="1:7" ht="24.95" customHeight="1">
      <c r="A232" s="24"/>
      <c r="B232" s="98"/>
      <c r="C232" s="41"/>
      <c r="D232" s="14"/>
      <c r="E232" s="14"/>
      <c r="F232" s="14"/>
      <c r="G232" s="25"/>
    </row>
    <row r="233" spans="1:7" ht="24.95" customHeight="1">
      <c r="A233" s="24"/>
      <c r="B233" s="98"/>
      <c r="C233" s="41"/>
      <c r="D233" s="14"/>
      <c r="E233" s="14"/>
      <c r="F233" s="14"/>
      <c r="G233" s="25"/>
    </row>
    <row r="234" spans="1:7" ht="24.95" customHeight="1">
      <c r="A234" s="24"/>
      <c r="B234" s="98"/>
      <c r="C234" s="41"/>
      <c r="D234" s="14"/>
      <c r="E234" s="14"/>
      <c r="F234" s="14"/>
      <c r="G234" s="25"/>
    </row>
    <row r="235" spans="1:7" ht="24.95" customHeight="1">
      <c r="A235" s="24"/>
      <c r="B235" s="98"/>
      <c r="C235" s="41"/>
      <c r="D235" s="14"/>
      <c r="E235" s="14"/>
      <c r="F235" s="14"/>
      <c r="G235" s="25"/>
    </row>
    <row r="236" spans="1:7" ht="24.95" customHeight="1">
      <c r="A236" s="24"/>
      <c r="B236" s="98"/>
      <c r="C236" s="41"/>
      <c r="D236" s="14"/>
      <c r="E236" s="14"/>
      <c r="F236" s="14"/>
      <c r="G236" s="25"/>
    </row>
    <row r="237" spans="1:7" ht="24.95" customHeight="1">
      <c r="A237" s="24"/>
      <c r="B237" s="98"/>
      <c r="C237" s="41"/>
      <c r="D237" s="14"/>
      <c r="E237" s="14"/>
      <c r="F237" s="14"/>
      <c r="G237" s="25"/>
    </row>
    <row r="238" spans="1:7" ht="24.95" customHeight="1">
      <c r="A238" s="24"/>
      <c r="B238" s="98"/>
      <c r="C238" s="41"/>
      <c r="D238" s="14"/>
      <c r="E238" s="14"/>
      <c r="F238" s="14"/>
      <c r="G238" s="25"/>
    </row>
    <row r="239" spans="1:7" ht="24.95" customHeight="1">
      <c r="A239" s="24"/>
      <c r="B239" s="98"/>
      <c r="C239" s="41"/>
      <c r="D239" s="14"/>
      <c r="E239" s="14"/>
      <c r="F239" s="14"/>
      <c r="G239" s="25"/>
    </row>
    <row r="240" spans="1:7" ht="24.95" customHeight="1">
      <c r="A240" s="24"/>
      <c r="B240" s="98"/>
      <c r="C240" s="41"/>
      <c r="D240" s="14"/>
      <c r="E240" s="14"/>
      <c r="F240" s="14"/>
      <c r="G240" s="25"/>
    </row>
    <row r="241" spans="1:7" ht="24.95" customHeight="1">
      <c r="A241" s="24"/>
      <c r="B241" s="98"/>
      <c r="C241" s="41"/>
      <c r="D241" s="14"/>
      <c r="E241" s="14"/>
      <c r="F241" s="14"/>
      <c r="G241" s="25"/>
    </row>
    <row r="242" spans="1:7" ht="24.95" customHeight="1">
      <c r="A242" s="24"/>
      <c r="B242" s="98"/>
      <c r="C242" s="41"/>
      <c r="D242" s="14"/>
      <c r="E242" s="14"/>
      <c r="F242" s="14"/>
      <c r="G242" s="25"/>
    </row>
    <row r="243" spans="1:7" ht="24.95" customHeight="1">
      <c r="A243" s="24"/>
      <c r="B243" s="98"/>
      <c r="C243" s="41"/>
      <c r="D243" s="14"/>
      <c r="E243" s="14"/>
      <c r="F243" s="14"/>
      <c r="G243" s="25"/>
    </row>
    <row r="244" spans="1:7" ht="24.95" customHeight="1">
      <c r="A244" s="24"/>
      <c r="B244" s="98"/>
      <c r="C244" s="41"/>
      <c r="D244" s="14"/>
      <c r="E244" s="14"/>
      <c r="F244" s="14"/>
      <c r="G244" s="25"/>
    </row>
    <row r="245" spans="1:7" ht="24.95" customHeight="1">
      <c r="A245" s="26"/>
      <c r="B245" s="99"/>
      <c r="C245" s="50"/>
      <c r="D245" s="20" t="s">
        <v>331</v>
      </c>
      <c r="E245" s="20"/>
      <c r="F245" s="20"/>
      <c r="G245" s="27"/>
    </row>
    <row r="246" spans="1:7" ht="24.95" customHeight="1">
      <c r="A246" s="94">
        <v>1</v>
      </c>
      <c r="B246" s="95" t="s">
        <v>278</v>
      </c>
      <c r="C246" s="10" t="s">
        <v>279</v>
      </c>
      <c r="D246" s="95" t="s">
        <v>337</v>
      </c>
      <c r="E246" s="10" t="s">
        <v>260</v>
      </c>
      <c r="F246" s="30">
        <v>0.16</v>
      </c>
      <c r="G246" s="96"/>
    </row>
    <row r="247" spans="1:7" ht="24.95" customHeight="1">
      <c r="A247" s="72">
        <v>2</v>
      </c>
      <c r="B247" s="28" t="s">
        <v>280</v>
      </c>
      <c r="C247" s="68" t="s">
        <v>279</v>
      </c>
      <c r="D247" s="95" t="s">
        <v>348</v>
      </c>
      <c r="E247" s="10" t="s">
        <v>260</v>
      </c>
      <c r="F247" s="30">
        <v>0.05</v>
      </c>
      <c r="G247" s="65"/>
    </row>
    <row r="248" spans="1:7" ht="24.95" customHeight="1">
      <c r="A248" s="72">
        <v>3</v>
      </c>
      <c r="B248" s="28" t="s">
        <v>349</v>
      </c>
      <c r="C248" s="68" t="s">
        <v>279</v>
      </c>
      <c r="D248" s="28" t="s">
        <v>293</v>
      </c>
      <c r="E248" s="10" t="s">
        <v>260</v>
      </c>
      <c r="F248" s="31">
        <f>F246-F247</f>
        <v>0.11</v>
      </c>
      <c r="G248" s="65"/>
    </row>
    <row r="249" spans="1:7" ht="24.95" customHeight="1">
      <c r="A249" s="72">
        <v>4</v>
      </c>
      <c r="B249" s="28" t="s">
        <v>350</v>
      </c>
      <c r="C249" s="68" t="s">
        <v>318</v>
      </c>
      <c r="D249" s="28" t="s">
        <v>341</v>
      </c>
      <c r="E249" s="68" t="s">
        <v>29</v>
      </c>
      <c r="F249" s="31">
        <v>0.3</v>
      </c>
      <c r="G249" s="65"/>
    </row>
    <row r="250" spans="1:7" ht="24.95" customHeight="1">
      <c r="A250" s="72">
        <v>5</v>
      </c>
      <c r="B250" s="28" t="s">
        <v>285</v>
      </c>
      <c r="C250" s="68" t="s">
        <v>286</v>
      </c>
      <c r="D250" s="95" t="s">
        <v>351</v>
      </c>
      <c r="E250" s="68" t="s">
        <v>260</v>
      </c>
      <c r="F250" s="31">
        <v>0.04</v>
      </c>
      <c r="G250" s="65" t="s">
        <v>264</v>
      </c>
    </row>
    <row r="251" spans="1:7" ht="24.95" customHeight="1">
      <c r="A251" s="72"/>
      <c r="B251" s="28"/>
      <c r="C251" s="68"/>
      <c r="D251" s="28" t="s">
        <v>343</v>
      </c>
      <c r="E251" s="68" t="s">
        <v>260</v>
      </c>
      <c r="F251" s="31">
        <v>0.04</v>
      </c>
      <c r="G251" s="65" t="s">
        <v>317</v>
      </c>
    </row>
    <row r="252" spans="1:7" ht="24.95" customHeight="1">
      <c r="A252" s="72">
        <v>6</v>
      </c>
      <c r="B252" s="28" t="s">
        <v>314</v>
      </c>
      <c r="C252" s="68" t="s">
        <v>297</v>
      </c>
      <c r="D252" s="28" t="s">
        <v>352</v>
      </c>
      <c r="E252" s="68" t="s">
        <v>260</v>
      </c>
      <c r="F252" s="31">
        <f>F250</f>
        <v>0.04</v>
      </c>
      <c r="G252" s="65"/>
    </row>
    <row r="253" spans="1:7" ht="24.95" customHeight="1">
      <c r="A253" s="72">
        <v>7</v>
      </c>
      <c r="B253" s="28" t="s">
        <v>353</v>
      </c>
      <c r="C253" s="68" t="s">
        <v>354</v>
      </c>
      <c r="D253" s="28" t="s">
        <v>30</v>
      </c>
      <c r="E253" s="68" t="s">
        <v>315</v>
      </c>
      <c r="F253" s="31">
        <v>1</v>
      </c>
      <c r="G253" s="65" t="s">
        <v>283</v>
      </c>
    </row>
    <row r="254" spans="1:7" ht="24.95" customHeight="1">
      <c r="A254" s="72"/>
      <c r="B254" s="28"/>
      <c r="C254" s="68"/>
      <c r="D254" s="28" t="s">
        <v>355</v>
      </c>
      <c r="E254" s="68" t="s">
        <v>315</v>
      </c>
      <c r="F254" s="31">
        <v>1.03</v>
      </c>
      <c r="G254" s="65" t="s">
        <v>287</v>
      </c>
    </row>
    <row r="255" spans="1:7" ht="24.95" customHeight="1">
      <c r="A255" s="72">
        <v>8</v>
      </c>
      <c r="B255" s="28" t="s">
        <v>303</v>
      </c>
      <c r="C255" s="68"/>
      <c r="D255" s="28" t="s">
        <v>356</v>
      </c>
      <c r="E255" s="68" t="s">
        <v>346</v>
      </c>
      <c r="F255" s="31">
        <f>F253</f>
        <v>1</v>
      </c>
      <c r="G255" s="65"/>
    </row>
    <row r="256" spans="1:7" ht="24.95" customHeight="1">
      <c r="A256" s="72">
        <v>9</v>
      </c>
      <c r="B256" s="28" t="s">
        <v>374</v>
      </c>
      <c r="C256" s="68"/>
      <c r="D256" s="28" t="s">
        <v>375</v>
      </c>
      <c r="E256" s="68" t="s">
        <v>376</v>
      </c>
      <c r="F256" s="31">
        <f>0.15*0.15*1*2.65</f>
        <v>5.9624999999999997E-2</v>
      </c>
      <c r="G256" s="65"/>
    </row>
    <row r="257" spans="1:7" ht="24.95" customHeight="1">
      <c r="A257" s="103"/>
      <c r="B257" s="28"/>
      <c r="C257" s="68"/>
      <c r="D257" s="28"/>
      <c r="E257" s="68"/>
      <c r="F257" s="31"/>
      <c r="G257" s="65"/>
    </row>
    <row r="258" spans="1:7" ht="24.95" customHeight="1">
      <c r="A258" s="72"/>
      <c r="B258" s="28"/>
      <c r="C258" s="68"/>
      <c r="D258" s="28"/>
      <c r="E258" s="68"/>
      <c r="F258" s="31"/>
      <c r="G258" s="65"/>
    </row>
    <row r="259" spans="1:7" ht="24.95" customHeight="1">
      <c r="A259" s="72"/>
      <c r="B259" s="28"/>
      <c r="C259" s="68"/>
      <c r="D259" s="28"/>
      <c r="E259" s="68"/>
      <c r="F259" s="31"/>
      <c r="G259" s="65"/>
    </row>
    <row r="260" spans="1:7" ht="24.95" customHeight="1">
      <c r="A260" s="72"/>
      <c r="B260" s="28"/>
      <c r="C260" s="68"/>
      <c r="D260" s="28"/>
      <c r="E260" s="68"/>
      <c r="F260" s="31"/>
      <c r="G260" s="65"/>
    </row>
    <row r="261" spans="1:7" ht="24.95" customHeight="1">
      <c r="A261" s="72"/>
      <c r="B261" s="28"/>
      <c r="C261" s="68"/>
      <c r="D261" s="28"/>
      <c r="E261" s="68"/>
      <c r="F261" s="31"/>
      <c r="G261" s="65"/>
    </row>
    <row r="262" spans="1:7" ht="24.95" customHeight="1">
      <c r="A262" s="72"/>
      <c r="B262" s="28"/>
      <c r="C262" s="68"/>
      <c r="D262" s="28"/>
      <c r="E262" s="68"/>
      <c r="F262" s="31"/>
      <c r="G262" s="65"/>
    </row>
    <row r="263" spans="1:7" ht="24.95" customHeight="1">
      <c r="A263" s="72"/>
      <c r="B263" s="28"/>
      <c r="C263" s="68"/>
      <c r="D263" s="28"/>
      <c r="E263" s="68"/>
      <c r="F263" s="31"/>
      <c r="G263" s="65"/>
    </row>
    <row r="264" spans="1:7" ht="24.95" customHeight="1">
      <c r="A264" s="72"/>
      <c r="B264" s="28"/>
      <c r="C264" s="68"/>
      <c r="D264" s="28"/>
      <c r="E264" s="68"/>
      <c r="F264" s="31"/>
      <c r="G264" s="65"/>
    </row>
    <row r="265" spans="1:7" ht="24.95" customHeight="1">
      <c r="A265" s="72"/>
      <c r="B265" s="28"/>
      <c r="C265" s="68"/>
      <c r="D265" s="28"/>
      <c r="E265" s="68"/>
      <c r="F265" s="31"/>
      <c r="G265" s="65"/>
    </row>
    <row r="266" spans="1:7" ht="24.95" customHeight="1" thickBot="1">
      <c r="A266" s="15"/>
      <c r="B266" s="29"/>
      <c r="C266" s="11"/>
      <c r="D266" s="29"/>
      <c r="E266" s="11"/>
      <c r="F266" s="32"/>
      <c r="G266" s="33"/>
    </row>
    <row r="267" spans="1:7" ht="24.95" customHeight="1" thickBot="1">
      <c r="A267" s="21" t="s">
        <v>276</v>
      </c>
      <c r="B267" s="48" t="str">
        <f>포장공수량집계!A11</f>
        <v>포장경계석(직선)</v>
      </c>
      <c r="C267" s="48" t="str">
        <f>포장공수량집계!B11</f>
        <v>150x150x1000</v>
      </c>
      <c r="D267" s="36"/>
      <c r="E267" s="37" t="s">
        <v>372</v>
      </c>
      <c r="F267" s="38">
        <v>1</v>
      </c>
      <c r="G267" s="39"/>
    </row>
    <row r="268" spans="1:7" ht="24.95" customHeight="1" thickTop="1" thickBot="1">
      <c r="A268" s="22" t="s">
        <v>322</v>
      </c>
      <c r="B268" s="97" t="s">
        <v>323</v>
      </c>
      <c r="C268" s="19" t="s">
        <v>256</v>
      </c>
      <c r="D268" s="19" t="s">
        <v>334</v>
      </c>
      <c r="E268" s="19" t="s">
        <v>328</v>
      </c>
      <c r="F268" s="19" t="s">
        <v>357</v>
      </c>
      <c r="G268" s="23" t="s">
        <v>329</v>
      </c>
    </row>
    <row r="269" spans="1:7" ht="24.95" customHeight="1" thickTop="1">
      <c r="A269" s="24"/>
      <c r="B269" s="98"/>
      <c r="C269" s="41"/>
      <c r="D269" s="14"/>
      <c r="E269" s="14"/>
      <c r="F269" s="14"/>
      <c r="G269" s="25"/>
    </row>
    <row r="270" spans="1:7" ht="24.95" customHeight="1">
      <c r="A270" s="24"/>
      <c r="B270" s="98"/>
      <c r="C270" s="41"/>
      <c r="D270" s="14"/>
      <c r="E270" s="14"/>
      <c r="F270" s="14"/>
      <c r="G270" s="25"/>
    </row>
    <row r="271" spans="1:7" ht="24.95" customHeight="1">
      <c r="A271" s="24"/>
      <c r="B271" s="98"/>
      <c r="C271" s="41"/>
      <c r="D271" s="14"/>
      <c r="E271" s="14"/>
      <c r="F271" s="14"/>
      <c r="G271" s="25"/>
    </row>
    <row r="272" spans="1:7" ht="24.95" customHeight="1">
      <c r="A272" s="24"/>
      <c r="B272" s="98"/>
      <c r="C272" s="41"/>
      <c r="D272" s="14"/>
      <c r="E272" s="14"/>
      <c r="F272" s="14"/>
      <c r="G272" s="25"/>
    </row>
    <row r="273" spans="1:7" ht="24.95" customHeight="1">
      <c r="A273" s="24"/>
      <c r="B273" s="98"/>
      <c r="C273" s="41"/>
      <c r="D273" s="14"/>
      <c r="E273" s="14"/>
      <c r="F273" s="14"/>
      <c r="G273" s="25"/>
    </row>
    <row r="274" spans="1:7" ht="24.95" customHeight="1">
      <c r="A274" s="24"/>
      <c r="B274" s="98"/>
      <c r="C274" s="41"/>
      <c r="D274" s="14"/>
      <c r="E274" s="14"/>
      <c r="F274" s="14"/>
      <c r="G274" s="25"/>
    </row>
    <row r="275" spans="1:7" ht="24.95" customHeight="1">
      <c r="A275" s="24"/>
      <c r="B275" s="98"/>
      <c r="C275" s="41"/>
      <c r="D275" s="14"/>
      <c r="E275" s="14"/>
      <c r="F275" s="14"/>
      <c r="G275" s="25"/>
    </row>
    <row r="276" spans="1:7" ht="24.95" customHeight="1">
      <c r="A276" s="24"/>
      <c r="B276" s="98"/>
      <c r="C276" s="41"/>
      <c r="D276" s="14"/>
      <c r="E276" s="14"/>
      <c r="F276" s="14"/>
      <c r="G276" s="25"/>
    </row>
    <row r="277" spans="1:7" ht="24.95" customHeight="1">
      <c r="A277" s="24"/>
      <c r="B277" s="98"/>
      <c r="C277" s="41"/>
      <c r="D277" s="14"/>
      <c r="E277" s="14"/>
      <c r="F277" s="14"/>
      <c r="G277" s="25"/>
    </row>
    <row r="278" spans="1:7" ht="24.95" customHeight="1">
      <c r="A278" s="24"/>
      <c r="B278" s="98"/>
      <c r="C278" s="41"/>
      <c r="D278" s="14"/>
      <c r="E278" s="14"/>
      <c r="F278" s="14"/>
      <c r="G278" s="25"/>
    </row>
    <row r="279" spans="1:7" ht="24.95" customHeight="1">
      <c r="A279" s="24"/>
      <c r="B279" s="98"/>
      <c r="C279" s="41"/>
      <c r="D279" s="14"/>
      <c r="E279" s="14"/>
      <c r="F279" s="14"/>
      <c r="G279" s="25"/>
    </row>
    <row r="280" spans="1:7" ht="24.95" customHeight="1">
      <c r="A280" s="24"/>
      <c r="B280" s="98"/>
      <c r="C280" s="41"/>
      <c r="D280" s="14"/>
      <c r="E280" s="14"/>
      <c r="F280" s="14"/>
      <c r="G280" s="25"/>
    </row>
    <row r="281" spans="1:7" ht="24.95" customHeight="1">
      <c r="A281" s="24"/>
      <c r="B281" s="98"/>
      <c r="C281" s="41"/>
      <c r="D281" s="14"/>
      <c r="E281" s="14"/>
      <c r="F281" s="14"/>
      <c r="G281" s="25"/>
    </row>
    <row r="282" spans="1:7" ht="24.95" customHeight="1">
      <c r="A282" s="24"/>
      <c r="B282" s="98"/>
      <c r="C282" s="41"/>
      <c r="D282" s="14"/>
      <c r="E282" s="14"/>
      <c r="F282" s="14"/>
      <c r="G282" s="25"/>
    </row>
    <row r="283" spans="1:7" ht="24.95" customHeight="1">
      <c r="A283" s="26"/>
      <c r="B283" s="99"/>
      <c r="C283" s="50"/>
      <c r="D283" s="20" t="s">
        <v>308</v>
      </c>
      <c r="E283" s="20"/>
      <c r="F283" s="20"/>
      <c r="G283" s="27"/>
    </row>
    <row r="284" spans="1:7" ht="24.95" customHeight="1">
      <c r="A284" s="94">
        <v>1</v>
      </c>
      <c r="B284" s="95" t="s">
        <v>278</v>
      </c>
      <c r="C284" s="10" t="s">
        <v>272</v>
      </c>
      <c r="D284" s="95" t="s">
        <v>292</v>
      </c>
      <c r="E284" s="10" t="s">
        <v>260</v>
      </c>
      <c r="F284" s="30">
        <v>0.16</v>
      </c>
      <c r="G284" s="96"/>
    </row>
    <row r="285" spans="1:7" ht="24.95" customHeight="1">
      <c r="A285" s="72">
        <v>2</v>
      </c>
      <c r="B285" s="28" t="s">
        <v>280</v>
      </c>
      <c r="C285" s="68" t="s">
        <v>309</v>
      </c>
      <c r="D285" s="95" t="s">
        <v>358</v>
      </c>
      <c r="E285" s="10" t="s">
        <v>260</v>
      </c>
      <c r="F285" s="30">
        <v>0.05</v>
      </c>
      <c r="G285" s="65"/>
    </row>
    <row r="286" spans="1:7" ht="24.95" customHeight="1">
      <c r="A286" s="72">
        <v>3</v>
      </c>
      <c r="B286" s="28" t="s">
        <v>316</v>
      </c>
      <c r="C286" s="68" t="s">
        <v>279</v>
      </c>
      <c r="D286" s="28" t="s">
        <v>311</v>
      </c>
      <c r="E286" s="10" t="s">
        <v>260</v>
      </c>
      <c r="F286" s="31">
        <f>F284-F285</f>
        <v>0.11</v>
      </c>
      <c r="G286" s="65"/>
    </row>
    <row r="287" spans="1:7" ht="24.95" customHeight="1">
      <c r="A287" s="72">
        <v>4</v>
      </c>
      <c r="B287" s="28" t="s">
        <v>350</v>
      </c>
      <c r="C287" s="68" t="s">
        <v>318</v>
      </c>
      <c r="D287" s="28" t="s">
        <v>295</v>
      </c>
      <c r="E287" s="68" t="s">
        <v>29</v>
      </c>
      <c r="F287" s="31">
        <v>0.3</v>
      </c>
      <c r="G287" s="65"/>
    </row>
    <row r="288" spans="1:7" ht="24.95" customHeight="1">
      <c r="A288" s="72">
        <v>5</v>
      </c>
      <c r="B288" s="28" t="s">
        <v>285</v>
      </c>
      <c r="C288" s="68" t="s">
        <v>286</v>
      </c>
      <c r="D288" s="95" t="s">
        <v>342</v>
      </c>
      <c r="E288" s="68" t="s">
        <v>260</v>
      </c>
      <c r="F288" s="31">
        <v>0.04</v>
      </c>
      <c r="G288" s="65" t="s">
        <v>301</v>
      </c>
    </row>
    <row r="289" spans="1:7" ht="24.95" customHeight="1">
      <c r="A289" s="72"/>
      <c r="B289" s="28"/>
      <c r="C289" s="68"/>
      <c r="D289" s="28" t="s">
        <v>313</v>
      </c>
      <c r="E289" s="68" t="s">
        <v>260</v>
      </c>
      <c r="F289" s="31">
        <v>0.04</v>
      </c>
      <c r="G289" s="65" t="s">
        <v>287</v>
      </c>
    </row>
    <row r="290" spans="1:7" ht="24.95" customHeight="1">
      <c r="A290" s="72">
        <v>6</v>
      </c>
      <c r="B290" s="28" t="s">
        <v>344</v>
      </c>
      <c r="C290" s="68" t="s">
        <v>288</v>
      </c>
      <c r="D290" s="28" t="s">
        <v>289</v>
      </c>
      <c r="E290" s="68" t="s">
        <v>260</v>
      </c>
      <c r="F290" s="31">
        <f>F288</f>
        <v>0.04</v>
      </c>
      <c r="G290" s="65"/>
    </row>
    <row r="291" spans="1:7" ht="24.95" customHeight="1">
      <c r="A291" s="72">
        <v>7</v>
      </c>
      <c r="B291" s="28" t="s">
        <v>359</v>
      </c>
      <c r="C291" s="68" t="s">
        <v>360</v>
      </c>
      <c r="D291" s="28" t="s">
        <v>30</v>
      </c>
      <c r="E291" s="68" t="s">
        <v>346</v>
      </c>
      <c r="F291" s="31">
        <v>1</v>
      </c>
      <c r="G291" s="65" t="s">
        <v>301</v>
      </c>
    </row>
    <row r="292" spans="1:7" ht="24.95" customHeight="1">
      <c r="A292" s="72"/>
      <c r="B292" s="28"/>
      <c r="C292" s="68"/>
      <c r="D292" s="28" t="s">
        <v>355</v>
      </c>
      <c r="E292" s="68" t="s">
        <v>315</v>
      </c>
      <c r="F292" s="31">
        <v>1.03</v>
      </c>
      <c r="G292" s="65" t="s">
        <v>361</v>
      </c>
    </row>
    <row r="293" spans="1:7" ht="24.95" customHeight="1">
      <c r="A293" s="72">
        <v>8</v>
      </c>
      <c r="B293" s="28" t="s">
        <v>362</v>
      </c>
      <c r="C293" s="68"/>
      <c r="D293" s="28" t="s">
        <v>363</v>
      </c>
      <c r="E293" s="68" t="s">
        <v>346</v>
      </c>
      <c r="F293" s="31">
        <f>F291</f>
        <v>1</v>
      </c>
      <c r="G293" s="65"/>
    </row>
    <row r="294" spans="1:7" ht="24.95" customHeight="1">
      <c r="A294" s="72">
        <v>9</v>
      </c>
      <c r="B294" s="28" t="s">
        <v>374</v>
      </c>
      <c r="C294" s="68"/>
      <c r="D294" s="28" t="s">
        <v>375</v>
      </c>
      <c r="E294" s="68" t="s">
        <v>376</v>
      </c>
      <c r="F294" s="31">
        <f>0.15*0.15*1*2.65</f>
        <v>5.9624999999999997E-2</v>
      </c>
      <c r="G294" s="65"/>
    </row>
    <row r="295" spans="1:7" ht="24.95" customHeight="1">
      <c r="A295" s="103"/>
      <c r="B295" s="28"/>
      <c r="C295" s="68"/>
      <c r="D295" s="28"/>
      <c r="E295" s="68"/>
      <c r="F295" s="31"/>
      <c r="G295" s="65"/>
    </row>
    <row r="296" spans="1:7" ht="24.95" customHeight="1">
      <c r="A296" s="72"/>
      <c r="B296" s="28"/>
      <c r="C296" s="68"/>
      <c r="D296" s="28"/>
      <c r="E296" s="68"/>
      <c r="F296" s="31"/>
      <c r="G296" s="65"/>
    </row>
    <row r="297" spans="1:7" ht="24.95" customHeight="1">
      <c r="A297" s="72"/>
      <c r="B297" s="28"/>
      <c r="C297" s="68"/>
      <c r="D297" s="28"/>
      <c r="E297" s="68"/>
      <c r="F297" s="31"/>
      <c r="G297" s="65"/>
    </row>
    <row r="298" spans="1:7" ht="24.95" customHeight="1">
      <c r="A298" s="72"/>
      <c r="B298" s="28"/>
      <c r="C298" s="68"/>
      <c r="D298" s="28"/>
      <c r="E298" s="68"/>
      <c r="F298" s="31"/>
      <c r="G298" s="65"/>
    </row>
    <row r="299" spans="1:7" ht="24.95" customHeight="1">
      <c r="A299" s="72"/>
      <c r="B299" s="28"/>
      <c r="C299" s="68"/>
      <c r="D299" s="28"/>
      <c r="E299" s="68"/>
      <c r="F299" s="31"/>
      <c r="G299" s="65"/>
    </row>
    <row r="300" spans="1:7" ht="24.95" customHeight="1">
      <c r="A300" s="72"/>
      <c r="B300" s="28"/>
      <c r="C300" s="68"/>
      <c r="D300" s="28"/>
      <c r="E300" s="68"/>
      <c r="F300" s="31"/>
      <c r="G300" s="65"/>
    </row>
    <row r="301" spans="1:7" ht="24.95" customHeight="1">
      <c r="A301" s="72"/>
      <c r="B301" s="28"/>
      <c r="C301" s="68"/>
      <c r="D301" s="28"/>
      <c r="E301" s="68"/>
      <c r="F301" s="31"/>
      <c r="G301" s="65"/>
    </row>
    <row r="302" spans="1:7" ht="24.95" customHeight="1">
      <c r="A302" s="72"/>
      <c r="B302" s="28"/>
      <c r="C302" s="68"/>
      <c r="D302" s="28"/>
      <c r="E302" s="68"/>
      <c r="F302" s="31"/>
      <c r="G302" s="65"/>
    </row>
    <row r="303" spans="1:7" ht="24.95" customHeight="1">
      <c r="A303" s="72"/>
      <c r="B303" s="28"/>
      <c r="C303" s="68"/>
      <c r="D303" s="28"/>
      <c r="E303" s="68"/>
      <c r="F303" s="31"/>
      <c r="G303" s="65"/>
    </row>
    <row r="304" spans="1:7" ht="24.95" customHeight="1" thickBot="1">
      <c r="A304" s="15"/>
      <c r="B304" s="29"/>
      <c r="C304" s="11"/>
      <c r="D304" s="29"/>
      <c r="E304" s="11"/>
      <c r="F304" s="32"/>
      <c r="G304" s="33"/>
    </row>
    <row r="305" spans="1:7" ht="24.95" customHeight="1" thickBot="1">
      <c r="A305" s="21" t="s">
        <v>335</v>
      </c>
      <c r="B305" s="48" t="str">
        <f>포장공수량집계!A12</f>
        <v>포장경계석(곡선)</v>
      </c>
      <c r="C305" s="48" t="str">
        <f>포장공수량집계!B12</f>
        <v>150x150x1000</v>
      </c>
      <c r="D305" s="36"/>
      <c r="E305" s="37" t="s">
        <v>372</v>
      </c>
      <c r="F305" s="38">
        <v>1</v>
      </c>
      <c r="G305" s="39"/>
    </row>
    <row r="306" spans="1:7" ht="24.95" customHeight="1" thickTop="1" thickBot="1">
      <c r="A306" s="22" t="s">
        <v>322</v>
      </c>
      <c r="B306" s="97" t="s">
        <v>364</v>
      </c>
      <c r="C306" s="19" t="s">
        <v>327</v>
      </c>
      <c r="D306" s="19" t="s">
        <v>334</v>
      </c>
      <c r="E306" s="19" t="s">
        <v>307</v>
      </c>
      <c r="F306" s="19" t="s">
        <v>326</v>
      </c>
      <c r="G306" s="23" t="s">
        <v>365</v>
      </c>
    </row>
    <row r="307" spans="1:7" ht="24.95" customHeight="1" thickTop="1">
      <c r="A307" s="24"/>
      <c r="B307" s="98"/>
      <c r="C307" s="41"/>
      <c r="D307" s="14"/>
      <c r="E307" s="14"/>
      <c r="F307" s="14"/>
      <c r="G307" s="25"/>
    </row>
    <row r="308" spans="1:7" ht="24.95" customHeight="1">
      <c r="A308" s="24"/>
      <c r="B308" s="98"/>
      <c r="C308" s="41"/>
      <c r="D308" s="14"/>
      <c r="E308" s="14"/>
      <c r="F308" s="14"/>
      <c r="G308" s="25"/>
    </row>
    <row r="309" spans="1:7" ht="24.95" customHeight="1">
      <c r="A309" s="24"/>
      <c r="B309" s="98"/>
      <c r="C309" s="41"/>
      <c r="D309" s="14"/>
      <c r="E309" s="14"/>
      <c r="F309" s="14"/>
      <c r="G309" s="25"/>
    </row>
    <row r="310" spans="1:7" ht="24.95" customHeight="1">
      <c r="A310" s="24"/>
      <c r="B310" s="98"/>
      <c r="C310" s="41"/>
      <c r="D310" s="14"/>
      <c r="E310" s="14"/>
      <c r="F310" s="14"/>
      <c r="G310" s="25"/>
    </row>
    <row r="311" spans="1:7" ht="24.95" customHeight="1">
      <c r="A311" s="24"/>
      <c r="B311" s="98"/>
      <c r="C311" s="41"/>
      <c r="D311" s="14"/>
      <c r="E311" s="14"/>
      <c r="F311" s="14"/>
      <c r="G311" s="25"/>
    </row>
    <row r="312" spans="1:7" ht="24.95" customHeight="1">
      <c r="A312" s="24"/>
      <c r="B312" s="98"/>
      <c r="C312" s="41"/>
      <c r="D312" s="14"/>
      <c r="E312" s="14"/>
      <c r="F312" s="14"/>
      <c r="G312" s="25"/>
    </row>
    <row r="313" spans="1:7" ht="24.95" customHeight="1">
      <c r="A313" s="24"/>
      <c r="B313" s="98"/>
      <c r="C313" s="41"/>
      <c r="D313" s="14"/>
      <c r="E313" s="14"/>
      <c r="F313" s="14"/>
      <c r="G313" s="25"/>
    </row>
    <row r="314" spans="1:7" ht="24.95" customHeight="1">
      <c r="A314" s="24"/>
      <c r="B314" s="98"/>
      <c r="C314" s="41"/>
      <c r="D314" s="14"/>
      <c r="E314" s="14"/>
      <c r="F314" s="14"/>
      <c r="G314" s="25"/>
    </row>
    <row r="315" spans="1:7" ht="24.95" customHeight="1">
      <c r="A315" s="24"/>
      <c r="B315" s="98"/>
      <c r="C315" s="41"/>
      <c r="D315" s="14"/>
      <c r="E315" s="14"/>
      <c r="F315" s="14"/>
      <c r="G315" s="25"/>
    </row>
    <row r="316" spans="1:7" ht="24.95" customHeight="1">
      <c r="A316" s="24"/>
      <c r="B316" s="98"/>
      <c r="C316" s="41"/>
      <c r="D316" s="14"/>
      <c r="E316" s="14"/>
      <c r="F316" s="14"/>
      <c r="G316" s="25"/>
    </row>
    <row r="317" spans="1:7" ht="24.95" customHeight="1">
      <c r="A317" s="24"/>
      <c r="B317" s="98"/>
      <c r="C317" s="41"/>
      <c r="D317" s="14"/>
      <c r="E317" s="14"/>
      <c r="F317" s="14"/>
      <c r="G317" s="25"/>
    </row>
    <row r="318" spans="1:7" ht="24.95" customHeight="1">
      <c r="A318" s="24"/>
      <c r="B318" s="98"/>
      <c r="C318" s="41"/>
      <c r="D318" s="14"/>
      <c r="E318" s="14"/>
      <c r="F318" s="14"/>
      <c r="G318" s="25"/>
    </row>
    <row r="319" spans="1:7" ht="24.95" customHeight="1">
      <c r="A319" s="24"/>
      <c r="B319" s="98"/>
      <c r="C319" s="41"/>
      <c r="D319" s="14"/>
      <c r="E319" s="14"/>
      <c r="F319" s="14"/>
      <c r="G319" s="25"/>
    </row>
    <row r="320" spans="1:7" ht="24.95" customHeight="1">
      <c r="A320" s="24"/>
      <c r="B320" s="98"/>
      <c r="C320" s="41"/>
      <c r="D320" s="14"/>
      <c r="E320" s="14"/>
      <c r="F320" s="14"/>
      <c r="G320" s="25"/>
    </row>
    <row r="321" spans="1:7" ht="24.95" customHeight="1">
      <c r="A321" s="26"/>
      <c r="B321" s="99"/>
      <c r="C321" s="50"/>
      <c r="D321" s="20" t="s">
        <v>308</v>
      </c>
      <c r="E321" s="20"/>
      <c r="F321" s="20"/>
      <c r="G321" s="27"/>
    </row>
    <row r="322" spans="1:7" ht="24.95" customHeight="1">
      <c r="A322" s="94">
        <v>1</v>
      </c>
      <c r="B322" s="95" t="s">
        <v>271</v>
      </c>
      <c r="C322" s="10" t="s">
        <v>279</v>
      </c>
      <c r="D322" s="95" t="s">
        <v>337</v>
      </c>
      <c r="E322" s="10" t="s">
        <v>260</v>
      </c>
      <c r="F322" s="30">
        <v>0.16</v>
      </c>
      <c r="G322" s="96"/>
    </row>
    <row r="323" spans="1:7" ht="24.95" customHeight="1">
      <c r="A323" s="72">
        <v>2</v>
      </c>
      <c r="B323" s="28" t="s">
        <v>280</v>
      </c>
      <c r="C323" s="68" t="s">
        <v>309</v>
      </c>
      <c r="D323" s="95" t="s">
        <v>348</v>
      </c>
      <c r="E323" s="10" t="s">
        <v>260</v>
      </c>
      <c r="F323" s="30">
        <v>0.05</v>
      </c>
      <c r="G323" s="65"/>
    </row>
    <row r="324" spans="1:7" ht="24.95" customHeight="1">
      <c r="A324" s="72">
        <v>3</v>
      </c>
      <c r="B324" s="28" t="s">
        <v>310</v>
      </c>
      <c r="C324" s="68" t="s">
        <v>309</v>
      </c>
      <c r="D324" s="28" t="s">
        <v>366</v>
      </c>
      <c r="E324" s="10" t="s">
        <v>260</v>
      </c>
      <c r="F324" s="31">
        <f>F322-F323</f>
        <v>0.11</v>
      </c>
      <c r="G324" s="65"/>
    </row>
    <row r="325" spans="1:7" ht="24.95" customHeight="1">
      <c r="A325" s="72">
        <v>4</v>
      </c>
      <c r="B325" s="28" t="s">
        <v>367</v>
      </c>
      <c r="C325" s="68" t="s">
        <v>340</v>
      </c>
      <c r="D325" s="28" t="s">
        <v>368</v>
      </c>
      <c r="E325" s="68" t="s">
        <v>29</v>
      </c>
      <c r="F325" s="31">
        <v>0.3</v>
      </c>
      <c r="G325" s="65"/>
    </row>
    <row r="326" spans="1:7" ht="24.95" customHeight="1">
      <c r="A326" s="72">
        <v>5</v>
      </c>
      <c r="B326" s="28" t="s">
        <v>333</v>
      </c>
      <c r="C326" s="68" t="s">
        <v>286</v>
      </c>
      <c r="D326" s="95" t="s">
        <v>342</v>
      </c>
      <c r="E326" s="68" t="s">
        <v>260</v>
      </c>
      <c r="F326" s="31">
        <v>0.04</v>
      </c>
      <c r="G326" s="65" t="s">
        <v>283</v>
      </c>
    </row>
    <row r="327" spans="1:7" ht="24.95" customHeight="1">
      <c r="A327" s="72"/>
      <c r="B327" s="28"/>
      <c r="C327" s="68"/>
      <c r="D327" s="28" t="s">
        <v>343</v>
      </c>
      <c r="E327" s="68" t="s">
        <v>260</v>
      </c>
      <c r="F327" s="31">
        <v>0.04</v>
      </c>
      <c r="G327" s="65" t="s">
        <v>317</v>
      </c>
    </row>
    <row r="328" spans="1:7" ht="24.95" customHeight="1">
      <c r="A328" s="72">
        <v>6</v>
      </c>
      <c r="B328" s="28" t="s">
        <v>344</v>
      </c>
      <c r="C328" s="68" t="s">
        <v>297</v>
      </c>
      <c r="D328" s="28" t="s">
        <v>289</v>
      </c>
      <c r="E328" s="68" t="s">
        <v>260</v>
      </c>
      <c r="F328" s="31">
        <f>F326</f>
        <v>0.04</v>
      </c>
      <c r="G328" s="65"/>
    </row>
    <row r="329" spans="1:7" ht="24.95" customHeight="1">
      <c r="A329" s="72">
        <v>7</v>
      </c>
      <c r="B329" s="28" t="s">
        <v>353</v>
      </c>
      <c r="C329" s="68" t="s">
        <v>369</v>
      </c>
      <c r="D329" s="28" t="s">
        <v>30</v>
      </c>
      <c r="E329" s="68" t="s">
        <v>346</v>
      </c>
      <c r="F329" s="31">
        <v>1</v>
      </c>
      <c r="G329" s="65" t="s">
        <v>283</v>
      </c>
    </row>
    <row r="330" spans="1:7" ht="24.95" customHeight="1">
      <c r="A330" s="72"/>
      <c r="B330" s="28"/>
      <c r="C330" s="68"/>
      <c r="D330" s="28" t="s">
        <v>319</v>
      </c>
      <c r="E330" s="68" t="s">
        <v>315</v>
      </c>
      <c r="F330" s="31">
        <v>1.03</v>
      </c>
      <c r="G330" s="65" t="s">
        <v>287</v>
      </c>
    </row>
    <row r="331" spans="1:7" ht="24.95" customHeight="1">
      <c r="A331" s="72">
        <v>8</v>
      </c>
      <c r="B331" s="28" t="s">
        <v>362</v>
      </c>
      <c r="C331" s="68"/>
      <c r="D331" s="28" t="s">
        <v>363</v>
      </c>
      <c r="E331" s="68" t="s">
        <v>346</v>
      </c>
      <c r="F331" s="31">
        <f>F329</f>
        <v>1</v>
      </c>
      <c r="G331" s="65"/>
    </row>
    <row r="332" spans="1:7" ht="24.95" customHeight="1">
      <c r="A332" s="72">
        <v>9</v>
      </c>
      <c r="B332" s="28" t="s">
        <v>374</v>
      </c>
      <c r="C332" s="68"/>
      <c r="D332" s="28" t="s">
        <v>375</v>
      </c>
      <c r="E332" s="68" t="s">
        <v>376</v>
      </c>
      <c r="F332" s="31">
        <f>0.15*0.15*1*2.65</f>
        <v>5.9624999999999997E-2</v>
      </c>
      <c r="G332" s="65"/>
    </row>
    <row r="333" spans="1:7" ht="24.95" customHeight="1">
      <c r="A333" s="103"/>
      <c r="B333" s="28"/>
      <c r="C333" s="68"/>
      <c r="D333" s="28"/>
      <c r="E333" s="68"/>
      <c r="F333" s="31"/>
      <c r="G333" s="65"/>
    </row>
    <row r="334" spans="1:7" ht="24.95" customHeight="1">
      <c r="A334" s="72"/>
      <c r="B334" s="28"/>
      <c r="C334" s="68"/>
      <c r="D334" s="28"/>
      <c r="E334" s="68"/>
      <c r="F334" s="31"/>
      <c r="G334" s="65"/>
    </row>
    <row r="335" spans="1:7" ht="24.95" customHeight="1">
      <c r="A335" s="72"/>
      <c r="B335" s="28"/>
      <c r="C335" s="68"/>
      <c r="D335" s="28"/>
      <c r="E335" s="68"/>
      <c r="F335" s="31"/>
      <c r="G335" s="65"/>
    </row>
    <row r="336" spans="1:7" ht="24.95" customHeight="1">
      <c r="A336" s="72"/>
      <c r="B336" s="28"/>
      <c r="C336" s="68"/>
      <c r="D336" s="28"/>
      <c r="E336" s="68"/>
      <c r="F336" s="31"/>
      <c r="G336" s="65"/>
    </row>
    <row r="337" spans="1:7" ht="24.95" customHeight="1">
      <c r="A337" s="72"/>
      <c r="B337" s="28"/>
      <c r="C337" s="68"/>
      <c r="D337" s="28"/>
      <c r="E337" s="68"/>
      <c r="F337" s="31"/>
      <c r="G337" s="65"/>
    </row>
    <row r="338" spans="1:7" ht="24.95" customHeight="1">
      <c r="A338" s="72"/>
      <c r="B338" s="28"/>
      <c r="C338" s="68"/>
      <c r="D338" s="28"/>
      <c r="E338" s="68"/>
      <c r="F338" s="31"/>
      <c r="G338" s="65"/>
    </row>
    <row r="339" spans="1:7" ht="24.95" customHeight="1">
      <c r="A339" s="72"/>
      <c r="B339" s="28"/>
      <c r="C339" s="68"/>
      <c r="D339" s="28"/>
      <c r="E339" s="68"/>
      <c r="F339" s="31"/>
      <c r="G339" s="65"/>
    </row>
    <row r="340" spans="1:7" ht="24.95" customHeight="1">
      <c r="A340" s="72"/>
      <c r="B340" s="28"/>
      <c r="C340" s="68"/>
      <c r="D340" s="28"/>
      <c r="E340" s="68"/>
      <c r="F340" s="31"/>
      <c r="G340" s="65"/>
    </row>
    <row r="341" spans="1:7" ht="24.95" customHeight="1">
      <c r="A341" s="72"/>
      <c r="B341" s="28"/>
      <c r="C341" s="68"/>
      <c r="D341" s="28"/>
      <c r="E341" s="68"/>
      <c r="F341" s="31"/>
      <c r="G341" s="65"/>
    </row>
    <row r="342" spans="1:7" ht="24.95" customHeight="1" thickBot="1">
      <c r="A342" s="15"/>
      <c r="B342" s="29"/>
      <c r="C342" s="11"/>
      <c r="D342" s="29"/>
      <c r="E342" s="11"/>
      <c r="F342" s="32"/>
      <c r="G342" s="33"/>
    </row>
    <row r="343" spans="1:7" ht="24.95" customHeight="1" thickBot="1">
      <c r="A343" s="21" t="s">
        <v>335</v>
      </c>
      <c r="B343" s="48" t="str">
        <f>포장공수량집계!A13</f>
        <v>경계엣지</v>
      </c>
      <c r="C343" s="48" t="str">
        <f>포장공수량집계!B13</f>
        <v>L100</v>
      </c>
      <c r="D343" s="36"/>
      <c r="E343" s="37" t="s">
        <v>372</v>
      </c>
      <c r="F343" s="38">
        <v>1</v>
      </c>
      <c r="G343" s="39"/>
    </row>
    <row r="344" spans="1:7" ht="24.95" customHeight="1" thickTop="1" thickBot="1">
      <c r="A344" s="22" t="s">
        <v>322</v>
      </c>
      <c r="B344" s="97" t="s">
        <v>370</v>
      </c>
      <c r="C344" s="19" t="s">
        <v>327</v>
      </c>
      <c r="D344" s="19" t="s">
        <v>334</v>
      </c>
      <c r="E344" s="19" t="s">
        <v>328</v>
      </c>
      <c r="F344" s="19" t="s">
        <v>258</v>
      </c>
      <c r="G344" s="23" t="s">
        <v>329</v>
      </c>
    </row>
    <row r="345" spans="1:7" ht="24.95" customHeight="1" thickTop="1">
      <c r="A345" s="24"/>
      <c r="B345" s="98"/>
      <c r="C345" s="41"/>
      <c r="D345" s="14"/>
      <c r="E345" s="14"/>
      <c r="F345" s="14"/>
      <c r="G345" s="25"/>
    </row>
    <row r="346" spans="1:7" ht="24.95" customHeight="1">
      <c r="A346" s="24"/>
      <c r="B346" s="98"/>
      <c r="C346" s="41"/>
      <c r="D346" s="14"/>
      <c r="E346" s="14"/>
      <c r="F346" s="14"/>
      <c r="G346" s="25"/>
    </row>
    <row r="347" spans="1:7" ht="24.95" customHeight="1">
      <c r="A347" s="24"/>
      <c r="B347" s="98"/>
      <c r="C347" s="41"/>
      <c r="D347" s="14"/>
      <c r="E347" s="14"/>
      <c r="F347" s="14"/>
      <c r="G347" s="25"/>
    </row>
    <row r="348" spans="1:7" ht="24.95" customHeight="1">
      <c r="A348" s="24"/>
      <c r="B348" s="98"/>
      <c r="C348" s="41"/>
      <c r="D348" s="14"/>
      <c r="E348" s="14"/>
      <c r="F348" s="14"/>
      <c r="G348" s="25"/>
    </row>
    <row r="349" spans="1:7" ht="24.95" customHeight="1">
      <c r="A349" s="24"/>
      <c r="B349" s="98"/>
      <c r="C349" s="41"/>
      <c r="D349" s="14"/>
      <c r="E349" s="14"/>
      <c r="F349" s="14"/>
      <c r="G349" s="25"/>
    </row>
    <row r="350" spans="1:7" ht="24.95" customHeight="1">
      <c r="A350" s="24"/>
      <c r="B350" s="98"/>
      <c r="C350" s="41"/>
      <c r="D350" s="14"/>
      <c r="E350" s="14"/>
      <c r="F350" s="14"/>
      <c r="G350" s="25"/>
    </row>
    <row r="351" spans="1:7" ht="24.95" customHeight="1">
      <c r="A351" s="24"/>
      <c r="B351" s="98"/>
      <c r="C351" s="41"/>
      <c r="D351" s="14"/>
      <c r="E351" s="14"/>
      <c r="F351" s="14"/>
      <c r="G351" s="25"/>
    </row>
    <row r="352" spans="1:7" ht="24.95" customHeight="1">
      <c r="A352" s="24"/>
      <c r="B352" s="98"/>
      <c r="C352" s="41"/>
      <c r="D352" s="14"/>
      <c r="E352" s="14"/>
      <c r="F352" s="14"/>
      <c r="G352" s="25"/>
    </row>
    <row r="353" spans="1:7" ht="24.95" customHeight="1">
      <c r="A353" s="24"/>
      <c r="B353" s="98"/>
      <c r="C353" s="41"/>
      <c r="D353" s="14"/>
      <c r="E353" s="14"/>
      <c r="F353" s="14"/>
      <c r="G353" s="25"/>
    </row>
    <row r="354" spans="1:7" ht="24.95" customHeight="1">
      <c r="A354" s="24"/>
      <c r="B354" s="98"/>
      <c r="C354" s="41"/>
      <c r="D354" s="14"/>
      <c r="E354" s="14"/>
      <c r="F354" s="14"/>
      <c r="G354" s="25"/>
    </row>
    <row r="355" spans="1:7" ht="24.95" customHeight="1">
      <c r="A355" s="24"/>
      <c r="B355" s="98"/>
      <c r="C355" s="41"/>
      <c r="D355" s="14"/>
      <c r="E355" s="14"/>
      <c r="F355" s="14"/>
      <c r="G355" s="25"/>
    </row>
    <row r="356" spans="1:7" ht="24.95" customHeight="1">
      <c r="A356" s="24"/>
      <c r="B356" s="98"/>
      <c r="C356" s="41"/>
      <c r="D356" s="14"/>
      <c r="E356" s="14"/>
      <c r="F356" s="14"/>
      <c r="G356" s="25"/>
    </row>
    <row r="357" spans="1:7" ht="24.95" customHeight="1">
      <c r="A357" s="24"/>
      <c r="B357" s="98"/>
      <c r="C357" s="41"/>
      <c r="D357" s="14"/>
      <c r="E357" s="14"/>
      <c r="F357" s="14"/>
      <c r="G357" s="25"/>
    </row>
    <row r="358" spans="1:7" ht="24.95" customHeight="1">
      <c r="A358" s="24"/>
      <c r="B358" s="98"/>
      <c r="C358" s="41"/>
      <c r="D358" s="14"/>
      <c r="E358" s="14"/>
      <c r="F358" s="14"/>
      <c r="G358" s="25"/>
    </row>
    <row r="359" spans="1:7" ht="24.95" customHeight="1">
      <c r="A359" s="26"/>
      <c r="B359" s="99"/>
      <c r="C359" s="50"/>
      <c r="D359" s="20" t="s">
        <v>331</v>
      </c>
      <c r="E359" s="20"/>
      <c r="F359" s="20"/>
      <c r="G359" s="27"/>
    </row>
    <row r="360" spans="1:7" ht="24.95" customHeight="1">
      <c r="A360" s="94">
        <v>1</v>
      </c>
      <c r="B360" s="95" t="s">
        <v>320</v>
      </c>
      <c r="C360" s="10" t="s">
        <v>1451</v>
      </c>
      <c r="D360" s="95" t="s">
        <v>1086</v>
      </c>
      <c r="E360" s="10" t="s">
        <v>1087</v>
      </c>
      <c r="F360" s="30">
        <f>1*1.05</f>
        <v>1.05</v>
      </c>
      <c r="G360" s="96"/>
    </row>
    <row r="361" spans="1:7" ht="24.95" customHeight="1">
      <c r="A361" s="72">
        <v>2</v>
      </c>
      <c r="B361" s="28" t="s">
        <v>321</v>
      </c>
      <c r="C361" s="68"/>
      <c r="D361" s="95"/>
      <c r="E361" s="10" t="s">
        <v>1087</v>
      </c>
      <c r="F361" s="30">
        <v>1</v>
      </c>
      <c r="G361" s="65"/>
    </row>
    <row r="362" spans="1:7" ht="24.95" customHeight="1">
      <c r="A362" s="72"/>
      <c r="B362" s="28"/>
      <c r="C362" s="68"/>
      <c r="D362" s="28"/>
      <c r="E362" s="10"/>
      <c r="F362" s="31"/>
      <c r="G362" s="65"/>
    </row>
    <row r="363" spans="1:7" ht="24.95" customHeight="1">
      <c r="A363" s="72"/>
      <c r="B363" s="28"/>
      <c r="C363" s="68"/>
      <c r="D363" s="28"/>
      <c r="E363" s="68"/>
      <c r="F363" s="31"/>
      <c r="G363" s="65"/>
    </row>
    <row r="364" spans="1:7" ht="24.95" customHeight="1">
      <c r="A364" s="72"/>
      <c r="B364" s="28"/>
      <c r="C364" s="68"/>
      <c r="D364" s="95"/>
      <c r="E364" s="68"/>
      <c r="F364" s="31"/>
      <c r="G364" s="65"/>
    </row>
    <row r="365" spans="1:7" ht="24.95" customHeight="1">
      <c r="A365" s="72"/>
      <c r="B365" s="28"/>
      <c r="C365" s="68"/>
      <c r="D365" s="28"/>
      <c r="E365" s="68"/>
      <c r="F365" s="31"/>
      <c r="G365" s="65"/>
    </row>
    <row r="366" spans="1:7" ht="24.95" customHeight="1">
      <c r="A366" s="72"/>
      <c r="B366" s="28"/>
      <c r="C366" s="68"/>
      <c r="D366" s="28"/>
      <c r="E366" s="68"/>
      <c r="F366" s="31"/>
      <c r="G366" s="65"/>
    </row>
    <row r="367" spans="1:7" ht="24.95" customHeight="1">
      <c r="A367" s="72"/>
      <c r="B367" s="28"/>
      <c r="C367" s="68"/>
      <c r="D367" s="28"/>
      <c r="E367" s="68"/>
      <c r="F367" s="31"/>
      <c r="G367" s="65"/>
    </row>
    <row r="368" spans="1:7" ht="24.95" customHeight="1">
      <c r="A368" s="72"/>
      <c r="B368" s="28"/>
      <c r="C368" s="68"/>
      <c r="D368" s="28"/>
      <c r="E368" s="68"/>
      <c r="F368" s="31"/>
      <c r="G368" s="65"/>
    </row>
    <row r="369" spans="1:7" ht="24.95" customHeight="1">
      <c r="A369" s="72"/>
      <c r="B369" s="28"/>
      <c r="C369" s="68"/>
      <c r="D369" s="28"/>
      <c r="E369" s="68"/>
      <c r="F369" s="31"/>
      <c r="G369" s="65"/>
    </row>
    <row r="370" spans="1:7" ht="24.95" customHeight="1">
      <c r="A370" s="72"/>
      <c r="B370" s="28"/>
      <c r="C370" s="77"/>
      <c r="D370" s="28"/>
      <c r="E370" s="68"/>
      <c r="F370" s="31"/>
      <c r="G370" s="65"/>
    </row>
    <row r="371" spans="1:7" ht="24.95" customHeight="1">
      <c r="A371" s="72"/>
      <c r="B371" s="28"/>
      <c r="C371" s="77"/>
      <c r="D371" s="28"/>
      <c r="E371" s="68"/>
      <c r="F371" s="31"/>
      <c r="G371" s="65"/>
    </row>
    <row r="372" spans="1:7" ht="24.95" customHeight="1">
      <c r="A372" s="72"/>
      <c r="B372" s="28"/>
      <c r="C372" s="77"/>
      <c r="D372" s="28"/>
      <c r="E372" s="68"/>
      <c r="F372" s="31"/>
      <c r="G372" s="65"/>
    </row>
    <row r="373" spans="1:7" ht="24.95" customHeight="1">
      <c r="A373" s="72"/>
      <c r="B373" s="28"/>
      <c r="C373" s="68"/>
      <c r="D373" s="28"/>
      <c r="E373" s="68"/>
      <c r="F373" s="31"/>
      <c r="G373" s="65"/>
    </row>
    <row r="374" spans="1:7" ht="24.95" customHeight="1">
      <c r="A374" s="72"/>
      <c r="B374" s="28"/>
      <c r="C374" s="68"/>
      <c r="D374" s="28"/>
      <c r="E374" s="68"/>
      <c r="F374" s="31"/>
      <c r="G374" s="65"/>
    </row>
    <row r="375" spans="1:7" ht="24.95" customHeight="1">
      <c r="A375" s="72"/>
      <c r="B375" s="28"/>
      <c r="C375" s="68"/>
      <c r="D375" s="28"/>
      <c r="E375" s="68"/>
      <c r="F375" s="31"/>
      <c r="G375" s="65"/>
    </row>
    <row r="376" spans="1:7" ht="24.95" customHeight="1">
      <c r="A376" s="72"/>
      <c r="B376" s="28"/>
      <c r="C376" s="68"/>
      <c r="D376" s="28"/>
      <c r="E376" s="68"/>
      <c r="F376" s="31"/>
      <c r="G376" s="65"/>
    </row>
    <row r="377" spans="1:7" ht="24.95" customHeight="1">
      <c r="A377" s="72"/>
      <c r="B377" s="28"/>
      <c r="C377" s="68"/>
      <c r="D377" s="28"/>
      <c r="E377" s="68"/>
      <c r="F377" s="31"/>
      <c r="G377" s="65"/>
    </row>
    <row r="378" spans="1:7" ht="24.95" customHeight="1">
      <c r="A378" s="72"/>
      <c r="B378" s="28"/>
      <c r="C378" s="68"/>
      <c r="D378" s="28"/>
      <c r="E378" s="68"/>
      <c r="F378" s="31"/>
      <c r="G378" s="65"/>
    </row>
    <row r="379" spans="1:7" ht="24.95" customHeight="1">
      <c r="A379" s="72"/>
      <c r="B379" s="28"/>
      <c r="C379" s="68"/>
      <c r="D379" s="28"/>
      <c r="E379" s="68"/>
      <c r="F379" s="31"/>
      <c r="G379" s="65"/>
    </row>
    <row r="380" spans="1:7" ht="24.95" customHeight="1" thickBot="1">
      <c r="A380" s="15"/>
      <c r="B380" s="29"/>
      <c r="C380" s="11"/>
      <c r="D380" s="29"/>
      <c r="E380" s="11"/>
      <c r="F380" s="32"/>
      <c r="G380" s="33"/>
    </row>
    <row r="381" spans="1:7" ht="24.95" customHeight="1" thickBot="1">
      <c r="A381" s="21" t="s">
        <v>25</v>
      </c>
      <c r="B381" s="48" t="str">
        <f>포장공수량집계!A14</f>
        <v>경계거푸집</v>
      </c>
      <c r="C381" s="48" t="str">
        <f>포장공수량집계!B14</f>
        <v>H100</v>
      </c>
      <c r="D381" s="36"/>
      <c r="E381" s="37" t="s">
        <v>372</v>
      </c>
      <c r="F381" s="38">
        <v>1</v>
      </c>
      <c r="G381" s="39"/>
    </row>
    <row r="382" spans="1:7" ht="24.95" customHeight="1" thickTop="1" thickBot="1">
      <c r="A382" s="22" t="s">
        <v>322</v>
      </c>
      <c r="B382" s="97" t="s">
        <v>370</v>
      </c>
      <c r="C382" s="19" t="s">
        <v>327</v>
      </c>
      <c r="D382" s="19" t="s">
        <v>334</v>
      </c>
      <c r="E382" s="19" t="s">
        <v>28</v>
      </c>
      <c r="F382" s="19" t="s">
        <v>258</v>
      </c>
      <c r="G382" s="23" t="s">
        <v>329</v>
      </c>
    </row>
    <row r="383" spans="1:7" ht="24.95" customHeight="1" thickTop="1">
      <c r="A383" s="24"/>
      <c r="B383" s="98"/>
      <c r="C383" s="41"/>
      <c r="D383" s="14"/>
      <c r="E383" s="14"/>
      <c r="F383" s="14"/>
      <c r="G383" s="25"/>
    </row>
    <row r="384" spans="1:7" ht="24.95" customHeight="1">
      <c r="A384" s="24"/>
      <c r="B384" s="98"/>
      <c r="C384" s="41"/>
      <c r="D384" s="14"/>
      <c r="E384" s="14"/>
      <c r="F384" s="14"/>
      <c r="G384" s="25"/>
    </row>
    <row r="385" spans="1:7" ht="24.95" customHeight="1">
      <c r="A385" s="24"/>
      <c r="B385" s="98"/>
      <c r="C385" s="41"/>
      <c r="D385" s="14"/>
      <c r="E385" s="14"/>
      <c r="F385" s="14"/>
      <c r="G385" s="25"/>
    </row>
    <row r="386" spans="1:7" ht="24.95" customHeight="1">
      <c r="A386" s="24"/>
      <c r="B386" s="98"/>
      <c r="C386" s="41"/>
      <c r="D386" s="14"/>
      <c r="E386" s="14"/>
      <c r="F386" s="14"/>
      <c r="G386" s="25"/>
    </row>
    <row r="387" spans="1:7" ht="24.95" customHeight="1">
      <c r="A387" s="24"/>
      <c r="B387" s="98"/>
      <c r="C387" s="41"/>
      <c r="D387" s="14"/>
      <c r="E387" s="14"/>
      <c r="F387" s="14"/>
      <c r="G387" s="25"/>
    </row>
    <row r="388" spans="1:7" ht="24.95" customHeight="1">
      <c r="A388" s="24"/>
      <c r="B388" s="98"/>
      <c r="C388" s="41"/>
      <c r="D388" s="14"/>
      <c r="E388" s="14"/>
      <c r="F388" s="14"/>
      <c r="G388" s="25"/>
    </row>
    <row r="389" spans="1:7" ht="24.95" customHeight="1">
      <c r="A389" s="24"/>
      <c r="B389" s="98"/>
      <c r="C389" s="41"/>
      <c r="D389" s="14"/>
      <c r="E389" s="14"/>
      <c r="F389" s="14"/>
      <c r="G389" s="25"/>
    </row>
    <row r="390" spans="1:7" ht="24.95" customHeight="1">
      <c r="A390" s="24"/>
      <c r="B390" s="98"/>
      <c r="C390" s="41"/>
      <c r="D390" s="14"/>
      <c r="E390" s="14"/>
      <c r="F390" s="14"/>
      <c r="G390" s="25"/>
    </row>
    <row r="391" spans="1:7" ht="24.95" customHeight="1">
      <c r="A391" s="24"/>
      <c r="B391" s="98"/>
      <c r="C391" s="41"/>
      <c r="D391" s="14"/>
      <c r="E391" s="14"/>
      <c r="F391" s="14"/>
      <c r="G391" s="25"/>
    </row>
    <row r="392" spans="1:7" ht="24.95" customHeight="1">
      <c r="A392" s="24"/>
      <c r="B392" s="98"/>
      <c r="C392" s="41"/>
      <c r="D392" s="14"/>
      <c r="E392" s="14"/>
      <c r="F392" s="14"/>
      <c r="G392" s="25"/>
    </row>
    <row r="393" spans="1:7" ht="24.95" customHeight="1">
      <c r="A393" s="24"/>
      <c r="B393" s="98"/>
      <c r="C393" s="41"/>
      <c r="D393" s="14"/>
      <c r="E393" s="14"/>
      <c r="F393" s="14"/>
      <c r="G393" s="25"/>
    </row>
    <row r="394" spans="1:7" ht="24.95" customHeight="1">
      <c r="A394" s="24"/>
      <c r="B394" s="98"/>
      <c r="C394" s="41"/>
      <c r="D394" s="14"/>
      <c r="E394" s="14"/>
      <c r="F394" s="14"/>
      <c r="G394" s="25"/>
    </row>
    <row r="395" spans="1:7" ht="24.95" customHeight="1">
      <c r="A395" s="24"/>
      <c r="B395" s="98"/>
      <c r="C395" s="41"/>
      <c r="D395" s="14"/>
      <c r="E395" s="14"/>
      <c r="F395" s="14"/>
      <c r="G395" s="25"/>
    </row>
    <row r="396" spans="1:7" ht="24.95" customHeight="1">
      <c r="A396" s="24"/>
      <c r="B396" s="98"/>
      <c r="C396" s="41"/>
      <c r="D396" s="14"/>
      <c r="E396" s="14"/>
      <c r="F396" s="14"/>
      <c r="G396" s="25"/>
    </row>
    <row r="397" spans="1:7" ht="24.95" customHeight="1">
      <c r="A397" s="26"/>
      <c r="B397" s="99"/>
      <c r="C397" s="50"/>
      <c r="D397" s="20" t="s">
        <v>331</v>
      </c>
      <c r="E397" s="20"/>
      <c r="F397" s="20"/>
      <c r="G397" s="27"/>
    </row>
    <row r="398" spans="1:7" ht="24.95" customHeight="1">
      <c r="A398" s="94">
        <v>1</v>
      </c>
      <c r="B398" s="28" t="s">
        <v>350</v>
      </c>
      <c r="C398" s="68" t="s">
        <v>294</v>
      </c>
      <c r="D398" s="28" t="s">
        <v>371</v>
      </c>
      <c r="E398" s="68" t="s">
        <v>29</v>
      </c>
      <c r="F398" s="31">
        <f>0.1*1</f>
        <v>0.1</v>
      </c>
      <c r="G398" s="96"/>
    </row>
    <row r="399" spans="1:7" ht="24.95" customHeight="1">
      <c r="A399" s="72"/>
      <c r="B399" s="28"/>
      <c r="C399" s="68"/>
      <c r="D399" s="95"/>
      <c r="E399" s="10"/>
      <c r="F399" s="30"/>
      <c r="G399" s="65"/>
    </row>
    <row r="400" spans="1:7" ht="24.95" customHeight="1">
      <c r="A400" s="72"/>
      <c r="B400" s="28"/>
      <c r="C400" s="68"/>
      <c r="D400" s="28"/>
      <c r="E400" s="10"/>
      <c r="F400" s="31"/>
      <c r="G400" s="65"/>
    </row>
    <row r="401" spans="1:7" ht="24.95" customHeight="1">
      <c r="A401" s="72"/>
      <c r="B401" s="28"/>
      <c r="C401" s="68"/>
      <c r="D401" s="28"/>
      <c r="E401" s="68"/>
      <c r="F401" s="31"/>
      <c r="G401" s="65"/>
    </row>
    <row r="402" spans="1:7" ht="24.95" customHeight="1">
      <c r="A402" s="72"/>
      <c r="B402" s="28"/>
      <c r="C402" s="68"/>
      <c r="D402" s="95"/>
      <c r="E402" s="68"/>
      <c r="F402" s="31"/>
      <c r="G402" s="65"/>
    </row>
    <row r="403" spans="1:7" ht="24.95" customHeight="1">
      <c r="A403" s="72"/>
      <c r="B403" s="28"/>
      <c r="C403" s="68"/>
      <c r="D403" s="28"/>
      <c r="E403" s="68"/>
      <c r="F403" s="31"/>
      <c r="G403" s="65"/>
    </row>
    <row r="404" spans="1:7" ht="24.95" customHeight="1">
      <c r="A404" s="72"/>
      <c r="B404" s="28"/>
      <c r="C404" s="68"/>
      <c r="D404" s="28"/>
      <c r="E404" s="68"/>
      <c r="F404" s="31"/>
      <c r="G404" s="65"/>
    </row>
    <row r="405" spans="1:7" ht="24.95" customHeight="1">
      <c r="A405" s="72"/>
      <c r="B405" s="28"/>
      <c r="C405" s="68"/>
      <c r="D405" s="28"/>
      <c r="E405" s="68"/>
      <c r="F405" s="31"/>
      <c r="G405" s="65"/>
    </row>
    <row r="406" spans="1:7" ht="24.95" customHeight="1">
      <c r="A406" s="72"/>
      <c r="B406" s="28"/>
      <c r="C406" s="68"/>
      <c r="D406" s="28"/>
      <c r="E406" s="68"/>
      <c r="F406" s="31"/>
      <c r="G406" s="65"/>
    </row>
    <row r="407" spans="1:7" ht="24.95" customHeight="1">
      <c r="A407" s="72"/>
      <c r="B407" s="28"/>
      <c r="C407" s="68"/>
      <c r="D407" s="28"/>
      <c r="E407" s="68"/>
      <c r="F407" s="31"/>
      <c r="G407" s="65"/>
    </row>
    <row r="408" spans="1:7" ht="24.95" customHeight="1">
      <c r="A408" s="72"/>
      <c r="B408" s="28"/>
      <c r="C408" s="77"/>
      <c r="D408" s="28"/>
      <c r="E408" s="68"/>
      <c r="F408" s="31"/>
      <c r="G408" s="65"/>
    </row>
    <row r="409" spans="1:7" ht="24.95" customHeight="1">
      <c r="A409" s="72"/>
      <c r="B409" s="28"/>
      <c r="C409" s="77"/>
      <c r="D409" s="28"/>
      <c r="E409" s="68"/>
      <c r="F409" s="31"/>
      <c r="G409" s="65"/>
    </row>
    <row r="410" spans="1:7" ht="24.95" customHeight="1">
      <c r="A410" s="72"/>
      <c r="B410" s="28"/>
      <c r="C410" s="77"/>
      <c r="D410" s="28"/>
      <c r="E410" s="68"/>
      <c r="F410" s="31"/>
      <c r="G410" s="65"/>
    </row>
    <row r="411" spans="1:7" ht="24.95" customHeight="1">
      <c r="A411" s="72"/>
      <c r="B411" s="28"/>
      <c r="C411" s="68"/>
      <c r="D411" s="28"/>
      <c r="E411" s="68"/>
      <c r="F411" s="31"/>
      <c r="G411" s="65"/>
    </row>
    <row r="412" spans="1:7" ht="24.95" customHeight="1">
      <c r="A412" s="72"/>
      <c r="B412" s="28"/>
      <c r="C412" s="68"/>
      <c r="D412" s="28"/>
      <c r="E412" s="68"/>
      <c r="F412" s="31"/>
      <c r="G412" s="65"/>
    </row>
    <row r="413" spans="1:7" ht="24.95" customHeight="1">
      <c r="A413" s="72"/>
      <c r="B413" s="28"/>
      <c r="C413" s="68"/>
      <c r="D413" s="28"/>
      <c r="E413" s="68"/>
      <c r="F413" s="31"/>
      <c r="G413" s="65"/>
    </row>
    <row r="414" spans="1:7" ht="24.95" customHeight="1">
      <c r="A414" s="72"/>
      <c r="B414" s="28"/>
      <c r="C414" s="68"/>
      <c r="D414" s="28"/>
      <c r="E414" s="68"/>
      <c r="F414" s="31"/>
      <c r="G414" s="65"/>
    </row>
    <row r="415" spans="1:7" ht="24.95" customHeight="1">
      <c r="A415" s="72"/>
      <c r="B415" s="28"/>
      <c r="C415" s="68"/>
      <c r="D415" s="28"/>
      <c r="E415" s="68"/>
      <c r="F415" s="31"/>
      <c r="G415" s="65"/>
    </row>
    <row r="416" spans="1:7" ht="24.95" customHeight="1">
      <c r="A416" s="72"/>
      <c r="B416" s="28"/>
      <c r="C416" s="68"/>
      <c r="D416" s="28"/>
      <c r="E416" s="68"/>
      <c r="F416" s="31"/>
      <c r="G416" s="65"/>
    </row>
    <row r="417" spans="1:7" ht="24.95" customHeight="1">
      <c r="A417" s="72"/>
      <c r="B417" s="28"/>
      <c r="C417" s="68"/>
      <c r="D417" s="28"/>
      <c r="E417" s="68"/>
      <c r="F417" s="31"/>
      <c r="G417" s="65"/>
    </row>
    <row r="418" spans="1:7" ht="24.95" customHeight="1" thickBot="1">
      <c r="A418" s="15"/>
      <c r="B418" s="29"/>
      <c r="C418" s="11"/>
      <c r="D418" s="29"/>
      <c r="E418" s="11"/>
      <c r="F418" s="32"/>
      <c r="G418" s="33"/>
    </row>
    <row r="419" spans="1:7" ht="24.95" customHeight="1"/>
    <row r="420" spans="1:7" ht="24.95" customHeight="1"/>
    <row r="421" spans="1:7" ht="24.95" customHeight="1"/>
    <row r="422" spans="1:7" ht="24.95" customHeight="1"/>
    <row r="423" spans="1:7" ht="24.95" customHeight="1"/>
    <row r="424" spans="1:7" ht="24.95" customHeight="1"/>
    <row r="425" spans="1:7" ht="24.95" customHeight="1"/>
    <row r="426" spans="1:7" ht="24.95" customHeight="1"/>
    <row r="427" spans="1:7" ht="24.95" customHeight="1"/>
    <row r="428" spans="1:7" ht="24.95" customHeight="1"/>
    <row r="429" spans="1:7" ht="24.95" customHeight="1"/>
    <row r="430" spans="1:7" ht="24.95" customHeight="1"/>
    <row r="431" spans="1:7" ht="24.95" customHeight="1"/>
    <row r="432" spans="1:7" ht="24.95" customHeight="1"/>
    <row r="433" ht="24.95" customHeight="1"/>
    <row r="434" ht="24.95" customHeight="1"/>
    <row r="435" ht="24.95" customHeight="1"/>
    <row r="436" ht="24.95" customHeight="1"/>
    <row r="437" ht="24.95" customHeight="1"/>
    <row r="438" ht="24.95" customHeight="1"/>
  </sheetData>
  <phoneticPr fontId="1" type="noConversion"/>
  <printOptions horizontalCentered="1"/>
  <pageMargins left="0.39370078740157483" right="0.39370078740157483" top="0.59055118110236227" bottom="0.39370078740157483" header="0" footer="0"/>
  <pageSetup paperSize="9" scale="80"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FF6565"/>
  </sheetPr>
  <dimension ref="G1:I10"/>
  <sheetViews>
    <sheetView view="pageBreakPreview" zoomScaleNormal="100" zoomScaleSheetLayoutView="100" workbookViewId="0">
      <selection activeCell="R28" sqref="R28"/>
    </sheetView>
  </sheetViews>
  <sheetFormatPr defaultColWidth="9" defaultRowHeight="16.5"/>
  <cols>
    <col min="1" max="9" width="9.625" customWidth="1"/>
  </cols>
  <sheetData>
    <row r="1" spans="7:9" ht="20.100000000000001" customHeight="1"/>
    <row r="2" spans="7:9" ht="20.100000000000001" customHeight="1"/>
    <row r="3" spans="7:9" ht="20.100000000000001" customHeight="1"/>
    <row r="4" spans="7:9" ht="20.100000000000001" customHeight="1"/>
    <row r="5" spans="7:9" ht="20.100000000000001" customHeight="1"/>
    <row r="6" spans="7:9" ht="20.100000000000001" customHeight="1"/>
    <row r="7" spans="7:9" ht="20.100000000000001" customHeight="1"/>
    <row r="8" spans="7:9" ht="20.100000000000001" customHeight="1">
      <c r="G8" s="543" t="s">
        <v>379</v>
      </c>
      <c r="H8" s="543"/>
      <c r="I8" s="543"/>
    </row>
    <row r="9" spans="7:9" ht="20.100000000000001" customHeight="1">
      <c r="G9" s="543"/>
      <c r="H9" s="543"/>
      <c r="I9" s="543"/>
    </row>
    <row r="10" spans="7:9" ht="20.100000000000001" customHeight="1">
      <c r="G10" s="543"/>
      <c r="H10" s="543"/>
      <c r="I10" s="543"/>
    </row>
  </sheetData>
  <mergeCells count="1">
    <mergeCell ref="G8:I10"/>
  </mergeCells>
  <phoneticPr fontId="1" type="noConversion"/>
  <printOptions horizontalCentered="1"/>
  <pageMargins left="0.39370078740157483" right="0.39370078740157483" top="0.39370078740157483" bottom="0.39370078740157483" header="0" footer="0"/>
  <pageSetup paperSize="9" orientation="landscape" horizontalDpi="300" verticalDpi="300"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5" tint="0.79998168889431442"/>
  </sheetPr>
  <dimension ref="A1:K13"/>
  <sheetViews>
    <sheetView view="pageBreakPreview" zoomScaleNormal="100" zoomScaleSheetLayoutView="100" workbookViewId="0">
      <selection activeCell="R28" sqref="R28"/>
    </sheetView>
  </sheetViews>
  <sheetFormatPr defaultColWidth="9" defaultRowHeight="16.5"/>
  <cols>
    <col min="1" max="1" width="35.5" customWidth="1"/>
    <col min="2" max="2" width="39.625" customWidth="1"/>
    <col min="3" max="3" width="10.625" style="2" customWidth="1"/>
    <col min="4" max="4" width="28.5" customWidth="1"/>
    <col min="5" max="5" width="41.375" style="2" customWidth="1"/>
  </cols>
  <sheetData>
    <row r="1" spans="1:11" ht="30" customHeight="1" thickBot="1">
      <c r="A1" s="1" t="s">
        <v>380</v>
      </c>
    </row>
    <row r="2" spans="1:11" ht="24.95" customHeight="1">
      <c r="A2" s="615" t="s">
        <v>381</v>
      </c>
      <c r="B2" s="617" t="s">
        <v>382</v>
      </c>
      <c r="C2" s="556" t="s">
        <v>383</v>
      </c>
      <c r="D2" s="617" t="s">
        <v>384</v>
      </c>
      <c r="E2" s="619" t="s">
        <v>385</v>
      </c>
      <c r="F2" s="40"/>
      <c r="G2" s="40"/>
      <c r="H2" s="40"/>
      <c r="I2" s="40"/>
      <c r="J2" s="40"/>
      <c r="K2" s="40"/>
    </row>
    <row r="3" spans="1:11" ht="24.95" customHeight="1" thickBot="1">
      <c r="A3" s="616"/>
      <c r="B3" s="618"/>
      <c r="C3" s="558"/>
      <c r="D3" s="618"/>
      <c r="E3" s="620"/>
      <c r="F3" s="40"/>
      <c r="G3" s="40"/>
      <c r="H3" s="40"/>
      <c r="I3" s="40"/>
      <c r="J3" s="40"/>
      <c r="K3" s="40"/>
    </row>
    <row r="4" spans="1:11" ht="24.95" customHeight="1" thickTop="1">
      <c r="A4" s="3" t="s">
        <v>386</v>
      </c>
      <c r="B4" s="209" t="s">
        <v>387</v>
      </c>
      <c r="C4" s="10" t="s">
        <v>388</v>
      </c>
      <c r="D4" s="17">
        <v>0</v>
      </c>
      <c r="E4" s="96"/>
      <c r="F4" s="40"/>
      <c r="G4" s="40"/>
      <c r="H4" s="40"/>
      <c r="I4" s="40"/>
      <c r="J4" s="40"/>
      <c r="K4" s="40"/>
    </row>
    <row r="5" spans="1:11" ht="24.95" customHeight="1">
      <c r="A5" s="6"/>
      <c r="B5" s="209"/>
      <c r="C5" s="68"/>
      <c r="D5" s="18"/>
      <c r="E5" s="65"/>
      <c r="F5" s="40"/>
      <c r="G5" s="40"/>
      <c r="H5" s="40"/>
      <c r="I5" s="40"/>
      <c r="J5" s="40"/>
      <c r="K5" s="40"/>
    </row>
    <row r="6" spans="1:11" ht="24.95" customHeight="1">
      <c r="A6" s="6"/>
      <c r="B6" s="209"/>
      <c r="C6" s="68"/>
      <c r="D6" s="18"/>
      <c r="E6" s="65"/>
      <c r="F6" s="40"/>
      <c r="G6" s="40"/>
      <c r="H6" s="40"/>
      <c r="I6" s="40"/>
      <c r="J6" s="40"/>
      <c r="K6" s="40"/>
    </row>
    <row r="7" spans="1:11" ht="24.95" customHeight="1">
      <c r="A7" s="6"/>
      <c r="B7" s="209"/>
      <c r="C7" s="68"/>
      <c r="D7" s="18"/>
      <c r="E7" s="65"/>
      <c r="F7" s="40"/>
      <c r="G7" s="40"/>
      <c r="H7" s="40"/>
      <c r="I7" s="40"/>
      <c r="J7" s="40"/>
      <c r="K7" s="40"/>
    </row>
    <row r="8" spans="1:11" ht="24.95" customHeight="1">
      <c r="A8" s="6"/>
      <c r="B8" s="209"/>
      <c r="C8" s="68"/>
      <c r="D8" s="18"/>
      <c r="E8" s="65"/>
      <c r="F8" s="40"/>
      <c r="G8" s="40"/>
      <c r="H8" s="40"/>
      <c r="I8" s="40"/>
      <c r="J8" s="40"/>
      <c r="K8" s="40"/>
    </row>
    <row r="9" spans="1:11" ht="24.95" customHeight="1">
      <c r="A9" s="6"/>
      <c r="B9" s="209"/>
      <c r="C9" s="68"/>
      <c r="D9" s="18"/>
      <c r="E9" s="65"/>
      <c r="F9" s="40"/>
      <c r="G9" s="40"/>
      <c r="H9" s="40"/>
      <c r="I9" s="40"/>
      <c r="J9" s="40"/>
      <c r="K9" s="40"/>
    </row>
    <row r="10" spans="1:11" ht="24.95" customHeight="1">
      <c r="A10" s="6"/>
      <c r="B10" s="107"/>
      <c r="C10" s="68"/>
      <c r="D10" s="18"/>
      <c r="E10" s="65"/>
      <c r="F10" s="40"/>
      <c r="G10" s="40"/>
      <c r="H10" s="40"/>
      <c r="I10" s="40"/>
      <c r="J10" s="40"/>
      <c r="K10" s="40"/>
    </row>
    <row r="11" spans="1:11" ht="24.95" customHeight="1">
      <c r="A11" s="6"/>
      <c r="B11" s="209"/>
      <c r="C11" s="68"/>
      <c r="D11" s="18"/>
      <c r="E11" s="65"/>
      <c r="F11" s="40"/>
      <c r="G11" s="40"/>
      <c r="H11" s="40"/>
      <c r="I11" s="40"/>
      <c r="J11" s="40"/>
      <c r="K11" s="40"/>
    </row>
    <row r="12" spans="1:11" ht="24.95" customHeight="1">
      <c r="A12" s="6"/>
      <c r="B12" s="209"/>
      <c r="C12" s="68"/>
      <c r="D12" s="18"/>
      <c r="E12" s="65"/>
      <c r="F12" s="40"/>
      <c r="G12" s="40"/>
      <c r="H12" s="40"/>
      <c r="I12" s="40"/>
      <c r="J12" s="40"/>
      <c r="K12" s="40"/>
    </row>
    <row r="13" spans="1:11" ht="24.95" customHeight="1" thickBot="1">
      <c r="A13" s="82"/>
      <c r="B13" s="189"/>
      <c r="C13" s="11"/>
      <c r="D13" s="84"/>
      <c r="E13" s="33"/>
      <c r="F13" s="40"/>
      <c r="G13" s="40"/>
      <c r="H13" s="40"/>
      <c r="I13" s="40"/>
      <c r="J13" s="40"/>
      <c r="K13" s="40"/>
    </row>
  </sheetData>
  <mergeCells count="5">
    <mergeCell ref="A2:A3"/>
    <mergeCell ref="B2:B3"/>
    <mergeCell ref="C2:C3"/>
    <mergeCell ref="D2:D3"/>
    <mergeCell ref="E2:E3"/>
  </mergeCells>
  <phoneticPr fontId="1" type="noConversion"/>
  <printOptions horizontalCentered="1"/>
  <pageMargins left="0.59055118110236227" right="0.39370078740157483" top="0.59055118110236227" bottom="0.39370078740157483" header="0.39370078740157483" footer="0.39370078740157483"/>
  <pageSetup paperSize="9" scale="80" orientation="landscape" horizontalDpi="300" verticalDpi="300"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theme="5" tint="0.79998168889431442"/>
  </sheetPr>
  <dimension ref="A1:U29"/>
  <sheetViews>
    <sheetView view="pageBreakPreview" zoomScaleNormal="100" zoomScaleSheetLayoutView="100" workbookViewId="0">
      <pane ySplit="3" topLeftCell="A4" activePane="bottomLeft" state="frozen"/>
      <selection activeCell="R28" sqref="R28"/>
      <selection pane="bottomLeft" activeCell="R28" sqref="R28"/>
    </sheetView>
  </sheetViews>
  <sheetFormatPr defaultColWidth="9" defaultRowHeight="16.5"/>
  <cols>
    <col min="1" max="2" width="15.625" customWidth="1"/>
    <col min="3" max="3" width="5.625" style="2" customWidth="1"/>
    <col min="4" max="4" width="7.25" customWidth="1"/>
    <col min="5" max="16" width="8.625" customWidth="1"/>
    <col min="17" max="20" width="8.625" hidden="1" customWidth="1"/>
    <col min="21" max="21" width="8.625" customWidth="1"/>
  </cols>
  <sheetData>
    <row r="1" spans="1:21" ht="30" customHeight="1" thickBot="1">
      <c r="A1" s="1" t="s">
        <v>389</v>
      </c>
    </row>
    <row r="2" spans="1:21" ht="20.100000000000001" customHeight="1">
      <c r="A2" s="621" t="s">
        <v>381</v>
      </c>
      <c r="B2" s="623" t="s">
        <v>382</v>
      </c>
      <c r="C2" s="623" t="s">
        <v>383</v>
      </c>
      <c r="D2" s="623" t="s">
        <v>390</v>
      </c>
      <c r="E2" s="623" t="s">
        <v>391</v>
      </c>
      <c r="F2" s="623"/>
      <c r="G2" s="623"/>
      <c r="H2" s="623"/>
      <c r="I2" s="623" t="s">
        <v>19</v>
      </c>
      <c r="J2" s="623"/>
      <c r="K2" s="623"/>
      <c r="L2" s="623"/>
      <c r="M2" s="623" t="s">
        <v>392</v>
      </c>
      <c r="N2" s="623"/>
      <c r="O2" s="623"/>
      <c r="P2" s="623"/>
      <c r="Q2" s="625" t="s">
        <v>393</v>
      </c>
      <c r="R2" s="626"/>
      <c r="S2" s="625" t="s">
        <v>394</v>
      </c>
      <c r="T2" s="626"/>
      <c r="U2" s="629" t="s">
        <v>385</v>
      </c>
    </row>
    <row r="3" spans="1:21" ht="20.100000000000001" customHeight="1" thickBot="1">
      <c r="A3" s="622"/>
      <c r="B3" s="624"/>
      <c r="C3" s="624"/>
      <c r="D3" s="624"/>
      <c r="E3" s="631" t="s">
        <v>395</v>
      </c>
      <c r="F3" s="632"/>
      <c r="G3" s="631" t="s">
        <v>396</v>
      </c>
      <c r="H3" s="632"/>
      <c r="I3" s="631" t="s">
        <v>395</v>
      </c>
      <c r="J3" s="632"/>
      <c r="K3" s="631" t="s">
        <v>396</v>
      </c>
      <c r="L3" s="632"/>
      <c r="M3" s="631" t="s">
        <v>395</v>
      </c>
      <c r="N3" s="632"/>
      <c r="O3" s="631" t="s">
        <v>396</v>
      </c>
      <c r="P3" s="632"/>
      <c r="Q3" s="627"/>
      <c r="R3" s="628"/>
      <c r="S3" s="627"/>
      <c r="T3" s="628"/>
      <c r="U3" s="630"/>
    </row>
    <row r="4" spans="1:21" ht="20.100000000000001" customHeight="1" thickTop="1">
      <c r="A4" s="210" t="str">
        <f>설비공수량집계!A4</f>
        <v>물놀이터 설비</v>
      </c>
      <c r="B4" s="211" t="str">
        <f>설비공수량집계!B4</f>
        <v>-</v>
      </c>
      <c r="C4" s="212" t="str">
        <f>설비공수량집계!C4</f>
        <v>식</v>
      </c>
      <c r="D4" s="44">
        <v>0</v>
      </c>
      <c r="E4" s="129">
        <f>설비공수량산출서!I95</f>
        <v>304.5</v>
      </c>
      <c r="F4" s="45">
        <f>D4*E4</f>
        <v>0</v>
      </c>
      <c r="G4" s="129"/>
      <c r="H4" s="129">
        <f>D4*G4</f>
        <v>0</v>
      </c>
      <c r="I4" s="129"/>
      <c r="J4" s="129">
        <f>D4*I4</f>
        <v>0</v>
      </c>
      <c r="K4" s="129"/>
      <c r="L4" s="45">
        <f>D4*K4</f>
        <v>0</v>
      </c>
      <c r="M4" s="45">
        <f>설비공수량산출서!I96</f>
        <v>304.5</v>
      </c>
      <c r="N4" s="45">
        <f>D4*M4</f>
        <v>0</v>
      </c>
      <c r="O4" s="45"/>
      <c r="P4" s="45">
        <f>D4*O4</f>
        <v>0</v>
      </c>
      <c r="Q4" s="45"/>
      <c r="R4" s="45"/>
      <c r="S4" s="45"/>
      <c r="T4" s="45"/>
      <c r="U4" s="213"/>
    </row>
    <row r="5" spans="1:21" ht="20.100000000000001" customHeight="1">
      <c r="A5" s="214"/>
      <c r="B5" s="215"/>
      <c r="C5" s="216"/>
      <c r="D5" s="18"/>
      <c r="E5" s="130"/>
      <c r="F5" s="217"/>
      <c r="G5" s="130"/>
      <c r="H5" s="130"/>
      <c r="I5" s="130"/>
      <c r="J5" s="130"/>
      <c r="K5" s="130"/>
      <c r="L5" s="31"/>
      <c r="M5" s="31"/>
      <c r="N5" s="31"/>
      <c r="O5" s="31"/>
      <c r="P5" s="31"/>
      <c r="Q5" s="31"/>
      <c r="R5" s="31"/>
      <c r="S5" s="31"/>
      <c r="T5" s="31"/>
      <c r="U5" s="218"/>
    </row>
    <row r="6" spans="1:21" ht="20.100000000000001" customHeight="1">
      <c r="A6" s="214"/>
      <c r="B6" s="215"/>
      <c r="C6" s="216"/>
      <c r="D6" s="18"/>
      <c r="E6" s="130"/>
      <c r="F6" s="217"/>
      <c r="G6" s="130"/>
      <c r="H6" s="130"/>
      <c r="I6" s="130"/>
      <c r="J6" s="130"/>
      <c r="K6" s="130"/>
      <c r="L6" s="31"/>
      <c r="M6" s="31"/>
      <c r="N6" s="31"/>
      <c r="O6" s="31"/>
      <c r="P6" s="31"/>
      <c r="Q6" s="31"/>
      <c r="R6" s="31"/>
      <c r="S6" s="31"/>
      <c r="T6" s="31"/>
      <c r="U6" s="218"/>
    </row>
    <row r="7" spans="1:21" ht="20.100000000000001" customHeight="1">
      <c r="A7" s="214"/>
      <c r="B7" s="215"/>
      <c r="C7" s="216"/>
      <c r="D7" s="18"/>
      <c r="E7" s="130"/>
      <c r="F7" s="217"/>
      <c r="G7" s="130"/>
      <c r="H7" s="130"/>
      <c r="I7" s="130"/>
      <c r="J7" s="130"/>
      <c r="K7" s="130"/>
      <c r="L7" s="31"/>
      <c r="M7" s="31"/>
      <c r="N7" s="31"/>
      <c r="O7" s="31"/>
      <c r="P7" s="31"/>
      <c r="Q7" s="31"/>
      <c r="R7" s="31"/>
      <c r="S7" s="31"/>
      <c r="T7" s="31"/>
      <c r="U7" s="218"/>
    </row>
    <row r="8" spans="1:21" ht="20.100000000000001" customHeight="1">
      <c r="A8" s="214"/>
      <c r="B8" s="215"/>
      <c r="C8" s="216"/>
      <c r="D8" s="18"/>
      <c r="E8" s="130"/>
      <c r="F8" s="217"/>
      <c r="G8" s="130"/>
      <c r="H8" s="130"/>
      <c r="I8" s="130"/>
      <c r="J8" s="130"/>
      <c r="K8" s="130"/>
      <c r="L8" s="31"/>
      <c r="M8" s="31"/>
      <c r="N8" s="31"/>
      <c r="O8" s="31"/>
      <c r="P8" s="31"/>
      <c r="Q8" s="31"/>
      <c r="R8" s="31"/>
      <c r="S8" s="31"/>
      <c r="T8" s="31"/>
      <c r="U8" s="218"/>
    </row>
    <row r="9" spans="1:21" ht="20.100000000000001" customHeight="1">
      <c r="A9" s="214"/>
      <c r="B9" s="215"/>
      <c r="C9" s="216"/>
      <c r="D9" s="18"/>
      <c r="E9" s="130"/>
      <c r="F9" s="217"/>
      <c r="G9" s="217"/>
      <c r="H9" s="130"/>
      <c r="I9" s="130"/>
      <c r="J9" s="130"/>
      <c r="K9" s="217"/>
      <c r="L9" s="31"/>
      <c r="M9" s="31"/>
      <c r="N9" s="31"/>
      <c r="O9" s="30"/>
      <c r="P9" s="31"/>
      <c r="Q9" s="30"/>
      <c r="R9" s="30"/>
      <c r="S9" s="30"/>
      <c r="T9" s="30"/>
      <c r="U9" s="219"/>
    </row>
    <row r="10" spans="1:21" ht="20.100000000000001" customHeight="1">
      <c r="A10" s="214"/>
      <c r="B10" s="215"/>
      <c r="C10" s="216"/>
      <c r="D10" s="18"/>
      <c r="E10" s="130"/>
      <c r="F10" s="217"/>
      <c r="G10" s="217"/>
      <c r="H10" s="130"/>
      <c r="I10" s="130"/>
      <c r="J10" s="130"/>
      <c r="K10" s="217"/>
      <c r="L10" s="31"/>
      <c r="M10" s="31"/>
      <c r="N10" s="31"/>
      <c r="O10" s="30"/>
      <c r="P10" s="31"/>
      <c r="Q10" s="30"/>
      <c r="R10" s="30"/>
      <c r="S10" s="30"/>
      <c r="T10" s="30"/>
      <c r="U10" s="219"/>
    </row>
    <row r="11" spans="1:21" ht="20.100000000000001" customHeight="1">
      <c r="A11" s="214"/>
      <c r="B11" s="215"/>
      <c r="C11" s="216"/>
      <c r="D11" s="18"/>
      <c r="E11" s="130"/>
      <c r="F11" s="217"/>
      <c r="G11" s="220"/>
      <c r="H11" s="130"/>
      <c r="I11" s="130"/>
      <c r="J11" s="130"/>
      <c r="K11" s="220"/>
      <c r="L11" s="31"/>
      <c r="M11" s="31"/>
      <c r="N11" s="31"/>
      <c r="O11" s="221"/>
      <c r="P11" s="31"/>
      <c r="Q11" s="221"/>
      <c r="R11" s="221"/>
      <c r="S11" s="221"/>
      <c r="T11" s="221"/>
      <c r="U11" s="222"/>
    </row>
    <row r="12" spans="1:21" ht="20.100000000000001" customHeight="1">
      <c r="A12" s="214"/>
      <c r="B12" s="215"/>
      <c r="C12" s="216"/>
      <c r="D12" s="18"/>
      <c r="E12" s="130"/>
      <c r="F12" s="217"/>
      <c r="G12" s="220"/>
      <c r="H12" s="130"/>
      <c r="I12" s="130"/>
      <c r="J12" s="130"/>
      <c r="K12" s="220"/>
      <c r="L12" s="31"/>
      <c r="M12" s="31"/>
      <c r="N12" s="31"/>
      <c r="O12" s="221"/>
      <c r="P12" s="31"/>
      <c r="Q12" s="221"/>
      <c r="R12" s="221"/>
      <c r="S12" s="221"/>
      <c r="T12" s="221"/>
      <c r="U12" s="222"/>
    </row>
    <row r="13" spans="1:21" ht="20.100000000000001" customHeight="1">
      <c r="A13" s="214"/>
      <c r="B13" s="215"/>
      <c r="C13" s="216"/>
      <c r="D13" s="18"/>
      <c r="E13" s="130"/>
      <c r="F13" s="217"/>
      <c r="G13" s="220"/>
      <c r="H13" s="130"/>
      <c r="I13" s="130"/>
      <c r="J13" s="130"/>
      <c r="K13" s="220"/>
      <c r="L13" s="31"/>
      <c r="M13" s="31"/>
      <c r="N13" s="31"/>
      <c r="O13" s="221"/>
      <c r="P13" s="31"/>
      <c r="Q13" s="221"/>
      <c r="R13" s="221"/>
      <c r="S13" s="221"/>
      <c r="T13" s="221"/>
      <c r="U13" s="222"/>
    </row>
    <row r="14" spans="1:21" ht="20.100000000000001" customHeight="1" thickBot="1">
      <c r="A14" s="635" t="s">
        <v>397</v>
      </c>
      <c r="B14" s="636"/>
      <c r="C14" s="637"/>
      <c r="D14" s="223"/>
      <c r="E14" s="633">
        <f>SUM(F4:F13)</f>
        <v>0</v>
      </c>
      <c r="F14" s="634"/>
      <c r="G14" s="633">
        <f>SUM(H4:H13)</f>
        <v>0</v>
      </c>
      <c r="H14" s="634"/>
      <c r="I14" s="633">
        <f>SUM(J4:J13)</f>
        <v>0</v>
      </c>
      <c r="J14" s="634"/>
      <c r="K14" s="633">
        <f>SUM(L4:L13)</f>
        <v>0</v>
      </c>
      <c r="L14" s="634"/>
      <c r="M14" s="633">
        <f>SUM(N4:N13)</f>
        <v>0</v>
      </c>
      <c r="N14" s="634"/>
      <c r="O14" s="633">
        <f>SUM(P4:P13)</f>
        <v>0</v>
      </c>
      <c r="P14" s="634"/>
      <c r="Q14" s="224"/>
      <c r="R14" s="224"/>
      <c r="S14" s="224"/>
      <c r="T14" s="224"/>
      <c r="U14" s="225"/>
    </row>
    <row r="15" spans="1:21" ht="20.100000000000001" customHeight="1"/>
    <row r="16" spans="1:21" ht="20.100000000000001" customHeight="1"/>
    <row r="17" ht="20.100000000000001" customHeight="1"/>
    <row r="18" ht="20.100000000000001" customHeight="1"/>
    <row r="19" ht="20.100000000000001" customHeight="1"/>
    <row r="20" ht="20.100000000000001" customHeight="1"/>
    <row r="21" ht="20.100000000000001" customHeight="1"/>
    <row r="22" ht="20.100000000000001" customHeight="1"/>
    <row r="23" ht="20.100000000000001" customHeight="1"/>
    <row r="24" ht="20.100000000000001" customHeight="1"/>
    <row r="25" ht="20.100000000000001" customHeight="1"/>
    <row r="26" ht="20.100000000000001" customHeight="1"/>
    <row r="27" ht="20.100000000000001" customHeight="1"/>
    <row r="28" ht="20.100000000000001" customHeight="1"/>
    <row r="29" ht="20.100000000000001" customHeight="1"/>
  </sheetData>
  <mergeCells count="23">
    <mergeCell ref="O14:P14"/>
    <mergeCell ref="A14:C14"/>
    <mergeCell ref="E14:F14"/>
    <mergeCell ref="G14:H14"/>
    <mergeCell ref="I14:J14"/>
    <mergeCell ref="K14:L14"/>
    <mergeCell ref="M14:N14"/>
    <mergeCell ref="M2:P2"/>
    <mergeCell ref="Q2:R3"/>
    <mergeCell ref="S2:T3"/>
    <mergeCell ref="U2:U3"/>
    <mergeCell ref="E3:F3"/>
    <mergeCell ref="G3:H3"/>
    <mergeCell ref="I3:J3"/>
    <mergeCell ref="K3:L3"/>
    <mergeCell ref="M3:N3"/>
    <mergeCell ref="O3:P3"/>
    <mergeCell ref="I2:L2"/>
    <mergeCell ref="A2:A3"/>
    <mergeCell ref="B2:B3"/>
    <mergeCell ref="C2:C3"/>
    <mergeCell ref="D2:D3"/>
    <mergeCell ref="E2:H2"/>
  </mergeCells>
  <phoneticPr fontId="1" type="noConversion"/>
  <printOptions horizontalCentered="1"/>
  <pageMargins left="0.59055118110236227" right="0.39370078740157483" top="0.59055118110236227" bottom="0.59055118110236227" header="0.39370078740157483" footer="0.39370078740157483"/>
  <pageSetup paperSize="9" scale="80" orientation="landscape" horizontalDpi="300" verticalDpi="300"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theme="5" tint="0.79998168889431442"/>
  </sheetPr>
  <dimension ref="A1:K97"/>
  <sheetViews>
    <sheetView view="pageBreakPreview" zoomScale="85" zoomScaleNormal="100" zoomScaleSheetLayoutView="85" workbookViewId="0">
      <selection activeCell="R28" sqref="R28"/>
    </sheetView>
  </sheetViews>
  <sheetFormatPr defaultColWidth="9" defaultRowHeight="16.5"/>
  <cols>
    <col min="1" max="1" width="3.875" customWidth="1"/>
    <col min="2" max="2" width="21.375" style="49" customWidth="1"/>
    <col min="3" max="3" width="16.75" style="2" customWidth="1"/>
    <col min="4" max="5" width="12.625" style="2" customWidth="1"/>
    <col min="6" max="6" width="9.125" style="2" customWidth="1"/>
    <col min="7" max="7" width="9.875" style="2" customWidth="1"/>
    <col min="8" max="8" width="3.625" customWidth="1"/>
    <col min="9" max="9" width="10.625" customWidth="1"/>
    <col min="10" max="10" width="6.625" customWidth="1"/>
  </cols>
  <sheetData>
    <row r="1" spans="1:11" ht="24.95" customHeight="1" thickBot="1">
      <c r="A1" s="21" t="s">
        <v>398</v>
      </c>
      <c r="B1" s="100" t="str">
        <f>설비공수량집계!A4</f>
        <v>물놀이터 설비</v>
      </c>
      <c r="C1" s="36" t="str">
        <f>설비공수량집계!B4</f>
        <v>-</v>
      </c>
      <c r="D1" s="36"/>
      <c r="E1" s="36"/>
      <c r="F1" s="36"/>
      <c r="G1" s="36"/>
      <c r="H1" s="37" t="str">
        <f>설비공수량집계!C4</f>
        <v>식</v>
      </c>
      <c r="I1" s="38">
        <f>설비공수량집계!D4</f>
        <v>0</v>
      </c>
      <c r="J1" s="39"/>
      <c r="K1" s="40"/>
    </row>
    <row r="2" spans="1:11" ht="24.95" customHeight="1" thickBot="1">
      <c r="A2" s="314" t="s">
        <v>399</v>
      </c>
      <c r="B2" s="315" t="s">
        <v>381</v>
      </c>
      <c r="C2" s="316" t="s">
        <v>400</v>
      </c>
      <c r="D2" s="639" t="s">
        <v>401</v>
      </c>
      <c r="E2" s="639"/>
      <c r="F2" s="639"/>
      <c r="G2" s="639"/>
      <c r="H2" s="316" t="s">
        <v>402</v>
      </c>
      <c r="I2" s="316" t="s">
        <v>390</v>
      </c>
      <c r="J2" s="317" t="s">
        <v>385</v>
      </c>
      <c r="K2" s="40"/>
    </row>
    <row r="3" spans="1:11" ht="24.95" customHeight="1" thickTop="1">
      <c r="A3" s="94"/>
      <c r="B3" s="95" t="s">
        <v>403</v>
      </c>
      <c r="C3" s="10"/>
      <c r="D3" s="640"/>
      <c r="E3" s="640"/>
      <c r="F3" s="640"/>
      <c r="G3" s="640"/>
      <c r="H3" s="10"/>
      <c r="I3" s="30"/>
      <c r="J3" s="96"/>
      <c r="K3" s="40"/>
    </row>
    <row r="4" spans="1:11" ht="24.95" customHeight="1">
      <c r="A4" s="309"/>
      <c r="B4" s="226" t="s">
        <v>404</v>
      </c>
      <c r="C4" s="227" t="s">
        <v>405</v>
      </c>
      <c r="D4" s="638">
        <v>0</v>
      </c>
      <c r="E4" s="638"/>
      <c r="F4" s="638"/>
      <c r="G4" s="638"/>
      <c r="H4" s="227" t="s">
        <v>407</v>
      </c>
      <c r="I4" s="228">
        <v>1</v>
      </c>
      <c r="J4" s="65"/>
      <c r="K4" s="40"/>
    </row>
    <row r="5" spans="1:11" ht="24.95" customHeight="1">
      <c r="A5" s="309"/>
      <c r="B5" s="226" t="s">
        <v>404</v>
      </c>
      <c r="C5" s="227" t="s">
        <v>408</v>
      </c>
      <c r="D5" s="638" t="s">
        <v>406</v>
      </c>
      <c r="E5" s="638"/>
      <c r="F5" s="638"/>
      <c r="G5" s="638"/>
      <c r="H5" s="227" t="s">
        <v>409</v>
      </c>
      <c r="I5" s="228">
        <v>1</v>
      </c>
      <c r="J5" s="65"/>
      <c r="K5" s="40"/>
    </row>
    <row r="6" spans="1:11" ht="24.95" customHeight="1">
      <c r="A6" s="309"/>
      <c r="B6" s="226" t="s">
        <v>410</v>
      </c>
      <c r="C6" s="227" t="s">
        <v>411</v>
      </c>
      <c r="D6" s="638" t="s">
        <v>412</v>
      </c>
      <c r="E6" s="638"/>
      <c r="F6" s="638"/>
      <c r="G6" s="638"/>
      <c r="H6" s="227" t="s">
        <v>407</v>
      </c>
      <c r="I6" s="228">
        <v>2</v>
      </c>
      <c r="J6" s="65"/>
      <c r="K6" s="40"/>
    </row>
    <row r="7" spans="1:11" ht="24.95" customHeight="1">
      <c r="A7" s="309"/>
      <c r="B7" s="226" t="s">
        <v>413</v>
      </c>
      <c r="C7" s="227" t="s">
        <v>414</v>
      </c>
      <c r="D7" s="638" t="s">
        <v>415</v>
      </c>
      <c r="E7" s="638"/>
      <c r="F7" s="638"/>
      <c r="G7" s="638"/>
      <c r="H7" s="227" t="s">
        <v>416</v>
      </c>
      <c r="I7" s="228">
        <v>2</v>
      </c>
      <c r="J7" s="65"/>
      <c r="K7" s="40"/>
    </row>
    <row r="8" spans="1:11" ht="24.95" customHeight="1">
      <c r="A8" s="309"/>
      <c r="B8" s="226" t="s">
        <v>417</v>
      </c>
      <c r="C8" s="227" t="s">
        <v>414</v>
      </c>
      <c r="D8" s="638" t="s">
        <v>412</v>
      </c>
      <c r="E8" s="638"/>
      <c r="F8" s="638"/>
      <c r="G8" s="638"/>
      <c r="H8" s="227" t="s">
        <v>416</v>
      </c>
      <c r="I8" s="228">
        <v>2</v>
      </c>
      <c r="J8" s="65"/>
      <c r="K8" s="40"/>
    </row>
    <row r="9" spans="1:11" ht="24.95" customHeight="1">
      <c r="A9" s="309"/>
      <c r="B9" s="226" t="s">
        <v>418</v>
      </c>
      <c r="C9" s="227" t="s">
        <v>419</v>
      </c>
      <c r="D9" s="638" t="s">
        <v>406</v>
      </c>
      <c r="E9" s="638"/>
      <c r="F9" s="638"/>
      <c r="G9" s="638"/>
      <c r="H9" s="227" t="s">
        <v>416</v>
      </c>
      <c r="I9" s="228">
        <v>1</v>
      </c>
      <c r="J9" s="65"/>
      <c r="K9" s="40"/>
    </row>
    <row r="10" spans="1:11" ht="24.95" customHeight="1">
      <c r="A10" s="309"/>
      <c r="B10" s="226" t="s">
        <v>418</v>
      </c>
      <c r="C10" s="227" t="s">
        <v>420</v>
      </c>
      <c r="D10" s="638" t="s">
        <v>406</v>
      </c>
      <c r="E10" s="638"/>
      <c r="F10" s="638"/>
      <c r="G10" s="638"/>
      <c r="H10" s="227" t="s">
        <v>416</v>
      </c>
      <c r="I10" s="228">
        <v>1</v>
      </c>
      <c r="J10" s="65"/>
      <c r="K10" s="40"/>
    </row>
    <row r="11" spans="1:11" ht="24.95" customHeight="1">
      <c r="A11" s="309"/>
      <c r="B11" s="226" t="s">
        <v>421</v>
      </c>
      <c r="C11" s="227" t="s">
        <v>419</v>
      </c>
      <c r="D11" s="638" t="s">
        <v>406</v>
      </c>
      <c r="E11" s="638"/>
      <c r="F11" s="638"/>
      <c r="G11" s="638"/>
      <c r="H11" s="227" t="s">
        <v>422</v>
      </c>
      <c r="I11" s="228">
        <v>1</v>
      </c>
      <c r="J11" s="65"/>
      <c r="K11" s="40"/>
    </row>
    <row r="12" spans="1:11" ht="24.95" customHeight="1">
      <c r="A12" s="309"/>
      <c r="B12" s="226" t="s">
        <v>421</v>
      </c>
      <c r="C12" s="227" t="s">
        <v>423</v>
      </c>
      <c r="D12" s="638" t="s">
        <v>406</v>
      </c>
      <c r="E12" s="638"/>
      <c r="F12" s="638"/>
      <c r="G12" s="638"/>
      <c r="H12" s="227" t="s">
        <v>424</v>
      </c>
      <c r="I12" s="228">
        <v>1</v>
      </c>
      <c r="J12" s="65"/>
      <c r="K12" s="40"/>
    </row>
    <row r="13" spans="1:11" ht="24.95" customHeight="1">
      <c r="A13" s="309"/>
      <c r="B13" s="226" t="s">
        <v>425</v>
      </c>
      <c r="C13" s="227" t="s">
        <v>419</v>
      </c>
      <c r="D13" s="638" t="s">
        <v>426</v>
      </c>
      <c r="E13" s="638"/>
      <c r="F13" s="638"/>
      <c r="G13" s="638"/>
      <c r="H13" s="227" t="s">
        <v>416</v>
      </c>
      <c r="I13" s="228">
        <v>1</v>
      </c>
      <c r="J13" s="65"/>
      <c r="K13" s="40"/>
    </row>
    <row r="14" spans="1:11" ht="24.95" customHeight="1">
      <c r="A14" s="309"/>
      <c r="B14" s="226" t="s">
        <v>427</v>
      </c>
      <c r="C14" s="227" t="s">
        <v>428</v>
      </c>
      <c r="D14" s="638" t="s">
        <v>406</v>
      </c>
      <c r="E14" s="638"/>
      <c r="F14" s="638"/>
      <c r="G14" s="638"/>
      <c r="H14" s="227" t="s">
        <v>416</v>
      </c>
      <c r="I14" s="228">
        <v>1</v>
      </c>
      <c r="J14" s="65"/>
      <c r="K14" s="40"/>
    </row>
    <row r="15" spans="1:11" ht="24.95" customHeight="1">
      <c r="A15" s="309"/>
      <c r="B15" s="226" t="s">
        <v>429</v>
      </c>
      <c r="C15" s="227" t="s">
        <v>419</v>
      </c>
      <c r="D15" s="638" t="s">
        <v>426</v>
      </c>
      <c r="E15" s="638"/>
      <c r="F15" s="638"/>
      <c r="G15" s="638"/>
      <c r="H15" s="227" t="s">
        <v>416</v>
      </c>
      <c r="I15" s="228">
        <v>1</v>
      </c>
      <c r="J15" s="65"/>
      <c r="K15" s="40"/>
    </row>
    <row r="16" spans="1:11" ht="24.95" customHeight="1">
      <c r="A16" s="309"/>
      <c r="B16" s="226" t="s">
        <v>429</v>
      </c>
      <c r="C16" s="227" t="s">
        <v>420</v>
      </c>
      <c r="D16" s="638" t="s">
        <v>406</v>
      </c>
      <c r="E16" s="638"/>
      <c r="F16" s="638"/>
      <c r="G16" s="638"/>
      <c r="H16" s="227" t="s">
        <v>416</v>
      </c>
      <c r="I16" s="228">
        <v>1</v>
      </c>
      <c r="J16" s="65"/>
      <c r="K16" s="40"/>
    </row>
    <row r="17" spans="1:11" ht="24.95" customHeight="1">
      <c r="A17" s="309"/>
      <c r="B17" s="226" t="s">
        <v>430</v>
      </c>
      <c r="C17" s="227" t="s">
        <v>431</v>
      </c>
      <c r="D17" s="641" t="s">
        <v>432</v>
      </c>
      <c r="E17" s="641"/>
      <c r="F17" s="641"/>
      <c r="G17" s="641"/>
      <c r="H17" s="227" t="s">
        <v>416</v>
      </c>
      <c r="I17" s="228">
        <v>1</v>
      </c>
      <c r="J17" s="65"/>
      <c r="K17" s="40"/>
    </row>
    <row r="18" spans="1:11" ht="24.95" customHeight="1">
      <c r="A18" s="309"/>
      <c r="B18" s="226" t="s">
        <v>433</v>
      </c>
      <c r="C18" s="227" t="s">
        <v>419</v>
      </c>
      <c r="D18" s="641" t="s">
        <v>434</v>
      </c>
      <c r="E18" s="641"/>
      <c r="F18" s="641"/>
      <c r="G18" s="641"/>
      <c r="H18" s="227" t="s">
        <v>416</v>
      </c>
      <c r="I18" s="228">
        <v>3</v>
      </c>
      <c r="J18" s="65"/>
      <c r="K18" s="40"/>
    </row>
    <row r="19" spans="1:11" ht="24.95" customHeight="1">
      <c r="A19" s="309"/>
      <c r="B19" s="226" t="s">
        <v>435</v>
      </c>
      <c r="C19" s="227" t="s">
        <v>436</v>
      </c>
      <c r="D19" s="638" t="s">
        <v>437</v>
      </c>
      <c r="E19" s="638"/>
      <c r="F19" s="638"/>
      <c r="G19" s="638"/>
      <c r="H19" s="227" t="s">
        <v>416</v>
      </c>
      <c r="I19" s="228">
        <v>11</v>
      </c>
      <c r="J19" s="65"/>
      <c r="K19" s="40"/>
    </row>
    <row r="20" spans="1:11" ht="24.95" customHeight="1">
      <c r="A20" s="309"/>
      <c r="B20" s="226" t="s">
        <v>435</v>
      </c>
      <c r="C20" s="227" t="s">
        <v>438</v>
      </c>
      <c r="D20" s="638" t="s">
        <v>412</v>
      </c>
      <c r="E20" s="638"/>
      <c r="F20" s="638"/>
      <c r="G20" s="638"/>
      <c r="H20" s="227" t="s">
        <v>439</v>
      </c>
      <c r="I20" s="228">
        <v>2</v>
      </c>
      <c r="J20" s="65"/>
      <c r="K20" s="40"/>
    </row>
    <row r="21" spans="1:11" ht="24.95" customHeight="1">
      <c r="A21" s="309"/>
      <c r="B21" s="226" t="s">
        <v>440</v>
      </c>
      <c r="C21" s="227" t="s">
        <v>431</v>
      </c>
      <c r="D21" s="638" t="s">
        <v>406</v>
      </c>
      <c r="E21" s="638"/>
      <c r="F21" s="638"/>
      <c r="G21" s="638"/>
      <c r="H21" s="227" t="s">
        <v>424</v>
      </c>
      <c r="I21" s="228">
        <v>1</v>
      </c>
      <c r="J21" s="65"/>
      <c r="K21" s="40"/>
    </row>
    <row r="22" spans="1:11" ht="24.95" customHeight="1">
      <c r="A22" s="309"/>
      <c r="B22" s="226" t="s">
        <v>440</v>
      </c>
      <c r="C22" s="227" t="s">
        <v>419</v>
      </c>
      <c r="D22" s="638" t="s">
        <v>441</v>
      </c>
      <c r="E22" s="638"/>
      <c r="F22" s="638"/>
      <c r="G22" s="638"/>
      <c r="H22" s="227" t="s">
        <v>424</v>
      </c>
      <c r="I22" s="228">
        <v>5</v>
      </c>
      <c r="J22" s="65"/>
      <c r="K22" s="40"/>
    </row>
    <row r="23" spans="1:11" ht="24.95" customHeight="1">
      <c r="A23" s="309"/>
      <c r="B23" s="226" t="s">
        <v>440</v>
      </c>
      <c r="C23" s="227" t="s">
        <v>423</v>
      </c>
      <c r="D23" s="638" t="s">
        <v>412</v>
      </c>
      <c r="E23" s="638"/>
      <c r="F23" s="638"/>
      <c r="G23" s="638"/>
      <c r="H23" s="227" t="s">
        <v>424</v>
      </c>
      <c r="I23" s="228">
        <v>2</v>
      </c>
      <c r="J23" s="65"/>
      <c r="K23" s="40"/>
    </row>
    <row r="24" spans="1:11" ht="24.95" customHeight="1">
      <c r="A24" s="309"/>
      <c r="B24" s="226" t="s">
        <v>440</v>
      </c>
      <c r="C24" s="227" t="s">
        <v>442</v>
      </c>
      <c r="D24" s="638" t="s">
        <v>437</v>
      </c>
      <c r="E24" s="638"/>
      <c r="F24" s="638"/>
      <c r="G24" s="638"/>
      <c r="H24" s="227" t="s">
        <v>443</v>
      </c>
      <c r="I24" s="228">
        <v>11</v>
      </c>
      <c r="J24" s="65"/>
      <c r="K24" s="40"/>
    </row>
    <row r="25" spans="1:11" ht="24.95" customHeight="1">
      <c r="A25" s="309"/>
      <c r="B25" s="226" t="s">
        <v>444</v>
      </c>
      <c r="C25" s="227" t="s">
        <v>445</v>
      </c>
      <c r="D25" s="638" t="s">
        <v>412</v>
      </c>
      <c r="E25" s="638"/>
      <c r="F25" s="638"/>
      <c r="G25" s="638"/>
      <c r="H25" s="227" t="s">
        <v>424</v>
      </c>
      <c r="I25" s="228">
        <v>2</v>
      </c>
      <c r="J25" s="65"/>
      <c r="K25" s="40"/>
    </row>
    <row r="26" spans="1:11" ht="24.95" customHeight="1">
      <c r="A26" s="309"/>
      <c r="B26" s="226" t="s">
        <v>446</v>
      </c>
      <c r="C26" s="227" t="s">
        <v>431</v>
      </c>
      <c r="D26" s="638" t="s">
        <v>412</v>
      </c>
      <c r="E26" s="638"/>
      <c r="F26" s="638"/>
      <c r="G26" s="638"/>
      <c r="H26" s="227" t="s">
        <v>416</v>
      </c>
      <c r="I26" s="229">
        <v>2</v>
      </c>
      <c r="J26" s="65"/>
      <c r="K26" s="40"/>
    </row>
    <row r="27" spans="1:11" ht="24.95" customHeight="1">
      <c r="A27" s="309"/>
      <c r="B27" s="226" t="s">
        <v>446</v>
      </c>
      <c r="C27" s="227" t="s">
        <v>419</v>
      </c>
      <c r="D27" s="638" t="s">
        <v>447</v>
      </c>
      <c r="E27" s="638"/>
      <c r="F27" s="638"/>
      <c r="G27" s="638"/>
      <c r="H27" s="227" t="s">
        <v>416</v>
      </c>
      <c r="I27" s="228">
        <v>13</v>
      </c>
      <c r="J27" s="65"/>
      <c r="K27" s="40"/>
    </row>
    <row r="28" spans="1:11" ht="24.95" customHeight="1">
      <c r="A28" s="309"/>
      <c r="B28" s="226" t="s">
        <v>446</v>
      </c>
      <c r="C28" s="227" t="s">
        <v>420</v>
      </c>
      <c r="D28" s="638" t="s">
        <v>448</v>
      </c>
      <c r="E28" s="638"/>
      <c r="F28" s="638"/>
      <c r="G28" s="638"/>
      <c r="H28" s="227" t="s">
        <v>449</v>
      </c>
      <c r="I28" s="228">
        <v>7</v>
      </c>
      <c r="J28" s="65"/>
      <c r="K28" s="40"/>
    </row>
    <row r="29" spans="1:11" ht="24.95" customHeight="1">
      <c r="A29" s="309"/>
      <c r="B29" s="226" t="s">
        <v>450</v>
      </c>
      <c r="C29" s="227" t="s">
        <v>451</v>
      </c>
      <c r="D29" s="638" t="s">
        <v>452</v>
      </c>
      <c r="E29" s="638"/>
      <c r="F29" s="638"/>
      <c r="G29" s="638"/>
      <c r="H29" s="227" t="s">
        <v>453</v>
      </c>
      <c r="I29" s="228">
        <v>16</v>
      </c>
      <c r="J29" s="65"/>
      <c r="K29" s="40"/>
    </row>
    <row r="30" spans="1:11" ht="24.95" customHeight="1">
      <c r="A30" s="309"/>
      <c r="B30" s="226" t="s">
        <v>454</v>
      </c>
      <c r="C30" s="227" t="s">
        <v>455</v>
      </c>
      <c r="D30" s="638" t="s">
        <v>456</v>
      </c>
      <c r="E30" s="638"/>
      <c r="F30" s="638"/>
      <c r="G30" s="638"/>
      <c r="H30" s="227" t="s">
        <v>453</v>
      </c>
      <c r="I30" s="228">
        <v>24</v>
      </c>
      <c r="J30" s="65"/>
      <c r="K30" s="40"/>
    </row>
    <row r="31" spans="1:11" ht="24.95" customHeight="1">
      <c r="A31" s="309"/>
      <c r="B31" s="226" t="s">
        <v>454</v>
      </c>
      <c r="C31" s="227" t="s">
        <v>457</v>
      </c>
      <c r="D31" s="638" t="s">
        <v>458</v>
      </c>
      <c r="E31" s="638"/>
      <c r="F31" s="638"/>
      <c r="G31" s="638"/>
      <c r="H31" s="227" t="s">
        <v>459</v>
      </c>
      <c r="I31" s="228">
        <v>84</v>
      </c>
      <c r="J31" s="65"/>
      <c r="K31" s="40"/>
    </row>
    <row r="32" spans="1:11" ht="24.95" customHeight="1">
      <c r="A32" s="309"/>
      <c r="B32" s="226" t="s">
        <v>460</v>
      </c>
      <c r="C32" s="227" t="s">
        <v>431</v>
      </c>
      <c r="D32" s="638" t="s">
        <v>461</v>
      </c>
      <c r="E32" s="638"/>
      <c r="F32" s="638"/>
      <c r="G32" s="638"/>
      <c r="H32" s="227" t="s">
        <v>462</v>
      </c>
      <c r="I32" s="228">
        <v>23</v>
      </c>
      <c r="J32" s="65"/>
      <c r="K32" s="40"/>
    </row>
    <row r="33" spans="1:11" ht="24.95" customHeight="1">
      <c r="A33" s="309"/>
      <c r="B33" s="226" t="s">
        <v>463</v>
      </c>
      <c r="C33" s="227" t="s">
        <v>464</v>
      </c>
      <c r="D33" s="638" t="s">
        <v>465</v>
      </c>
      <c r="E33" s="638"/>
      <c r="F33" s="638"/>
      <c r="G33" s="638"/>
      <c r="H33" s="227" t="s">
        <v>462</v>
      </c>
      <c r="I33" s="228">
        <v>2</v>
      </c>
      <c r="J33" s="65"/>
      <c r="K33" s="40"/>
    </row>
    <row r="34" spans="1:11" ht="24.95" customHeight="1">
      <c r="A34" s="309"/>
      <c r="B34" s="226" t="s">
        <v>460</v>
      </c>
      <c r="C34" s="227" t="s">
        <v>419</v>
      </c>
      <c r="D34" s="638" t="s">
        <v>466</v>
      </c>
      <c r="E34" s="638"/>
      <c r="F34" s="638"/>
      <c r="G34" s="638"/>
      <c r="H34" s="227" t="s">
        <v>462</v>
      </c>
      <c r="I34" s="228">
        <v>67</v>
      </c>
      <c r="J34" s="65"/>
      <c r="K34" s="40"/>
    </row>
    <row r="35" spans="1:11" ht="24.95" customHeight="1">
      <c r="A35" s="309"/>
      <c r="B35" s="226" t="s">
        <v>463</v>
      </c>
      <c r="C35" s="227" t="s">
        <v>420</v>
      </c>
      <c r="D35" s="638" t="s">
        <v>467</v>
      </c>
      <c r="E35" s="638"/>
      <c r="F35" s="638"/>
      <c r="G35" s="638"/>
      <c r="H35" s="227" t="s">
        <v>462</v>
      </c>
      <c r="I35" s="228">
        <v>287</v>
      </c>
      <c r="J35" s="65"/>
      <c r="K35" s="40"/>
    </row>
    <row r="36" spans="1:11" ht="24.95" customHeight="1">
      <c r="A36" s="309"/>
      <c r="B36" s="226" t="s">
        <v>468</v>
      </c>
      <c r="C36" s="227" t="s">
        <v>469</v>
      </c>
      <c r="D36" s="641" t="s">
        <v>470</v>
      </c>
      <c r="E36" s="641"/>
      <c r="F36" s="641"/>
      <c r="G36" s="641"/>
      <c r="H36" s="227" t="s">
        <v>462</v>
      </c>
      <c r="I36" s="228">
        <v>56</v>
      </c>
      <c r="J36" s="65"/>
      <c r="K36" s="40"/>
    </row>
    <row r="37" spans="1:11" ht="24.95" customHeight="1" thickBot="1">
      <c r="A37" s="310"/>
      <c r="B37" s="322" t="s">
        <v>471</v>
      </c>
      <c r="C37" s="323" t="s">
        <v>431</v>
      </c>
      <c r="D37" s="642" t="s">
        <v>472</v>
      </c>
      <c r="E37" s="642"/>
      <c r="F37" s="642"/>
      <c r="G37" s="642"/>
      <c r="H37" s="323" t="s">
        <v>462</v>
      </c>
      <c r="I37" s="324">
        <v>23</v>
      </c>
      <c r="J37" s="33"/>
      <c r="K37" s="40"/>
    </row>
    <row r="38" spans="1:11" ht="24.95" customHeight="1">
      <c r="A38" s="318"/>
      <c r="B38" s="319" t="s">
        <v>471</v>
      </c>
      <c r="C38" s="320" t="s">
        <v>464</v>
      </c>
      <c r="D38" s="643" t="s">
        <v>465</v>
      </c>
      <c r="E38" s="643"/>
      <c r="F38" s="643"/>
      <c r="G38" s="643"/>
      <c r="H38" s="320" t="s">
        <v>462</v>
      </c>
      <c r="I38" s="321">
        <v>2</v>
      </c>
      <c r="J38" s="96"/>
      <c r="K38" s="40"/>
    </row>
    <row r="39" spans="1:11" ht="24.95" customHeight="1">
      <c r="A39" s="309"/>
      <c r="B39" s="226" t="s">
        <v>473</v>
      </c>
      <c r="C39" s="227" t="s">
        <v>474</v>
      </c>
      <c r="D39" s="638" t="s">
        <v>475</v>
      </c>
      <c r="E39" s="638"/>
      <c r="F39" s="638"/>
      <c r="G39" s="638"/>
      <c r="H39" s="227" t="s">
        <v>476</v>
      </c>
      <c r="I39" s="228">
        <v>67</v>
      </c>
      <c r="J39" s="65"/>
      <c r="K39" s="40"/>
    </row>
    <row r="40" spans="1:11" ht="24.95" customHeight="1">
      <c r="A40" s="309"/>
      <c r="B40" s="226" t="s">
        <v>473</v>
      </c>
      <c r="C40" s="227" t="s">
        <v>420</v>
      </c>
      <c r="D40" s="638" t="s">
        <v>477</v>
      </c>
      <c r="E40" s="638"/>
      <c r="F40" s="638"/>
      <c r="G40" s="638"/>
      <c r="H40" s="227" t="s">
        <v>478</v>
      </c>
      <c r="I40" s="228">
        <v>287</v>
      </c>
      <c r="J40" s="65"/>
      <c r="K40" s="40"/>
    </row>
    <row r="41" spans="1:11" ht="24.95" customHeight="1">
      <c r="A41" s="309"/>
      <c r="B41" s="226" t="s">
        <v>473</v>
      </c>
      <c r="C41" s="227" t="s">
        <v>469</v>
      </c>
      <c r="D41" s="641" t="s">
        <v>479</v>
      </c>
      <c r="E41" s="641"/>
      <c r="F41" s="641"/>
      <c r="G41" s="641"/>
      <c r="H41" s="227" t="s">
        <v>462</v>
      </c>
      <c r="I41" s="228">
        <v>56</v>
      </c>
      <c r="J41" s="65"/>
      <c r="K41" s="40"/>
    </row>
    <row r="42" spans="1:11" ht="24.95" customHeight="1">
      <c r="A42" s="309"/>
      <c r="B42" s="226" t="s">
        <v>480</v>
      </c>
      <c r="C42" s="227" t="s">
        <v>431</v>
      </c>
      <c r="D42" s="641" t="s">
        <v>481</v>
      </c>
      <c r="E42" s="641"/>
      <c r="F42" s="641"/>
      <c r="G42" s="641"/>
      <c r="H42" s="227" t="s">
        <v>416</v>
      </c>
      <c r="I42" s="228">
        <v>7</v>
      </c>
      <c r="J42" s="65"/>
      <c r="K42" s="40"/>
    </row>
    <row r="43" spans="1:11" ht="24.95" customHeight="1">
      <c r="A43" s="309"/>
      <c r="B43" s="226" t="s">
        <v>480</v>
      </c>
      <c r="C43" s="227" t="s">
        <v>419</v>
      </c>
      <c r="D43" s="638" t="s">
        <v>482</v>
      </c>
      <c r="E43" s="638"/>
      <c r="F43" s="638"/>
      <c r="G43" s="638"/>
      <c r="H43" s="227" t="s">
        <v>416</v>
      </c>
      <c r="I43" s="228">
        <v>8</v>
      </c>
      <c r="J43" s="65"/>
      <c r="K43" s="40"/>
    </row>
    <row r="44" spans="1:11" ht="24.95" customHeight="1">
      <c r="A44" s="309"/>
      <c r="B44" s="226" t="s">
        <v>480</v>
      </c>
      <c r="C44" s="227" t="s">
        <v>423</v>
      </c>
      <c r="D44" s="638" t="s">
        <v>483</v>
      </c>
      <c r="E44" s="638"/>
      <c r="F44" s="638"/>
      <c r="G44" s="638"/>
      <c r="H44" s="227" t="s">
        <v>416</v>
      </c>
      <c r="I44" s="228">
        <v>13</v>
      </c>
      <c r="J44" s="65"/>
      <c r="K44" s="40"/>
    </row>
    <row r="45" spans="1:11" ht="24.95" customHeight="1">
      <c r="A45" s="309"/>
      <c r="B45" s="226" t="s">
        <v>480</v>
      </c>
      <c r="C45" s="227" t="s">
        <v>469</v>
      </c>
      <c r="D45" s="638" t="s">
        <v>484</v>
      </c>
      <c r="E45" s="638"/>
      <c r="F45" s="638"/>
      <c r="G45" s="638"/>
      <c r="H45" s="227" t="s">
        <v>416</v>
      </c>
      <c r="I45" s="228">
        <v>9</v>
      </c>
      <c r="J45" s="65"/>
      <c r="K45" s="40"/>
    </row>
    <row r="46" spans="1:11" ht="24.95" customHeight="1">
      <c r="A46" s="309"/>
      <c r="B46" s="226" t="s">
        <v>485</v>
      </c>
      <c r="C46" s="227" t="s">
        <v>431</v>
      </c>
      <c r="D46" s="638" t="s">
        <v>406</v>
      </c>
      <c r="E46" s="638"/>
      <c r="F46" s="638"/>
      <c r="G46" s="638"/>
      <c r="H46" s="227" t="s">
        <v>486</v>
      </c>
      <c r="I46" s="228">
        <v>1</v>
      </c>
      <c r="J46" s="65"/>
      <c r="K46" s="40"/>
    </row>
    <row r="47" spans="1:11" ht="24.95" customHeight="1">
      <c r="A47" s="309"/>
      <c r="B47" s="226" t="s">
        <v>487</v>
      </c>
      <c r="C47" s="227" t="s">
        <v>488</v>
      </c>
      <c r="D47" s="638" t="s">
        <v>489</v>
      </c>
      <c r="E47" s="638"/>
      <c r="F47" s="638"/>
      <c r="G47" s="638"/>
      <c r="H47" s="227" t="s">
        <v>416</v>
      </c>
      <c r="I47" s="228">
        <v>5</v>
      </c>
      <c r="J47" s="65"/>
      <c r="K47" s="40"/>
    </row>
    <row r="48" spans="1:11" ht="24.95" customHeight="1">
      <c r="A48" s="309"/>
      <c r="B48" s="226" t="s">
        <v>490</v>
      </c>
      <c r="C48" s="227" t="s">
        <v>464</v>
      </c>
      <c r="D48" s="638" t="s">
        <v>412</v>
      </c>
      <c r="E48" s="638"/>
      <c r="F48" s="638"/>
      <c r="G48" s="638"/>
      <c r="H48" s="227" t="s">
        <v>416</v>
      </c>
      <c r="I48" s="228">
        <v>2</v>
      </c>
      <c r="J48" s="65"/>
      <c r="K48" s="40"/>
    </row>
    <row r="49" spans="1:11" ht="24.95" customHeight="1">
      <c r="A49" s="309"/>
      <c r="B49" s="226" t="s">
        <v>491</v>
      </c>
      <c r="C49" s="227" t="s">
        <v>492</v>
      </c>
      <c r="D49" s="638" t="s">
        <v>493</v>
      </c>
      <c r="E49" s="638"/>
      <c r="F49" s="638"/>
      <c r="G49" s="638"/>
      <c r="H49" s="227" t="s">
        <v>424</v>
      </c>
      <c r="I49" s="228">
        <v>2</v>
      </c>
      <c r="J49" s="65"/>
      <c r="K49" s="40"/>
    </row>
    <row r="50" spans="1:11" ht="24.95" customHeight="1">
      <c r="A50" s="309"/>
      <c r="B50" s="226" t="s">
        <v>494</v>
      </c>
      <c r="C50" s="227" t="s">
        <v>469</v>
      </c>
      <c r="D50" s="638" t="s">
        <v>437</v>
      </c>
      <c r="E50" s="638"/>
      <c r="F50" s="638"/>
      <c r="G50" s="638"/>
      <c r="H50" s="227" t="s">
        <v>416</v>
      </c>
      <c r="I50" s="228">
        <v>11</v>
      </c>
      <c r="J50" s="65"/>
      <c r="K50" s="40"/>
    </row>
    <row r="51" spans="1:11" ht="24.95" customHeight="1">
      <c r="A51" s="309"/>
      <c r="B51" s="226" t="s">
        <v>495</v>
      </c>
      <c r="C51" s="227" t="s">
        <v>492</v>
      </c>
      <c r="D51" s="638" t="s">
        <v>412</v>
      </c>
      <c r="E51" s="638"/>
      <c r="F51" s="638"/>
      <c r="G51" s="638"/>
      <c r="H51" s="227" t="s">
        <v>439</v>
      </c>
      <c r="I51" s="228">
        <v>2</v>
      </c>
      <c r="J51" s="65"/>
      <c r="K51" s="40"/>
    </row>
    <row r="52" spans="1:11" ht="24.95" customHeight="1">
      <c r="A52" s="309"/>
      <c r="B52" s="226" t="s">
        <v>496</v>
      </c>
      <c r="C52" s="227" t="s">
        <v>474</v>
      </c>
      <c r="D52" s="638" t="s">
        <v>434</v>
      </c>
      <c r="E52" s="638"/>
      <c r="F52" s="638"/>
      <c r="G52" s="638"/>
      <c r="H52" s="227" t="s">
        <v>416</v>
      </c>
      <c r="I52" s="228">
        <v>3</v>
      </c>
      <c r="J52" s="65"/>
      <c r="K52" s="40"/>
    </row>
    <row r="53" spans="1:11" ht="24.95" customHeight="1">
      <c r="A53" s="309"/>
      <c r="B53" s="226" t="s">
        <v>497</v>
      </c>
      <c r="C53" s="227" t="s">
        <v>498</v>
      </c>
      <c r="D53" s="638" t="s">
        <v>493</v>
      </c>
      <c r="E53" s="638"/>
      <c r="F53" s="638"/>
      <c r="G53" s="638"/>
      <c r="H53" s="227" t="s">
        <v>416</v>
      </c>
      <c r="I53" s="228">
        <v>2</v>
      </c>
      <c r="J53" s="65"/>
      <c r="K53" s="40"/>
    </row>
    <row r="54" spans="1:11" ht="24.95" customHeight="1">
      <c r="A54" s="309"/>
      <c r="B54" s="226" t="s">
        <v>499</v>
      </c>
      <c r="C54" s="227"/>
      <c r="D54" s="638" t="s">
        <v>465</v>
      </c>
      <c r="E54" s="638"/>
      <c r="F54" s="638"/>
      <c r="G54" s="638"/>
      <c r="H54" s="227" t="s">
        <v>424</v>
      </c>
      <c r="I54" s="228">
        <v>2</v>
      </c>
      <c r="J54" s="65"/>
      <c r="K54" s="40"/>
    </row>
    <row r="55" spans="1:11" ht="24.95" customHeight="1">
      <c r="A55" s="309"/>
      <c r="B55" s="226" t="s">
        <v>500</v>
      </c>
      <c r="C55" s="227" t="s">
        <v>431</v>
      </c>
      <c r="D55" s="638" t="s">
        <v>432</v>
      </c>
      <c r="E55" s="638"/>
      <c r="F55" s="638"/>
      <c r="G55" s="638"/>
      <c r="H55" s="227" t="s">
        <v>416</v>
      </c>
      <c r="I55" s="228">
        <v>1</v>
      </c>
      <c r="J55" s="65"/>
      <c r="K55" s="40"/>
    </row>
    <row r="56" spans="1:11" ht="24.95" customHeight="1">
      <c r="A56" s="309"/>
      <c r="B56" s="226" t="s">
        <v>501</v>
      </c>
      <c r="C56" s="227" t="s">
        <v>419</v>
      </c>
      <c r="D56" s="638" t="s">
        <v>434</v>
      </c>
      <c r="E56" s="638"/>
      <c r="F56" s="638"/>
      <c r="G56" s="638"/>
      <c r="H56" s="227" t="s">
        <v>439</v>
      </c>
      <c r="I56" s="228">
        <v>3</v>
      </c>
      <c r="J56" s="65"/>
      <c r="K56" s="40"/>
    </row>
    <row r="57" spans="1:11" ht="24.95" customHeight="1">
      <c r="A57" s="309"/>
      <c r="B57" s="226" t="s">
        <v>502</v>
      </c>
      <c r="C57" s="227" t="s">
        <v>436</v>
      </c>
      <c r="D57" s="638" t="s">
        <v>503</v>
      </c>
      <c r="E57" s="638"/>
      <c r="F57" s="638"/>
      <c r="G57" s="638"/>
      <c r="H57" s="227" t="s">
        <v>416</v>
      </c>
      <c r="I57" s="228">
        <v>11</v>
      </c>
      <c r="J57" s="65"/>
      <c r="K57" s="40"/>
    </row>
    <row r="58" spans="1:11" ht="24.95" customHeight="1">
      <c r="A58" s="309"/>
      <c r="B58" s="226" t="s">
        <v>504</v>
      </c>
      <c r="C58" s="227" t="s">
        <v>505</v>
      </c>
      <c r="D58" s="638" t="s">
        <v>506</v>
      </c>
      <c r="E58" s="638"/>
      <c r="F58" s="638"/>
      <c r="G58" s="638"/>
      <c r="H58" s="227" t="s">
        <v>424</v>
      </c>
      <c r="I58" s="228">
        <v>4</v>
      </c>
      <c r="J58" s="65"/>
      <c r="K58" s="40"/>
    </row>
    <row r="59" spans="1:11" ht="24.95" customHeight="1">
      <c r="A59" s="309"/>
      <c r="B59" s="226" t="s">
        <v>507</v>
      </c>
      <c r="C59" s="227" t="s">
        <v>508</v>
      </c>
      <c r="D59" s="638" t="s">
        <v>503</v>
      </c>
      <c r="E59" s="638"/>
      <c r="F59" s="638"/>
      <c r="G59" s="638"/>
      <c r="H59" s="227" t="s">
        <v>509</v>
      </c>
      <c r="I59" s="228">
        <v>11</v>
      </c>
      <c r="J59" s="65"/>
      <c r="K59" s="40"/>
    </row>
    <row r="60" spans="1:11" ht="24.95" customHeight="1">
      <c r="A60" s="309"/>
      <c r="B60" s="226" t="s">
        <v>510</v>
      </c>
      <c r="C60" s="227" t="s">
        <v>511</v>
      </c>
      <c r="D60" s="638" t="s">
        <v>406</v>
      </c>
      <c r="E60" s="638"/>
      <c r="F60" s="638"/>
      <c r="G60" s="638"/>
      <c r="H60" s="227" t="s">
        <v>416</v>
      </c>
      <c r="I60" s="228">
        <v>1</v>
      </c>
      <c r="J60" s="65"/>
      <c r="K60" s="40"/>
    </row>
    <row r="61" spans="1:11" ht="24.95" customHeight="1">
      <c r="A61" s="309"/>
      <c r="B61" s="226" t="s">
        <v>512</v>
      </c>
      <c r="C61" s="227" t="s">
        <v>513</v>
      </c>
      <c r="D61" s="638" t="s">
        <v>506</v>
      </c>
      <c r="E61" s="638"/>
      <c r="F61" s="638"/>
      <c r="G61" s="638"/>
      <c r="H61" s="227" t="s">
        <v>439</v>
      </c>
      <c r="I61" s="228">
        <v>4</v>
      </c>
      <c r="J61" s="65"/>
      <c r="K61" s="40"/>
    </row>
    <row r="62" spans="1:11" ht="24.95" customHeight="1">
      <c r="A62" s="309"/>
      <c r="B62" s="226" t="s">
        <v>514</v>
      </c>
      <c r="C62" s="227" t="s">
        <v>515</v>
      </c>
      <c r="D62" s="638" t="s">
        <v>516</v>
      </c>
      <c r="E62" s="638"/>
      <c r="F62" s="638"/>
      <c r="G62" s="638"/>
      <c r="H62" s="227" t="s">
        <v>416</v>
      </c>
      <c r="I62" s="228">
        <v>4</v>
      </c>
      <c r="J62" s="65"/>
      <c r="K62" s="40"/>
    </row>
    <row r="63" spans="1:11" ht="24.95" customHeight="1">
      <c r="A63" s="309"/>
      <c r="B63" s="226" t="s">
        <v>517</v>
      </c>
      <c r="C63" s="227" t="s">
        <v>518</v>
      </c>
      <c r="D63" s="638" t="s">
        <v>426</v>
      </c>
      <c r="E63" s="638"/>
      <c r="F63" s="638"/>
      <c r="G63" s="638"/>
      <c r="H63" s="227" t="s">
        <v>439</v>
      </c>
      <c r="I63" s="228">
        <v>1</v>
      </c>
      <c r="J63" s="65"/>
      <c r="K63" s="40"/>
    </row>
    <row r="64" spans="1:11" ht="24.95" customHeight="1">
      <c r="A64" s="309"/>
      <c r="B64" s="226" t="s">
        <v>519</v>
      </c>
      <c r="C64" s="227" t="s">
        <v>518</v>
      </c>
      <c r="D64" s="638" t="s">
        <v>426</v>
      </c>
      <c r="E64" s="638"/>
      <c r="F64" s="638"/>
      <c r="G64" s="638"/>
      <c r="H64" s="227" t="s">
        <v>422</v>
      </c>
      <c r="I64" s="228">
        <v>1</v>
      </c>
      <c r="J64" s="65"/>
      <c r="K64" s="40"/>
    </row>
    <row r="65" spans="1:11" ht="24.95" customHeight="1">
      <c r="A65" s="309"/>
      <c r="B65" s="226" t="s">
        <v>520</v>
      </c>
      <c r="C65" s="227" t="s">
        <v>469</v>
      </c>
      <c r="D65" s="638" t="s">
        <v>406</v>
      </c>
      <c r="E65" s="638"/>
      <c r="F65" s="638"/>
      <c r="G65" s="638"/>
      <c r="H65" s="227" t="s">
        <v>439</v>
      </c>
      <c r="I65" s="228">
        <v>1</v>
      </c>
      <c r="J65" s="65"/>
      <c r="K65" s="40"/>
    </row>
    <row r="66" spans="1:11" ht="24.95" customHeight="1">
      <c r="A66" s="309"/>
      <c r="B66" s="226" t="s">
        <v>521</v>
      </c>
      <c r="C66" s="227" t="s">
        <v>522</v>
      </c>
      <c r="D66" s="638" t="s">
        <v>432</v>
      </c>
      <c r="E66" s="638"/>
      <c r="F66" s="638"/>
      <c r="G66" s="638"/>
      <c r="H66" s="227" t="s">
        <v>422</v>
      </c>
      <c r="I66" s="228">
        <v>1</v>
      </c>
      <c r="J66" s="65"/>
      <c r="K66" s="40"/>
    </row>
    <row r="67" spans="1:11" ht="24.95" customHeight="1">
      <c r="A67" s="309"/>
      <c r="B67" s="226" t="s">
        <v>523</v>
      </c>
      <c r="C67" s="227" t="s">
        <v>524</v>
      </c>
      <c r="D67" s="638" t="s">
        <v>426</v>
      </c>
      <c r="E67" s="638"/>
      <c r="F67" s="638"/>
      <c r="G67" s="638"/>
      <c r="H67" s="227" t="s">
        <v>416</v>
      </c>
      <c r="I67" s="228">
        <v>1</v>
      </c>
      <c r="J67" s="65"/>
      <c r="K67" s="40"/>
    </row>
    <row r="68" spans="1:11" ht="24.95" customHeight="1">
      <c r="A68" s="309"/>
      <c r="B68" s="226" t="s">
        <v>525</v>
      </c>
      <c r="C68" s="227" t="s">
        <v>526</v>
      </c>
      <c r="D68" s="638" t="s">
        <v>527</v>
      </c>
      <c r="E68" s="638"/>
      <c r="F68" s="638"/>
      <c r="G68" s="638"/>
      <c r="H68" s="227" t="s">
        <v>416</v>
      </c>
      <c r="I68" s="228">
        <v>2</v>
      </c>
      <c r="J68" s="65"/>
      <c r="K68" s="40"/>
    </row>
    <row r="69" spans="1:11" ht="24.95" customHeight="1">
      <c r="A69" s="309"/>
      <c r="B69" s="226" t="s">
        <v>528</v>
      </c>
      <c r="C69" s="227" t="s">
        <v>431</v>
      </c>
      <c r="D69" s="638" t="s">
        <v>527</v>
      </c>
      <c r="E69" s="638"/>
      <c r="F69" s="638"/>
      <c r="G69" s="638"/>
      <c r="H69" s="227" t="s">
        <v>439</v>
      </c>
      <c r="I69" s="228">
        <v>2</v>
      </c>
      <c r="J69" s="65"/>
      <c r="K69" s="40"/>
    </row>
    <row r="70" spans="1:11" ht="24.95" customHeight="1">
      <c r="A70" s="309"/>
      <c r="B70" s="226" t="s">
        <v>529</v>
      </c>
      <c r="C70" s="227" t="s">
        <v>419</v>
      </c>
      <c r="D70" s="638" t="s">
        <v>530</v>
      </c>
      <c r="E70" s="638"/>
      <c r="F70" s="638"/>
      <c r="G70" s="638"/>
      <c r="H70" s="227" t="s">
        <v>439</v>
      </c>
      <c r="I70" s="228">
        <v>5</v>
      </c>
      <c r="J70" s="65"/>
      <c r="K70" s="40"/>
    </row>
    <row r="71" spans="1:11" ht="24.95" customHeight="1">
      <c r="A71" s="309"/>
      <c r="B71" s="226" t="s">
        <v>529</v>
      </c>
      <c r="C71" s="227" t="s">
        <v>420</v>
      </c>
      <c r="D71" s="638" t="s">
        <v>531</v>
      </c>
      <c r="E71" s="638"/>
      <c r="F71" s="638"/>
      <c r="G71" s="638"/>
      <c r="H71" s="227" t="s">
        <v>439</v>
      </c>
      <c r="I71" s="228">
        <v>2</v>
      </c>
      <c r="J71" s="65"/>
      <c r="K71" s="40"/>
    </row>
    <row r="72" spans="1:11" ht="24.95" customHeight="1">
      <c r="A72" s="309"/>
      <c r="B72" s="226" t="s">
        <v>529</v>
      </c>
      <c r="C72" s="227" t="s">
        <v>436</v>
      </c>
      <c r="D72" s="638" t="s">
        <v>532</v>
      </c>
      <c r="E72" s="638"/>
      <c r="F72" s="638"/>
      <c r="G72" s="638"/>
      <c r="H72" s="227" t="s">
        <v>416</v>
      </c>
      <c r="I72" s="228">
        <v>23</v>
      </c>
      <c r="J72" s="65"/>
      <c r="K72" s="40"/>
    </row>
    <row r="73" spans="1:11" ht="24.95" customHeight="1" thickBot="1">
      <c r="A73" s="310"/>
      <c r="B73" s="322" t="s">
        <v>533</v>
      </c>
      <c r="C73" s="323" t="s">
        <v>431</v>
      </c>
      <c r="D73" s="642" t="s">
        <v>412</v>
      </c>
      <c r="E73" s="642"/>
      <c r="F73" s="642"/>
      <c r="G73" s="642"/>
      <c r="H73" s="323" t="s">
        <v>422</v>
      </c>
      <c r="I73" s="324">
        <v>2</v>
      </c>
      <c r="J73" s="33"/>
      <c r="K73" s="40"/>
    </row>
    <row r="74" spans="1:11" ht="24.95" customHeight="1">
      <c r="A74" s="318"/>
      <c r="B74" s="319" t="s">
        <v>534</v>
      </c>
      <c r="C74" s="320" t="s">
        <v>419</v>
      </c>
      <c r="D74" s="643" t="s">
        <v>489</v>
      </c>
      <c r="E74" s="643"/>
      <c r="F74" s="643"/>
      <c r="G74" s="643"/>
      <c r="H74" s="320" t="s">
        <v>443</v>
      </c>
      <c r="I74" s="321">
        <v>5</v>
      </c>
      <c r="J74" s="96"/>
      <c r="K74" s="40"/>
    </row>
    <row r="75" spans="1:11" ht="24.95" customHeight="1">
      <c r="A75" s="309"/>
      <c r="B75" s="226" t="s">
        <v>535</v>
      </c>
      <c r="C75" s="227" t="s">
        <v>428</v>
      </c>
      <c r="D75" s="638" t="s">
        <v>465</v>
      </c>
      <c r="E75" s="638"/>
      <c r="F75" s="638"/>
      <c r="G75" s="638"/>
      <c r="H75" s="227" t="s">
        <v>424</v>
      </c>
      <c r="I75" s="228">
        <v>2</v>
      </c>
      <c r="J75" s="65"/>
      <c r="K75" s="40"/>
    </row>
    <row r="76" spans="1:11" ht="24.95" customHeight="1">
      <c r="A76" s="309"/>
      <c r="B76" s="226" t="s">
        <v>533</v>
      </c>
      <c r="C76" s="227" t="s">
        <v>469</v>
      </c>
      <c r="D76" s="638" t="s">
        <v>536</v>
      </c>
      <c r="E76" s="638"/>
      <c r="F76" s="638"/>
      <c r="G76" s="638"/>
      <c r="H76" s="227" t="s">
        <v>424</v>
      </c>
      <c r="I76" s="228">
        <v>23</v>
      </c>
      <c r="J76" s="65"/>
      <c r="K76" s="40"/>
    </row>
    <row r="77" spans="1:11" ht="24.95" customHeight="1">
      <c r="A77" s="309"/>
      <c r="B77" s="226" t="s">
        <v>537</v>
      </c>
      <c r="C77" s="227" t="s">
        <v>431</v>
      </c>
      <c r="D77" s="638" t="s">
        <v>538</v>
      </c>
      <c r="E77" s="638"/>
      <c r="F77" s="638"/>
      <c r="G77" s="638"/>
      <c r="H77" s="227" t="s">
        <v>422</v>
      </c>
      <c r="I77" s="228">
        <v>26</v>
      </c>
      <c r="J77" s="65"/>
      <c r="K77" s="40"/>
    </row>
    <row r="78" spans="1:11" ht="24.95" customHeight="1">
      <c r="A78" s="309"/>
      <c r="B78" s="226" t="s">
        <v>539</v>
      </c>
      <c r="C78" s="227" t="s">
        <v>488</v>
      </c>
      <c r="D78" s="638" t="s">
        <v>540</v>
      </c>
      <c r="E78" s="638"/>
      <c r="F78" s="638"/>
      <c r="G78" s="638"/>
      <c r="H78" s="227" t="s">
        <v>422</v>
      </c>
      <c r="I78" s="228">
        <v>17</v>
      </c>
      <c r="J78" s="65"/>
      <c r="K78" s="40"/>
    </row>
    <row r="79" spans="1:11" ht="24.95" customHeight="1">
      <c r="A79" s="309"/>
      <c r="B79" s="226" t="s">
        <v>539</v>
      </c>
      <c r="C79" s="227" t="s">
        <v>419</v>
      </c>
      <c r="D79" s="638" t="s">
        <v>541</v>
      </c>
      <c r="E79" s="638"/>
      <c r="F79" s="638"/>
      <c r="G79" s="638"/>
      <c r="H79" s="227" t="s">
        <v>424</v>
      </c>
      <c r="I79" s="228">
        <v>50</v>
      </c>
      <c r="J79" s="65"/>
      <c r="K79" s="40"/>
    </row>
    <row r="80" spans="1:11" ht="24.95" customHeight="1">
      <c r="A80" s="309"/>
      <c r="B80" s="226" t="s">
        <v>537</v>
      </c>
      <c r="C80" s="227" t="s">
        <v>420</v>
      </c>
      <c r="D80" s="638" t="s">
        <v>542</v>
      </c>
      <c r="E80" s="638"/>
      <c r="F80" s="638"/>
      <c r="G80" s="638"/>
      <c r="H80" s="227" t="s">
        <v>424</v>
      </c>
      <c r="I80" s="228">
        <v>84</v>
      </c>
      <c r="J80" s="65"/>
      <c r="K80" s="40"/>
    </row>
    <row r="81" spans="1:11" ht="24.95" customHeight="1">
      <c r="A81" s="309"/>
      <c r="B81" s="226" t="s">
        <v>537</v>
      </c>
      <c r="C81" s="227" t="s">
        <v>436</v>
      </c>
      <c r="D81" s="638" t="s">
        <v>543</v>
      </c>
      <c r="E81" s="638"/>
      <c r="F81" s="638"/>
      <c r="G81" s="638"/>
      <c r="H81" s="227" t="s">
        <v>424</v>
      </c>
      <c r="I81" s="228">
        <v>73</v>
      </c>
      <c r="J81" s="65"/>
      <c r="K81" s="40"/>
    </row>
    <row r="82" spans="1:11" ht="24.95" customHeight="1">
      <c r="A82" s="309"/>
      <c r="B82" s="226" t="s">
        <v>544</v>
      </c>
      <c r="C82" s="227" t="s">
        <v>545</v>
      </c>
      <c r="D82" s="638" t="s">
        <v>546</v>
      </c>
      <c r="E82" s="638"/>
      <c r="F82" s="638"/>
      <c r="G82" s="638"/>
      <c r="H82" s="227" t="s">
        <v>462</v>
      </c>
      <c r="I82" s="228">
        <v>630</v>
      </c>
      <c r="J82" s="65" t="s">
        <v>547</v>
      </c>
      <c r="K82" s="40"/>
    </row>
    <row r="83" spans="1:11" ht="24.95" customHeight="1">
      <c r="A83" s="309"/>
      <c r="B83" s="226" t="s">
        <v>548</v>
      </c>
      <c r="C83" s="227" t="s">
        <v>549</v>
      </c>
      <c r="D83" s="638" t="s">
        <v>550</v>
      </c>
      <c r="E83" s="638"/>
      <c r="F83" s="638"/>
      <c r="G83" s="638"/>
      <c r="H83" s="227" t="s">
        <v>478</v>
      </c>
      <c r="I83" s="228">
        <v>630</v>
      </c>
      <c r="J83" s="65" t="s">
        <v>551</v>
      </c>
      <c r="K83" s="40"/>
    </row>
    <row r="84" spans="1:11" ht="24.95" customHeight="1">
      <c r="A84" s="309"/>
      <c r="B84" s="226" t="s">
        <v>552</v>
      </c>
      <c r="C84" s="227" t="s">
        <v>553</v>
      </c>
      <c r="D84" s="638" t="s">
        <v>554</v>
      </c>
      <c r="E84" s="638"/>
      <c r="F84" s="638"/>
      <c r="G84" s="638"/>
      <c r="H84" s="227" t="s">
        <v>478</v>
      </c>
      <c r="I84" s="228">
        <v>300</v>
      </c>
      <c r="J84" s="65" t="s">
        <v>555</v>
      </c>
      <c r="K84" s="40"/>
    </row>
    <row r="85" spans="1:11" ht="24.95" customHeight="1">
      <c r="A85" s="309"/>
      <c r="B85" s="226" t="s">
        <v>556</v>
      </c>
      <c r="C85" s="227" t="s">
        <v>557</v>
      </c>
      <c r="D85" s="638" t="s">
        <v>558</v>
      </c>
      <c r="E85" s="638"/>
      <c r="F85" s="638"/>
      <c r="G85" s="638"/>
      <c r="H85" s="227" t="s">
        <v>462</v>
      </c>
      <c r="I85" s="228">
        <v>10</v>
      </c>
      <c r="J85" s="65" t="s">
        <v>551</v>
      </c>
      <c r="K85" s="40"/>
    </row>
    <row r="86" spans="1:11" ht="24.95" customHeight="1">
      <c r="A86" s="309"/>
      <c r="B86" s="226" t="s">
        <v>556</v>
      </c>
      <c r="C86" s="227" t="s">
        <v>559</v>
      </c>
      <c r="D86" s="638" t="s">
        <v>560</v>
      </c>
      <c r="E86" s="638"/>
      <c r="F86" s="638"/>
      <c r="G86" s="638"/>
      <c r="H86" s="227" t="s">
        <v>561</v>
      </c>
      <c r="I86" s="228">
        <v>10</v>
      </c>
      <c r="J86" s="65" t="s">
        <v>551</v>
      </c>
      <c r="K86" s="40"/>
    </row>
    <row r="87" spans="1:11" ht="24.95" customHeight="1">
      <c r="A87" s="309"/>
      <c r="B87" s="226" t="s">
        <v>552</v>
      </c>
      <c r="C87" s="227" t="s">
        <v>562</v>
      </c>
      <c r="D87" s="638" t="s">
        <v>563</v>
      </c>
      <c r="E87" s="638"/>
      <c r="F87" s="638"/>
      <c r="G87" s="638"/>
      <c r="H87" s="227" t="s">
        <v>462</v>
      </c>
      <c r="I87" s="228">
        <v>320</v>
      </c>
      <c r="J87" s="65" t="s">
        <v>551</v>
      </c>
      <c r="K87" s="40"/>
    </row>
    <row r="88" spans="1:11" ht="24.95" customHeight="1">
      <c r="A88" s="309"/>
      <c r="B88" s="226" t="s">
        <v>564</v>
      </c>
      <c r="C88" s="227" t="s">
        <v>565</v>
      </c>
      <c r="D88" s="638" t="s">
        <v>566</v>
      </c>
      <c r="E88" s="638"/>
      <c r="F88" s="638"/>
      <c r="G88" s="638"/>
      <c r="H88" s="227" t="s">
        <v>478</v>
      </c>
      <c r="I88" s="228">
        <v>300</v>
      </c>
      <c r="J88" s="65" t="s">
        <v>551</v>
      </c>
      <c r="K88" s="40"/>
    </row>
    <row r="89" spans="1:11" ht="24.95" customHeight="1">
      <c r="A89" s="309"/>
      <c r="B89" s="226" t="s">
        <v>564</v>
      </c>
      <c r="C89" s="227" t="s">
        <v>567</v>
      </c>
      <c r="D89" s="638" t="s">
        <v>560</v>
      </c>
      <c r="E89" s="638"/>
      <c r="F89" s="638"/>
      <c r="G89" s="638"/>
      <c r="H89" s="227" t="s">
        <v>462</v>
      </c>
      <c r="I89" s="228">
        <v>10</v>
      </c>
      <c r="J89" s="65" t="s">
        <v>555</v>
      </c>
      <c r="K89" s="40"/>
    </row>
    <row r="90" spans="1:11" ht="24.95" customHeight="1">
      <c r="A90" s="309"/>
      <c r="B90" s="226" t="s">
        <v>568</v>
      </c>
      <c r="C90" s="227" t="s">
        <v>569</v>
      </c>
      <c r="D90" s="638" t="s">
        <v>558</v>
      </c>
      <c r="E90" s="638"/>
      <c r="F90" s="638"/>
      <c r="G90" s="638"/>
      <c r="H90" s="227" t="s">
        <v>478</v>
      </c>
      <c r="I90" s="228">
        <v>10</v>
      </c>
      <c r="J90" s="65" t="s">
        <v>551</v>
      </c>
      <c r="K90" s="40"/>
    </row>
    <row r="91" spans="1:11" ht="24.95" customHeight="1">
      <c r="A91" s="309"/>
      <c r="B91" s="226" t="s">
        <v>568</v>
      </c>
      <c r="C91" s="227" t="s">
        <v>570</v>
      </c>
      <c r="D91" s="638" t="s">
        <v>563</v>
      </c>
      <c r="E91" s="638"/>
      <c r="F91" s="638"/>
      <c r="G91" s="638"/>
      <c r="H91" s="227" t="s">
        <v>478</v>
      </c>
      <c r="I91" s="228">
        <v>320</v>
      </c>
      <c r="J91" s="65" t="s">
        <v>551</v>
      </c>
      <c r="K91" s="40"/>
    </row>
    <row r="92" spans="1:11" ht="24.95" customHeight="1">
      <c r="A92" s="309"/>
      <c r="B92" s="226" t="s">
        <v>571</v>
      </c>
      <c r="C92" s="227" t="s">
        <v>572</v>
      </c>
      <c r="D92" s="638" t="s">
        <v>465</v>
      </c>
      <c r="E92" s="638"/>
      <c r="F92" s="638"/>
      <c r="G92" s="638"/>
      <c r="H92" s="227" t="s">
        <v>416</v>
      </c>
      <c r="I92" s="228">
        <v>2</v>
      </c>
      <c r="J92" s="65" t="s">
        <v>551</v>
      </c>
      <c r="K92" s="40"/>
    </row>
    <row r="93" spans="1:11" ht="24.95" customHeight="1">
      <c r="A93" s="309"/>
      <c r="B93" s="226" t="s">
        <v>573</v>
      </c>
      <c r="C93" s="227" t="s">
        <v>574</v>
      </c>
      <c r="D93" s="638" t="s">
        <v>406</v>
      </c>
      <c r="E93" s="638"/>
      <c r="F93" s="638"/>
      <c r="G93" s="638"/>
      <c r="H93" s="227" t="s">
        <v>575</v>
      </c>
      <c r="I93" s="228">
        <v>1</v>
      </c>
      <c r="J93" s="65" t="s">
        <v>547</v>
      </c>
      <c r="K93" s="40"/>
    </row>
    <row r="94" spans="1:11" ht="24.95" customHeight="1">
      <c r="A94" s="309"/>
      <c r="B94" s="226" t="s">
        <v>576</v>
      </c>
      <c r="C94" s="227" t="s">
        <v>577</v>
      </c>
      <c r="D94" s="638" t="s">
        <v>432</v>
      </c>
      <c r="E94" s="638"/>
      <c r="F94" s="638"/>
      <c r="G94" s="638"/>
      <c r="H94" s="227" t="s">
        <v>578</v>
      </c>
      <c r="I94" s="228">
        <v>1</v>
      </c>
      <c r="J94" s="65" t="s">
        <v>547</v>
      </c>
      <c r="K94" s="40"/>
    </row>
    <row r="95" spans="1:11" ht="24.95" customHeight="1">
      <c r="A95" s="309"/>
      <c r="B95" s="226" t="s">
        <v>579</v>
      </c>
      <c r="C95" s="227" t="s">
        <v>580</v>
      </c>
      <c r="D95" s="647" t="s">
        <v>581</v>
      </c>
      <c r="E95" s="647"/>
      <c r="F95" s="647"/>
      <c r="G95" s="647"/>
      <c r="H95" s="227" t="s">
        <v>582</v>
      </c>
      <c r="I95" s="230">
        <v>304.5</v>
      </c>
      <c r="J95" s="65"/>
      <c r="K95" s="40"/>
    </row>
    <row r="96" spans="1:11" ht="24.95" customHeight="1">
      <c r="A96" s="309"/>
      <c r="B96" s="226" t="s">
        <v>583</v>
      </c>
      <c r="C96" s="227" t="s">
        <v>584</v>
      </c>
      <c r="D96" s="647" t="s">
        <v>581</v>
      </c>
      <c r="E96" s="647"/>
      <c r="F96" s="647"/>
      <c r="G96" s="647"/>
      <c r="H96" s="227" t="s">
        <v>585</v>
      </c>
      <c r="I96" s="230">
        <v>304.5</v>
      </c>
      <c r="J96" s="65"/>
      <c r="K96" s="40"/>
    </row>
    <row r="97" spans="1:11" ht="24.95" customHeight="1" thickBot="1">
      <c r="A97" s="310"/>
      <c r="B97" s="311"/>
      <c r="C97" s="312"/>
      <c r="D97" s="644"/>
      <c r="E97" s="645"/>
      <c r="F97" s="645"/>
      <c r="G97" s="646"/>
      <c r="H97" s="312"/>
      <c r="I97" s="313"/>
      <c r="J97" s="33"/>
      <c r="K97" s="40"/>
    </row>
  </sheetData>
  <mergeCells count="96">
    <mergeCell ref="D97:G97"/>
    <mergeCell ref="D86:G86"/>
    <mergeCell ref="D87:G87"/>
    <mergeCell ref="D88:G88"/>
    <mergeCell ref="D89:G89"/>
    <mergeCell ref="D90:G90"/>
    <mergeCell ref="D91:G91"/>
    <mergeCell ref="D92:G92"/>
    <mergeCell ref="D93:G93"/>
    <mergeCell ref="D94:G94"/>
    <mergeCell ref="D95:G95"/>
    <mergeCell ref="D96:G96"/>
    <mergeCell ref="D85:G85"/>
    <mergeCell ref="D74:G74"/>
    <mergeCell ref="D75:G75"/>
    <mergeCell ref="D76:G76"/>
    <mergeCell ref="D77:G77"/>
    <mergeCell ref="D78:G78"/>
    <mergeCell ref="D79:G79"/>
    <mergeCell ref="D80:G80"/>
    <mergeCell ref="D81:G81"/>
    <mergeCell ref="D82:G82"/>
    <mergeCell ref="D83:G83"/>
    <mergeCell ref="D84:G84"/>
    <mergeCell ref="D73:G73"/>
    <mergeCell ref="D62:G62"/>
    <mergeCell ref="D63:G63"/>
    <mergeCell ref="D64:G64"/>
    <mergeCell ref="D65:G65"/>
    <mergeCell ref="D66:G66"/>
    <mergeCell ref="D67:G67"/>
    <mergeCell ref="D68:G68"/>
    <mergeCell ref="D69:G69"/>
    <mergeCell ref="D70:G70"/>
    <mergeCell ref="D71:G71"/>
    <mergeCell ref="D72:G72"/>
    <mergeCell ref="D61:G61"/>
    <mergeCell ref="D50:G50"/>
    <mergeCell ref="D51:G51"/>
    <mergeCell ref="D52:G52"/>
    <mergeCell ref="D53:G53"/>
    <mergeCell ref="D54:G54"/>
    <mergeCell ref="D55:G55"/>
    <mergeCell ref="D56:G56"/>
    <mergeCell ref="D57:G57"/>
    <mergeCell ref="D58:G58"/>
    <mergeCell ref="D59:G59"/>
    <mergeCell ref="D60:G60"/>
    <mergeCell ref="D49:G49"/>
    <mergeCell ref="D38:G38"/>
    <mergeCell ref="D39:G39"/>
    <mergeCell ref="D40:G40"/>
    <mergeCell ref="D41:G41"/>
    <mergeCell ref="D42:G42"/>
    <mergeCell ref="D43:G43"/>
    <mergeCell ref="D44:G44"/>
    <mergeCell ref="D45:G45"/>
    <mergeCell ref="D46:G46"/>
    <mergeCell ref="D47:G47"/>
    <mergeCell ref="D48:G48"/>
    <mergeCell ref="D37:G37"/>
    <mergeCell ref="D26:G26"/>
    <mergeCell ref="D27:G27"/>
    <mergeCell ref="D28:G28"/>
    <mergeCell ref="D29:G29"/>
    <mergeCell ref="D30:G30"/>
    <mergeCell ref="D31:G31"/>
    <mergeCell ref="D32:G32"/>
    <mergeCell ref="D33:G33"/>
    <mergeCell ref="D34:G34"/>
    <mergeCell ref="D35:G35"/>
    <mergeCell ref="D36:G36"/>
    <mergeCell ref="D25:G25"/>
    <mergeCell ref="D14:G14"/>
    <mergeCell ref="D15:G15"/>
    <mergeCell ref="D16:G16"/>
    <mergeCell ref="D17:G17"/>
    <mergeCell ref="D18:G18"/>
    <mergeCell ref="D19:G19"/>
    <mergeCell ref="D20:G20"/>
    <mergeCell ref="D21:G21"/>
    <mergeCell ref="D22:G22"/>
    <mergeCell ref="D23:G23"/>
    <mergeCell ref="D24:G24"/>
    <mergeCell ref="D13:G13"/>
    <mergeCell ref="D2:G2"/>
    <mergeCell ref="D3:G3"/>
    <mergeCell ref="D4:G4"/>
    <mergeCell ref="D5:G5"/>
    <mergeCell ref="D6:G6"/>
    <mergeCell ref="D7:G7"/>
    <mergeCell ref="D8:G8"/>
    <mergeCell ref="D9:G9"/>
    <mergeCell ref="D10:G10"/>
    <mergeCell ref="D11:G11"/>
    <mergeCell ref="D12:G12"/>
  </mergeCells>
  <phoneticPr fontId="1" type="noConversion"/>
  <printOptions horizontalCentered="1"/>
  <pageMargins left="0.39370078740157483" right="0.39370078740157483" top="0.59055118110236227" bottom="0.59055118110236227" header="0.39370078740157483" footer="0.39370078740157483"/>
  <pageSetup paperSize="9" scale="8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42</vt:i4>
      </vt:variant>
      <vt:variant>
        <vt:lpstr>이름 지정된 범위</vt:lpstr>
      </vt:variant>
      <vt:variant>
        <vt:i4>41</vt:i4>
      </vt:variant>
    </vt:vector>
  </HeadingPairs>
  <TitlesOfParts>
    <vt:vector size="83" baseType="lpstr">
      <vt:lpstr>관급자재총괄집계표</vt:lpstr>
      <vt:lpstr>하차총괄집계표</vt:lpstr>
      <vt:lpstr>자재운반총괄집계표</vt:lpstr>
      <vt:lpstr>토공 총괄집계표</vt:lpstr>
      <vt:lpstr>토공</vt:lpstr>
      <vt:lpstr>토적표</vt:lpstr>
      <vt:lpstr>철거공</vt:lpstr>
      <vt:lpstr>철거공수량집계표</vt:lpstr>
      <vt:lpstr>철거공폐기물집계표</vt:lpstr>
      <vt:lpstr>철거공수량산출서</vt:lpstr>
      <vt:lpstr>철거공임목폐기물집계표</vt:lpstr>
      <vt:lpstr>폐기목중량</vt:lpstr>
      <vt:lpstr>폐기목 중량환산표1</vt:lpstr>
      <vt:lpstr>폐기목 중량환산표2</vt:lpstr>
      <vt:lpstr>수목제원표1</vt:lpstr>
      <vt:lpstr>수목제원표2</vt:lpstr>
      <vt:lpstr>식재공</vt:lpstr>
      <vt:lpstr>식재공수량집계</vt:lpstr>
      <vt:lpstr>수목중량</vt:lpstr>
      <vt:lpstr>식재공관급자재집계표</vt:lpstr>
      <vt:lpstr>식재공운반집계표</vt:lpstr>
      <vt:lpstr>시설공</vt:lpstr>
      <vt:lpstr>시설공수량집계</vt:lpstr>
      <vt:lpstr>시설공관급자재집계표1</vt:lpstr>
      <vt:lpstr>시설공관급자재집계표2</vt:lpstr>
      <vt:lpstr>시설공관급자재집계표3</vt:lpstr>
      <vt:lpstr>시설공관급자재집계표4</vt:lpstr>
      <vt:lpstr>시설공운반집계표</vt:lpstr>
      <vt:lpstr>시설공토공집계표</vt:lpstr>
      <vt:lpstr>시설공하차집계표</vt:lpstr>
      <vt:lpstr>시설공수량산출서</vt:lpstr>
      <vt:lpstr>포장공</vt:lpstr>
      <vt:lpstr>포장공수량집계</vt:lpstr>
      <vt:lpstr>포장공관급자재집계표</vt:lpstr>
      <vt:lpstr>포장공운반집계표</vt:lpstr>
      <vt:lpstr>포장공토공집계표</vt:lpstr>
      <vt:lpstr>포장공하차집계표</vt:lpstr>
      <vt:lpstr>포장공수량산출서</vt:lpstr>
      <vt:lpstr>설비공</vt:lpstr>
      <vt:lpstr>설비공수량집계</vt:lpstr>
      <vt:lpstr>설비공토공집계표</vt:lpstr>
      <vt:lpstr>설비공수량산출서</vt:lpstr>
      <vt:lpstr>관급자재총괄집계표!Print_Area</vt:lpstr>
      <vt:lpstr>설비공수량집계!Print_Area</vt:lpstr>
      <vt:lpstr>수목중량!Print_Area</vt:lpstr>
      <vt:lpstr>시설공수량산출서!Print_Area</vt:lpstr>
      <vt:lpstr>시설공수량집계!Print_Area</vt:lpstr>
      <vt:lpstr>시설공운반집계표!Print_Area</vt:lpstr>
      <vt:lpstr>시설공토공집계표!Print_Area</vt:lpstr>
      <vt:lpstr>식재공관급자재집계표!Print_Area</vt:lpstr>
      <vt:lpstr>식재공수량집계!Print_Area</vt:lpstr>
      <vt:lpstr>자재운반총괄집계표!Print_Area</vt:lpstr>
      <vt:lpstr>철거공임목폐기물집계표!Print_Area</vt:lpstr>
      <vt:lpstr>'토공 총괄집계표'!Print_Area</vt:lpstr>
      <vt:lpstr>토적표!Print_Area</vt:lpstr>
      <vt:lpstr>폐기목중량!Print_Area</vt:lpstr>
      <vt:lpstr>포장공수량집계!Print_Area</vt:lpstr>
      <vt:lpstr>포장공토공집계표!Print_Area</vt:lpstr>
      <vt:lpstr>포장공하차집계표!Print_Area</vt:lpstr>
      <vt:lpstr>하차총괄집계표!Print_Area</vt:lpstr>
      <vt:lpstr>설비공수량산출서!Print_Titles</vt:lpstr>
      <vt:lpstr>수목중량!Print_Titles</vt:lpstr>
      <vt:lpstr>시설공관급자재집계표1!Print_Titles</vt:lpstr>
      <vt:lpstr>시설공관급자재집계표2!Print_Titles</vt:lpstr>
      <vt:lpstr>시설공관급자재집계표3!Print_Titles</vt:lpstr>
      <vt:lpstr>시설공관급자재집계표4!Print_Titles</vt:lpstr>
      <vt:lpstr>시설공수량집계!Print_Titles</vt:lpstr>
      <vt:lpstr>시설공운반집계표!Print_Titles</vt:lpstr>
      <vt:lpstr>시설공토공집계표!Print_Titles</vt:lpstr>
      <vt:lpstr>시설공하차집계표!Print_Titles</vt:lpstr>
      <vt:lpstr>식재공관급자재집계표!Print_Titles</vt:lpstr>
      <vt:lpstr>식재공수량집계!Print_Titles</vt:lpstr>
      <vt:lpstr>식재공운반집계표!Print_Titles</vt:lpstr>
      <vt:lpstr>철거공수량집계표!Print_Titles</vt:lpstr>
      <vt:lpstr>철거공임목폐기물집계표!Print_Titles</vt:lpstr>
      <vt:lpstr>철거공폐기물집계표!Print_Titles</vt:lpstr>
      <vt:lpstr>'토공 총괄집계표'!Print_Titles</vt:lpstr>
      <vt:lpstr>토적표!Print_Titles</vt:lpstr>
      <vt:lpstr>폐기목중량!Print_Titles</vt:lpstr>
      <vt:lpstr>포장공관급자재집계표!Print_Titles</vt:lpstr>
      <vt:lpstr>포장공수량집계!Print_Titles</vt:lpstr>
      <vt:lpstr>포장공운반집계표!Print_Titles</vt:lpstr>
      <vt:lpstr>포장공토공집계표!Print_Titles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SJS</dc:creator>
  <cp:lastModifiedBy>Jeonghun Lee</cp:lastModifiedBy>
  <cp:lastPrinted>2024-04-09T04:54:29Z</cp:lastPrinted>
  <dcterms:created xsi:type="dcterms:W3CDTF">2020-05-31T06:02:32Z</dcterms:created>
  <dcterms:modified xsi:type="dcterms:W3CDTF">2026-05-29T08:23:01Z</dcterms:modified>
</cp:coreProperties>
</file>