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po\Documents\AA279C\AA279C_Pietrasz_Newport\CAD\"/>
    </mc:Choice>
  </mc:AlternateContent>
  <xr:revisionPtr revIDLastSave="0" documentId="8_{36E720C9-5A8F-4E0E-A89B-94857981CC3E}" xr6:coauthVersionLast="46" xr6:coauthVersionMax="46" xr10:uidLastSave="{00000000-0000-0000-0000-000000000000}"/>
  <bookViews>
    <workbookView xWindow="-108" yWindow="-108" windowWidth="23256" windowHeight="12576" xr2:uid="{8D9FA205-08B0-4708-B193-5A16B90B3E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I15" i="1"/>
  <c r="F3" i="1"/>
  <c r="I3" i="1" s="1"/>
  <c r="F6" i="1"/>
  <c r="I6" i="1"/>
  <c r="F2" i="1"/>
  <c r="F7" i="1"/>
  <c r="I7" i="1" s="1"/>
  <c r="G3" i="1"/>
  <c r="J3" i="1"/>
  <c r="J8" i="1" s="1"/>
  <c r="B8" i="1"/>
  <c r="I4" i="1"/>
  <c r="J7" i="1"/>
  <c r="J6" i="1"/>
  <c r="C7" i="1"/>
  <c r="D7" i="1"/>
  <c r="G6" i="1"/>
  <c r="I2" i="1"/>
  <c r="F5" i="1"/>
  <c r="I5" i="1" s="1"/>
  <c r="E7" i="1"/>
  <c r="J5" i="1"/>
  <c r="J4" i="1"/>
  <c r="J2" i="1"/>
  <c r="I8" i="1" l="1"/>
  <c r="G7" i="1"/>
</calcChain>
</file>

<file path=xl/sharedStrings.xml><?xml version="1.0" encoding="utf-8"?>
<sst xmlns="http://schemas.openxmlformats.org/spreadsheetml/2006/main" count="25" uniqueCount="20">
  <si>
    <t>Component</t>
  </si>
  <si>
    <t>Mass, kg</t>
  </si>
  <si>
    <t>Izz, kg m^2</t>
  </si>
  <si>
    <t>Quantity</t>
  </si>
  <si>
    <t>Forward Body</t>
  </si>
  <si>
    <r>
      <t xml:space="preserve">Width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, m</t>
    </r>
  </si>
  <si>
    <r>
      <t xml:space="preserve">Length </t>
    </r>
    <r>
      <rPr>
        <b/>
        <i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, m</t>
    </r>
  </si>
  <si>
    <r>
      <t xml:space="preserve">Height </t>
    </r>
    <r>
      <rPr>
        <b/>
        <i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, m</t>
    </r>
  </si>
  <si>
    <t>Sail Booms</t>
  </si>
  <si>
    <t>Sail</t>
  </si>
  <si>
    <t>Rear Body</t>
  </si>
  <si>
    <t>TOTAL</t>
  </si>
  <si>
    <t>// to Z-Axis Distance, m</t>
  </si>
  <si>
    <t>Iyy, kg m^2</t>
  </si>
  <si>
    <t>// to Y-Axis Distance, m</t>
  </si>
  <si>
    <t>Solar Panel X-Tilt</t>
  </si>
  <si>
    <t>Solar Panel Y-Tilt</t>
  </si>
  <si>
    <t>-</t>
  </si>
  <si>
    <t>Err</t>
  </si>
  <si>
    <t>CAD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</si>
</sst>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D4757-0A19-4E04-81B9-E4397968211C}">
  <dimension ref="A1:J15"/>
  <sheetViews>
    <sheetView tabSelected="1" workbookViewId="0">
      <selection activeCell="G16" sqref="G16"/>
    </sheetView>
  </sheetViews>
  <sheetFormatPr defaultRowHeight="14.4" x14ac:dyDescent="0.3"/>
  <cols>
    <col min="1" max="1" width="14.77734375" bestFit="1" customWidth="1"/>
    <col min="2" max="2" width="14.6640625" customWidth="1"/>
    <col min="3" max="3" width="13.88671875" customWidth="1"/>
    <col min="4" max="4" width="11.5546875" bestFit="1" customWidth="1"/>
    <col min="5" max="5" width="11.5546875" customWidth="1"/>
    <col min="6" max="7" width="21" bestFit="1" customWidth="1"/>
    <col min="8" max="8" width="16.21875" bestFit="1" customWidth="1"/>
    <col min="9" max="9" width="12.33203125" customWidth="1"/>
    <col min="10" max="10" width="12" bestFit="1" customWidth="1"/>
  </cols>
  <sheetData>
    <row r="1" spans="1:10" x14ac:dyDescent="0.3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14</v>
      </c>
      <c r="G1" s="1" t="s">
        <v>12</v>
      </c>
      <c r="H1" s="1" t="s">
        <v>3</v>
      </c>
      <c r="I1" s="1" t="s">
        <v>13</v>
      </c>
      <c r="J1" s="1" t="s">
        <v>2</v>
      </c>
    </row>
    <row r="2" spans="1:10" x14ac:dyDescent="0.3">
      <c r="A2" t="s">
        <v>4</v>
      </c>
      <c r="B2">
        <v>1.4716800000000001</v>
      </c>
      <c r="C2">
        <v>0.1</v>
      </c>
      <c r="D2">
        <v>0.1</v>
      </c>
      <c r="E2">
        <v>0.11</v>
      </c>
      <c r="F2">
        <f>0.17555-E2/2</f>
        <v>0.12055000000000002</v>
      </c>
      <c r="G2">
        <v>0</v>
      </c>
      <c r="H2">
        <v>1</v>
      </c>
      <c r="I2">
        <f>(1/12 *B2 *(D2^2 + E2^2) + B2*(F2^2))</f>
        <v>2.4097242943200006E-2</v>
      </c>
      <c r="J2">
        <f>(1/12 *B2 *(C2^2 + D2^2) + B2*(G2^2))</f>
        <v>2.4528000000000006E-3</v>
      </c>
    </row>
    <row r="3" spans="1:10" x14ac:dyDescent="0.3">
      <c r="A3" t="s">
        <v>8</v>
      </c>
      <c r="B3">
        <v>0.2324</v>
      </c>
      <c r="C3" s="2">
        <v>2.0000000000000001E-4</v>
      </c>
      <c r="D3">
        <v>4</v>
      </c>
      <c r="E3">
        <v>3.5000000000000003E-2</v>
      </c>
      <c r="F3">
        <f>SQRT((0.06555+E3/2)^2 + ((D3/2-0.13) /SQRT(2) )^2)</f>
        <v>1.3248952043463664</v>
      </c>
      <c r="G3">
        <f>2-0.0043</f>
        <v>1.9957</v>
      </c>
      <c r="H3">
        <v>4</v>
      </c>
      <c r="I3" s="2">
        <f>(1/12 *B3 *((C3^2)/SQRT(2) + (D3^2)/SQRT(2) + E3^2) + B3*(F3^2))</f>
        <v>0.62707525907911021</v>
      </c>
      <c r="J3" s="2">
        <f>(1/12 *B3 *(C3^2 + D3^2) + B3*(G3^2))</f>
        <v>1.2354736845173333</v>
      </c>
    </row>
    <row r="4" spans="1:10" x14ac:dyDescent="0.3">
      <c r="A4" t="s">
        <v>9</v>
      </c>
      <c r="B4">
        <v>0.19872000000000001</v>
      </c>
      <c r="C4">
        <v>5.57</v>
      </c>
      <c r="D4">
        <v>5.57</v>
      </c>
      <c r="E4" s="2">
        <v>4.5000000000000001E-6</v>
      </c>
      <c r="F4">
        <v>6.5549999999999997E-2</v>
      </c>
      <c r="G4">
        <v>0</v>
      </c>
      <c r="H4">
        <v>1</v>
      </c>
      <c r="I4" s="2">
        <f>(1/12 *B4 *(D4^2 + E4^2) + B4*(F4^2))</f>
        <v>0.51462620459313535</v>
      </c>
      <c r="J4">
        <f>(1/12 *B4 *(C4^2 + D4^2) + B4*(G4^2))</f>
        <v>1.0275446879999999</v>
      </c>
    </row>
    <row r="5" spans="1:10" x14ac:dyDescent="0.3">
      <c r="A5" t="s">
        <v>10</v>
      </c>
      <c r="B5">
        <v>1.73</v>
      </c>
      <c r="C5">
        <v>0.1</v>
      </c>
      <c r="D5">
        <v>0.1</v>
      </c>
      <c r="E5">
        <v>0.23</v>
      </c>
      <c r="F5">
        <f>0.16445-E5/2</f>
        <v>4.9450000000000008E-2</v>
      </c>
      <c r="G5">
        <v>0</v>
      </c>
      <c r="H5">
        <v>1</v>
      </c>
      <c r="I5">
        <f>(1/12 *B5 *(D5^2 + E5^2) + B5*(F5^2))</f>
        <v>1.3298456658333336E-2</v>
      </c>
      <c r="J5">
        <f>(1/12 *B5 *(C5^2 + D5^2) + B5*(G5^2))</f>
        <v>2.8833333333333337E-3</v>
      </c>
    </row>
    <row r="6" spans="1:10" x14ac:dyDescent="0.3">
      <c r="A6" t="s">
        <v>15</v>
      </c>
      <c r="B6">
        <v>0.15</v>
      </c>
      <c r="C6" s="2">
        <v>6.4999999999999997E-3</v>
      </c>
      <c r="D6">
        <v>0.1</v>
      </c>
      <c r="E6">
        <v>0.316</v>
      </c>
      <c r="F6">
        <f>0.16445+E6/2*COS(RADIANS(20))</f>
        <v>0.31292143408417356</v>
      </c>
      <c r="G6">
        <f>D5/2 +E6/2*SIN(RADIANS(20))</f>
        <v>0.10403918264545567</v>
      </c>
      <c r="H6">
        <v>2</v>
      </c>
      <c r="I6" s="2">
        <f>(1/12 *B6*((D6^2)*COS((RADIANS(20)) )+ (C6^2) + (E6^2)*SIN((RADIANS(20)) )) + B6*(F6^2))</f>
        <v>1.5232872831891705E-2</v>
      </c>
      <c r="J6" s="2">
        <f>(1/12 *B6*((C6^2)*COS(RADIANS(20))  + (D6^2)  + (E6^2)*SIN(RADIANS(20))) + B6*(G6^2))</f>
        <v>2.1760285468946251E-3</v>
      </c>
    </row>
    <row r="7" spans="1:10" x14ac:dyDescent="0.3">
      <c r="A7" t="s">
        <v>16</v>
      </c>
      <c r="B7">
        <v>0.15</v>
      </c>
      <c r="C7">
        <f>D6</f>
        <v>0.1</v>
      </c>
      <c r="D7" s="2">
        <f>C6</f>
        <v>6.4999999999999997E-3</v>
      </c>
      <c r="E7">
        <f>E6</f>
        <v>0.316</v>
      </c>
      <c r="F7">
        <f>SQRT( (0.16445+E7/2*COS(RADIANS(20)))^2 +( D5/2 +E7/2*SIN(RADIANS(20)))^2 )</f>
        <v>0.32976351440817442</v>
      </c>
      <c r="G7">
        <f>G6</f>
        <v>0.10403918264545567</v>
      </c>
      <c r="H7">
        <v>2</v>
      </c>
      <c r="I7" s="2">
        <f>(1/12 *B7 *((E7^2) + (D7^2)  ) + B7*(F7^2))</f>
        <v>1.756032444022454E-2</v>
      </c>
      <c r="J7" s="2">
        <f>(1/12 *B7 *((C7^2)  + (D7^2)*COS(RADIANS(20))  + (E7^2)*SIN(RADIANS(20))) + B7*(G7^2))</f>
        <v>2.1760285468946251E-3</v>
      </c>
    </row>
    <row r="8" spans="1:10" x14ac:dyDescent="0.3">
      <c r="A8" s="1" t="s">
        <v>11</v>
      </c>
      <c r="B8" s="1">
        <f>SUMPRODUCT(B2:B7,H2:H7)</f>
        <v>4.93</v>
      </c>
      <c r="C8" s="1" t="s">
        <v>17</v>
      </c>
      <c r="D8" s="1" t="s">
        <v>17</v>
      </c>
      <c r="E8" s="1" t="s">
        <v>17</v>
      </c>
      <c r="F8" s="1" t="s">
        <v>17</v>
      </c>
      <c r="G8" s="1" t="s">
        <v>17</v>
      </c>
      <c r="H8" s="1" t="s">
        <v>17</v>
      </c>
      <c r="I8" s="1">
        <f>SUMPRODUCT(I2:I7,H2:H7)</f>
        <v>3.1259093350553417</v>
      </c>
      <c r="J8" s="1">
        <f>SUMPRODUCT(J2:J7,H2:H7)</f>
        <v>5.9834796735902449</v>
      </c>
    </row>
    <row r="14" spans="1:10" x14ac:dyDescent="0.3">
      <c r="H14" t="s">
        <v>19</v>
      </c>
      <c r="I14">
        <v>3.09578</v>
      </c>
      <c r="J14">
        <v>5.9819000000000004</v>
      </c>
    </row>
    <row r="15" spans="1:10" x14ac:dyDescent="0.3">
      <c r="H15" t="s">
        <v>18</v>
      </c>
      <c r="I15">
        <f>ABS(I14-I8)/I14</f>
        <v>9.7323889473224078E-3</v>
      </c>
      <c r="J15">
        <f>ABS(J14-J8)/J14</f>
        <v>2.6407555964567578E-4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Newport</dc:creator>
  <cp:lastModifiedBy>Max Newport</cp:lastModifiedBy>
  <dcterms:created xsi:type="dcterms:W3CDTF">2021-04-05T05:24:21Z</dcterms:created>
  <dcterms:modified xsi:type="dcterms:W3CDTF">2021-04-05T19:49:58Z</dcterms:modified>
</cp:coreProperties>
</file>