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72154AF-B01A-4905-819F-2A912E628C61}" xr6:coauthVersionLast="47" xr6:coauthVersionMax="47" xr10:uidLastSave="{00000000-0000-0000-0000-000000000000}"/>
  <bookViews>
    <workbookView xWindow="2652" yWindow="2652" windowWidth="17280" windowHeight="8880"/>
  </bookViews>
  <sheets>
    <sheet name="Database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5" i="1"/>
  <c r="F5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</calcChain>
</file>

<file path=xl/sharedStrings.xml><?xml version="1.0" encoding="utf-8"?>
<sst xmlns="http://schemas.openxmlformats.org/spreadsheetml/2006/main" count="35" uniqueCount="27">
  <si>
    <t>CPI 1984</t>
  </si>
  <si>
    <t>HEPI 1983</t>
  </si>
  <si>
    <t>USPPI</t>
  </si>
  <si>
    <r>
      <t>CPI</t>
    </r>
    <r>
      <rPr>
        <sz val="10"/>
        <rFont val="Times New Roman"/>
        <family val="1"/>
      </rPr>
      <t xml:space="preserve"> is the U.S. Consumer Price Index.</t>
    </r>
  </si>
  <si>
    <t>N/A</t>
  </si>
  <si>
    <r>
      <t>HEPI</t>
    </r>
    <r>
      <rPr>
        <b/>
        <i/>
        <sz val="10"/>
        <rFont val="Times New Roman"/>
        <family val="1"/>
      </rPr>
      <t xml:space="preserve"> </t>
    </r>
    <r>
      <rPr>
        <sz val="10"/>
        <rFont val="Times New Roman"/>
        <family val="1"/>
      </rPr>
      <t>is the Higher Education Price Index published by Research Associates of Washington.</t>
    </r>
  </si>
  <si>
    <r>
      <t>IUBL-S</t>
    </r>
    <r>
      <rPr>
        <sz val="10"/>
        <rFont val="Times New Roman"/>
        <family val="1"/>
      </rPr>
      <t xml:space="preserve"> is the Indiana University Bloomington Libraries serials budget index, based on 1983/84.</t>
    </r>
  </si>
  <si>
    <r>
      <t xml:space="preserve">It is </t>
    </r>
    <r>
      <rPr>
        <i/>
        <sz val="10"/>
        <rFont val="Times New Roman"/>
        <family val="1"/>
      </rPr>
      <t xml:space="preserve">not </t>
    </r>
    <r>
      <rPr>
        <sz val="10"/>
        <rFont val="Times New Roman"/>
        <family val="1"/>
      </rPr>
      <t>limited to U.S. periodicals.  It includes all serials subscriptions, both U.S. and foreign.</t>
    </r>
  </si>
  <si>
    <r>
      <t>CPI</t>
    </r>
    <r>
      <rPr>
        <sz val="8"/>
        <rFont val="Times New Roman"/>
        <family val="1"/>
      </rPr>
      <t xml:space="preserve"> is the U.S. Consumer Price Index.</t>
    </r>
  </si>
  <si>
    <r>
      <t>HEPI</t>
    </r>
    <r>
      <rPr>
        <b/>
        <i/>
        <sz val="8"/>
        <rFont val="Times New Roman"/>
        <family val="1"/>
      </rPr>
      <t xml:space="preserve"> </t>
    </r>
    <r>
      <rPr>
        <sz val="8"/>
        <rFont val="Times New Roman"/>
        <family val="1"/>
      </rPr>
      <t>is the Higher Education Price Index published by Research Associates of Washington.</t>
    </r>
  </si>
  <si>
    <r>
      <t>IUBL-S</t>
    </r>
    <r>
      <rPr>
        <sz val="8"/>
        <rFont val="Times New Roman"/>
        <family val="1"/>
      </rPr>
      <t xml:space="preserve"> is the Indiana University Bloomington Libraries serials budget index, based on 1983/84.  It is </t>
    </r>
    <r>
      <rPr>
        <i/>
        <sz val="8"/>
        <rFont val="Times New Roman"/>
        <family val="1"/>
      </rPr>
      <t>not</t>
    </r>
    <r>
      <rPr>
        <sz val="8"/>
        <rFont val="Times New Roman"/>
        <family val="1"/>
      </rPr>
      <t xml:space="preserve"> limited to U.S. periodicals.</t>
    </r>
  </si>
  <si>
    <t>It includes all U.S. and foreign serials subscriptions.</t>
  </si>
  <si>
    <r>
      <t>USPPI</t>
    </r>
    <r>
      <rPr>
        <b/>
        <i/>
        <sz val="10"/>
        <rFont val="Times New Roman"/>
        <family val="1"/>
      </rPr>
      <t xml:space="preserve"> </t>
    </r>
    <r>
      <rPr>
        <sz val="10"/>
        <rFont val="Times New Roman"/>
        <family val="1"/>
      </rPr>
      <t>is the U.S. Periodicals Price Index, excluding Russian translations, compiled by the ALA/ALCTS Library Materials Price Index Committee.</t>
    </r>
  </si>
  <si>
    <r>
      <t>USPPI</t>
    </r>
    <r>
      <rPr>
        <b/>
        <i/>
        <sz val="8"/>
        <rFont val="Times New Roman"/>
        <family val="1"/>
      </rPr>
      <t xml:space="preserve"> </t>
    </r>
    <r>
      <rPr>
        <sz val="8"/>
        <rFont val="Times New Roman"/>
        <family val="1"/>
      </rPr>
      <t xml:space="preserve">is the U.S. Periodicals Price Index, excluding Russian translations, compiled by the ALA/ALCTS Library Materials Price Index </t>
    </r>
  </si>
  <si>
    <t>Committee.</t>
  </si>
  <si>
    <r>
      <t xml:space="preserve">CPI, HEPI, and USPPI </t>
    </r>
    <r>
      <rPr>
        <sz val="10"/>
        <rFont val="Times New Roman"/>
        <family val="1"/>
      </rPr>
      <t xml:space="preserve">data are excerpted from </t>
    </r>
    <r>
      <rPr>
        <i/>
        <sz val="10"/>
        <rFont val="Times New Roman"/>
        <family val="1"/>
      </rPr>
      <t xml:space="preserve">American Libraries </t>
    </r>
    <r>
      <rPr>
        <sz val="10"/>
        <rFont val="Times New Roman"/>
        <family val="1"/>
      </rPr>
      <t>at
http://www.ala.org/alonline/archive/periodicals02.html</t>
    </r>
  </si>
  <si>
    <t>w/o Database</t>
  </si>
  <si>
    <r>
      <t>w/o Database</t>
    </r>
    <r>
      <rPr>
        <sz val="10"/>
        <rFont val="Times New Roman"/>
        <family val="1"/>
      </rPr>
      <t xml:space="preserve"> is the Indiana University Bloomington Libraries serials budget index, based on 1983/84, with </t>
    </r>
  </si>
  <si>
    <t>Database serials allocations subtracted.</t>
  </si>
  <si>
    <r>
      <t>w/o Database</t>
    </r>
    <r>
      <rPr>
        <sz val="8"/>
        <rFont val="Times New Roman"/>
        <family val="1"/>
      </rPr>
      <t xml:space="preserve"> is the Indiana University Bloomington Libraries serials budget index, based on 1983/84, with </t>
    </r>
  </si>
  <si>
    <t>IUBL-S</t>
  </si>
  <si>
    <t>IUBL-S is based on serials allocations, not periodicals expenditures.</t>
  </si>
  <si>
    <t>Electronic resources and databases are included in the allocations, not just print.</t>
  </si>
  <si>
    <t>International titles are included, not just U.S.</t>
  </si>
  <si>
    <t>Discounts, service charges, and handling fees may be included.</t>
  </si>
  <si>
    <t>The index is not based on the same market basket of items as the USPPI.</t>
  </si>
  <si>
    <t>Problems with use of “comparative”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</si>
</sst>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i/>
      <sz val="8"/>
      <name val="Times New Roman"/>
      <family val="1"/>
    </font>
    <font>
      <i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28033373107997E-2"/>
          <c:y val="6.0418544425866881E-2"/>
          <c:w val="0.88192785697669251"/>
          <c:h val="0.77919088328531783"/>
        </c:manualLayout>
      </c:layout>
      <c:lineChart>
        <c:grouping val="standard"/>
        <c:varyColors val="0"/>
        <c:ser>
          <c:idx val="0"/>
          <c:order val="0"/>
          <c:tx>
            <c:strRef>
              <c:f>Database!$C$36</c:f>
              <c:strCache>
                <c:ptCount val="1"/>
                <c:pt idx="0">
                  <c:v>CPI 1984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Database!$B$37:$B$55</c:f>
              <c:numCache>
                <c:formatCode>General</c:formatCode>
                <c:ptCount val="1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</c:numCache>
            </c:numRef>
          </c:cat>
          <c:val>
            <c:numRef>
              <c:f>Database!$C$37:$C$55</c:f>
              <c:numCache>
                <c:formatCode>0.00</c:formatCode>
                <c:ptCount val="19"/>
                <c:pt idx="0">
                  <c:v>100</c:v>
                </c:pt>
                <c:pt idx="1">
                  <c:v>103.6</c:v>
                </c:pt>
                <c:pt idx="2">
                  <c:v>105.5</c:v>
                </c:pt>
                <c:pt idx="3">
                  <c:v>109.3</c:v>
                </c:pt>
                <c:pt idx="4">
                  <c:v>113.9</c:v>
                </c:pt>
                <c:pt idx="5">
                  <c:v>119.3</c:v>
                </c:pt>
                <c:pt idx="6">
                  <c:v>125.8</c:v>
                </c:pt>
                <c:pt idx="7">
                  <c:v>131.1</c:v>
                </c:pt>
                <c:pt idx="8">
                  <c:v>135.6</c:v>
                </c:pt>
                <c:pt idx="9">
                  <c:v>139.1</c:v>
                </c:pt>
                <c:pt idx="10">
                  <c:v>142.6</c:v>
                </c:pt>
                <c:pt idx="11">
                  <c:v>146.69999999999999</c:v>
                </c:pt>
                <c:pt idx="12">
                  <c:v>151</c:v>
                </c:pt>
                <c:pt idx="13">
                  <c:v>154.5</c:v>
                </c:pt>
                <c:pt idx="14">
                  <c:v>156.9</c:v>
                </c:pt>
                <c:pt idx="15">
                  <c:v>160.30000000000001</c:v>
                </c:pt>
                <c:pt idx="16">
                  <c:v>165.7</c:v>
                </c:pt>
                <c:pt idx="17">
                  <c:v>170.5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7-45CC-A05A-A5DAF4A07BF1}"/>
            </c:ext>
          </c:extLst>
        </c:ser>
        <c:ser>
          <c:idx val="1"/>
          <c:order val="1"/>
          <c:tx>
            <c:strRef>
              <c:f>Database!$D$36</c:f>
              <c:strCache>
                <c:ptCount val="1"/>
                <c:pt idx="0">
                  <c:v>HEPI 1983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Database!$B$37:$B$55</c:f>
              <c:numCache>
                <c:formatCode>General</c:formatCode>
                <c:ptCount val="1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</c:numCache>
            </c:numRef>
          </c:cat>
          <c:val>
            <c:numRef>
              <c:f>Database!$D$37:$D$55</c:f>
              <c:numCache>
                <c:formatCode>0.00</c:formatCode>
                <c:ptCount val="19"/>
                <c:pt idx="0">
                  <c:v>104.8</c:v>
                </c:pt>
                <c:pt idx="1">
                  <c:v>110.8</c:v>
                </c:pt>
                <c:pt idx="2">
                  <c:v>116.3</c:v>
                </c:pt>
                <c:pt idx="3">
                  <c:v>120.9</c:v>
                </c:pt>
                <c:pt idx="4">
                  <c:v>126.2</c:v>
                </c:pt>
                <c:pt idx="5">
                  <c:v>132.80000000000001</c:v>
                </c:pt>
                <c:pt idx="6">
                  <c:v>140.80000000000001</c:v>
                </c:pt>
                <c:pt idx="7">
                  <c:v>148.1</c:v>
                </c:pt>
                <c:pt idx="8">
                  <c:v>153.5</c:v>
                </c:pt>
                <c:pt idx="9">
                  <c:v>157.9</c:v>
                </c:pt>
                <c:pt idx="10">
                  <c:v>163.30000000000001</c:v>
                </c:pt>
                <c:pt idx="11">
                  <c:v>168.3</c:v>
                </c:pt>
                <c:pt idx="12">
                  <c:v>173.3</c:v>
                </c:pt>
                <c:pt idx="13">
                  <c:v>178.4</c:v>
                </c:pt>
                <c:pt idx="14">
                  <c:v>184.9</c:v>
                </c:pt>
                <c:pt idx="15">
                  <c:v>189.1</c:v>
                </c:pt>
                <c:pt idx="16">
                  <c:v>196.9</c:v>
                </c:pt>
                <c:pt idx="17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7-45CC-A05A-A5DAF4A07BF1}"/>
            </c:ext>
          </c:extLst>
        </c:ser>
        <c:ser>
          <c:idx val="2"/>
          <c:order val="2"/>
          <c:tx>
            <c:strRef>
              <c:f>Database!$E$36</c:f>
              <c:strCache>
                <c:ptCount val="1"/>
                <c:pt idx="0">
                  <c:v>USPPI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Database!$B$37:$B$55</c:f>
              <c:numCache>
                <c:formatCode>General</c:formatCode>
                <c:ptCount val="1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</c:numCache>
            </c:numRef>
          </c:cat>
          <c:val>
            <c:numRef>
              <c:f>Database!$E$37:$E$55</c:f>
              <c:numCache>
                <c:formatCode>0.00</c:formatCode>
                <c:ptCount val="19"/>
                <c:pt idx="0">
                  <c:v>100</c:v>
                </c:pt>
                <c:pt idx="1">
                  <c:v>108.6</c:v>
                </c:pt>
                <c:pt idx="2">
                  <c:v>118.2</c:v>
                </c:pt>
                <c:pt idx="3">
                  <c:v>129.9</c:v>
                </c:pt>
                <c:pt idx="4">
                  <c:v>141.80000000000001</c:v>
                </c:pt>
                <c:pt idx="5">
                  <c:v>155.30000000000001</c:v>
                </c:pt>
                <c:pt idx="6">
                  <c:v>170</c:v>
                </c:pt>
                <c:pt idx="7">
                  <c:v>189.8</c:v>
                </c:pt>
                <c:pt idx="8">
                  <c:v>213</c:v>
                </c:pt>
                <c:pt idx="9">
                  <c:v>224.7</c:v>
                </c:pt>
                <c:pt idx="10">
                  <c:v>246.3</c:v>
                </c:pt>
                <c:pt idx="11">
                  <c:v>271.89999999999998</c:v>
                </c:pt>
                <c:pt idx="12">
                  <c:v>301.3</c:v>
                </c:pt>
                <c:pt idx="13">
                  <c:v>331.1</c:v>
                </c:pt>
                <c:pt idx="14">
                  <c:v>365.2</c:v>
                </c:pt>
                <c:pt idx="15">
                  <c:v>403.2</c:v>
                </c:pt>
                <c:pt idx="16">
                  <c:v>439.4</c:v>
                </c:pt>
                <c:pt idx="17">
                  <c:v>475.8</c:v>
                </c:pt>
                <c:pt idx="18">
                  <c:v>513.6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7-45CC-A05A-A5DAF4A07BF1}"/>
            </c:ext>
          </c:extLst>
        </c:ser>
        <c:ser>
          <c:idx val="3"/>
          <c:order val="3"/>
          <c:tx>
            <c:strRef>
              <c:f>Database!$F$36</c:f>
              <c:strCache>
                <c:ptCount val="1"/>
                <c:pt idx="0">
                  <c:v>IUBL-S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Database!$B$37:$B$55</c:f>
              <c:numCache>
                <c:formatCode>General</c:formatCode>
                <c:ptCount val="1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</c:numCache>
            </c:numRef>
          </c:cat>
          <c:val>
            <c:numRef>
              <c:f>Database!$F$37:$F$55</c:f>
              <c:numCache>
                <c:formatCode>0.00</c:formatCode>
                <c:ptCount val="19"/>
                <c:pt idx="0">
                  <c:v>100</c:v>
                </c:pt>
                <c:pt idx="1">
                  <c:v>106.07263420593975</c:v>
                </c:pt>
                <c:pt idx="2">
                  <c:v>112.61602422684291</c:v>
                </c:pt>
                <c:pt idx="3">
                  <c:v>130.91607749810365</c:v>
                </c:pt>
                <c:pt idx="4">
                  <c:v>165.38931447993932</c:v>
                </c:pt>
                <c:pt idx="5">
                  <c:v>162.46931112153376</c:v>
                </c:pt>
                <c:pt idx="6">
                  <c:v>167.95176345244093</c:v>
                </c:pt>
                <c:pt idx="7">
                  <c:v>188.48255076693243</c:v>
                </c:pt>
                <c:pt idx="8">
                  <c:v>198.64744558514425</c:v>
                </c:pt>
                <c:pt idx="9">
                  <c:v>209.12509192187656</c:v>
                </c:pt>
                <c:pt idx="10">
                  <c:v>220.72252042547524</c:v>
                </c:pt>
                <c:pt idx="11">
                  <c:v>225.61124428926297</c:v>
                </c:pt>
                <c:pt idx="12">
                  <c:v>244.77362609365318</c:v>
                </c:pt>
                <c:pt idx="13">
                  <c:v>261.84047863069696</c:v>
                </c:pt>
                <c:pt idx="14">
                  <c:v>268.21240178111304</c:v>
                </c:pt>
                <c:pt idx="15">
                  <c:v>285.63854581038902</c:v>
                </c:pt>
                <c:pt idx="16">
                  <c:v>309.41410298724384</c:v>
                </c:pt>
                <c:pt idx="17">
                  <c:v>359.24314277276915</c:v>
                </c:pt>
                <c:pt idx="18">
                  <c:v>411.87181892403635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7-45CC-A05A-A5DAF4A07BF1}"/>
            </c:ext>
          </c:extLst>
        </c:ser>
        <c:ser>
          <c:idx val="4"/>
          <c:order val="4"/>
          <c:tx>
            <c:strRef>
              <c:f>Database!$G$36</c:f>
              <c:strCache>
                <c:ptCount val="1"/>
                <c:pt idx="0">
                  <c:v>w/o Database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Database!$B$37:$B$55</c:f>
              <c:numCache>
                <c:formatCode>General</c:formatCode>
                <c:ptCount val="1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</c:numCache>
            </c:numRef>
          </c:cat>
          <c:val>
            <c:numRef>
              <c:f>Database!$G$37:$G$55</c:f>
              <c:numCache>
                <c:formatCode>0.00</c:formatCode>
                <c:ptCount val="19"/>
                <c:pt idx="0">
                  <c:v>100</c:v>
                </c:pt>
                <c:pt idx="1">
                  <c:v>106.07263420593975</c:v>
                </c:pt>
                <c:pt idx="2">
                  <c:v>112.61602422684291</c:v>
                </c:pt>
                <c:pt idx="3">
                  <c:v>130.91607749810365</c:v>
                </c:pt>
                <c:pt idx="4">
                  <c:v>165.38931447993932</c:v>
                </c:pt>
                <c:pt idx="5">
                  <c:v>162.46931112153376</c:v>
                </c:pt>
                <c:pt idx="6">
                  <c:v>167.95176345244093</c:v>
                </c:pt>
                <c:pt idx="7">
                  <c:v>188.48255076693243</c:v>
                </c:pt>
                <c:pt idx="8">
                  <c:v>198.64744558514425</c:v>
                </c:pt>
                <c:pt idx="9">
                  <c:v>209.12509192187656</c:v>
                </c:pt>
                <c:pt idx="10">
                  <c:v>220.72252042547524</c:v>
                </c:pt>
                <c:pt idx="11">
                  <c:v>219.97086004134312</c:v>
                </c:pt>
                <c:pt idx="12">
                  <c:v>236.16814610222292</c:v>
                </c:pt>
                <c:pt idx="13">
                  <c:v>245.30814818675051</c:v>
                </c:pt>
                <c:pt idx="14">
                  <c:v>252.53168771460503</c:v>
                </c:pt>
                <c:pt idx="15">
                  <c:v>265.53566568809674</c:v>
                </c:pt>
                <c:pt idx="16">
                  <c:v>285.46251903579019</c:v>
                </c:pt>
                <c:pt idx="17">
                  <c:v>308.65578369551997</c:v>
                </c:pt>
                <c:pt idx="18">
                  <c:v>336.7549261440293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7-45CC-A05A-A5DAF4A0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72224"/>
        <c:axId val="1"/>
      </c:lineChart>
      <c:catAx>
        <c:axId val="20206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</a:t>
                </a:r>
              </a:p>
            </c:rich>
          </c:tx>
          <c:layout>
            <c:manualLayout>
              <c:xMode val="edge"/>
              <c:yMode val="edge"/>
              <c:x val="2.4391017878540262E-2"/>
              <c:y val="0.41459621864646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672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337037425610554"/>
          <c:y val="0.93127894339181017"/>
          <c:w val="0.62774777592664155"/>
          <c:h val="5.00015540076139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&amp;C&amp;14Price Index Comparison</c:oddHeader>
      <c:oddFooter>&amp;R&amp;9Last updated:  5/6/98
Data source:  Serials Department  and American Libraries 
Compiled by: Collection Development Office, Library Administration, Indiana University
Comments to: Martha Brogan, Director of Collection Development</c:oddFooter>
    </c:headerFooter>
    <c:pageMargins b="1" l="0.75" r="0.75" t="0.61" header="0.25" footer="0.34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58</xdr:row>
      <xdr:rowOff>38100</xdr:rowOff>
    </xdr:from>
    <xdr:to>
      <xdr:col>7</xdr:col>
      <xdr:colOff>548640</xdr:colOff>
      <xdr:row>80</xdr:row>
      <xdr:rowOff>7620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23FB1DA-9044-DB39-265D-907DD0FAD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99"/>
  <sheetViews>
    <sheetView tabSelected="1" topLeftCell="A75" workbookViewId="0">
      <selection activeCell="A94" sqref="A94"/>
    </sheetView>
  </sheetViews>
  <sheetFormatPr defaultColWidth="9.109375" defaultRowHeight="13.2" x14ac:dyDescent="0.25"/>
  <cols>
    <col min="1" max="1" width="9.109375" style="1"/>
    <col min="2" max="7" width="11.6640625" style="2" customWidth="1"/>
    <col min="8" max="16384" width="9.109375" style="2"/>
  </cols>
  <sheetData>
    <row r="5" spans="1:7" s="1" customFormat="1" ht="26.4" x14ac:dyDescent="0.25">
      <c r="B5" s="6" t="s">
        <v>0</v>
      </c>
      <c r="C5" s="6" t="s">
        <v>1</v>
      </c>
      <c r="D5" s="6" t="s">
        <v>2</v>
      </c>
      <c r="E5" s="9" t="s">
        <v>20</v>
      </c>
      <c r="F5" s="9" t="s">
        <v>16</v>
      </c>
      <c r="G5" s="6"/>
    </row>
    <row r="6" spans="1:7" x14ac:dyDescent="0.25">
      <c r="A6" s="1">
        <v>1984</v>
      </c>
      <c r="B6" s="3">
        <v>100</v>
      </c>
      <c r="C6" s="3">
        <v>104.8</v>
      </c>
      <c r="D6" s="3">
        <v>100</v>
      </c>
      <c r="E6" s="3">
        <v>100</v>
      </c>
      <c r="F6" s="3">
        <v>100</v>
      </c>
    </row>
    <row r="7" spans="1:7" x14ac:dyDescent="0.25">
      <c r="A7" s="1">
        <v>1985</v>
      </c>
      <c r="B7" s="3">
        <v>103.6</v>
      </c>
      <c r="C7" s="3">
        <v>110.8</v>
      </c>
      <c r="D7" s="3">
        <v>108.6</v>
      </c>
      <c r="E7" s="3">
        <f>100*(1465508/1381608)</f>
        <v>106.07263420593975</v>
      </c>
      <c r="F7" s="3">
        <f>100*(1465508/1381608)</f>
        <v>106.07263420593975</v>
      </c>
      <c r="G7" s="3"/>
    </row>
    <row r="8" spans="1:7" x14ac:dyDescent="0.25">
      <c r="A8" s="1">
        <v>1986</v>
      </c>
      <c r="B8" s="3">
        <v>105.5</v>
      </c>
      <c r="C8" s="3">
        <v>116.3</v>
      </c>
      <c r="D8" s="3">
        <v>118.2</v>
      </c>
      <c r="E8" s="3">
        <f>100*(1555912/1381608)</f>
        <v>112.61602422684291</v>
      </c>
      <c r="F8" s="3">
        <f>100*(1555912/1381608)</f>
        <v>112.61602422684291</v>
      </c>
      <c r="G8" s="3"/>
    </row>
    <row r="9" spans="1:7" x14ac:dyDescent="0.25">
      <c r="A9" s="1">
        <v>1987</v>
      </c>
      <c r="B9" s="3">
        <v>109.3</v>
      </c>
      <c r="C9" s="3">
        <v>120.9</v>
      </c>
      <c r="D9" s="3">
        <v>129.9</v>
      </c>
      <c r="E9" s="3">
        <f>100*(1808747/1381608)</f>
        <v>130.91607749810365</v>
      </c>
      <c r="F9" s="3">
        <f>100*(1808747/1381608)</f>
        <v>130.91607749810365</v>
      </c>
      <c r="G9" s="3"/>
    </row>
    <row r="10" spans="1:7" x14ac:dyDescent="0.25">
      <c r="A10" s="1">
        <v>1988</v>
      </c>
      <c r="B10" s="3">
        <v>113.9</v>
      </c>
      <c r="C10" s="3">
        <v>126.2</v>
      </c>
      <c r="D10" s="3">
        <v>141.80000000000001</v>
      </c>
      <c r="E10" s="3">
        <f>100*(2285032/1381608)</f>
        <v>165.38931447993932</v>
      </c>
      <c r="F10" s="3">
        <f>100*(2285032/1381608)</f>
        <v>165.38931447993932</v>
      </c>
      <c r="G10" s="3"/>
    </row>
    <row r="11" spans="1:7" x14ac:dyDescent="0.25">
      <c r="A11" s="1">
        <v>1989</v>
      </c>
      <c r="B11" s="3">
        <v>119.3</v>
      </c>
      <c r="C11" s="3">
        <v>132.80000000000001</v>
      </c>
      <c r="D11" s="3">
        <v>155.30000000000001</v>
      </c>
      <c r="E11" s="3">
        <f>100*(2244689/1381608)</f>
        <v>162.46931112153376</v>
      </c>
      <c r="F11" s="3">
        <f>100*(2244689/1381608)</f>
        <v>162.46931112153376</v>
      </c>
      <c r="G11" s="3"/>
    </row>
    <row r="12" spans="1:7" x14ac:dyDescent="0.25">
      <c r="A12" s="1">
        <v>1990</v>
      </c>
      <c r="B12" s="3">
        <v>125.8</v>
      </c>
      <c r="C12" s="3">
        <v>140.80000000000001</v>
      </c>
      <c r="D12" s="3">
        <v>170</v>
      </c>
      <c r="E12" s="3">
        <f>100*(2320435/1381608)</f>
        <v>167.95176345244093</v>
      </c>
      <c r="F12" s="3">
        <f>100*(2320435/1381608)</f>
        <v>167.95176345244093</v>
      </c>
      <c r="G12" s="3"/>
    </row>
    <row r="13" spans="1:7" x14ac:dyDescent="0.25">
      <c r="A13" s="1">
        <v>1991</v>
      </c>
      <c r="B13" s="3">
        <v>131.1</v>
      </c>
      <c r="C13" s="3">
        <v>148.1</v>
      </c>
      <c r="D13" s="3">
        <v>189.8</v>
      </c>
      <c r="E13" s="3">
        <f>100*(2604090/1381608)</f>
        <v>188.48255076693243</v>
      </c>
      <c r="F13" s="3">
        <f>100*(2604090/1381608)</f>
        <v>188.48255076693243</v>
      </c>
      <c r="G13" s="3"/>
    </row>
    <row r="14" spans="1:7" x14ac:dyDescent="0.25">
      <c r="A14" s="1">
        <v>1992</v>
      </c>
      <c r="B14" s="3">
        <v>135.6</v>
      </c>
      <c r="C14" s="3">
        <v>153.5</v>
      </c>
      <c r="D14" s="3">
        <v>213</v>
      </c>
      <c r="E14" s="3">
        <f>100*(2744529/1381608)</f>
        <v>198.64744558514425</v>
      </c>
      <c r="F14" s="3">
        <f>100*(2744529/1381608)</f>
        <v>198.64744558514425</v>
      </c>
      <c r="G14" s="3"/>
    </row>
    <row r="15" spans="1:7" x14ac:dyDescent="0.25">
      <c r="A15" s="1">
        <v>1993</v>
      </c>
      <c r="B15" s="3">
        <v>139.1</v>
      </c>
      <c r="C15" s="3">
        <v>157.9</v>
      </c>
      <c r="D15" s="3">
        <v>224.7</v>
      </c>
      <c r="E15" s="3">
        <f>100*(2889289/1381608)</f>
        <v>209.12509192187656</v>
      </c>
      <c r="F15" s="3">
        <f>100*(2889289/1381608)</f>
        <v>209.12509192187656</v>
      </c>
      <c r="G15" s="3"/>
    </row>
    <row r="16" spans="1:7" x14ac:dyDescent="0.25">
      <c r="A16" s="1">
        <v>1994</v>
      </c>
      <c r="B16" s="3">
        <v>142.6</v>
      </c>
      <c r="C16" s="3">
        <v>163.30000000000001</v>
      </c>
      <c r="D16" s="3">
        <v>246.3</v>
      </c>
      <c r="E16" s="3">
        <f>100*(3049520/1381608)</f>
        <v>220.72252042547524</v>
      </c>
      <c r="F16" s="3">
        <f>100*(3049520/1381608)</f>
        <v>220.72252042547524</v>
      </c>
      <c r="G16" s="3"/>
    </row>
    <row r="17" spans="1:9" x14ac:dyDescent="0.25">
      <c r="A17" s="1">
        <v>1995</v>
      </c>
      <c r="B17" s="3">
        <v>146.69999999999999</v>
      </c>
      <c r="C17" s="3">
        <v>168.3</v>
      </c>
      <c r="D17" s="3">
        <v>271.89999999999998</v>
      </c>
      <c r="E17" s="3">
        <f>100*(3117063/1381608)</f>
        <v>225.61124428926297</v>
      </c>
      <c r="F17" s="3">
        <f>100*((3117063-77928)/1381608)</f>
        <v>219.97086004134312</v>
      </c>
      <c r="G17" s="3"/>
    </row>
    <row r="18" spans="1:9" x14ac:dyDescent="0.25">
      <c r="A18" s="1">
        <v>1996</v>
      </c>
      <c r="B18" s="3">
        <v>151</v>
      </c>
      <c r="C18" s="3">
        <v>173.3</v>
      </c>
      <c r="D18" s="3">
        <v>301.3</v>
      </c>
      <c r="E18" s="3">
        <f>100*(3381812/1381608)</f>
        <v>244.77362609365318</v>
      </c>
      <c r="F18" s="3">
        <f>100*((3381812-118894)/1381608)</f>
        <v>236.16814610222292</v>
      </c>
      <c r="G18" s="3"/>
    </row>
    <row r="19" spans="1:9" x14ac:dyDescent="0.25">
      <c r="A19" s="1">
        <v>1997</v>
      </c>
      <c r="B19" s="3">
        <v>154.5</v>
      </c>
      <c r="C19" s="3">
        <v>178.4</v>
      </c>
      <c r="D19" s="3">
        <v>331.1</v>
      </c>
      <c r="E19" s="3">
        <f>100*(3617609/1381608)</f>
        <v>261.84047863069696</v>
      </c>
      <c r="F19" s="3">
        <f>100*((3617609-228412)/1381608)</f>
        <v>245.30814818675051</v>
      </c>
      <c r="G19" s="3"/>
    </row>
    <row r="20" spans="1:9" x14ac:dyDescent="0.25">
      <c r="A20" s="1">
        <v>1998</v>
      </c>
      <c r="B20" s="5">
        <v>156.9</v>
      </c>
      <c r="C20" s="5">
        <v>184.9</v>
      </c>
      <c r="D20" s="3">
        <v>365.2</v>
      </c>
      <c r="E20" s="3">
        <f>100*(3705644/1381608)</f>
        <v>268.21240178111304</v>
      </c>
      <c r="F20" s="3">
        <f>100*((3705644-216646)/1381608)</f>
        <v>252.53168771460503</v>
      </c>
      <c r="G20" s="3"/>
    </row>
    <row r="21" spans="1:9" x14ac:dyDescent="0.25">
      <c r="A21" s="1">
        <v>1999</v>
      </c>
      <c r="B21" s="5">
        <v>160.30000000000001</v>
      </c>
      <c r="C21" s="4">
        <v>189.1</v>
      </c>
      <c r="D21" s="3">
        <v>403.2</v>
      </c>
      <c r="E21" s="3">
        <f>100*(3946405/1381608)</f>
        <v>285.63854581038902</v>
      </c>
      <c r="F21" s="3">
        <f>100*((3946405-277743)/1381608)</f>
        <v>265.53566568809674</v>
      </c>
      <c r="G21" s="3"/>
    </row>
    <row r="22" spans="1:9" x14ac:dyDescent="0.25">
      <c r="A22" s="1">
        <v>2000</v>
      </c>
      <c r="B22" s="5">
        <v>165.7</v>
      </c>
      <c r="C22" s="4">
        <v>196.9</v>
      </c>
      <c r="D22" s="3">
        <v>439.4</v>
      </c>
      <c r="E22" s="3">
        <f>100*(4274890/1381608)</f>
        <v>309.41410298724384</v>
      </c>
      <c r="F22" s="3">
        <f>100*((4274890-330917)/1381608)</f>
        <v>285.46251903579019</v>
      </c>
      <c r="G22" s="3"/>
    </row>
    <row r="23" spans="1:9" x14ac:dyDescent="0.25">
      <c r="A23" s="1">
        <v>2001</v>
      </c>
      <c r="B23" s="4">
        <v>170.5</v>
      </c>
      <c r="C23" s="4">
        <v>206.6</v>
      </c>
      <c r="D23" s="3">
        <v>475.8</v>
      </c>
      <c r="E23" s="3">
        <f>100*(4963332/1381608)</f>
        <v>359.24314277276915</v>
      </c>
      <c r="F23" s="3">
        <f>100*((4963332-698919)/1381608)</f>
        <v>308.65578369551997</v>
      </c>
      <c r="G23" s="3"/>
    </row>
    <row r="24" spans="1:9" x14ac:dyDescent="0.25">
      <c r="A24" s="1">
        <v>2002</v>
      </c>
      <c r="B24" s="4" t="s">
        <v>4</v>
      </c>
      <c r="C24" s="4" t="s">
        <v>4</v>
      </c>
      <c r="D24" s="3">
        <v>513.6</v>
      </c>
      <c r="E24" s="3">
        <f>100*(5690454/1381608)</f>
        <v>411.87181892403635</v>
      </c>
      <c r="F24" s="3">
        <f>100*((5690454-1037821)/1381608)</f>
        <v>336.7549261440293</v>
      </c>
      <c r="G24" s="3"/>
    </row>
    <row r="25" spans="1:9" x14ac:dyDescent="0.25">
      <c r="B25" s="4"/>
      <c r="C25" s="4"/>
      <c r="D25" s="3"/>
      <c r="E25" s="3"/>
    </row>
    <row r="26" spans="1:9" ht="26.25" customHeight="1" x14ac:dyDescent="0.25">
      <c r="A26" s="13" t="s">
        <v>15</v>
      </c>
      <c r="B26" s="13"/>
      <c r="C26" s="13"/>
      <c r="D26" s="13"/>
      <c r="E26" s="13"/>
      <c r="F26" s="13"/>
      <c r="G26" s="13"/>
      <c r="H26" s="13"/>
    </row>
    <row r="28" spans="1:9" x14ac:dyDescent="0.25">
      <c r="A28" s="1" t="s">
        <v>3</v>
      </c>
    </row>
    <row r="29" spans="1:9" ht="13.8" x14ac:dyDescent="0.3">
      <c r="A29" s="1" t="s">
        <v>5</v>
      </c>
    </row>
    <row r="30" spans="1:9" ht="25.5" customHeight="1" x14ac:dyDescent="0.25">
      <c r="A30" s="13" t="s">
        <v>12</v>
      </c>
      <c r="B30" s="13"/>
      <c r="C30" s="13"/>
      <c r="D30" s="13"/>
      <c r="E30" s="13"/>
      <c r="F30" s="13"/>
      <c r="G30" s="13"/>
      <c r="H30" s="13"/>
      <c r="I30" s="10"/>
    </row>
    <row r="31" spans="1:9" x14ac:dyDescent="0.25">
      <c r="A31" s="1" t="s">
        <v>6</v>
      </c>
    </row>
    <row r="32" spans="1:9" ht="12.75" customHeight="1" x14ac:dyDescent="0.25">
      <c r="A32" s="2" t="s">
        <v>7</v>
      </c>
    </row>
    <row r="33" spans="1:8" ht="12.75" customHeight="1" x14ac:dyDescent="0.25">
      <c r="A33" s="14" t="s">
        <v>17</v>
      </c>
      <c r="B33" s="15"/>
      <c r="C33" s="15"/>
      <c r="D33" s="15"/>
      <c r="E33" s="15"/>
      <c r="F33" s="15"/>
      <c r="G33" s="15"/>
      <c r="H33" s="15"/>
    </row>
    <row r="34" spans="1:8" x14ac:dyDescent="0.25">
      <c r="A34" s="2" t="s">
        <v>18</v>
      </c>
    </row>
    <row r="35" spans="1:8" x14ac:dyDescent="0.25">
      <c r="A35" s="2"/>
    </row>
    <row r="36" spans="1:8" ht="26.4" x14ac:dyDescent="0.25">
      <c r="B36" s="1"/>
      <c r="C36" s="6" t="s">
        <v>0</v>
      </c>
      <c r="D36" s="6" t="s">
        <v>1</v>
      </c>
      <c r="E36" s="6" t="s">
        <v>2</v>
      </c>
      <c r="F36" s="6" t="s">
        <v>20</v>
      </c>
      <c r="G36" s="9" t="s">
        <v>16</v>
      </c>
    </row>
    <row r="37" spans="1:8" x14ac:dyDescent="0.25">
      <c r="B37" s="1">
        <v>1984</v>
      </c>
      <c r="C37" s="3">
        <v>100</v>
      </c>
      <c r="D37" s="3">
        <v>104.8</v>
      </c>
      <c r="E37" s="3">
        <v>100</v>
      </c>
      <c r="F37" s="3">
        <v>100</v>
      </c>
      <c r="G37" s="3">
        <v>100</v>
      </c>
    </row>
    <row r="38" spans="1:8" x14ac:dyDescent="0.25">
      <c r="B38" s="1">
        <v>1985</v>
      </c>
      <c r="C38" s="3">
        <v>103.6</v>
      </c>
      <c r="D38" s="3">
        <v>110.8</v>
      </c>
      <c r="E38" s="3">
        <v>108.6</v>
      </c>
      <c r="F38" s="3">
        <f>100*(1465508/1381608)</f>
        <v>106.07263420593975</v>
      </c>
      <c r="G38" s="3">
        <f>100*(1465508/1381608)</f>
        <v>106.07263420593975</v>
      </c>
    </row>
    <row r="39" spans="1:8" x14ac:dyDescent="0.25">
      <c r="B39" s="1">
        <v>1986</v>
      </c>
      <c r="C39" s="3">
        <v>105.5</v>
      </c>
      <c r="D39" s="3">
        <v>116.3</v>
      </c>
      <c r="E39" s="3">
        <v>118.2</v>
      </c>
      <c r="F39" s="3">
        <f>100*(1555912/1381608)</f>
        <v>112.61602422684291</v>
      </c>
      <c r="G39" s="3">
        <f>100*(1555912/1381608)</f>
        <v>112.61602422684291</v>
      </c>
    </row>
    <row r="40" spans="1:8" x14ac:dyDescent="0.25">
      <c r="B40" s="1">
        <v>1987</v>
      </c>
      <c r="C40" s="3">
        <v>109.3</v>
      </c>
      <c r="D40" s="3">
        <v>120.9</v>
      </c>
      <c r="E40" s="3">
        <v>129.9</v>
      </c>
      <c r="F40" s="3">
        <f>100*(1808747/1381608)</f>
        <v>130.91607749810365</v>
      </c>
      <c r="G40" s="3">
        <f>100*(1808747/1381608)</f>
        <v>130.91607749810365</v>
      </c>
    </row>
    <row r="41" spans="1:8" x14ac:dyDescent="0.25">
      <c r="B41" s="1">
        <v>1988</v>
      </c>
      <c r="C41" s="3">
        <v>113.9</v>
      </c>
      <c r="D41" s="3">
        <v>126.2</v>
      </c>
      <c r="E41" s="3">
        <v>141.80000000000001</v>
      </c>
      <c r="F41" s="3">
        <f>100*(2285032/1381608)</f>
        <v>165.38931447993932</v>
      </c>
      <c r="G41" s="3">
        <f>100*(2285032/1381608)</f>
        <v>165.38931447993932</v>
      </c>
    </row>
    <row r="42" spans="1:8" x14ac:dyDescent="0.25">
      <c r="B42" s="1">
        <v>1989</v>
      </c>
      <c r="C42" s="3">
        <v>119.3</v>
      </c>
      <c r="D42" s="3">
        <v>132.80000000000001</v>
      </c>
      <c r="E42" s="3">
        <v>155.30000000000001</v>
      </c>
      <c r="F42" s="3">
        <f>100*(2244689/1381608)</f>
        <v>162.46931112153376</v>
      </c>
      <c r="G42" s="3">
        <f>100*(2244689/1381608)</f>
        <v>162.46931112153376</v>
      </c>
    </row>
    <row r="43" spans="1:8" x14ac:dyDescent="0.25">
      <c r="B43" s="1">
        <v>1990</v>
      </c>
      <c r="C43" s="3">
        <v>125.8</v>
      </c>
      <c r="D43" s="3">
        <v>140.80000000000001</v>
      </c>
      <c r="E43" s="3">
        <v>170</v>
      </c>
      <c r="F43" s="3">
        <f>100*(2320435/1381608)</f>
        <v>167.95176345244093</v>
      </c>
      <c r="G43" s="3">
        <f>100*(2320435/1381608)</f>
        <v>167.95176345244093</v>
      </c>
    </row>
    <row r="44" spans="1:8" x14ac:dyDescent="0.25">
      <c r="B44" s="1">
        <v>1991</v>
      </c>
      <c r="C44" s="3">
        <v>131.1</v>
      </c>
      <c r="D44" s="3">
        <v>148.1</v>
      </c>
      <c r="E44" s="3">
        <v>189.8</v>
      </c>
      <c r="F44" s="3">
        <f>100*(2604090/1381608)</f>
        <v>188.48255076693243</v>
      </c>
      <c r="G44" s="3">
        <f>100*(2604090/1381608)</f>
        <v>188.48255076693243</v>
      </c>
    </row>
    <row r="45" spans="1:8" x14ac:dyDescent="0.25">
      <c r="B45" s="1">
        <v>1992</v>
      </c>
      <c r="C45" s="3">
        <v>135.6</v>
      </c>
      <c r="D45" s="3">
        <v>153.5</v>
      </c>
      <c r="E45" s="3">
        <v>213</v>
      </c>
      <c r="F45" s="3">
        <f>100*(2744529/1381608)</f>
        <v>198.64744558514425</v>
      </c>
      <c r="G45" s="3">
        <f>100*(2744529/1381608)</f>
        <v>198.64744558514425</v>
      </c>
    </row>
    <row r="46" spans="1:8" x14ac:dyDescent="0.25">
      <c r="B46" s="1">
        <v>1993</v>
      </c>
      <c r="C46" s="3">
        <v>139.1</v>
      </c>
      <c r="D46" s="3">
        <v>157.9</v>
      </c>
      <c r="E46" s="3">
        <v>224.7</v>
      </c>
      <c r="F46" s="3">
        <f>100*(2889289/1381608)</f>
        <v>209.12509192187656</v>
      </c>
      <c r="G46" s="3">
        <f>100*(2889289/1381608)</f>
        <v>209.12509192187656</v>
      </c>
    </row>
    <row r="47" spans="1:8" x14ac:dyDescent="0.25">
      <c r="B47" s="1">
        <v>1994</v>
      </c>
      <c r="C47" s="3">
        <v>142.6</v>
      </c>
      <c r="D47" s="3">
        <v>163.30000000000001</v>
      </c>
      <c r="E47" s="3">
        <v>246.3</v>
      </c>
      <c r="F47" s="3">
        <f>100*(3049520/1381608)</f>
        <v>220.72252042547524</v>
      </c>
      <c r="G47" s="3">
        <f>100*(3049520/1381608)</f>
        <v>220.72252042547524</v>
      </c>
    </row>
    <row r="48" spans="1:8" x14ac:dyDescent="0.25">
      <c r="B48" s="1">
        <v>1995</v>
      </c>
      <c r="C48" s="3">
        <v>146.69999999999999</v>
      </c>
      <c r="D48" s="3">
        <v>168.3</v>
      </c>
      <c r="E48" s="3">
        <v>271.89999999999998</v>
      </c>
      <c r="F48" s="3">
        <f>100*(3117063/1381608)</f>
        <v>225.61124428926297</v>
      </c>
      <c r="G48" s="3">
        <f>100*((3117063-77928)/1381608)</f>
        <v>219.97086004134312</v>
      </c>
    </row>
    <row r="49" spans="2:7" x14ac:dyDescent="0.25">
      <c r="B49" s="1">
        <v>1996</v>
      </c>
      <c r="C49" s="3">
        <v>151</v>
      </c>
      <c r="D49" s="3">
        <v>173.3</v>
      </c>
      <c r="E49" s="3">
        <v>301.3</v>
      </c>
      <c r="F49" s="3">
        <f>100*(3381812/1381608)</f>
        <v>244.77362609365318</v>
      </c>
      <c r="G49" s="3">
        <f>100*((3381812-118894)/1381608)</f>
        <v>236.16814610222292</v>
      </c>
    </row>
    <row r="50" spans="2:7" x14ac:dyDescent="0.25">
      <c r="B50" s="1">
        <v>1997</v>
      </c>
      <c r="C50" s="3">
        <v>154.5</v>
      </c>
      <c r="D50" s="3">
        <v>178.4</v>
      </c>
      <c r="E50" s="3">
        <v>331.1</v>
      </c>
      <c r="F50" s="3">
        <f>100*(3617609/1381608)</f>
        <v>261.84047863069696</v>
      </c>
      <c r="G50" s="3">
        <f>100*((3617609-228412)/1381608)</f>
        <v>245.30814818675051</v>
      </c>
    </row>
    <row r="51" spans="2:7" x14ac:dyDescent="0.25">
      <c r="B51" s="1">
        <v>1998</v>
      </c>
      <c r="C51" s="5">
        <v>156.9</v>
      </c>
      <c r="D51" s="5">
        <v>184.9</v>
      </c>
      <c r="E51" s="3">
        <v>365.2</v>
      </c>
      <c r="F51" s="3">
        <f>100*(3705644/1381608)</f>
        <v>268.21240178111304</v>
      </c>
      <c r="G51" s="3">
        <f>100*((3705644-216646)/1381608)</f>
        <v>252.53168771460503</v>
      </c>
    </row>
    <row r="52" spans="2:7" x14ac:dyDescent="0.25">
      <c r="B52" s="1">
        <v>1999</v>
      </c>
      <c r="C52" s="5">
        <v>160.30000000000001</v>
      </c>
      <c r="D52" s="4">
        <v>189.1</v>
      </c>
      <c r="E52" s="3">
        <v>403.2</v>
      </c>
      <c r="F52" s="3">
        <f>100*(3946405/1381608)</f>
        <v>285.63854581038902</v>
      </c>
      <c r="G52" s="3">
        <f>100*((3946405-277743)/1381608)</f>
        <v>265.53566568809674</v>
      </c>
    </row>
    <row r="53" spans="2:7" x14ac:dyDescent="0.25">
      <c r="B53" s="1">
        <v>2000</v>
      </c>
      <c r="C53" s="5">
        <v>165.7</v>
      </c>
      <c r="D53" s="4">
        <v>196.9</v>
      </c>
      <c r="E53" s="3">
        <v>439.4</v>
      </c>
      <c r="F53" s="3">
        <f>100*(4274890/1381608)</f>
        <v>309.41410298724384</v>
      </c>
      <c r="G53" s="3">
        <f>100*((4274890-330917)/1381608)</f>
        <v>285.46251903579019</v>
      </c>
    </row>
    <row r="54" spans="2:7" x14ac:dyDescent="0.25">
      <c r="B54" s="1">
        <v>2001</v>
      </c>
      <c r="C54" s="4">
        <v>170.5</v>
      </c>
      <c r="D54" s="4">
        <v>206.6</v>
      </c>
      <c r="E54" s="3">
        <v>475.8</v>
      </c>
      <c r="F54" s="3">
        <f>100*(4963332/1381608)</f>
        <v>359.24314277276915</v>
      </c>
      <c r="G54" s="3">
        <f>100*((4963332-698919)/1381608)</f>
        <v>308.65578369551997</v>
      </c>
    </row>
    <row r="55" spans="2:7" x14ac:dyDescent="0.25">
      <c r="B55" s="1">
        <v>2002</v>
      </c>
      <c r="C55" s="4"/>
      <c r="D55" s="4"/>
      <c r="E55" s="3">
        <v>513.6</v>
      </c>
      <c r="F55" s="3">
        <f>100*(5690454/1381608)</f>
        <v>411.87181892403635</v>
      </c>
      <c r="G55" s="3">
        <f>100*((5690454-1037821)/1381608)</f>
        <v>336.7549261440293</v>
      </c>
    </row>
    <row r="82" spans="1:8" ht="26.25" customHeight="1" x14ac:dyDescent="0.25">
      <c r="A82" s="13" t="s">
        <v>15</v>
      </c>
      <c r="B82" s="13"/>
      <c r="C82" s="13"/>
      <c r="D82" s="13"/>
      <c r="E82" s="13"/>
      <c r="F82" s="13"/>
      <c r="G82" s="13"/>
      <c r="H82" s="13"/>
    </row>
    <row r="84" spans="1:8" s="8" customFormat="1" ht="11.25" customHeight="1" x14ac:dyDescent="0.2">
      <c r="A84" s="7" t="s">
        <v>8</v>
      </c>
    </row>
    <row r="85" spans="1:8" s="8" customFormat="1" ht="11.25" customHeight="1" x14ac:dyDescent="0.25">
      <c r="A85" s="7" t="s">
        <v>9</v>
      </c>
    </row>
    <row r="86" spans="1:8" s="8" customFormat="1" ht="11.25" customHeight="1" x14ac:dyDescent="0.25">
      <c r="A86" s="7" t="s">
        <v>13</v>
      </c>
    </row>
    <row r="87" spans="1:8" s="8" customFormat="1" ht="11.25" customHeight="1" x14ac:dyDescent="0.2">
      <c r="A87" s="8" t="s">
        <v>14</v>
      </c>
    </row>
    <row r="88" spans="1:8" s="8" customFormat="1" ht="11.25" customHeight="1" x14ac:dyDescent="0.2">
      <c r="A88" s="7" t="s">
        <v>10</v>
      </c>
    </row>
    <row r="89" spans="1:8" ht="11.25" customHeight="1" x14ac:dyDescent="0.25">
      <c r="A89" s="8" t="s">
        <v>11</v>
      </c>
      <c r="B89" s="8"/>
      <c r="C89" s="8"/>
      <c r="D89" s="8"/>
      <c r="E89" s="8"/>
    </row>
    <row r="90" spans="1:8" ht="11.25" customHeight="1" x14ac:dyDescent="0.25">
      <c r="A90" s="11" t="s">
        <v>19</v>
      </c>
      <c r="B90" s="12"/>
      <c r="C90" s="12"/>
      <c r="D90" s="12"/>
      <c r="E90" s="12"/>
      <c r="F90" s="12"/>
      <c r="G90" s="12"/>
      <c r="H90" s="12"/>
    </row>
    <row r="91" spans="1:8" ht="11.25" customHeight="1" x14ac:dyDescent="0.25">
      <c r="A91" s="8" t="s">
        <v>18</v>
      </c>
      <c r="B91" s="8"/>
      <c r="C91" s="8"/>
      <c r="D91" s="8"/>
      <c r="E91" s="8"/>
      <c r="F91" s="8"/>
      <c r="G91" s="8"/>
      <c r="H91" s="8"/>
    </row>
    <row r="94" spans="1:8" x14ac:dyDescent="0.25">
      <c r="A94" s="1" t="s">
        <v>26</v>
      </c>
    </row>
    <row r="95" spans="1:8" x14ac:dyDescent="0.25">
      <c r="A95" s="2" t="s">
        <v>21</v>
      </c>
    </row>
    <row r="96" spans="1:8" x14ac:dyDescent="0.25">
      <c r="A96" s="2" t="s">
        <v>22</v>
      </c>
    </row>
    <row r="97" spans="1:1" x14ac:dyDescent="0.25">
      <c r="A97" s="2" t="s">
        <v>24</v>
      </c>
    </row>
    <row r="98" spans="1:1" x14ac:dyDescent="0.25">
      <c r="A98" s="2" t="s">
        <v>23</v>
      </c>
    </row>
    <row r="99" spans="1:1" x14ac:dyDescent="0.25">
      <c r="A99" s="2" t="s">
        <v>25</v>
      </c>
    </row>
  </sheetData>
  <mergeCells count="5">
    <mergeCell ref="A90:H90"/>
    <mergeCell ref="A26:H26"/>
    <mergeCell ref="A82:H82"/>
    <mergeCell ref="A30:H30"/>
    <mergeCell ref="A33:H33"/>
  </mergeCells>
  <phoneticPr fontId="0" type="noConversion"/>
  <pageMargins left="0.75" right="0.5" top="1.4" bottom="1" header="0.5" footer="0.5"/>
  <pageSetup orientation="portrait" horizontalDpi="120" verticalDpi="72" r:id="rId1"/>
  <headerFooter alignWithMargins="0">
    <oddHeader>&amp;C&amp;"Times New Roman,Bold"&amp;12National Price Index Comparisons 
(CPI, HEPI, USPPI)
 with Serials Budget and Serials Budget without Database Serials Indexes, 
Indiana University Bloomington Libraries</oddHeader>
    <oddFooter>&amp;R&amp;"Times New Roman,Regular"Compiled by Collection Development Office
Indiana University Libraries Bloomington
June 5, 2002</oddFooter>
  </headerFooter>
  <rowBreaks count="2" manualBreakCount="2">
    <brk id="35" max="16383" man="1"/>
    <brk id="5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Sheet3</vt:lpstr>
    </vt:vector>
  </TitlesOfParts>
  <Company>LIT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Administration</dc:creator>
  <cp:lastModifiedBy>Aniket Gupta</cp:lastModifiedBy>
  <cp:lastPrinted>2002-06-05T21:52:54Z</cp:lastPrinted>
  <dcterms:created xsi:type="dcterms:W3CDTF">1998-05-06T11:59:55Z</dcterms:created>
  <dcterms:modified xsi:type="dcterms:W3CDTF">2024-01-29T04:52:05Z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1246849214</vt:i4>
  </property>
  <property fmtid="{D5CDD505-2E9C-101B-9397-08002B2CF9AE}" pid="3" name="_EmailSubject">
    <vt:lpwstr>ALAcpi hepi comp1_2002June.xls</vt:lpwstr>
  </property>
  <property fmtid="{D5CDD505-2E9C-101B-9397-08002B2CF9AE}" pid="4" name="_AuthorEmail">
    <vt:lpwstr>mbrogan@indiana.edu</vt:lpwstr>
  </property>
  <property fmtid="{D5CDD505-2E9C-101B-9397-08002B2CF9AE}" pid="5" name="_AuthorEmailDisplayName">
    <vt:lpwstr>Brogan, Martha L.</vt:lpwstr>
  </property>
  <property fmtid="{D5CDD505-2E9C-101B-9397-08002B2CF9AE}" pid="6" name="_ReviewingToolsShownOnce">
    <vt:lpwstr/>
  </property>
</Properties>
</file>