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drawings/drawing3.xml" ContentType="application/vnd.openxmlformats-officedocument.drawing+xml"/>
  <Override PartName="/xl/ctrlProps/ctrlProp3.xml" ContentType="application/vnd.ms-excel.controlproperties+xml"/>
  <Override PartName="/xl/drawings/drawing4.xml" ContentType="application/vnd.openxmlformats-officedocument.drawing+xml"/>
  <Override PartName="/xl/ctrlProps/ctrlProp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126"/>
  <workbookPr date1904="1"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database\original\"/>
    </mc:Choice>
  </mc:AlternateContent>
  <xr:revisionPtr revIDLastSave="0" documentId="8_{D302A500-1FE0-49AD-8F17-1675BD4ED8D9}" xr6:coauthVersionLast="47" xr6:coauthVersionMax="47" xr10:uidLastSave="{00000000-0000-0000-0000-000000000000}"/>
  <bookViews>
    <workbookView xWindow="3348" yWindow="3348" windowWidth="17280" windowHeight="8880" tabRatio="457" activeTab="1"/>
  </bookViews>
  <sheets>
    <sheet name="database" sheetId="3" r:id="rId1"/>
    <sheet name="minerals" sheetId="44" r:id="rId2"/>
    <sheet name="rocks" sheetId="18" r:id="rId3"/>
    <sheet name="rock mineral modes" sheetId="45" r:id="rId4"/>
  </sheets>
  <definedNames>
    <definedName name="anth">rocks!#REF!</definedName>
    <definedName name="chlB">#REF!</definedName>
    <definedName name="chlM">#REF!</definedName>
    <definedName name="chlP">#REF!</definedName>
    <definedName name="chlVp">#REF!</definedName>
    <definedName name="clhB">#REF!</definedName>
    <definedName name="kA" localSheetId="1">minerals!$I$49</definedName>
    <definedName name="kA">database!#REF!</definedName>
    <definedName name="kac" localSheetId="1">minerals!$I$26</definedName>
    <definedName name="kac">database!#REF!</definedName>
    <definedName name="kalm" localSheetId="1">minerals!$I$13</definedName>
    <definedName name="kalm">database!#REF!</definedName>
    <definedName name="kan" localSheetId="1">minerals!$I$10</definedName>
    <definedName name="kan">database!#REF!</definedName>
    <definedName name="kann" localSheetId="1">minerals!$I$32</definedName>
    <definedName name="kann">database!#REF!</definedName>
    <definedName name="kanth" localSheetId="1">minerals!$I$30</definedName>
    <definedName name="kanth">database!#REF!</definedName>
    <definedName name="kaqz" localSheetId="1">minerals!$I$5</definedName>
    <definedName name="kaqz">database!#REF!</definedName>
    <definedName name="kar" localSheetId="1">minerals!$I$56</definedName>
    <definedName name="kar">database!#REF!</definedName>
    <definedName name="katg" localSheetId="1">minerals!$I$38</definedName>
    <definedName name="katg">database!#REF!</definedName>
    <definedName name="kbqz" localSheetId="1">minerals!$I$6</definedName>
    <definedName name="kbqz">database!#REF!</definedName>
    <definedName name="kbr" localSheetId="1">minerals!$I$47</definedName>
    <definedName name="kbr">database!#REF!</definedName>
    <definedName name="kcc" localSheetId="1">minerals!$I$55</definedName>
    <definedName name="kcc">database!#REF!</definedName>
    <definedName name="kchum" localSheetId="1">minerals!$I$48</definedName>
    <definedName name="kchum">database!#REF!</definedName>
    <definedName name="kclin" localSheetId="1">minerals!$I$36</definedName>
    <definedName name="kclin">database!#REF!</definedName>
    <definedName name="kcoe" localSheetId="1">minerals!$I$7</definedName>
    <definedName name="kcoe">database!#REF!</definedName>
    <definedName name="kczo" localSheetId="1">minerals!$I$40</definedName>
    <definedName name="kczo">database!#REF!</definedName>
    <definedName name="kdaph" localSheetId="1">minerals!$I$37</definedName>
    <definedName name="kdaph">database!#REF!</definedName>
    <definedName name="kdi" localSheetId="1">minerals!$I$20</definedName>
    <definedName name="kdi">database!#REF!</definedName>
    <definedName name="ken" localSheetId="1">minerals!$I$18</definedName>
    <definedName name="ken">database!#REF!</definedName>
    <definedName name="kep" localSheetId="1">minerals!$I$41</definedName>
    <definedName name="kep">database!#REF!</definedName>
    <definedName name="kfa" localSheetId="1">minerals!$I$17</definedName>
    <definedName name="kfa">database!#REF!</definedName>
    <definedName name="kfgl" localSheetId="1">minerals!$I$24</definedName>
    <definedName name="kfgl">database!#REF!</definedName>
    <definedName name="kfo" localSheetId="1">minerals!$I$16</definedName>
    <definedName name="kfo">database!#REF!</definedName>
    <definedName name="kfs" localSheetId="1">minerals!$I$19</definedName>
    <definedName name="kfs">database!#REF!</definedName>
    <definedName name="kgl" localSheetId="1">minerals!$I$23</definedName>
    <definedName name="kgl">database!#REF!</definedName>
    <definedName name="kgrs" localSheetId="1">minerals!$I$14</definedName>
    <definedName name="kgrs">database!#REF!</definedName>
    <definedName name="khab" localSheetId="1">minerals!$I$8</definedName>
    <definedName name="khab">database!#REF!</definedName>
    <definedName name="khb" localSheetId="1">minerals!$I$29</definedName>
    <definedName name="khb">database!#REF!</definedName>
    <definedName name="khd" localSheetId="1">minerals!$I$21</definedName>
    <definedName name="khd">database!#REF!</definedName>
    <definedName name="kHerc" localSheetId="1">minerals!$I$53</definedName>
    <definedName name="kHerc">database!#REF!</definedName>
    <definedName name="kjd" localSheetId="1">minerals!$I$22</definedName>
    <definedName name="kjd">database!#REF!</definedName>
    <definedName name="kky" localSheetId="1">minerals!$I$51</definedName>
    <definedName name="kky">database!#REF!</definedName>
    <definedName name="klab" localSheetId="1">minerals!$I$9</definedName>
    <definedName name="klab">database!#REF!</definedName>
    <definedName name="klaw" localSheetId="1">minerals!$I$42</definedName>
    <definedName name="klaw">database!#REF!</definedName>
    <definedName name="klm" localSheetId="1">minerals!$I$45</definedName>
    <definedName name="klm">database!#REF!</definedName>
    <definedName name="kMagn" localSheetId="1">minerals!$I$54</definedName>
    <definedName name="kMagn">database!#REF!</definedName>
    <definedName name="kms" localSheetId="1">minerals!$I$33</definedName>
    <definedName name="kms">database!#REF!</definedName>
    <definedName name="kor" localSheetId="1">minerals!#REF!</definedName>
    <definedName name="kor">database!$H$11</definedName>
    <definedName name="kparg" localSheetId="1">minerals!$I$28</definedName>
    <definedName name="kparg">database!#REF!</definedName>
    <definedName name="kphl" localSheetId="1">minerals!$I$31</definedName>
    <definedName name="kphl">database!#REF!</definedName>
    <definedName name="kpm" localSheetId="1">minerals!$I$44</definedName>
    <definedName name="kpm">database!#REF!</definedName>
    <definedName name="kpr" localSheetId="1">minerals!$I$43</definedName>
    <definedName name="kpr">database!#REF!</definedName>
    <definedName name="kprp" localSheetId="1">minerals!$I$15</definedName>
    <definedName name="kprp">database!#REF!</definedName>
    <definedName name="ksan" localSheetId="1">minerals!$I$12</definedName>
    <definedName name="ksan">database!#REF!</definedName>
    <definedName name="ksil" localSheetId="1">minerals!#REF!</definedName>
    <definedName name="ksil">database!$H$50</definedName>
    <definedName name="kSpl" localSheetId="1">minerals!$I$52</definedName>
    <definedName name="kSpl">database!#REF!</definedName>
    <definedName name="ksps" localSheetId="1">minerals!#REF!</definedName>
    <definedName name="ksps">database!#REF!</definedName>
    <definedName name="kta" localSheetId="1">minerals!$I$35</definedName>
    <definedName name="kta">database!#REF!</definedName>
    <definedName name="ktr" localSheetId="1">minerals!$I$25</definedName>
    <definedName name="ktr">database!#REF!</definedName>
    <definedName name="kts" localSheetId="1">minerals!$I$27</definedName>
    <definedName name="kts">database!#REF!</definedName>
    <definedName name="kVRH">rocks!#REF!</definedName>
    <definedName name="kwr" localSheetId="1">minerals!$I$46</definedName>
    <definedName name="kwr">database!#REF!</definedName>
    <definedName name="kzo" localSheetId="1">minerals!#REF!</definedName>
    <definedName name="kzo">database!$H$39</definedName>
    <definedName name="m10A" localSheetId="1">minerals!#REF!</definedName>
    <definedName name="m10A">database!#REF!</definedName>
    <definedName name="mA" localSheetId="1">minerals!#REF!</definedName>
    <definedName name="mA">database!$D$49</definedName>
    <definedName name="mac" localSheetId="1">minerals!#REF!</definedName>
    <definedName name="mac">database!$D$26</definedName>
    <definedName name="malm" localSheetId="1">minerals!#REF!</definedName>
    <definedName name="malm">database!$D$13</definedName>
    <definedName name="man" localSheetId="1">minerals!#REF!</definedName>
    <definedName name="man">database!$D$10</definedName>
    <definedName name="mann" localSheetId="1">minerals!#REF!</definedName>
    <definedName name="mann">database!$D$32</definedName>
    <definedName name="manth" localSheetId="1">minerals!#REF!</definedName>
    <definedName name="manth">database!$D$30</definedName>
    <definedName name="maqz" localSheetId="1">minerals!#REF!</definedName>
    <definedName name="maqz">database!$D$5</definedName>
    <definedName name="mar" localSheetId="1">minerals!#REF!</definedName>
    <definedName name="mar">database!$D$56</definedName>
    <definedName name="matg" localSheetId="1">minerals!#REF!</definedName>
    <definedName name="matg">database!$D$38</definedName>
    <definedName name="mbqz" localSheetId="1">minerals!#REF!</definedName>
    <definedName name="mbqz">database!$D$6</definedName>
    <definedName name="mbr" localSheetId="1">minerals!#REF!</definedName>
    <definedName name="mbr">database!$D$47</definedName>
    <definedName name="mcc" localSheetId="1">minerals!#REF!</definedName>
    <definedName name="mcc">database!$D$55</definedName>
    <definedName name="mchum" localSheetId="1">minerals!#REF!</definedName>
    <definedName name="mchum">database!$D$48</definedName>
    <definedName name="mclin" localSheetId="1">minerals!#REF!</definedName>
    <definedName name="mclin">database!$D$36</definedName>
    <definedName name="mcoe" localSheetId="1">minerals!#REF!</definedName>
    <definedName name="mcoe">database!$D$7</definedName>
    <definedName name="mczo" localSheetId="1">minerals!#REF!</definedName>
    <definedName name="mczo">database!$D$40</definedName>
    <definedName name="mdaph" localSheetId="1">minerals!#REF!</definedName>
    <definedName name="mdaph">database!$D$37</definedName>
    <definedName name="mdi" localSheetId="1">minerals!#REF!</definedName>
    <definedName name="mdi">database!$D$20</definedName>
    <definedName name="men" localSheetId="1">minerals!#REF!</definedName>
    <definedName name="men">database!$D$18</definedName>
    <definedName name="mep" localSheetId="1">minerals!#REF!</definedName>
    <definedName name="mep">database!$D$41</definedName>
    <definedName name="mfa" localSheetId="1">minerals!#REF!</definedName>
    <definedName name="mfa">database!$D$17</definedName>
    <definedName name="mfgl" localSheetId="1">minerals!#REF!</definedName>
    <definedName name="mfgl">database!$D$24</definedName>
    <definedName name="mfo" localSheetId="1">minerals!#REF!</definedName>
    <definedName name="mfo">database!$D$16</definedName>
    <definedName name="mfs" localSheetId="1">minerals!#REF!</definedName>
    <definedName name="mfs">database!$D$19</definedName>
    <definedName name="mgl" localSheetId="1">minerals!#REF!</definedName>
    <definedName name="mgl">database!$D$23</definedName>
    <definedName name="mgrs" localSheetId="1">minerals!#REF!</definedName>
    <definedName name="mgrs">database!$D$14</definedName>
    <definedName name="mhab" localSheetId="1">minerals!#REF!</definedName>
    <definedName name="mhab">database!$D$8</definedName>
    <definedName name="mhb" localSheetId="1">minerals!#REF!</definedName>
    <definedName name="mhb">database!$D$29</definedName>
    <definedName name="mhd" localSheetId="1">minerals!#REF!</definedName>
    <definedName name="mhd">database!$D$21</definedName>
    <definedName name="mherc" localSheetId="1">minerals!#REF!</definedName>
    <definedName name="mherc">database!$D$53</definedName>
    <definedName name="mjd" localSheetId="1">minerals!#REF!</definedName>
    <definedName name="mjd">database!$D$22</definedName>
    <definedName name="mky" localSheetId="1">minerals!#REF!</definedName>
    <definedName name="mky">database!$D$51</definedName>
    <definedName name="mlab" localSheetId="1">minerals!#REF!</definedName>
    <definedName name="mlab">database!$D$9</definedName>
    <definedName name="mlaw" localSheetId="1">minerals!#REF!</definedName>
    <definedName name="mlaw">database!$D$42</definedName>
    <definedName name="mlm" localSheetId="1">minerals!#REF!</definedName>
    <definedName name="mlm">database!$D$45</definedName>
    <definedName name="mmagn" localSheetId="1">minerals!#REF!</definedName>
    <definedName name="mmagn">database!$D$54</definedName>
    <definedName name="mms" localSheetId="1">minerals!#REF!</definedName>
    <definedName name="mms">database!$D$33</definedName>
    <definedName name="molSum">rocks!#REF!</definedName>
    <definedName name="mor" localSheetId="1">minerals!#REF!</definedName>
    <definedName name="mor">database!$D$11</definedName>
    <definedName name="mparg" localSheetId="1">minerals!#REF!</definedName>
    <definedName name="mparg">database!$D$28</definedName>
    <definedName name="mphl" localSheetId="1">minerals!#REF!</definedName>
    <definedName name="mphl">database!$D$31</definedName>
    <definedName name="mpm" localSheetId="1">minerals!#REF!</definedName>
    <definedName name="mpm">database!$D$44</definedName>
    <definedName name="mpr" localSheetId="1">minerals!#REF!</definedName>
    <definedName name="mpr">database!$D$43</definedName>
    <definedName name="mprp" localSheetId="1">minerals!#REF!</definedName>
    <definedName name="mprp">database!$D$15</definedName>
    <definedName name="msan" localSheetId="1">minerals!#REF!</definedName>
    <definedName name="msan">database!$D$12</definedName>
    <definedName name="msil" localSheetId="1">minerals!#REF!</definedName>
    <definedName name="msil">database!$D$50</definedName>
    <definedName name="mspl" localSheetId="1">minerals!#REF!</definedName>
    <definedName name="mspl">database!$D$52</definedName>
    <definedName name="msps" localSheetId="1">minerals!#REF!</definedName>
    <definedName name="msps">database!#REF!</definedName>
    <definedName name="mta" localSheetId="1">minerals!#REF!</definedName>
    <definedName name="mta">database!$D$35</definedName>
    <definedName name="mtr" localSheetId="1">minerals!#REF!</definedName>
    <definedName name="mtr">database!$D$25</definedName>
    <definedName name="mts" localSheetId="1">minerals!#REF!</definedName>
    <definedName name="mts">database!$D$27</definedName>
    <definedName name="mwr" localSheetId="1">minerals!#REF!</definedName>
    <definedName name="mwr">database!$D$46</definedName>
    <definedName name="mzo" localSheetId="1">minerals!#REF!</definedName>
    <definedName name="mzo">database!$D$39</definedName>
    <definedName name="nA">rocks!$49:$49</definedName>
    <definedName name="nalm">rocks!$13:$13</definedName>
    <definedName name="nan">rocks!$10:$10</definedName>
    <definedName name="nann">rocks!$32:$32</definedName>
    <definedName name="nanth">rocks!$30:$30</definedName>
    <definedName name="naqz">rocks!$5:$5</definedName>
    <definedName name="nar">rocks!$56:$56</definedName>
    <definedName name="natg">rocks!$38:$38</definedName>
    <definedName name="nbqz">rocks!$6:$6</definedName>
    <definedName name="nbr">rocks!$47:$47</definedName>
    <definedName name="ncc">rocks!$55:$55</definedName>
    <definedName name="nchum">rocks!$48:$48</definedName>
    <definedName name="nclin">rocks!$36:$36</definedName>
    <definedName name="ncoe">rocks!$7:$7</definedName>
    <definedName name="nczo">rocks!$40:$40</definedName>
    <definedName name="ndaph">rocks!$37:$37</definedName>
    <definedName name="ndi">rocks!$20:$20</definedName>
    <definedName name="nen">rocks!$18:$18</definedName>
    <definedName name="nep">rocks!$41:$41</definedName>
    <definedName name="nfa">rocks!$17:$17</definedName>
    <definedName name="nfact">rocks!$26:$26</definedName>
    <definedName name="nfgl">rocks!$24:$24</definedName>
    <definedName name="nfo">rocks!$16:$16</definedName>
    <definedName name="nfs">rocks!$19:$19</definedName>
    <definedName name="ngl">rocks!$23:$23</definedName>
    <definedName name="ngrs">rocks!$14:$14</definedName>
    <definedName name="nhab">rocks!$8:$8</definedName>
    <definedName name="nhb">rocks!$29:$29</definedName>
    <definedName name="nhd">rocks!$21:$21</definedName>
    <definedName name="nHerc">rocks!$53:$53</definedName>
    <definedName name="njd">rocks!$22:$22</definedName>
    <definedName name="nky">rocks!$51:$51</definedName>
    <definedName name="nlab">rocks!$9:$9</definedName>
    <definedName name="nlaw">rocks!$42:$42</definedName>
    <definedName name="nlm">rocks!$45:$45</definedName>
    <definedName name="nMagn">rocks!$54:$54</definedName>
    <definedName name="nms">rocks!$33:$33</definedName>
    <definedName name="nOr">rocks!$11:$11</definedName>
    <definedName name="nparg">rocks!$28:$28</definedName>
    <definedName name="nphl">rocks!$31:$31</definedName>
    <definedName name="npm">rocks!$44:$44</definedName>
    <definedName name="npr">rocks!$43:$43</definedName>
    <definedName name="nprp">rocks!$15:$15</definedName>
    <definedName name="nqz">rocks!$5:$5</definedName>
    <definedName name="nsan">rocks!$12:$12</definedName>
    <definedName name="nSil">rocks!$50:$50</definedName>
    <definedName name="nSpl">rocks!$52:$52</definedName>
    <definedName name="nsps">rocks!#REF!</definedName>
    <definedName name="nsum">rocks!$57:$57</definedName>
    <definedName name="nta">rocks!$35:$35</definedName>
    <definedName name="ntr">rocks!$25:$25</definedName>
    <definedName name="nts">rocks!$27:$27</definedName>
    <definedName name="nwr">rocks!$46:$46</definedName>
    <definedName name="nzo">rocks!$39:$39</definedName>
    <definedName name="P">rocks!$C$59</definedName>
    <definedName name="_xlnm.Print_Area" localSheetId="2">rocks!$A$1:$G$68</definedName>
    <definedName name="r_Voigt">rocks!#REF!</definedName>
    <definedName name="rA" localSheetId="1">minerals!$K$49</definedName>
    <definedName name="rA">database!#REF!</definedName>
    <definedName name="rac" localSheetId="1">minerals!$K$26</definedName>
    <definedName name="rac">database!#REF!</definedName>
    <definedName name="ralm" localSheetId="1">minerals!$K$13</definedName>
    <definedName name="ralm">database!#REF!</definedName>
    <definedName name="ran" localSheetId="1">minerals!$K$10</definedName>
    <definedName name="ran">database!#REF!</definedName>
    <definedName name="rann" localSheetId="1">minerals!$K$32</definedName>
    <definedName name="rann">database!#REF!</definedName>
    <definedName name="ranth" localSheetId="1">minerals!$K$30</definedName>
    <definedName name="ranth">database!#REF!</definedName>
    <definedName name="raqz" localSheetId="1">minerals!$K$5</definedName>
    <definedName name="raqz">database!#REF!</definedName>
    <definedName name="rar" localSheetId="1">minerals!$K$56</definedName>
    <definedName name="rar">database!#REF!</definedName>
    <definedName name="ratg" localSheetId="1">minerals!$K$38</definedName>
    <definedName name="ratg">database!#REF!</definedName>
    <definedName name="rbqz" localSheetId="1">minerals!$K$6</definedName>
    <definedName name="rbqz">database!#REF!</definedName>
    <definedName name="rbr" localSheetId="1">minerals!$K$47</definedName>
    <definedName name="rbr">database!#REF!</definedName>
    <definedName name="rcc" localSheetId="1">minerals!$K$55</definedName>
    <definedName name="rcc">database!#REF!</definedName>
    <definedName name="rchum" localSheetId="1">minerals!$K$48</definedName>
    <definedName name="rchum">database!#REF!</definedName>
    <definedName name="rclin" localSheetId="1">minerals!$K$36</definedName>
    <definedName name="rclin">database!#REF!</definedName>
    <definedName name="rcoe" localSheetId="1">minerals!$K$7</definedName>
    <definedName name="rcoe">database!#REF!</definedName>
    <definedName name="rczo" localSheetId="1">minerals!$K$40</definedName>
    <definedName name="rczo">database!#REF!</definedName>
    <definedName name="rdaph" localSheetId="1">minerals!$K$37</definedName>
    <definedName name="rdaph">database!#REF!</definedName>
    <definedName name="rdi" localSheetId="1">minerals!$K$20</definedName>
    <definedName name="rdi">database!#REF!</definedName>
    <definedName name="ren" localSheetId="1">minerals!$K$18</definedName>
    <definedName name="ren">database!#REF!</definedName>
    <definedName name="rep" localSheetId="1">minerals!$K$41</definedName>
    <definedName name="rep">database!#REF!</definedName>
    <definedName name="rfa" localSheetId="1">minerals!$K$17</definedName>
    <definedName name="rfa">database!#REF!</definedName>
    <definedName name="rfgl" localSheetId="1">minerals!$K$24</definedName>
    <definedName name="rfgl">database!#REF!</definedName>
    <definedName name="rfo" localSheetId="1">minerals!$K$16</definedName>
    <definedName name="rfo">database!#REF!</definedName>
    <definedName name="rfs" localSheetId="1">minerals!$K$19</definedName>
    <definedName name="rfs">database!#REF!</definedName>
    <definedName name="rgl" localSheetId="1">minerals!$K$23</definedName>
    <definedName name="rgl">database!#REF!</definedName>
    <definedName name="rgrs" localSheetId="1">minerals!$K$14</definedName>
    <definedName name="rgrs">database!#REF!</definedName>
    <definedName name="rhab" localSheetId="1">minerals!$K$8</definedName>
    <definedName name="rhab">database!#REF!</definedName>
    <definedName name="rhb" localSheetId="1">minerals!$K$29</definedName>
    <definedName name="rhb">database!#REF!</definedName>
    <definedName name="rhd" localSheetId="1">minerals!$K$21</definedName>
    <definedName name="rhd">database!#REF!</definedName>
    <definedName name="rHerc" localSheetId="1">minerals!$K$53</definedName>
    <definedName name="rHerc">database!#REF!</definedName>
    <definedName name="rjd" localSheetId="1">minerals!$K$22</definedName>
    <definedName name="rjd">database!#REF!</definedName>
    <definedName name="rky" localSheetId="1">minerals!$K$51</definedName>
    <definedName name="rky">database!#REF!</definedName>
    <definedName name="rlab" localSheetId="1">minerals!$K$9</definedName>
    <definedName name="rlab">database!#REF!</definedName>
    <definedName name="rlaw" localSheetId="1">minerals!$K$42</definedName>
    <definedName name="rlaw">database!#REF!</definedName>
    <definedName name="rlm" localSheetId="1">minerals!$K$45</definedName>
    <definedName name="rlm">database!#REF!</definedName>
    <definedName name="rMagn" localSheetId="1">minerals!$K$54</definedName>
    <definedName name="rMagn">database!#REF!</definedName>
    <definedName name="rms" localSheetId="1">minerals!$K$33</definedName>
    <definedName name="rms">database!#REF!</definedName>
    <definedName name="rOr" localSheetId="1">minerals!$K$11</definedName>
    <definedName name="rOr">database!#REF!</definedName>
    <definedName name="rparg" localSheetId="1">minerals!$K$28</definedName>
    <definedName name="rparg">database!#REF!</definedName>
    <definedName name="rphl" localSheetId="1">minerals!$K$31</definedName>
    <definedName name="rphl">database!#REF!</definedName>
    <definedName name="rpm" localSheetId="1">minerals!$K$44</definedName>
    <definedName name="rpm">database!#REF!</definedName>
    <definedName name="rpr" localSheetId="1">minerals!$K$43</definedName>
    <definedName name="rpr">database!#REF!</definedName>
    <definedName name="rprp" localSheetId="1">minerals!$K$15</definedName>
    <definedName name="rprp">database!#REF!</definedName>
    <definedName name="rReuss">rocks!$64:$64</definedName>
    <definedName name="rsan" localSheetId="1">minerals!$K$12</definedName>
    <definedName name="rsan">database!#REF!</definedName>
    <definedName name="rSil" localSheetId="1">minerals!$K$50</definedName>
    <definedName name="rSil">database!#REF!</definedName>
    <definedName name="rSpl" localSheetId="1">minerals!$K$52</definedName>
    <definedName name="rSpl">database!#REF!</definedName>
    <definedName name="rta" localSheetId="1">minerals!$K$35</definedName>
    <definedName name="rta">database!#REF!</definedName>
    <definedName name="rtr" localSheetId="1">minerals!$K$25</definedName>
    <definedName name="rtr">database!#REF!</definedName>
    <definedName name="rts" localSheetId="1">minerals!$K$27</definedName>
    <definedName name="rts">database!#REF!</definedName>
    <definedName name="rVoigt">rocks!$63:$63</definedName>
    <definedName name="rVRH">rocks!$65:$65</definedName>
    <definedName name="rwr" localSheetId="1">minerals!$K$46</definedName>
    <definedName name="rwr">database!#REF!</definedName>
    <definedName name="rzo" localSheetId="1">minerals!$K$39</definedName>
    <definedName name="rzo">database!#REF!</definedName>
    <definedName name="scB">#REF!</definedName>
    <definedName name="scbB">#REF!</definedName>
    <definedName name="scbM">#REF!</definedName>
    <definedName name="scbP">#REF!</definedName>
    <definedName name="scbVp">#REF!</definedName>
    <definedName name="scM">#REF!</definedName>
    <definedName name="scP">#REF!</definedName>
    <definedName name="scVp">#REF!</definedName>
    <definedName name="sum">rocks!$57:$57</definedName>
    <definedName name="TC">rocks!$C$60</definedName>
    <definedName name="temperature">rocks!#REF!</definedName>
    <definedName name="uA" localSheetId="1">minerals!$J$49</definedName>
    <definedName name="uA">database!#REF!</definedName>
    <definedName name="uac" localSheetId="1">minerals!$J$26</definedName>
    <definedName name="uac">database!#REF!</definedName>
    <definedName name="ualm" localSheetId="1">minerals!$J$13</definedName>
    <definedName name="ualm">database!#REF!</definedName>
    <definedName name="uan" localSheetId="1">minerals!$J$10</definedName>
    <definedName name="uan">database!#REF!</definedName>
    <definedName name="uann" localSheetId="1">minerals!$J$32</definedName>
    <definedName name="uann">database!#REF!</definedName>
    <definedName name="uanth" localSheetId="1">minerals!$J$30</definedName>
    <definedName name="uanth">database!#REF!</definedName>
    <definedName name="uaqz" localSheetId="1">minerals!$J$5</definedName>
    <definedName name="uaqz">database!#REF!</definedName>
    <definedName name="uar" localSheetId="1">minerals!$J$56</definedName>
    <definedName name="uar">database!#REF!</definedName>
    <definedName name="uatg" localSheetId="1">minerals!$J$38</definedName>
    <definedName name="uatg">database!#REF!</definedName>
    <definedName name="ubqz" localSheetId="1">minerals!$J$6</definedName>
    <definedName name="ubqz">database!#REF!</definedName>
    <definedName name="ubr" localSheetId="1">minerals!$J$47</definedName>
    <definedName name="ubr">database!#REF!</definedName>
    <definedName name="ucc" localSheetId="1">minerals!$J$55</definedName>
    <definedName name="ucc">database!#REF!</definedName>
    <definedName name="uchum" localSheetId="1">minerals!$J$48</definedName>
    <definedName name="uchum">database!#REF!</definedName>
    <definedName name="uclin" localSheetId="1">minerals!$J$36</definedName>
    <definedName name="uclin">database!#REF!</definedName>
    <definedName name="ucoe" localSheetId="1">minerals!$J$7</definedName>
    <definedName name="ucoe">database!#REF!</definedName>
    <definedName name="uczo" localSheetId="1">minerals!$J$40</definedName>
    <definedName name="uczo">database!#REF!</definedName>
    <definedName name="udaph" localSheetId="1">minerals!$J$37</definedName>
    <definedName name="udaph">database!#REF!</definedName>
    <definedName name="udi" localSheetId="1">minerals!$J$20</definedName>
    <definedName name="udi">database!#REF!</definedName>
    <definedName name="uen" localSheetId="1">minerals!$J$18</definedName>
    <definedName name="uen">database!#REF!</definedName>
    <definedName name="uep" localSheetId="1">minerals!$J$41</definedName>
    <definedName name="uep">database!#REF!</definedName>
    <definedName name="ufa" localSheetId="1">minerals!$J$17</definedName>
    <definedName name="ufa">database!#REF!</definedName>
    <definedName name="ufgl" localSheetId="1">minerals!$J$24</definedName>
    <definedName name="ufgl">database!#REF!</definedName>
    <definedName name="ufo" localSheetId="1">minerals!$J$16</definedName>
    <definedName name="ufo">database!#REF!</definedName>
    <definedName name="ufs" localSheetId="1">minerals!$J$19</definedName>
    <definedName name="ufs">database!#REF!</definedName>
    <definedName name="ugl" localSheetId="1">minerals!$J$23</definedName>
    <definedName name="ugl">database!#REF!</definedName>
    <definedName name="ugrs" localSheetId="1">minerals!$J$14</definedName>
    <definedName name="ugrs">database!#REF!</definedName>
    <definedName name="uhab" localSheetId="1">minerals!$J$8</definedName>
    <definedName name="uhab">database!#REF!</definedName>
    <definedName name="uhb" localSheetId="1">minerals!$J$29</definedName>
    <definedName name="uhb">database!#REF!</definedName>
    <definedName name="uhd" localSheetId="1">minerals!$J$21</definedName>
    <definedName name="uhd">database!#REF!</definedName>
    <definedName name="uHerc" localSheetId="1">minerals!$J$53</definedName>
    <definedName name="uHerc">database!#REF!</definedName>
    <definedName name="ujd" localSheetId="1">minerals!$J$22</definedName>
    <definedName name="ujd">database!#REF!</definedName>
    <definedName name="uky" localSheetId="1">minerals!$J$51</definedName>
    <definedName name="uky">database!#REF!</definedName>
    <definedName name="ulab" localSheetId="1">minerals!$J$9</definedName>
    <definedName name="ulab">database!#REF!</definedName>
    <definedName name="ulaw" localSheetId="1">minerals!$J$42</definedName>
    <definedName name="ulaw">database!#REF!</definedName>
    <definedName name="ulm" localSheetId="1">minerals!$J$45</definedName>
    <definedName name="ulm">database!#REF!</definedName>
    <definedName name="uMagn" localSheetId="1">minerals!$J$54</definedName>
    <definedName name="uMagn">database!#REF!</definedName>
    <definedName name="ums" localSheetId="1">minerals!$J$33</definedName>
    <definedName name="ums">database!#REF!</definedName>
    <definedName name="unaltHzB">#REF!</definedName>
    <definedName name="unaltHzM">#REF!</definedName>
    <definedName name="unaltHzP">#REF!</definedName>
    <definedName name="unaltHzVp">#REF!</definedName>
    <definedName name="uor" localSheetId="1">minerals!#REF!</definedName>
    <definedName name="uor">database!$L$11</definedName>
    <definedName name="uparg" localSheetId="1">minerals!$J$28</definedName>
    <definedName name="uparg">database!#REF!</definedName>
    <definedName name="uphl" localSheetId="1">minerals!$J$31</definedName>
    <definedName name="uphl">database!#REF!</definedName>
    <definedName name="upm" localSheetId="1">minerals!$J$44</definedName>
    <definedName name="upm">database!#REF!</definedName>
    <definedName name="upr" localSheetId="1">minerals!$J$43</definedName>
    <definedName name="upr">database!#REF!</definedName>
    <definedName name="uprp" localSheetId="1">minerals!$J$15</definedName>
    <definedName name="uprp">database!#REF!</definedName>
    <definedName name="uqz" localSheetId="1">minerals!$J$5</definedName>
    <definedName name="uqz">database!#REF!</definedName>
    <definedName name="usan" localSheetId="1">minerals!$J$12</definedName>
    <definedName name="usan">database!#REF!</definedName>
    <definedName name="usil" localSheetId="1">minerals!#REF!</definedName>
    <definedName name="usil">database!$L$50</definedName>
    <definedName name="uSpl" localSheetId="1">minerals!$J$52</definedName>
    <definedName name="uSpl">database!#REF!</definedName>
    <definedName name="usps" localSheetId="1">minerals!#REF!</definedName>
    <definedName name="usps">database!#REF!</definedName>
    <definedName name="uta" localSheetId="1">minerals!$J$35</definedName>
    <definedName name="uta">database!#REF!</definedName>
    <definedName name="utr" localSheetId="1">minerals!$J$25</definedName>
    <definedName name="utr">database!#REF!</definedName>
    <definedName name="uts" localSheetId="1">minerals!$J$27</definedName>
    <definedName name="uts">database!#REF!</definedName>
    <definedName name="uVRH">rocks!#REF!</definedName>
    <definedName name="uwr" localSheetId="1">minerals!$J$46</definedName>
    <definedName name="uwr">database!#REF!</definedName>
    <definedName name="uzo" localSheetId="1">minerals!$J$39</definedName>
    <definedName name="uzo">database!#REF!</definedName>
    <definedName name="vlab" localSheetId="1">minerals!#REF!</definedName>
    <definedName name="vlab">database!#REF!</definedName>
    <definedName name="vol10A" localSheetId="1">minerals!#REF!</definedName>
    <definedName name="vol10A">database!#REF!</definedName>
    <definedName name="volA" localSheetId="1">minerals!#REF!</definedName>
    <definedName name="volA">database!$C$49</definedName>
    <definedName name="volalm" localSheetId="1">minerals!#REF!</definedName>
    <definedName name="volalm">database!$C$13</definedName>
    <definedName name="volan" localSheetId="1">minerals!#REF!</definedName>
    <definedName name="volan">database!$C$10</definedName>
    <definedName name="volann" localSheetId="1">minerals!#REF!</definedName>
    <definedName name="volann">database!$C$32</definedName>
    <definedName name="volanth" localSheetId="1">minerals!#REF!</definedName>
    <definedName name="volanth">database!$C$30</definedName>
    <definedName name="volaqz" localSheetId="1">minerals!#REF!</definedName>
    <definedName name="volaqz">database!$C$5</definedName>
    <definedName name="volar" localSheetId="1">minerals!#REF!</definedName>
    <definedName name="volar">database!$C$56</definedName>
    <definedName name="volatg" localSheetId="1">minerals!#REF!</definedName>
    <definedName name="volatg">database!$C$38</definedName>
    <definedName name="volbqz" localSheetId="1">minerals!#REF!</definedName>
    <definedName name="volbqz">database!$C$6</definedName>
    <definedName name="volbr" localSheetId="1">minerals!#REF!</definedName>
    <definedName name="volbr">database!$C$47</definedName>
    <definedName name="volcc" localSheetId="1">minerals!#REF!</definedName>
    <definedName name="volcc">database!$C$55</definedName>
    <definedName name="volchum" localSheetId="1">minerals!#REF!</definedName>
    <definedName name="volchum">database!$C$48</definedName>
    <definedName name="volclin" localSheetId="1">minerals!#REF!</definedName>
    <definedName name="volclin">database!$C$36</definedName>
    <definedName name="volcoe" localSheetId="1">minerals!#REF!</definedName>
    <definedName name="volcoe">database!$C$7</definedName>
    <definedName name="volczo" localSheetId="1">minerals!#REF!</definedName>
    <definedName name="volczo">database!$C$40</definedName>
    <definedName name="voldaph" localSheetId="1">minerals!#REF!</definedName>
    <definedName name="voldaph">database!$C$37</definedName>
    <definedName name="voldi" localSheetId="1">minerals!#REF!</definedName>
    <definedName name="voldi">database!$C$20</definedName>
    <definedName name="volen" localSheetId="1">minerals!#REF!</definedName>
    <definedName name="volen">database!$C$18</definedName>
    <definedName name="volep" localSheetId="1">minerals!#REF!</definedName>
    <definedName name="volep">database!$C$41</definedName>
    <definedName name="volfa" localSheetId="1">minerals!#REF!</definedName>
    <definedName name="volfa">database!$C$17</definedName>
    <definedName name="volfact" localSheetId="1">minerals!#REF!</definedName>
    <definedName name="volfact">database!$C$26</definedName>
    <definedName name="volfgl" localSheetId="1">minerals!#REF!</definedName>
    <definedName name="volfgl">database!$C$24</definedName>
    <definedName name="volfo" localSheetId="1">minerals!#REF!</definedName>
    <definedName name="volfo">database!$C$16</definedName>
    <definedName name="volfs" localSheetId="1">minerals!#REF!</definedName>
    <definedName name="volfs">database!$C$19</definedName>
    <definedName name="volgl" localSheetId="1">minerals!#REF!</definedName>
    <definedName name="volgl">database!$C$23</definedName>
    <definedName name="volgrs" localSheetId="1">minerals!#REF!</definedName>
    <definedName name="volgrs">database!$C$14</definedName>
    <definedName name="volhab" localSheetId="1">minerals!#REF!</definedName>
    <definedName name="volhab">database!$C$8</definedName>
    <definedName name="volhb" localSheetId="1">minerals!#REF!</definedName>
    <definedName name="volhb">database!$C$29</definedName>
    <definedName name="volhd" localSheetId="1">minerals!#REF!</definedName>
    <definedName name="volhd">database!$C$21</definedName>
    <definedName name="volherc" localSheetId="1">minerals!#REF!</definedName>
    <definedName name="volherc">database!$C$53</definedName>
    <definedName name="voljd" localSheetId="1">minerals!#REF!</definedName>
    <definedName name="voljd">database!$C$22</definedName>
    <definedName name="volky" localSheetId="1">minerals!#REF!</definedName>
    <definedName name="volky">database!$C$51</definedName>
    <definedName name="vollab" localSheetId="1">minerals!#REF!</definedName>
    <definedName name="vollab">database!$C$9</definedName>
    <definedName name="vollaw" localSheetId="1">minerals!#REF!</definedName>
    <definedName name="vollaw">database!$C$42</definedName>
    <definedName name="vollm" localSheetId="1">minerals!#REF!</definedName>
    <definedName name="vollm">database!$C$45</definedName>
    <definedName name="volmagn" localSheetId="1">minerals!#REF!</definedName>
    <definedName name="volmagn">database!$C$54</definedName>
    <definedName name="volms" localSheetId="1">minerals!#REF!</definedName>
    <definedName name="volms">database!$C$33</definedName>
    <definedName name="volor" localSheetId="1">minerals!#REF!</definedName>
    <definedName name="volor">database!$C$11</definedName>
    <definedName name="volparg" localSheetId="1">minerals!#REF!</definedName>
    <definedName name="volparg">database!$C$28</definedName>
    <definedName name="volphl" localSheetId="1">minerals!#REF!</definedName>
    <definedName name="volphl">database!$C$31</definedName>
    <definedName name="volpm" localSheetId="1">minerals!#REF!</definedName>
    <definedName name="volpm">database!$C$44</definedName>
    <definedName name="volpr" localSheetId="1">minerals!#REF!</definedName>
    <definedName name="volpr">database!$C$43</definedName>
    <definedName name="volprp" localSheetId="1">minerals!#REF!</definedName>
    <definedName name="volprp">database!$C$15</definedName>
    <definedName name="volsan" localSheetId="1">minerals!#REF!</definedName>
    <definedName name="volsan">database!$C$12</definedName>
    <definedName name="volsil" localSheetId="1">minerals!#REF!</definedName>
    <definedName name="volsil">database!$C$50</definedName>
    <definedName name="volspl" localSheetId="1">minerals!#REF!</definedName>
    <definedName name="volspl">database!$C$52</definedName>
    <definedName name="volSum">rocks!#REF!</definedName>
    <definedName name="volta" localSheetId="1">minerals!#REF!</definedName>
    <definedName name="volta">database!$C$35</definedName>
    <definedName name="voltr" localSheetId="1">minerals!#REF!</definedName>
    <definedName name="voltr">database!$C$25</definedName>
    <definedName name="volts" localSheetId="1">minerals!#REF!</definedName>
    <definedName name="volts">database!$C$27</definedName>
    <definedName name="volwr" localSheetId="1">minerals!#REF!</definedName>
    <definedName name="volwr">database!$C$46</definedName>
    <definedName name="volzo" localSheetId="1">minerals!#REF!</definedName>
    <definedName name="volzo">database!$C$39</definedName>
    <definedName name="vpA" localSheetId="1">minerals!$M$49</definedName>
    <definedName name="vpA">database!#REF!</definedName>
    <definedName name="vpac" localSheetId="1">minerals!$M$26</definedName>
    <definedName name="vpac">database!#REF!</definedName>
    <definedName name="vpalm" localSheetId="1">minerals!$M$13</definedName>
    <definedName name="vpalm">database!#REF!</definedName>
    <definedName name="vpan" localSheetId="1">minerals!$M$10</definedName>
    <definedName name="vpan">database!#REF!</definedName>
    <definedName name="vpann" localSheetId="1">minerals!$M$32</definedName>
    <definedName name="vpann">database!#REF!</definedName>
    <definedName name="vpanth" localSheetId="1">minerals!$M$30</definedName>
    <definedName name="vpanth">database!#REF!</definedName>
    <definedName name="vpaqz" localSheetId="1">minerals!$M$5</definedName>
    <definedName name="vpaqz">database!#REF!</definedName>
    <definedName name="vpar" localSheetId="1">minerals!$M$56</definedName>
    <definedName name="vpar">database!#REF!</definedName>
    <definedName name="vpatg" localSheetId="1">minerals!$M$38</definedName>
    <definedName name="vpatg">database!#REF!</definedName>
    <definedName name="vpbqz" localSheetId="1">minerals!$M$6</definedName>
    <definedName name="vpbqz">database!#REF!</definedName>
    <definedName name="vpbr" localSheetId="1">minerals!$M$47</definedName>
    <definedName name="vpbr">database!#REF!</definedName>
    <definedName name="vpcc" localSheetId="1">minerals!$M$55</definedName>
    <definedName name="vpcc">database!#REF!</definedName>
    <definedName name="vpchum" localSheetId="1">minerals!$M$48</definedName>
    <definedName name="vpchum">database!#REF!</definedName>
    <definedName name="vpclin" localSheetId="1">minerals!$M$36</definedName>
    <definedName name="vpclin">database!#REF!</definedName>
    <definedName name="vpcoe" localSheetId="1">minerals!$M$7</definedName>
    <definedName name="vpcoe">database!#REF!</definedName>
    <definedName name="vpczo" localSheetId="1">minerals!$M$40</definedName>
    <definedName name="vpczo">database!#REF!</definedName>
    <definedName name="vpdaph" localSheetId="1">minerals!$M$37</definedName>
    <definedName name="vpdaph">database!#REF!</definedName>
    <definedName name="vpdi" localSheetId="1">minerals!$M$20</definedName>
    <definedName name="vpdi">database!#REF!</definedName>
    <definedName name="vpen" localSheetId="1">minerals!$M$18</definedName>
    <definedName name="vpen">database!#REF!</definedName>
    <definedName name="vpep" localSheetId="1">minerals!$M$41</definedName>
    <definedName name="vpep">database!#REF!</definedName>
    <definedName name="vpfa" localSheetId="1">minerals!$M$17</definedName>
    <definedName name="vpfa">database!#REF!</definedName>
    <definedName name="vpfgl" localSheetId="1">minerals!$M$24</definedName>
    <definedName name="vpfgl">database!#REF!</definedName>
    <definedName name="vpfo" localSheetId="1">minerals!$M$16</definedName>
    <definedName name="vpfo">database!#REF!</definedName>
    <definedName name="vpfs" localSheetId="1">minerals!$M$19</definedName>
    <definedName name="vpfs">database!#REF!</definedName>
    <definedName name="vpgl" localSheetId="1">minerals!$M$23</definedName>
    <definedName name="vpgl">database!#REF!</definedName>
    <definedName name="vpgrs" localSheetId="1">minerals!$M$14</definedName>
    <definedName name="vpgrs">database!#REF!</definedName>
    <definedName name="vphab" localSheetId="1">minerals!$M$8</definedName>
    <definedName name="vphab">database!#REF!</definedName>
    <definedName name="vphb" localSheetId="1">minerals!$M$29</definedName>
    <definedName name="vphb">database!#REF!</definedName>
    <definedName name="vphd" localSheetId="1">minerals!$M$21</definedName>
    <definedName name="vphd">database!#REF!</definedName>
    <definedName name="vpHerc" localSheetId="1">minerals!$M$53</definedName>
    <definedName name="vpHerc">database!#REF!</definedName>
    <definedName name="vpjd" localSheetId="1">minerals!$M$22</definedName>
    <definedName name="vpjd">database!#REF!</definedName>
    <definedName name="vpky" localSheetId="1">minerals!$M$51</definedName>
    <definedName name="vpky">database!#REF!</definedName>
    <definedName name="vplab" localSheetId="1">minerals!$M$9</definedName>
    <definedName name="vplab">database!#REF!</definedName>
    <definedName name="vplaw" localSheetId="1">minerals!$M$42</definedName>
    <definedName name="vplaw">database!#REF!</definedName>
    <definedName name="vplm" localSheetId="1">minerals!$M$45</definedName>
    <definedName name="vplm">database!#REF!</definedName>
    <definedName name="vpMagn" localSheetId="1">minerals!$M$54</definedName>
    <definedName name="vpMagn">database!#REF!</definedName>
    <definedName name="vpms" localSheetId="1">minerals!$M$33</definedName>
    <definedName name="vpms">database!#REF!</definedName>
    <definedName name="vpOr" localSheetId="1">minerals!$M$11</definedName>
    <definedName name="vpOr">database!#REF!</definedName>
    <definedName name="vpparg" localSheetId="1">minerals!$M$28</definedName>
    <definedName name="vpparg">database!#REF!</definedName>
    <definedName name="vpphl" localSheetId="1">minerals!$M$31</definedName>
    <definedName name="vpphl">database!#REF!</definedName>
    <definedName name="vppm" localSheetId="1">minerals!$M$44</definedName>
    <definedName name="vppm">database!#REF!</definedName>
    <definedName name="vppr" localSheetId="1">minerals!$M$43</definedName>
    <definedName name="vppr">database!#REF!</definedName>
    <definedName name="vpprp" localSheetId="1">minerals!$M$15</definedName>
    <definedName name="vpprp">database!#REF!</definedName>
    <definedName name="vpReuss">rocks!$67:$67</definedName>
    <definedName name="vpsan" localSheetId="1">minerals!$M$12</definedName>
    <definedName name="vpsan">database!#REF!</definedName>
    <definedName name="vpSil" localSheetId="1">minerals!$M$50</definedName>
    <definedName name="vpSil">database!#REF!</definedName>
    <definedName name="vpSpl" localSheetId="1">minerals!$M$52</definedName>
    <definedName name="vpSpl">database!#REF!</definedName>
    <definedName name="vpsps" localSheetId="1">minerals!#REF!</definedName>
    <definedName name="vpsps">database!#REF!</definedName>
    <definedName name="vpta" localSheetId="1">minerals!$M$35</definedName>
    <definedName name="vpta">database!#REF!</definedName>
    <definedName name="vptr" localSheetId="1">minerals!$M$25</definedName>
    <definedName name="vptr">database!#REF!</definedName>
    <definedName name="vpts" localSheetId="1">minerals!$M$27</definedName>
    <definedName name="vpts">database!#REF!</definedName>
    <definedName name="vpVoigt">rocks!$66:$66</definedName>
    <definedName name="vpwr" localSheetId="1">minerals!$M$46</definedName>
    <definedName name="vpwr">database!#REF!</definedName>
    <definedName name="vpzo" localSheetId="1">minerals!$M$39</definedName>
    <definedName name="vpzo">database!#REF!</definedName>
    <definedName name="vsA" localSheetId="1">minerals!$N$49</definedName>
    <definedName name="vsA">database!#REF!</definedName>
    <definedName name="vsac" localSheetId="1">minerals!$N$26</definedName>
    <definedName name="vsac">database!#REF!</definedName>
    <definedName name="vsalm" localSheetId="1">minerals!$N$13</definedName>
    <definedName name="vsalm">database!#REF!</definedName>
    <definedName name="vsan" localSheetId="1">minerals!$N$10</definedName>
    <definedName name="vsan">database!#REF!</definedName>
    <definedName name="vsann" localSheetId="1">minerals!$N$32</definedName>
    <definedName name="vsann">database!#REF!</definedName>
    <definedName name="vsanth" localSheetId="1">minerals!$N$30</definedName>
    <definedName name="vsanth">database!#REF!</definedName>
    <definedName name="vsaqz" localSheetId="1">minerals!$N$5</definedName>
    <definedName name="vsaqz">database!#REF!</definedName>
    <definedName name="vsar" localSheetId="1">minerals!$N$56</definedName>
    <definedName name="vsar">database!#REF!</definedName>
    <definedName name="vsatg" localSheetId="1">minerals!$N$38</definedName>
    <definedName name="vsatg">database!#REF!</definedName>
    <definedName name="vsbqz" localSheetId="1">minerals!$N$6</definedName>
    <definedName name="vsbqz">database!#REF!</definedName>
    <definedName name="vsbr" localSheetId="1">minerals!$N$47</definedName>
    <definedName name="vsbr">database!#REF!</definedName>
    <definedName name="vscc" localSheetId="1">minerals!$N$55</definedName>
    <definedName name="vscc">database!#REF!</definedName>
    <definedName name="vschum" localSheetId="1">minerals!$N$48</definedName>
    <definedName name="vschum">database!#REF!</definedName>
    <definedName name="vsclin" localSheetId="1">minerals!$N$36</definedName>
    <definedName name="vsclin">database!#REF!</definedName>
    <definedName name="vscoe" localSheetId="1">minerals!$N$7</definedName>
    <definedName name="vscoe">database!#REF!</definedName>
    <definedName name="vsczo" localSheetId="1">minerals!$N$40</definedName>
    <definedName name="vsczo">database!#REF!</definedName>
    <definedName name="vsdaph" localSheetId="1">minerals!$N$37</definedName>
    <definedName name="vsdaph">database!#REF!</definedName>
    <definedName name="vsdi" localSheetId="1">minerals!$N$20</definedName>
    <definedName name="vsdi">database!#REF!</definedName>
    <definedName name="vsen" localSheetId="1">minerals!$N$18</definedName>
    <definedName name="vsen">database!#REF!</definedName>
    <definedName name="vsep" localSheetId="1">minerals!$N$41</definedName>
    <definedName name="vsep">database!#REF!</definedName>
    <definedName name="vsfa" localSheetId="1">minerals!$N$17</definedName>
    <definedName name="vsfa">database!#REF!</definedName>
    <definedName name="vsfgl" localSheetId="1">minerals!$N$24</definedName>
    <definedName name="vsfgl">database!#REF!</definedName>
    <definedName name="vsfo" localSheetId="1">minerals!$N$16</definedName>
    <definedName name="vsfo">database!#REF!</definedName>
    <definedName name="vsfs" localSheetId="1">minerals!$N$19</definedName>
    <definedName name="vsfs">database!#REF!</definedName>
    <definedName name="vsgl" localSheetId="1">minerals!$N$23</definedName>
    <definedName name="vsgl">database!#REF!</definedName>
    <definedName name="vsgrs" localSheetId="1">minerals!$N$14</definedName>
    <definedName name="vsgrs">database!#REF!</definedName>
    <definedName name="vshab" localSheetId="1">minerals!$N$8</definedName>
    <definedName name="vshab">database!#REF!</definedName>
    <definedName name="vshb" localSheetId="1">minerals!$N$29</definedName>
    <definedName name="vshb">database!#REF!</definedName>
    <definedName name="vshd" localSheetId="1">minerals!$N$21</definedName>
    <definedName name="vshd">database!#REF!</definedName>
    <definedName name="vsHerc" localSheetId="1">minerals!$N$53</definedName>
    <definedName name="vsHerc">database!#REF!</definedName>
    <definedName name="vsjd" localSheetId="1">minerals!$N$22</definedName>
    <definedName name="vsjd">database!#REF!</definedName>
    <definedName name="vsky" localSheetId="1">minerals!$N$51</definedName>
    <definedName name="vsky">database!#REF!</definedName>
    <definedName name="vslab" localSheetId="1">minerals!$N$9</definedName>
    <definedName name="vslab">database!#REF!</definedName>
    <definedName name="vslaw" localSheetId="1">minerals!$N$42</definedName>
    <definedName name="vslaw">database!#REF!</definedName>
    <definedName name="vslm" localSheetId="1">minerals!$N$45</definedName>
    <definedName name="vslm">database!#REF!</definedName>
    <definedName name="vsMagn" localSheetId="1">minerals!$N$54</definedName>
    <definedName name="vsMagn">database!#REF!</definedName>
    <definedName name="vsms" localSheetId="1">minerals!$N$33</definedName>
    <definedName name="vsms">database!#REF!</definedName>
    <definedName name="vsOr" localSheetId="1">minerals!$N$11</definedName>
    <definedName name="vsOr">database!#REF!</definedName>
    <definedName name="vsparg" localSheetId="1">minerals!$N$28</definedName>
    <definedName name="vsparg">database!#REF!</definedName>
    <definedName name="vsphl" localSheetId="1">minerals!$N$31</definedName>
    <definedName name="vsphl">database!#REF!</definedName>
    <definedName name="vspm" localSheetId="1">minerals!$N$44</definedName>
    <definedName name="vspm">database!#REF!</definedName>
    <definedName name="vspr" localSheetId="1">minerals!$N$43</definedName>
    <definedName name="vspr">database!#REF!</definedName>
    <definedName name="vsprp" localSheetId="1">minerals!$N$15</definedName>
    <definedName name="vsprp">database!#REF!</definedName>
    <definedName name="VsReuss">rocks!#REF!</definedName>
    <definedName name="vssan" localSheetId="1">minerals!$N$12</definedName>
    <definedName name="vssan">database!#REF!</definedName>
    <definedName name="vsSil" localSheetId="1">minerals!$N$50</definedName>
    <definedName name="vsSil">database!#REF!</definedName>
    <definedName name="vsSpl" localSheetId="1">minerals!$N$52</definedName>
    <definedName name="vsSpl">database!#REF!</definedName>
    <definedName name="vssps" localSheetId="1">minerals!#REF!</definedName>
    <definedName name="vssps">database!#REF!</definedName>
    <definedName name="vsta" localSheetId="1">minerals!$N$35</definedName>
    <definedName name="vsta">database!#REF!</definedName>
    <definedName name="vstr" localSheetId="1">minerals!$N$25</definedName>
    <definedName name="vstr">database!#REF!</definedName>
    <definedName name="vsts" localSheetId="1">minerals!$N$27</definedName>
    <definedName name="vsts">database!#REF!</definedName>
    <definedName name="vsVoigt">rocks!#REF!</definedName>
    <definedName name="vswr" localSheetId="1">minerals!$N$46</definedName>
    <definedName name="vswr">database!#REF!</definedName>
    <definedName name="vszo" localSheetId="1">minerals!$N$39</definedName>
    <definedName name="vszo">database!#REF!</definedName>
    <definedName name="w10A" localSheetId="1">minerals!#REF!</definedName>
    <definedName name="w10A">database!#REF!</definedName>
    <definedName name="wA" localSheetId="1">minerals!#REF!</definedName>
    <definedName name="wA">database!$E$49</definedName>
    <definedName name="wac" localSheetId="1">minerals!#REF!</definedName>
    <definedName name="wac">database!$E$26</definedName>
    <definedName name="wann" localSheetId="1">minerals!#REF!</definedName>
    <definedName name="wann">database!$E$32</definedName>
    <definedName name="wanth" localSheetId="1">minerals!#REF!</definedName>
    <definedName name="wanth">database!$E$30</definedName>
    <definedName name="watg" localSheetId="1">minerals!#REF!</definedName>
    <definedName name="watg">database!$E$38</definedName>
    <definedName name="wbr" localSheetId="1">minerals!#REF!</definedName>
    <definedName name="wbr">database!$E$47</definedName>
    <definedName name="wchum" localSheetId="1">minerals!#REF!</definedName>
    <definedName name="wchum">database!$E$48</definedName>
    <definedName name="wclin" localSheetId="1">minerals!#REF!</definedName>
    <definedName name="wclin">database!$E$36</definedName>
    <definedName name="wczo" localSheetId="1">minerals!#REF!</definedName>
    <definedName name="wczo">database!$E$40</definedName>
    <definedName name="wdaph" localSheetId="1">minerals!#REF!</definedName>
    <definedName name="wdaph">database!$E$37</definedName>
    <definedName name="wep" localSheetId="1">minerals!#REF!</definedName>
    <definedName name="wep">database!$E$41</definedName>
    <definedName name="wfact" localSheetId="1">minerals!#REF!</definedName>
    <definedName name="wfact">database!$E$26</definedName>
    <definedName name="wfgl" localSheetId="1">minerals!#REF!</definedName>
    <definedName name="wfgl">database!$E$24</definedName>
    <definedName name="wgl" localSheetId="1">minerals!#REF!</definedName>
    <definedName name="wgl">database!$E$23</definedName>
    <definedName name="whb" localSheetId="1">minerals!#REF!</definedName>
    <definedName name="whb">database!$E$29</definedName>
    <definedName name="wlaw" localSheetId="1">minerals!#REF!</definedName>
    <definedName name="wlaw">database!$E$42</definedName>
    <definedName name="wlm" localSheetId="1">minerals!#REF!</definedName>
    <definedName name="wlm">database!$E$45</definedName>
    <definedName name="wms" localSheetId="1">minerals!#REF!</definedName>
    <definedName name="wms">database!$E$33</definedName>
    <definedName name="wparg" localSheetId="1">minerals!#REF!</definedName>
    <definedName name="wparg">database!$E$28</definedName>
    <definedName name="wphl" localSheetId="1">minerals!#REF!</definedName>
    <definedName name="wphl">database!$E$31</definedName>
    <definedName name="wpm" localSheetId="1">minerals!#REF!</definedName>
    <definedName name="wpm">database!$E$44</definedName>
    <definedName name="wpr" localSheetId="1">minerals!#REF!</definedName>
    <definedName name="wpr">database!$E$43</definedName>
    <definedName name="wta" localSheetId="1">minerals!#REF!</definedName>
    <definedName name="wta">database!$E$35</definedName>
    <definedName name="wtr" localSheetId="1">minerals!#REF!</definedName>
    <definedName name="wtr">database!$E$25</definedName>
    <definedName name="wts" localSheetId="1">minerals!#REF!</definedName>
    <definedName name="wts">database!$E$27</definedName>
    <definedName name="wwr" localSheetId="1">minerals!#REF!</definedName>
    <definedName name="wwr">database!$E$46</definedName>
    <definedName name="wzo" localSheetId="1">minerals!#REF!</definedName>
    <definedName name="wzo">database!$E$39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3" l="1"/>
  <c r="H6" i="3"/>
  <c r="P6" i="3"/>
  <c r="T6" i="3"/>
  <c r="N6" i="3" s="1"/>
  <c r="P7" i="3"/>
  <c r="T7" i="3"/>
  <c r="N7" i="3" s="1"/>
  <c r="H8" i="3"/>
  <c r="N8" i="3"/>
  <c r="T8" i="3"/>
  <c r="P9" i="3"/>
  <c r="T9" i="3"/>
  <c r="H10" i="3"/>
  <c r="T10" i="3"/>
  <c r="H11" i="3"/>
  <c r="P11" i="3" s="1"/>
  <c r="N11" i="3"/>
  <c r="T11" i="3"/>
  <c r="T12" i="3"/>
  <c r="N12" i="3" s="1"/>
  <c r="H13" i="3"/>
  <c r="N13" i="3"/>
  <c r="H14" i="3"/>
  <c r="H15" i="3"/>
  <c r="T18" i="3"/>
  <c r="N18" i="3" s="1"/>
  <c r="H19" i="3"/>
  <c r="T19" i="3"/>
  <c r="N19" i="3" s="1"/>
  <c r="N20" i="3"/>
  <c r="T20" i="3"/>
  <c r="P21" i="3"/>
  <c r="T21" i="3"/>
  <c r="N21" i="3" s="1"/>
  <c r="P22" i="3"/>
  <c r="T22" i="3"/>
  <c r="N22" i="3" s="1"/>
  <c r="L23" i="3"/>
  <c r="P23" i="3" s="1"/>
  <c r="T23" i="3"/>
  <c r="N23" i="3" s="1"/>
  <c r="L24" i="3"/>
  <c r="P24" i="3"/>
  <c r="T24" i="3"/>
  <c r="N24" i="3" s="1"/>
  <c r="L25" i="3"/>
  <c r="P25" i="3" s="1"/>
  <c r="T25" i="3"/>
  <c r="N25" i="3" s="1"/>
  <c r="L26" i="3"/>
  <c r="P26" i="3"/>
  <c r="T26" i="3"/>
  <c r="N26" i="3" s="1"/>
  <c r="L27" i="3"/>
  <c r="P27" i="3" s="1"/>
  <c r="T27" i="3"/>
  <c r="N27" i="3" s="1"/>
  <c r="L28" i="3"/>
  <c r="P28" i="3"/>
  <c r="T28" i="3"/>
  <c r="N28" i="3" s="1"/>
  <c r="N29" i="3"/>
  <c r="P29" i="3"/>
  <c r="T29" i="3"/>
  <c r="L30" i="3"/>
  <c r="P30" i="3"/>
  <c r="T30" i="3"/>
  <c r="N30" i="3" s="1"/>
  <c r="N31" i="3"/>
  <c r="P31" i="3"/>
  <c r="T31" i="3"/>
  <c r="H32" i="3"/>
  <c r="J32" i="3"/>
  <c r="L32" i="3"/>
  <c r="P32" i="3"/>
  <c r="T32" i="3"/>
  <c r="N32" i="3" s="1"/>
  <c r="N33" i="3"/>
  <c r="P33" i="3"/>
  <c r="T33" i="3"/>
  <c r="P35" i="3"/>
  <c r="T35" i="3"/>
  <c r="N35" i="3" s="1"/>
  <c r="L36" i="3"/>
  <c r="P36" i="3" s="1"/>
  <c r="N36" i="3"/>
  <c r="T36" i="3"/>
  <c r="H37" i="3"/>
  <c r="L37" i="3"/>
  <c r="P37" i="3"/>
  <c r="T37" i="3"/>
  <c r="N37" i="3" s="1"/>
  <c r="N38" i="3"/>
  <c r="P38" i="3"/>
  <c r="T38" i="3"/>
  <c r="P39" i="3"/>
  <c r="T39" i="3"/>
  <c r="N39" i="3" s="1"/>
  <c r="L40" i="3"/>
  <c r="N40" i="3"/>
  <c r="P40" i="3"/>
  <c r="T40" i="3"/>
  <c r="H41" i="3"/>
  <c r="P41" i="3"/>
  <c r="T41" i="3"/>
  <c r="N41" i="3" s="1"/>
  <c r="L42" i="3"/>
  <c r="N42" i="3"/>
  <c r="P42" i="3"/>
  <c r="T42" i="3"/>
  <c r="L43" i="3"/>
  <c r="P43" i="3"/>
  <c r="T43" i="3"/>
  <c r="N43" i="3" s="1"/>
  <c r="L44" i="3"/>
  <c r="N44" i="3"/>
  <c r="P44" i="3"/>
  <c r="T44" i="3"/>
  <c r="P45" i="3"/>
  <c r="T45" i="3"/>
  <c r="N45" i="3" s="1"/>
  <c r="P46" i="3"/>
  <c r="T46" i="3"/>
  <c r="N46" i="3" s="1"/>
  <c r="L47" i="3"/>
  <c r="P47" i="3" s="1"/>
  <c r="N47" i="3"/>
  <c r="L48" i="3"/>
  <c r="P48" i="3"/>
  <c r="T48" i="3"/>
  <c r="N48" i="3" s="1"/>
  <c r="H49" i="3"/>
  <c r="L49" i="3"/>
  <c r="P49" i="3" s="1"/>
  <c r="N49" i="3"/>
  <c r="T49" i="3"/>
  <c r="H50" i="3"/>
  <c r="P50" i="3"/>
  <c r="T50" i="3"/>
  <c r="N50" i="3" s="1"/>
  <c r="L51" i="3"/>
  <c r="P51" i="3" s="1"/>
  <c r="N51" i="3"/>
  <c r="T51" i="3"/>
  <c r="P52" i="3"/>
  <c r="H53" i="3"/>
  <c r="P53" i="3"/>
  <c r="T53" i="3"/>
  <c r="N53" i="3" s="1"/>
  <c r="N54" i="3"/>
  <c r="P54" i="3"/>
  <c r="T54" i="3"/>
  <c r="P55" i="3"/>
  <c r="T55" i="3"/>
  <c r="N55" i="3" s="1"/>
  <c r="H56" i="3"/>
  <c r="P56" i="3" s="1"/>
  <c r="N56" i="3"/>
  <c r="T56" i="3"/>
  <c r="F16" i="45"/>
  <c r="F17" i="45"/>
  <c r="F20" i="45"/>
  <c r="F21" i="45"/>
  <c r="E57" i="45"/>
  <c r="F57" i="45"/>
  <c r="G57" i="45"/>
  <c r="H57" i="45"/>
  <c r="I57" i="45"/>
  <c r="J57" i="45"/>
  <c r="K57" i="45"/>
  <c r="L57" i="45"/>
  <c r="M57" i="45"/>
  <c r="N57" i="45"/>
  <c r="O57" i="45"/>
  <c r="P57" i="45"/>
  <c r="Q57" i="45"/>
  <c r="R57" i="45"/>
  <c r="S57" i="45"/>
  <c r="T57" i="45"/>
  <c r="U57" i="45"/>
  <c r="V57" i="45"/>
  <c r="W57" i="45"/>
  <c r="X57" i="45"/>
  <c r="Y57" i="45"/>
  <c r="Z57" i="45"/>
  <c r="AA57" i="45"/>
  <c r="AB57" i="45"/>
  <c r="AC57" i="45"/>
  <c r="AD57" i="45"/>
  <c r="AE57" i="45"/>
  <c r="AF57" i="45"/>
  <c r="AG57" i="45"/>
  <c r="AH57" i="45"/>
  <c r="AI57" i="45"/>
  <c r="AJ57" i="45"/>
  <c r="AK57" i="45"/>
  <c r="AL57" i="45"/>
  <c r="AM57" i="45"/>
  <c r="AN57" i="45"/>
  <c r="AO57" i="45"/>
  <c r="AP57" i="45"/>
  <c r="AQ57" i="45"/>
  <c r="AR57" i="45"/>
  <c r="AS57" i="45"/>
  <c r="AT57" i="45"/>
  <c r="AU57" i="45"/>
  <c r="AV57" i="45"/>
  <c r="AW57" i="45"/>
  <c r="AX57" i="45"/>
  <c r="AY57" i="45"/>
  <c r="AZ57" i="45"/>
  <c r="BA57" i="45"/>
  <c r="BB57" i="45"/>
  <c r="BC57" i="45"/>
  <c r="BD57" i="45"/>
  <c r="BE57" i="45"/>
  <c r="BF57" i="45"/>
  <c r="BG57" i="45"/>
  <c r="BH57" i="45"/>
  <c r="BI57" i="45"/>
  <c r="BJ57" i="45"/>
  <c r="BK57" i="45"/>
  <c r="BL57" i="45"/>
  <c r="BM57" i="45"/>
  <c r="BN57" i="45"/>
  <c r="B57" i="18"/>
  <c r="C57" i="18"/>
  <c r="D57" i="18"/>
  <c r="E57" i="18"/>
  <c r="F57" i="18"/>
  <c r="G57" i="18"/>
  <c r="H57" i="18"/>
  <c r="I57" i="18"/>
  <c r="J57" i="18"/>
  <c r="K57" i="18"/>
  <c r="L57" i="18"/>
  <c r="M57" i="18"/>
  <c r="N57" i="18"/>
  <c r="O57" i="18"/>
  <c r="P57" i="18"/>
  <c r="Q57" i="18"/>
  <c r="R57" i="18"/>
  <c r="S57" i="18"/>
  <c r="T57" i="18"/>
  <c r="U57" i="18"/>
  <c r="V57" i="18"/>
  <c r="W57" i="18"/>
  <c r="X57" i="18"/>
  <c r="Y57" i="18"/>
  <c r="Z57" i="18"/>
  <c r="AA57" i="18"/>
  <c r="AB57" i="18"/>
  <c r="AC57" i="18"/>
  <c r="AD57" i="18"/>
  <c r="AE57" i="18"/>
  <c r="AF57" i="18"/>
  <c r="AG57" i="18"/>
  <c r="AH57" i="18"/>
  <c r="AI57" i="18"/>
  <c r="AJ57" i="18"/>
  <c r="AK57" i="18"/>
  <c r="AL57" i="18"/>
  <c r="AM57" i="18"/>
  <c r="AN57" i="18"/>
  <c r="AO57" i="18"/>
  <c r="AP57" i="18"/>
  <c r="AQ57" i="18"/>
  <c r="AR57" i="18"/>
  <c r="AS57" i="18"/>
  <c r="AT57" i="18"/>
  <c r="AU57" i="18"/>
  <c r="AV57" i="18"/>
  <c r="AW57" i="18"/>
  <c r="AX57" i="18"/>
  <c r="AY57" i="18"/>
  <c r="AZ57" i="18"/>
  <c r="BA57" i="18"/>
  <c r="BB57" i="18"/>
  <c r="BC57" i="18"/>
  <c r="BD57" i="18"/>
  <c r="BE57" i="18"/>
  <c r="BF57" i="18"/>
  <c r="BG57" i="18"/>
  <c r="BH57" i="18"/>
  <c r="BI57" i="18"/>
  <c r="BJ57" i="18"/>
  <c r="L12" i="3" l="1"/>
  <c r="P12" i="3" s="1"/>
</calcChain>
</file>

<file path=xl/sharedStrings.xml><?xml version="1.0" encoding="utf-8"?>
<sst xmlns="http://schemas.openxmlformats.org/spreadsheetml/2006/main" count="973" uniqueCount="414">
  <si>
    <t>lherzolite, basal (Lippard, S.J., A.W. Shelton, and I.G. Gass, The Ophiolite of Northern Oman, 178 pp., Geological Society of London, London, 1986)</t>
  </si>
  <si>
    <t>diopside</t>
  </si>
  <si>
    <t>hedenbergite</t>
  </si>
  <si>
    <t>jadeite</t>
  </si>
  <si>
    <t>glaucophane</t>
  </si>
  <si>
    <t>ferroglaucophane</t>
  </si>
  <si>
    <t>tremolite</t>
  </si>
  <si>
    <t>ferroactinolite</t>
  </si>
  <si>
    <t>tschermakite</t>
  </si>
  <si>
    <t>pargasite</t>
  </si>
  <si>
    <t>hornblende</t>
  </si>
  <si>
    <t>anthophyllite</t>
  </si>
  <si>
    <t>phlogopite</t>
  </si>
  <si>
    <t>annite</t>
  </si>
  <si>
    <t>muscovite</t>
  </si>
  <si>
    <t>celadonite</t>
  </si>
  <si>
    <t>talc</t>
  </si>
  <si>
    <t>clinochlore</t>
  </si>
  <si>
    <t>high-Si K white mica</t>
  </si>
  <si>
    <t xml:space="preserve"> NaMg amphibole</t>
  </si>
  <si>
    <t>NaFe amphibole</t>
  </si>
  <si>
    <t>CaMg amphibole</t>
  </si>
  <si>
    <t>CaFe amphibole</t>
  </si>
  <si>
    <t>Mg orthopyroxene</t>
  </si>
  <si>
    <t>Fe orthopyroxene</t>
  </si>
  <si>
    <t>Mg clinopyroxene</t>
  </si>
  <si>
    <t>Fe clinopyroxene</t>
  </si>
  <si>
    <t>Na clinopyroxene</t>
  </si>
  <si>
    <t>Fe olivine</t>
  </si>
  <si>
    <t>Mg olivine</t>
  </si>
  <si>
    <t>Mg garnet</t>
  </si>
  <si>
    <t>Ca garnet</t>
  </si>
  <si>
    <t>Fe garnet</t>
  </si>
  <si>
    <t>Mg biotite</t>
  </si>
  <si>
    <t>Fe biotite</t>
  </si>
  <si>
    <t>Fe chlorite</t>
  </si>
  <si>
    <t>high-T serpentine</t>
  </si>
  <si>
    <t>low-P epidote group</t>
  </si>
  <si>
    <t>high-P epidote group</t>
  </si>
  <si>
    <t>Fe epidote</t>
  </si>
  <si>
    <t>high-T aluminumsilicate</t>
  </si>
  <si>
    <t>high-P aluminumsilicate</t>
  </si>
  <si>
    <t>MgAl spinel</t>
  </si>
  <si>
    <t>FeAl spinel</t>
  </si>
  <si>
    <t>FeFe spinel</t>
  </si>
  <si>
    <t>name</t>
  </si>
  <si>
    <t>formula</t>
  </si>
  <si>
    <t>explanation</t>
  </si>
  <si>
    <t>Ca2Al3Si3O12(OH)</t>
  </si>
  <si>
    <t>CaAl2Si2O7(OH)2•H2O</t>
  </si>
  <si>
    <t>Mg7Si2O8(OH)6</t>
  </si>
  <si>
    <t>high-P sheet silicate</t>
  </si>
  <si>
    <t>Ca4MgAl5Si6O21(OH)7</t>
  </si>
  <si>
    <t>Mg7Si8O22(OH)2</t>
  </si>
  <si>
    <t>Na2Mg3Al2Si8O22(OH)2</t>
  </si>
  <si>
    <t>Na2Fe3Al2Si8O22(OH)2</t>
  </si>
  <si>
    <t>Ca2Mg3Al4Si6O22(OH)2</t>
  </si>
  <si>
    <t>NaCa2Mg4Al3Si6O22(OH)2</t>
  </si>
  <si>
    <t>Physical properties calculated with Hashin-Shtrikman average:</t>
  </si>
  <si>
    <t>Physical properties calculated with Hashin-Shtrikman, Voigt and Reuss bounds:</t>
  </si>
  <si>
    <t>Vp H-S max</t>
  </si>
  <si>
    <t>Vp H-S min</t>
  </si>
  <si>
    <t>Vs H-S max</t>
  </si>
  <si>
    <t>Vs H-S min</t>
  </si>
  <si>
    <t>K H-S max</t>
  </si>
  <si>
    <t>K H-S min</t>
  </si>
  <si>
    <t>G H-S max</t>
  </si>
  <si>
    <t>G H-S min</t>
  </si>
  <si>
    <t>finite</t>
  </si>
  <si>
    <t>strain</t>
  </si>
  <si>
    <t>Note: VRH=Voigt-Reuss-Hill average; H-S=Hashin-Shtrikman.</t>
  </si>
  <si>
    <t>Explanation: This sheet contains mineral properties calculated for the P and T shown to the left. (To change P &amp; T, execute the macro.)</t>
  </si>
  <si>
    <t>END</t>
  </si>
  <si>
    <t>None of these values are constants and all are overwritten each time the macro is executed.</t>
  </si>
  <si>
    <t>Explanation: This sheet is the mineral properties database. None of these values are recalculated--all are constants or scaled from others (see notes).</t>
  </si>
  <si>
    <t>Sum</t>
  </si>
  <si>
    <t>dunite</t>
  </si>
  <si>
    <t>lhz U</t>
  </si>
  <si>
    <t>Explanation: This sheet consists of specified rock compositions, compiled from various sources.  Each can be copied into "rocks" if minerals are not changed.</t>
  </si>
  <si>
    <t>lhz T</t>
  </si>
  <si>
    <t>lhz W</t>
  </si>
  <si>
    <t>lhz S</t>
  </si>
  <si>
    <t>lhz V</t>
  </si>
  <si>
    <t>lhz Q</t>
  </si>
  <si>
    <t>lhz P</t>
  </si>
  <si>
    <t>lhz A</t>
  </si>
  <si>
    <t>lhz B</t>
  </si>
  <si>
    <t>lhz D</t>
  </si>
  <si>
    <t>lhz F</t>
  </si>
  <si>
    <t>lhz G</t>
  </si>
  <si>
    <t>lhz H</t>
  </si>
  <si>
    <t>lhz O</t>
  </si>
  <si>
    <t>lhz N</t>
  </si>
  <si>
    <t>lhz L</t>
  </si>
  <si>
    <t>hz K</t>
  </si>
  <si>
    <t>hz I</t>
  </si>
  <si>
    <t>hz J</t>
  </si>
  <si>
    <t>hz D</t>
  </si>
  <si>
    <t>hz C</t>
  </si>
  <si>
    <t>hz E</t>
  </si>
  <si>
    <t>hz A</t>
  </si>
  <si>
    <t>hz B</t>
  </si>
  <si>
    <t>alpha quartz</t>
  </si>
  <si>
    <t>beta quartz</t>
  </si>
  <si>
    <t>coesite</t>
  </si>
  <si>
    <t>high albite</t>
  </si>
  <si>
    <t>expansivity 
(/K)</t>
  </si>
  <si>
    <t>notes and refs</t>
  </si>
  <si>
    <t>[19]</t>
  </si>
  <si>
    <t>C00</t>
  </si>
  <si>
    <t>PW96</t>
  </si>
  <si>
    <t>KT</t>
  </si>
  <si>
    <t>A01</t>
  </si>
  <si>
    <t>WJ01</t>
  </si>
  <si>
    <t>K95</t>
  </si>
  <si>
    <t>[15]</t>
  </si>
  <si>
    <t>C91</t>
  </si>
  <si>
    <t>HP98</t>
  </si>
  <si>
    <t>[8]</t>
  </si>
  <si>
    <t>A97</t>
  </si>
  <si>
    <t>G00</t>
  </si>
  <si>
    <t>[22]</t>
  </si>
  <si>
    <t>[4]</t>
  </si>
  <si>
    <t>T91</t>
  </si>
  <si>
    <t>AI95</t>
  </si>
  <si>
    <t>RA99</t>
  </si>
  <si>
    <t>C96</t>
  </si>
  <si>
    <t>X98</t>
  </si>
  <si>
    <t>P95</t>
  </si>
  <si>
    <t>C97</t>
  </si>
  <si>
    <t>AA97</t>
  </si>
  <si>
    <t>A88</t>
  </si>
  <si>
    <t>dKt/dP</t>
  </si>
  <si>
    <t>H00</t>
  </si>
  <si>
    <t>RC01</t>
  </si>
  <si>
    <t>SOA00</t>
  </si>
  <si>
    <t>low albite</t>
  </si>
  <si>
    <t>anorthite</t>
  </si>
  <si>
    <t>orthoclase</t>
  </si>
  <si>
    <t>[1]</t>
  </si>
  <si>
    <t>BH00</t>
  </si>
  <si>
    <t>[6]</t>
  </si>
  <si>
    <t>[11]</t>
  </si>
  <si>
    <t>[12]</t>
  </si>
  <si>
    <t>gamma</t>
  </si>
  <si>
    <t>[14]</t>
  </si>
  <si>
    <t>[16]</t>
  </si>
  <si>
    <t>second
Grüneisen
parameter</t>
  </si>
  <si>
    <t>[18]</t>
  </si>
  <si>
    <t>F95</t>
  </si>
  <si>
    <t>C95</t>
  </si>
  <si>
    <t>[5]</t>
  </si>
  <si>
    <t>SB02</t>
  </si>
  <si>
    <t>cel</t>
  </si>
  <si>
    <t>S00</t>
  </si>
  <si>
    <t>AJ02</t>
  </si>
  <si>
    <t>CR02</t>
  </si>
  <si>
    <t>[2]</t>
  </si>
  <si>
    <t>KT prime</t>
  </si>
  <si>
    <t>dT</t>
  </si>
  <si>
    <t>a0</t>
  </si>
  <si>
    <t>alpha(T,0)</t>
  </si>
  <si>
    <t>rho(T,0)</t>
  </si>
  <si>
    <t>alpha(T,P)</t>
  </si>
  <si>
    <t>rho(T,P)</t>
  </si>
  <si>
    <t>V bulk</t>
  </si>
  <si>
    <t>ratio</t>
  </si>
  <si>
    <t>gfw</t>
  </si>
  <si>
    <t>clin</t>
  </si>
  <si>
    <t>daph</t>
  </si>
  <si>
    <t>Vs</t>
  </si>
  <si>
    <t>kg/m3</t>
  </si>
  <si>
    <t>phase</t>
  </si>
  <si>
    <t>ann</t>
  </si>
  <si>
    <t>or</t>
  </si>
  <si>
    <t>vol%</t>
  </si>
  <si>
    <t>law</t>
  </si>
  <si>
    <t>hAb</t>
  </si>
  <si>
    <t>lAb</t>
  </si>
  <si>
    <t>ts</t>
  </si>
  <si>
    <t>san</t>
  </si>
  <si>
    <t>di</t>
  </si>
  <si>
    <t>tr</t>
  </si>
  <si>
    <t>V</t>
  </si>
  <si>
    <t>parg</t>
  </si>
  <si>
    <t>km/s</t>
  </si>
  <si>
    <t>Kt(T,0)</t>
  </si>
  <si>
    <t>aqz</t>
  </si>
  <si>
    <t>bqz</t>
  </si>
  <si>
    <t>phl</t>
  </si>
  <si>
    <t>coe</t>
  </si>
  <si>
    <t>1/K</t>
  </si>
  <si>
    <t>Pa</t>
  </si>
  <si>
    <t>chum</t>
  </si>
  <si>
    <t>P(GPa)</t>
  </si>
  <si>
    <t>T(°C)</t>
  </si>
  <si>
    <t>ep</t>
  </si>
  <si>
    <t>zo</t>
  </si>
  <si>
    <t>Vp</t>
  </si>
  <si>
    <t>anth</t>
  </si>
  <si>
    <t>an</t>
  </si>
  <si>
    <t>alm</t>
  </si>
  <si>
    <t>jd</t>
  </si>
  <si>
    <t>en</t>
  </si>
  <si>
    <t>fo</t>
  </si>
  <si>
    <t>ta</t>
  </si>
  <si>
    <t>py</t>
  </si>
  <si>
    <t>Ks(T,P)</t>
  </si>
  <si>
    <t>fgl</t>
  </si>
  <si>
    <t>fact</t>
  </si>
  <si>
    <t>fa</t>
  </si>
  <si>
    <t>hb</t>
  </si>
  <si>
    <t>gl</t>
  </si>
  <si>
    <t>cc</t>
  </si>
  <si>
    <t>atg</t>
  </si>
  <si>
    <t>br</t>
  </si>
  <si>
    <t>Kt(T,P)</t>
  </si>
  <si>
    <t>H2O</t>
  </si>
  <si>
    <t>atg E</t>
  </si>
  <si>
    <t>atg D</t>
  </si>
  <si>
    <t>G</t>
  </si>
  <si>
    <t>G prime</t>
  </si>
  <si>
    <t>G(T,0)</t>
  </si>
  <si>
    <t>G(T,P)</t>
  </si>
  <si>
    <t>Vp (km/s)</t>
  </si>
  <si>
    <t>Vs (km/s)</t>
  </si>
  <si>
    <t>K (GPa)</t>
  </si>
  <si>
    <t>Poissons</t>
  </si>
  <si>
    <t>rho (g/cm3)</t>
  </si>
  <si>
    <t>G (GPa)</t>
  </si>
  <si>
    <t>&lt;---</t>
  </si>
  <si>
    <t>P (GPa)</t>
  </si>
  <si>
    <t>T (°C)</t>
  </si>
  <si>
    <t>H2O (wt%)</t>
  </si>
  <si>
    <t>K VRH</t>
  </si>
  <si>
    <t>G VRH</t>
  </si>
  <si>
    <t>[21]</t>
  </si>
  <si>
    <t>diabase 504B (Alt, J.C., H. Kinoshita, L.B. Stokking, et al., Proceedings of the Ocean Drilling Program, Initial Reports, 148, 1993)</t>
  </si>
  <si>
    <t>wehrlite Oman (Lippard, S.J., A.W. Shelton, and I.G. Gass, The Ophiolite of Northern Oman, 178 pp., Geological Society of London, London, 1986)</t>
  </si>
  <si>
    <t>olivine clinopyroxenite (Lippard, S.J., A.W. Shelton, and I.G. Gass, The Ophiolite of Northern Oman, 178 pp., Geological Society of London, London, 1986)</t>
  </si>
  <si>
    <t>harzburgite (Lippard, S.J., A.W. Shelton, and I.G. Gass, The Ophiolite of Northern Oman, 178 pp., Geological Society of London, London, 1986)</t>
  </si>
  <si>
    <t>pyrolite (Gubbins, D., A. Barnicoat, and J. Cann, Seismological constraints on the gabbro-eclogite transition in subducted oceanic crust, Earth and Planetary Science Letters, 122, 89-101, 1994)</t>
  </si>
  <si>
    <t>harzburgite (Gubbins, D., A. Barnicoat, and J. Cann, Seismological constraints on the gabbro-eclogite transition in subducted oceanic crust, Earth and Planetary Science Letters, 122, 89-101, 1994)</t>
  </si>
  <si>
    <t>[20]</t>
  </si>
  <si>
    <t>sanidine</t>
  </si>
  <si>
    <t>almandine</t>
  </si>
  <si>
    <t>grossular</t>
  </si>
  <si>
    <t>pyrope</t>
  </si>
  <si>
    <t>forsterite</t>
  </si>
  <si>
    <t>fayalite</t>
  </si>
  <si>
    <t>enstatite</t>
  </si>
  <si>
    <t>ferrosilite</t>
  </si>
  <si>
    <t>[17]</t>
  </si>
  <si>
    <t>first
Grüneisen
parameter</t>
  </si>
  <si>
    <t>gth</t>
  </si>
  <si>
    <t>daphnite</t>
  </si>
  <si>
    <t>antigorite</t>
  </si>
  <si>
    <t>zoisite</t>
  </si>
  <si>
    <t>clinozoisite</t>
  </si>
  <si>
    <t>epidote</t>
  </si>
  <si>
    <t>lawsonite</t>
  </si>
  <si>
    <t>prehnite</t>
  </si>
  <si>
    <t>pumpellyite</t>
  </si>
  <si>
    <t>laumontite</t>
  </si>
  <si>
    <t>wairakite</t>
  </si>
  <si>
    <t>brucite</t>
  </si>
  <si>
    <t>phase A</t>
  </si>
  <si>
    <t>sillimanite</t>
  </si>
  <si>
    <t>kyanite</t>
  </si>
  <si>
    <t>spinel</t>
  </si>
  <si>
    <t>hercynite</t>
  </si>
  <si>
    <t>magnetite</t>
  </si>
  <si>
    <t>calcite</t>
  </si>
  <si>
    <t>aragonite</t>
  </si>
  <si>
    <t>SiO2</t>
  </si>
  <si>
    <t>NaAlSi3O8</t>
  </si>
  <si>
    <t>CaAl2Si2O8</t>
  </si>
  <si>
    <t>KAlSi3O8</t>
  </si>
  <si>
    <t>Fe3Al2Si3O12</t>
  </si>
  <si>
    <t>Ca3Al2Si3O12</t>
  </si>
  <si>
    <t>Mg3Al2Si3O12</t>
  </si>
  <si>
    <t>Mg2SiO4</t>
  </si>
  <si>
    <t>Fe2SiO4</t>
  </si>
  <si>
    <t>Mg2Si2O6</t>
  </si>
  <si>
    <t>Fe2Si2O6</t>
  </si>
  <si>
    <t>CaMgSi2O6</t>
  </si>
  <si>
    <t>CaFeSi2O6</t>
  </si>
  <si>
    <t>NaAlSi2O6</t>
  </si>
  <si>
    <t>Ca2Mg5Si8O22(OH)2</t>
  </si>
  <si>
    <t>Ca2Fe5Si8O22(OH)2</t>
  </si>
  <si>
    <t>Al2SiO5</t>
  </si>
  <si>
    <t>MgAl2O4</t>
  </si>
  <si>
    <t>FeAl2O4</t>
  </si>
  <si>
    <t>FeFe2O4</t>
  </si>
  <si>
    <t>CaCO3</t>
  </si>
  <si>
    <t>carbonate</t>
  </si>
  <si>
    <t>tectosilicate</t>
  </si>
  <si>
    <t>high-T plagioclase</t>
  </si>
  <si>
    <t>low-T plagioclase</t>
  </si>
  <si>
    <t>plagioclase</t>
  </si>
  <si>
    <t>low-T alkali feldspar</t>
  </si>
  <si>
    <t>high-T alkali feldspar</t>
  </si>
  <si>
    <t>hz H</t>
  </si>
  <si>
    <t>hz F</t>
  </si>
  <si>
    <t>atg B</t>
  </si>
  <si>
    <t>atg A</t>
  </si>
  <si>
    <t>A04</t>
  </si>
  <si>
    <t>BA03</t>
  </si>
  <si>
    <t>Vp Voigt</t>
  </si>
  <si>
    <t>Vp Reuss</t>
  </si>
  <si>
    <t>Vs Voigt</t>
  </si>
  <si>
    <t>Vs Reuss</t>
  </si>
  <si>
    <t>K Voigt</t>
  </si>
  <si>
    <t>K Reuss</t>
  </si>
  <si>
    <t>G Voigt</t>
  </si>
  <si>
    <t>G Reuss</t>
  </si>
  <si>
    <t>Vp VRH</t>
  </si>
  <si>
    <t>Vs VRH</t>
  </si>
  <si>
    <t>P03</t>
  </si>
  <si>
    <t>dlnG/
dlnr</t>
  </si>
  <si>
    <t>dG/dP</t>
  </si>
  <si>
    <t>KFe3AlSi3O10(OH)2</t>
  </si>
  <si>
    <t>KMg3AlSi3O10(OH)2</t>
  </si>
  <si>
    <t>T03</t>
  </si>
  <si>
    <r>
      <t xml:space="preserve">The </t>
    </r>
    <r>
      <rPr>
        <i/>
        <sz val="12"/>
        <color indexed="8"/>
        <rFont val="Tms Rmn"/>
      </rPr>
      <t>values</t>
    </r>
    <r>
      <rPr>
        <sz val="12"/>
        <color indexed="8"/>
        <rFont val="Tms Rmn"/>
      </rPr>
      <t xml:space="preserve"> of all yellow cells are modifiable by the user; the </t>
    </r>
    <r>
      <rPr>
        <i/>
        <sz val="12"/>
        <color indexed="8"/>
        <rFont val="Tms Rmn"/>
      </rPr>
      <t>positions</t>
    </r>
    <r>
      <rPr>
        <sz val="12"/>
        <color indexed="8"/>
        <rFont val="Tms Rmn"/>
      </rPr>
      <t xml:space="preserve"> of the yellow cells should not be changed by the user.</t>
    </r>
  </si>
  <si>
    <t>Poisson's</t>
  </si>
  <si>
    <t>fs</t>
  </si>
  <si>
    <t>gr</t>
  </si>
  <si>
    <t>hed</t>
  </si>
  <si>
    <t>pre</t>
  </si>
  <si>
    <t>pump</t>
  </si>
  <si>
    <t>cz</t>
  </si>
  <si>
    <t>mu</t>
  </si>
  <si>
    <t>arag</t>
  </si>
  <si>
    <t>lmt</t>
  </si>
  <si>
    <t>wrk</t>
  </si>
  <si>
    <t>phA</t>
  </si>
  <si>
    <t>sill</t>
  </si>
  <si>
    <t>ky</t>
  </si>
  <si>
    <t>sp</t>
  </si>
  <si>
    <t>herc</t>
  </si>
  <si>
    <t>mt</t>
  </si>
  <si>
    <t>gram
formula
weight
(g/mol)</t>
  </si>
  <si>
    <t>molar
volume
(cm3/mol)</t>
  </si>
  <si>
    <t>density
@298K
(kg/m3)</t>
  </si>
  <si>
    <t xml:space="preserve">wt%
H2O
</t>
  </si>
  <si>
    <t>r298</t>
  </si>
  <si>
    <t>KAl3Si3O10(OH)2</t>
  </si>
  <si>
    <t>KMgAlSi4O10(OH)2</t>
  </si>
  <si>
    <t>Mg3Si4O10(OH)2</t>
  </si>
  <si>
    <t>Mg5Al2Si3O10(OH)8</t>
  </si>
  <si>
    <t>Fe5Al2Si3O10(OH)8</t>
  </si>
  <si>
    <t>Ca2FeAl2Si3O12(OH)</t>
  </si>
  <si>
    <t>CaAl2Si4O12•H2O</t>
  </si>
  <si>
    <t>CaAl2Si4O12•4H2O</t>
  </si>
  <si>
    <t>high-T zeolite</t>
  </si>
  <si>
    <t>low-T zeolite</t>
  </si>
  <si>
    <t>Mg(OH2)</t>
  </si>
  <si>
    <t>Ca2Al2Si3O10(OH)2</t>
  </si>
  <si>
    <t>Mg9Si4O16(OH)2</t>
  </si>
  <si>
    <t>Ca2(Mg,Fe)4(Al,Fe)Si7AlO22(OH)2</t>
  </si>
  <si>
    <t>generic amphibole</t>
  </si>
  <si>
    <t>Mg orthoamphibole</t>
  </si>
  <si>
    <t>MgAl amphibole</t>
  </si>
  <si>
    <t>NaCaMgAl amphibole</t>
  </si>
  <si>
    <t>high-P CaAl silicate</t>
  </si>
  <si>
    <t>low-P CaAl silicate</t>
  </si>
  <si>
    <t>low-T CaAl silicate</t>
  </si>
  <si>
    <t>hydroxide</t>
  </si>
  <si>
    <t>clinohumite</t>
  </si>
  <si>
    <t>hydrated olivine'</t>
  </si>
  <si>
    <t>shear
modulus
(Pa)</t>
  </si>
  <si>
    <t>isothermal
bulk
modulus
(Pa)</t>
  </si>
  <si>
    <t>[13]</t>
  </si>
  <si>
    <t>[9]</t>
  </si>
  <si>
    <t>B95</t>
  </si>
  <si>
    <t>J99</t>
  </si>
  <si>
    <t>[7]</t>
  </si>
  <si>
    <t>L80</t>
  </si>
  <si>
    <t>[10]</t>
  </si>
  <si>
    <t>[3]</t>
  </si>
  <si>
    <t>O95</t>
  </si>
  <si>
    <t>H96</t>
  </si>
  <si>
    <t>lherzolite (Ernst, W.G., Petrochemical study of lherzolitic rocks from the Western Alps, J. Petrol., 19, 341-392, 1978)</t>
  </si>
  <si>
    <t>zeolite facies</t>
  </si>
  <si>
    <t>prehnite-pumpellyite facies</t>
  </si>
  <si>
    <t>pumpellyite-actinolite facies</t>
  </si>
  <si>
    <t>greenschist facies</t>
  </si>
  <si>
    <t>epidote amphibolite facies</t>
  </si>
  <si>
    <t>garnet amphibolite facies</t>
  </si>
  <si>
    <t>epidote garnet amphibolite facies</t>
  </si>
  <si>
    <t>amphibolite facies</t>
  </si>
  <si>
    <t>granulite facies</t>
  </si>
  <si>
    <t>garnet granulite facies</t>
  </si>
  <si>
    <t>lawsonite blueschist facies</t>
  </si>
  <si>
    <t>jadeite lawsonite blueschist facies</t>
  </si>
  <si>
    <t>epidote blueschist</t>
  </si>
  <si>
    <t>jadeite epidote blueschist</t>
  </si>
  <si>
    <t>zoisite amphibole eclogite</t>
  </si>
  <si>
    <t>amphibole eclogite</t>
  </si>
  <si>
    <t>zoisite eclogite</t>
  </si>
  <si>
    <t>lawsonite amphibole eclogite</t>
  </si>
  <si>
    <t>eclogite</t>
  </si>
  <si>
    <t>coesite eclogite</t>
  </si>
  <si>
    <t>diamond eclogite</t>
  </si>
  <si>
    <t>lhz M</t>
  </si>
  <si>
    <t>hz G</t>
  </si>
  <si>
    <t>atg C</t>
  </si>
  <si>
    <t>phyllosilicate</t>
  </si>
  <si>
    <t>Mg chlorite</t>
  </si>
  <si>
    <t>low-Si K white mica</t>
  </si>
  <si>
    <t>The user can, of course, change these constants as desired.</t>
  </si>
  <si>
    <t>All green cells are calculated and should not be modified by the user.</t>
  </si>
  <si>
    <t>Explanation: This sheet consists of specified rock compositions, specified pressures and temperatures, and calculated rock properties.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</si>
</sst>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0.0E+00"/>
    <numFmt numFmtId="166" formatCode="0.0"/>
    <numFmt numFmtId="170" formatCode="0.000"/>
    <numFmt numFmtId="171" formatCode="0.0000"/>
    <numFmt numFmtId="172" formatCode="0.000E+00"/>
    <numFmt numFmtId="174" formatCode="0;[Red]0"/>
    <numFmt numFmtId="175" formatCode="0.0000E+00"/>
  </numFmts>
  <fonts count="10">
    <font>
      <sz val="12"/>
      <name val="Tms Rmn"/>
    </font>
    <font>
      <sz val="12"/>
      <name val="Tms Rmn"/>
    </font>
    <font>
      <sz val="12"/>
      <color indexed="8"/>
      <name val="Tms Rmn"/>
    </font>
    <font>
      <b/>
      <sz val="12"/>
      <color indexed="8"/>
      <name val="Tms Rmn"/>
    </font>
    <font>
      <i/>
      <sz val="12"/>
      <color indexed="8"/>
      <name val="Tms Rmn"/>
    </font>
    <font>
      <b/>
      <sz val="12"/>
      <color indexed="8"/>
      <name val="Times New Roman"/>
      <family val="1"/>
    </font>
    <font>
      <b/>
      <i/>
      <sz val="12"/>
      <color indexed="8"/>
      <name val="Tms Rmn"/>
    </font>
    <font>
      <sz val="14"/>
      <color indexed="18"/>
      <name val="Charcoal"/>
    </font>
    <font>
      <sz val="12"/>
      <color indexed="10"/>
      <name val="Tms Rmn"/>
    </font>
    <font>
      <i/>
      <sz val="12"/>
      <color indexed="10"/>
      <name val="Tms Rmn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6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166" fontId="2" fillId="0" borderId="0" xfId="0" applyNumberFormat="1" applyFont="1" applyFill="1"/>
    <xf numFmtId="164" fontId="2" fillId="0" borderId="0" xfId="0" applyNumberFormat="1" applyFont="1" applyFill="1"/>
    <xf numFmtId="11" fontId="2" fillId="0" borderId="0" xfId="0" applyNumberFormat="1" applyFont="1" applyFill="1"/>
    <xf numFmtId="0" fontId="2" fillId="0" borderId="0" xfId="0" applyFont="1" applyFill="1"/>
    <xf numFmtId="1" fontId="2" fillId="0" borderId="0" xfId="0" applyNumberFormat="1" applyFont="1" applyFill="1"/>
    <xf numFmtId="2" fontId="2" fillId="0" borderId="0" xfId="0" applyNumberFormat="1" applyFont="1" applyFill="1"/>
    <xf numFmtId="175" fontId="2" fillId="0" borderId="0" xfId="0" applyNumberFormat="1" applyFont="1" applyFill="1"/>
    <xf numFmtId="170" fontId="2" fillId="0" borderId="0" xfId="0" applyNumberFormat="1" applyFont="1" applyFill="1"/>
    <xf numFmtId="172" fontId="2" fillId="0" borderId="0" xfId="0" applyNumberFormat="1" applyFont="1" applyFill="1"/>
    <xf numFmtId="0" fontId="2" fillId="0" borderId="0" xfId="0" applyFont="1" applyFill="1" applyAlignment="1">
      <alignment horizontal="center"/>
    </xf>
    <xf numFmtId="166" fontId="3" fillId="0" borderId="0" xfId="0" applyNumberFormat="1" applyFont="1" applyFill="1" applyAlignment="1">
      <alignment horizontal="right"/>
    </xf>
    <xf numFmtId="166" fontId="3" fillId="0" borderId="0" xfId="0" applyNumberFormat="1" applyFont="1" applyFill="1"/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right"/>
    </xf>
    <xf numFmtId="166" fontId="2" fillId="2" borderId="0" xfId="0" applyNumberFormat="1" applyFont="1" applyFill="1"/>
    <xf numFmtId="1" fontId="2" fillId="2" borderId="0" xfId="0" applyNumberFormat="1" applyFont="1" applyFill="1"/>
    <xf numFmtId="1" fontId="2" fillId="3" borderId="0" xfId="0" applyNumberFormat="1" applyFont="1" applyFill="1"/>
    <xf numFmtId="166" fontId="3" fillId="4" borderId="0" xfId="0" applyNumberFormat="1" applyFont="1" applyFill="1" applyAlignment="1">
      <alignment horizontal="right"/>
    </xf>
    <xf numFmtId="0" fontId="2" fillId="4" borderId="1" xfId="0" applyFont="1" applyFill="1" applyBorder="1" applyAlignment="1">
      <alignment horizontal="right"/>
    </xf>
    <xf numFmtId="0" fontId="3" fillId="4" borderId="2" xfId="0" applyFont="1" applyFill="1" applyBorder="1" applyAlignment="1">
      <alignment horizontal="right"/>
    </xf>
    <xf numFmtId="0" fontId="3" fillId="4" borderId="0" xfId="0" applyFont="1" applyFill="1" applyAlignment="1">
      <alignment horizontal="right"/>
    </xf>
    <xf numFmtId="0" fontId="3" fillId="4" borderId="0" xfId="0" applyFont="1" applyFill="1" applyBorder="1" applyAlignment="1">
      <alignment horizontal="right"/>
    </xf>
    <xf numFmtId="175" fontId="3" fillId="4" borderId="1" xfId="0" applyNumberFormat="1" applyFont="1" applyFill="1" applyBorder="1" applyAlignment="1">
      <alignment horizontal="center"/>
    </xf>
    <xf numFmtId="1" fontId="3" fillId="4" borderId="1" xfId="0" applyNumberFormat="1" applyFont="1" applyFill="1" applyBorder="1" applyAlignment="1">
      <alignment horizontal="center"/>
    </xf>
    <xf numFmtId="164" fontId="3" fillId="4" borderId="1" xfId="0" applyNumberFormat="1" applyFont="1" applyFill="1" applyBorder="1" applyAlignment="1">
      <alignment horizontal="center"/>
    </xf>
    <xf numFmtId="172" fontId="3" fillId="4" borderId="1" xfId="0" applyNumberFormat="1" applyFont="1" applyFill="1" applyBorder="1" applyAlignment="1">
      <alignment horizontal="center"/>
    </xf>
    <xf numFmtId="166" fontId="3" fillId="4" borderId="1" xfId="0" applyNumberFormat="1" applyFont="1" applyFill="1" applyBorder="1" applyAlignment="1">
      <alignment horizontal="center"/>
    </xf>
    <xf numFmtId="2" fontId="3" fillId="4" borderId="1" xfId="0" applyNumberFormat="1" applyFont="1" applyFill="1" applyBorder="1" applyAlignment="1">
      <alignment horizontal="center"/>
    </xf>
    <xf numFmtId="170" fontId="3" fillId="4" borderId="1" xfId="0" applyNumberFormat="1" applyFont="1" applyFill="1" applyBorder="1" applyAlignment="1">
      <alignment horizontal="center"/>
    </xf>
    <xf numFmtId="175" fontId="3" fillId="4" borderId="2" xfId="0" applyNumberFormat="1" applyFont="1" applyFill="1" applyBorder="1" applyAlignment="1">
      <alignment horizontal="center"/>
    </xf>
    <xf numFmtId="1" fontId="3" fillId="4" borderId="2" xfId="0" applyNumberFormat="1" applyFont="1" applyFill="1" applyBorder="1" applyAlignment="1">
      <alignment horizontal="center"/>
    </xf>
    <xf numFmtId="164" fontId="3" fillId="4" borderId="2" xfId="0" applyNumberFormat="1" applyFont="1" applyFill="1" applyBorder="1" applyAlignment="1">
      <alignment horizontal="center"/>
    </xf>
    <xf numFmtId="172" fontId="3" fillId="4" borderId="2" xfId="0" applyNumberFormat="1" applyFont="1" applyFill="1" applyBorder="1" applyAlignment="1">
      <alignment horizontal="center"/>
    </xf>
    <xf numFmtId="166" fontId="3" fillId="4" borderId="2" xfId="0" applyNumberFormat="1" applyFont="1" applyFill="1" applyBorder="1" applyAlignment="1">
      <alignment horizontal="center"/>
    </xf>
    <xf numFmtId="2" fontId="3" fillId="4" borderId="2" xfId="0" applyNumberFormat="1" applyFont="1" applyFill="1" applyBorder="1" applyAlignment="1">
      <alignment horizontal="center"/>
    </xf>
    <xf numFmtId="170" fontId="3" fillId="4" borderId="2" xfId="0" applyNumberFormat="1" applyFont="1" applyFill="1" applyBorder="1" applyAlignment="1">
      <alignment horizontal="center"/>
    </xf>
    <xf numFmtId="166" fontId="3" fillId="4" borderId="1" xfId="0" applyNumberFormat="1" applyFont="1" applyFill="1" applyBorder="1" applyAlignment="1">
      <alignment horizontal="center" wrapText="1"/>
    </xf>
    <xf numFmtId="1" fontId="3" fillId="4" borderId="1" xfId="0" applyNumberFormat="1" applyFont="1" applyFill="1" applyBorder="1" applyAlignment="1">
      <alignment horizontal="center" wrapText="1"/>
    </xf>
    <xf numFmtId="0" fontId="3" fillId="4" borderId="1" xfId="0" applyFont="1" applyFill="1" applyBorder="1" applyAlignment="1">
      <alignment horizontal="center" wrapText="1"/>
    </xf>
    <xf numFmtId="0" fontId="5" fillId="4" borderId="1" xfId="0" applyFont="1" applyFill="1" applyBorder="1" applyAlignment="1">
      <alignment horizontal="center" wrapText="1"/>
    </xf>
    <xf numFmtId="0" fontId="3" fillId="4" borderId="2" xfId="0" applyFont="1" applyFill="1" applyBorder="1" applyAlignment="1">
      <alignment horizontal="center"/>
    </xf>
    <xf numFmtId="11" fontId="3" fillId="4" borderId="2" xfId="0" applyNumberFormat="1" applyFont="1" applyFill="1" applyBorder="1" applyAlignment="1">
      <alignment horizontal="center"/>
    </xf>
    <xf numFmtId="166" fontId="2" fillId="2" borderId="0" xfId="0" applyNumberFormat="1" applyFont="1" applyFill="1" applyAlignment="1">
      <alignment horizontal="center"/>
    </xf>
    <xf numFmtId="1" fontId="3" fillId="4" borderId="0" xfId="0" applyNumberFormat="1" applyFont="1" applyFill="1" applyAlignment="1">
      <alignment horizontal="right"/>
    </xf>
    <xf numFmtId="2" fontId="3" fillId="4" borderId="0" xfId="0" applyNumberFormat="1" applyFont="1" applyFill="1" applyAlignment="1">
      <alignment horizontal="right"/>
    </xf>
    <xf numFmtId="166" fontId="2" fillId="3" borderId="0" xfId="0" applyNumberFormat="1" applyFont="1" applyFill="1"/>
    <xf numFmtId="170" fontId="2" fillId="3" borderId="0" xfId="0" applyNumberFormat="1" applyFont="1" applyFill="1"/>
    <xf numFmtId="2" fontId="2" fillId="3" borderId="0" xfId="0" applyNumberFormat="1" applyFont="1" applyFill="1"/>
    <xf numFmtId="175" fontId="2" fillId="3" borderId="0" xfId="0" applyNumberFormat="1" applyFont="1" applyFill="1"/>
    <xf numFmtId="164" fontId="2" fillId="3" borderId="0" xfId="0" applyNumberFormat="1" applyFont="1" applyFill="1"/>
    <xf numFmtId="172" fontId="2" fillId="3" borderId="0" xfId="0" applyNumberFormat="1" applyFont="1" applyFill="1"/>
    <xf numFmtId="166" fontId="2" fillId="5" borderId="0" xfId="0" applyNumberFormat="1" applyFont="1" applyFill="1"/>
    <xf numFmtId="1" fontId="2" fillId="5" borderId="0" xfId="0" applyNumberFormat="1" applyFont="1" applyFill="1"/>
    <xf numFmtId="0" fontId="2" fillId="5" borderId="0" xfId="0" applyNumberFormat="1" applyFont="1" applyFill="1"/>
    <xf numFmtId="164" fontId="2" fillId="5" borderId="0" xfId="0" applyNumberFormat="1" applyFont="1" applyFill="1"/>
    <xf numFmtId="11" fontId="2" fillId="5" borderId="0" xfId="0" applyNumberFormat="1" applyFont="1" applyFill="1"/>
    <xf numFmtId="2" fontId="2" fillId="5" borderId="0" xfId="0" applyNumberFormat="1" applyFont="1" applyFill="1"/>
    <xf numFmtId="174" fontId="2" fillId="5" borderId="0" xfId="0" applyNumberFormat="1" applyFont="1" applyFill="1"/>
    <xf numFmtId="0" fontId="2" fillId="5" borderId="0" xfId="0" applyFont="1" applyFill="1"/>
    <xf numFmtId="0" fontId="2" fillId="4" borderId="0" xfId="0" applyFont="1" applyFill="1" applyAlignment="1">
      <alignment horizontal="right"/>
    </xf>
    <xf numFmtId="166" fontId="2" fillId="2" borderId="3" xfId="0" applyNumberFormat="1" applyFont="1" applyFill="1" applyBorder="1"/>
    <xf numFmtId="166" fontId="2" fillId="3" borderId="3" xfId="0" applyNumberFormat="1" applyFont="1" applyFill="1" applyBorder="1" applyAlignment="1">
      <alignment horizontal="center"/>
    </xf>
    <xf numFmtId="166" fontId="2" fillId="3" borderId="0" xfId="0" applyNumberFormat="1" applyFont="1" applyFill="1" applyAlignment="1">
      <alignment horizontal="center"/>
    </xf>
    <xf numFmtId="166" fontId="6" fillId="6" borderId="0" xfId="0" applyNumberFormat="1" applyFont="1" applyFill="1" applyAlignment="1">
      <alignment horizontal="right"/>
    </xf>
    <xf numFmtId="166" fontId="2" fillId="2" borderId="4" xfId="0" applyNumberFormat="1" applyFont="1" applyFill="1" applyBorder="1" applyAlignment="1">
      <alignment horizontal="center"/>
    </xf>
    <xf numFmtId="166" fontId="2" fillId="2" borderId="5" xfId="0" applyNumberFormat="1" applyFont="1" applyFill="1" applyBorder="1" applyAlignment="1">
      <alignment horizontal="center"/>
    </xf>
    <xf numFmtId="166" fontId="2" fillId="2" borderId="6" xfId="0" applyNumberFormat="1" applyFont="1" applyFill="1" applyBorder="1" applyAlignment="1">
      <alignment horizontal="center"/>
    </xf>
    <xf numFmtId="166" fontId="2" fillId="2" borderId="7" xfId="0" applyNumberFormat="1" applyFont="1" applyFill="1" applyBorder="1" applyAlignment="1">
      <alignment horizontal="center"/>
    </xf>
    <xf numFmtId="166" fontId="2" fillId="2" borderId="8" xfId="0" applyNumberFormat="1" applyFont="1" applyFill="1" applyBorder="1" applyAlignment="1">
      <alignment horizontal="center"/>
    </xf>
    <xf numFmtId="166" fontId="2" fillId="2" borderId="9" xfId="0" applyNumberFormat="1" applyFont="1" applyFill="1" applyBorder="1" applyAlignment="1">
      <alignment horizontal="center"/>
    </xf>
    <xf numFmtId="166" fontId="2" fillId="2" borderId="10" xfId="0" applyNumberFormat="1" applyFont="1" applyFill="1" applyBorder="1" applyAlignment="1">
      <alignment horizontal="center"/>
    </xf>
    <xf numFmtId="166" fontId="2" fillId="2" borderId="11" xfId="0" applyNumberFormat="1" applyFont="1" applyFill="1" applyBorder="1" applyAlignment="1">
      <alignment horizontal="center"/>
    </xf>
    <xf numFmtId="166" fontId="2" fillId="2" borderId="12" xfId="0" applyNumberFormat="1" applyFont="1" applyFill="1" applyBorder="1" applyAlignment="1">
      <alignment horizontal="center"/>
    </xf>
    <xf numFmtId="166" fontId="3" fillId="4" borderId="0" xfId="0" quotePrefix="1" applyNumberFormat="1" applyFont="1" applyFill="1" applyAlignment="1">
      <alignment horizontal="right"/>
    </xf>
    <xf numFmtId="166" fontId="2" fillId="0" borderId="0" xfId="0" applyNumberFormat="1" applyFont="1" applyFill="1" applyAlignment="1">
      <alignment horizontal="right"/>
    </xf>
    <xf numFmtId="2" fontId="4" fillId="0" borderId="0" xfId="0" applyNumberFormat="1" applyFont="1" applyFill="1"/>
    <xf numFmtId="171" fontId="2" fillId="0" borderId="0" xfId="0" applyNumberFormat="1" applyFont="1" applyFill="1"/>
    <xf numFmtId="11" fontId="8" fillId="5" borderId="0" xfId="0" applyNumberFormat="1" applyFont="1" applyFill="1"/>
    <xf numFmtId="2" fontId="8" fillId="5" borderId="0" xfId="0" applyNumberFormat="1" applyFont="1" applyFill="1"/>
    <xf numFmtId="164" fontId="1" fillId="5" borderId="0" xfId="0" applyNumberFormat="1" applyFont="1" applyFill="1"/>
    <xf numFmtId="11" fontId="1" fillId="5" borderId="0" xfId="0" applyNumberFormat="1" applyFont="1" applyFill="1"/>
    <xf numFmtId="2" fontId="1" fillId="5" borderId="0" xfId="0" applyNumberFormat="1" applyFont="1" applyFill="1"/>
    <xf numFmtId="166" fontId="2" fillId="0" borderId="0" xfId="0" applyNumberFormat="1" applyFont="1" applyFill="1" applyAlignment="1">
      <alignment horizontal="center"/>
    </xf>
    <xf numFmtId="1" fontId="2" fillId="0" borderId="0" xfId="0" applyNumberFormat="1" applyFont="1" applyFill="1" applyAlignment="1">
      <alignment horizontal="center"/>
    </xf>
    <xf numFmtId="11" fontId="9" fillId="5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114300</xdr:colOff>
          <xdr:row>57</xdr:row>
          <xdr:rowOff>91440</xdr:rowOff>
        </xdr:from>
        <xdr:to>
          <xdr:col>0</xdr:col>
          <xdr:colOff>990600</xdr:colOff>
          <xdr:row>63</xdr:row>
          <xdr:rowOff>106680</xdr:rowOff>
        </xdr:to>
        <xdr:sp macro="" textlink="">
          <xdr:nvSpPr>
            <xdr:cNvPr id="4097" name="Button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4DDA185-8249-96ED-A745-E8D5ECC586C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45720" tIns="32004" rIns="45720" bIns="32004" anchor="ctr" upright="1"/>
            <a:lstStyle/>
            <a:p>
              <a:pPr algn="ctr" rtl="0">
                <a:defRPr sz="1000"/>
              </a:pPr>
              <a:r>
                <a:rPr lang="en-US" sz="1400" b="0" i="0" u="none" strike="noStrike" baseline="0">
                  <a:solidFill>
                    <a:srgbClr val="000090"/>
                  </a:solidFill>
                  <a:latin typeface="Charcoal"/>
                </a:rPr>
                <a:t>Click</a:t>
              </a:r>
            </a:p>
            <a:p>
              <a:pPr algn="ctr" rtl="0">
                <a:defRPr sz="1000"/>
              </a:pPr>
              <a:r>
                <a:rPr lang="en-US" sz="1400" b="0" i="0" u="none" strike="noStrike" baseline="0">
                  <a:solidFill>
                    <a:srgbClr val="000090"/>
                  </a:solidFill>
                  <a:latin typeface="Charcoal"/>
                </a:rPr>
                <a:t>to</a:t>
              </a:r>
            </a:p>
            <a:p>
              <a:pPr algn="ctr" rtl="0">
                <a:defRPr sz="1000"/>
              </a:pPr>
              <a:r>
                <a:rPr lang="en-US" sz="1400" b="0" i="0" u="none" strike="noStrike" baseline="0">
                  <a:solidFill>
                    <a:srgbClr val="000090"/>
                  </a:solidFill>
                  <a:latin typeface="Charcoal"/>
                </a:rPr>
                <a:t>run</a:t>
              </a:r>
            </a:p>
            <a:p>
              <a:pPr algn="ctr" rtl="0">
                <a:defRPr sz="1000"/>
              </a:pPr>
              <a:r>
                <a:rPr lang="en-US" sz="1400" b="0" i="0" u="none" strike="noStrike" baseline="0">
                  <a:solidFill>
                    <a:srgbClr val="000090"/>
                  </a:solidFill>
                  <a:latin typeface="Charcoal"/>
                </a:rPr>
                <a:t>Macro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15240</xdr:colOff>
          <xdr:row>56</xdr:row>
          <xdr:rowOff>91440</xdr:rowOff>
        </xdr:from>
        <xdr:to>
          <xdr:col>0</xdr:col>
          <xdr:colOff>891540</xdr:colOff>
          <xdr:row>62</xdr:row>
          <xdr:rowOff>106680</xdr:rowOff>
        </xdr:to>
        <xdr:sp macro="" textlink="">
          <xdr:nvSpPr>
            <xdr:cNvPr id="3073" name="Button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AE7A2ADF-A44F-F839-5991-B85BFAEA657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45720" tIns="32004" rIns="45720" bIns="32004" anchor="ctr" upright="1"/>
            <a:lstStyle/>
            <a:p>
              <a:pPr algn="ctr" rtl="0">
                <a:defRPr sz="1000"/>
              </a:pPr>
              <a:r>
                <a:rPr lang="en-US" sz="1400" b="0" i="0" u="none" strike="noStrike" baseline="0">
                  <a:solidFill>
                    <a:srgbClr val="000090"/>
                  </a:solidFill>
                  <a:latin typeface="Charcoal"/>
                </a:rPr>
                <a:t>Click</a:t>
              </a:r>
            </a:p>
            <a:p>
              <a:pPr algn="ctr" rtl="0">
                <a:defRPr sz="1000"/>
              </a:pPr>
              <a:r>
                <a:rPr lang="en-US" sz="1400" b="0" i="0" u="none" strike="noStrike" baseline="0">
                  <a:solidFill>
                    <a:srgbClr val="000090"/>
                  </a:solidFill>
                  <a:latin typeface="Charcoal"/>
                </a:rPr>
                <a:t>to</a:t>
              </a:r>
            </a:p>
            <a:p>
              <a:pPr algn="ctr" rtl="0">
                <a:defRPr sz="1000"/>
              </a:pPr>
              <a:r>
                <a:rPr lang="en-US" sz="1400" b="0" i="0" u="none" strike="noStrike" baseline="0">
                  <a:solidFill>
                    <a:srgbClr val="000090"/>
                  </a:solidFill>
                  <a:latin typeface="Charcoal"/>
                </a:rPr>
                <a:t>run</a:t>
              </a:r>
            </a:p>
            <a:p>
              <a:pPr algn="ctr" rtl="0">
                <a:defRPr sz="1000"/>
              </a:pPr>
              <a:r>
                <a:rPr lang="en-US" sz="1400" b="0" i="0" u="none" strike="noStrike" baseline="0">
                  <a:solidFill>
                    <a:srgbClr val="000090"/>
                  </a:solidFill>
                  <a:latin typeface="Charcoal"/>
                </a:rPr>
                <a:t>Macro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53340</xdr:colOff>
          <xdr:row>68</xdr:row>
          <xdr:rowOff>60960</xdr:rowOff>
        </xdr:from>
        <xdr:to>
          <xdr:col>0</xdr:col>
          <xdr:colOff>929640</xdr:colOff>
          <xdr:row>75</xdr:row>
          <xdr:rowOff>0</xdr:rowOff>
        </xdr:to>
        <xdr:sp macro="" textlink="">
          <xdr:nvSpPr>
            <xdr:cNvPr id="1028" name="Button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A1FE78AB-5CD4-66BB-662A-06737789456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45720" tIns="32004" rIns="45720" bIns="32004" anchor="ctr" upright="1"/>
            <a:lstStyle/>
            <a:p>
              <a:pPr algn="ctr" rtl="0">
                <a:defRPr sz="1000"/>
              </a:pPr>
              <a:r>
                <a:rPr lang="en-US" sz="1400" b="0" i="0" u="none" strike="noStrike" baseline="0">
                  <a:solidFill>
                    <a:srgbClr val="000090"/>
                  </a:solidFill>
                  <a:latin typeface="Charcoal"/>
                </a:rPr>
                <a:t>Click</a:t>
              </a:r>
            </a:p>
            <a:p>
              <a:pPr algn="ctr" rtl="0">
                <a:defRPr sz="1000"/>
              </a:pPr>
              <a:r>
                <a:rPr lang="en-US" sz="1400" b="0" i="0" u="none" strike="noStrike" baseline="0">
                  <a:solidFill>
                    <a:srgbClr val="000090"/>
                  </a:solidFill>
                  <a:latin typeface="Charcoal"/>
                </a:rPr>
                <a:t>to</a:t>
              </a:r>
            </a:p>
            <a:p>
              <a:pPr algn="ctr" rtl="0">
                <a:defRPr sz="1000"/>
              </a:pPr>
              <a:r>
                <a:rPr lang="en-US" sz="1400" b="0" i="0" u="none" strike="noStrike" baseline="0">
                  <a:solidFill>
                    <a:srgbClr val="000090"/>
                  </a:solidFill>
                  <a:latin typeface="Charcoal"/>
                </a:rPr>
                <a:t>run</a:t>
              </a:r>
            </a:p>
            <a:p>
              <a:pPr algn="ctr" rtl="0">
                <a:defRPr sz="1000"/>
              </a:pPr>
              <a:r>
                <a:rPr lang="en-US" sz="1400" b="0" i="0" u="none" strike="noStrike" baseline="0">
                  <a:solidFill>
                    <a:srgbClr val="000090"/>
                  </a:solidFill>
                  <a:latin typeface="Charcoal"/>
                </a:rPr>
                <a:t>Macro</a:t>
              </a:r>
            </a:p>
          </xdr:txBody>
        </xdr:sp>
        <xdr:clientData fPrintsWithSheet="0"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137160</xdr:colOff>
          <xdr:row>57</xdr:row>
          <xdr:rowOff>60960</xdr:rowOff>
        </xdr:from>
        <xdr:to>
          <xdr:col>1</xdr:col>
          <xdr:colOff>342900</xdr:colOff>
          <xdr:row>63</xdr:row>
          <xdr:rowOff>76200</xdr:rowOff>
        </xdr:to>
        <xdr:sp macro="" textlink="">
          <xdr:nvSpPr>
            <xdr:cNvPr id="2050" name="Button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52FA6C04-8F6B-0A3C-F514-94203C31117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45720" tIns="32004" rIns="45720" bIns="32004" anchor="ctr" upright="1"/>
            <a:lstStyle/>
            <a:p>
              <a:pPr algn="ctr" rtl="0">
                <a:defRPr sz="1000"/>
              </a:pPr>
              <a:r>
                <a:rPr lang="en-US" sz="1400" b="0" i="0" u="none" strike="noStrike" baseline="0">
                  <a:solidFill>
                    <a:srgbClr val="000090"/>
                  </a:solidFill>
                  <a:latin typeface="Charcoal"/>
                </a:rPr>
                <a:t>Click</a:t>
              </a:r>
            </a:p>
            <a:p>
              <a:pPr algn="ctr" rtl="0">
                <a:defRPr sz="1000"/>
              </a:pPr>
              <a:r>
                <a:rPr lang="en-US" sz="1400" b="0" i="0" u="none" strike="noStrike" baseline="0">
                  <a:solidFill>
                    <a:srgbClr val="000090"/>
                  </a:solidFill>
                  <a:latin typeface="Charcoal"/>
                </a:rPr>
                <a:t>to</a:t>
              </a:r>
            </a:p>
            <a:p>
              <a:pPr algn="ctr" rtl="0">
                <a:defRPr sz="1000"/>
              </a:pPr>
              <a:r>
                <a:rPr lang="en-US" sz="1400" b="0" i="0" u="none" strike="noStrike" baseline="0">
                  <a:solidFill>
                    <a:srgbClr val="000090"/>
                  </a:solidFill>
                  <a:latin typeface="Charcoal"/>
                </a:rPr>
                <a:t>run</a:t>
              </a:r>
            </a:p>
            <a:p>
              <a:pPr algn="ctr" rtl="0">
                <a:defRPr sz="1000"/>
              </a:pPr>
              <a:r>
                <a:rPr lang="en-US" sz="1400" b="0" i="0" u="none" strike="noStrike" baseline="0">
                  <a:solidFill>
                    <a:srgbClr val="000090"/>
                  </a:solidFill>
                  <a:latin typeface="Charcoal"/>
                </a:rPr>
                <a:t>Macro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pageSetUpPr fitToPage="1"/>
  </sheetPr>
  <dimension ref="A1:V57"/>
  <sheetViews>
    <sheetView workbookViewId="0">
      <pane xSplit="1" topLeftCell="J1" activePane="topRight" state="frozenSplit"/>
      <selection pane="topRight" activeCell="M48" sqref="M48"/>
    </sheetView>
  </sheetViews>
  <sheetFormatPr defaultColWidth="10.796875" defaultRowHeight="15.6"/>
  <cols>
    <col min="1" max="1" width="15" style="14" customWidth="1"/>
    <col min="2" max="2" width="8.69921875" style="1" customWidth="1"/>
    <col min="3" max="3" width="11.5" style="1" customWidth="1"/>
    <col min="4" max="4" width="8.5" style="5" customWidth="1"/>
    <col min="5" max="5" width="5.796875" style="4" customWidth="1"/>
    <col min="6" max="6" width="8.19921875" style="2" bestFit="1" customWidth="1"/>
    <col min="7" max="7" width="6.19921875" style="2" customWidth="1"/>
    <col min="8" max="8" width="11.19921875" style="3" customWidth="1"/>
    <col min="9" max="9" width="6.69921875" style="3" customWidth="1"/>
    <col min="10" max="10" width="10.19921875" style="6" bestFit="1" customWidth="1"/>
    <col min="11" max="11" width="5.69921875" style="6" customWidth="1"/>
    <col min="12" max="12" width="9.19921875" style="3" customWidth="1"/>
    <col min="13" max="13" width="6.296875" style="3" customWidth="1"/>
    <col min="14" max="14" width="7.69921875" style="2" bestFit="1" customWidth="1"/>
    <col min="15" max="15" width="5.69921875" style="2" customWidth="1"/>
    <col min="16" max="16" width="8.796875" style="6" bestFit="1" customWidth="1"/>
    <col min="17" max="17" width="5.69921875" style="6" customWidth="1"/>
    <col min="18" max="18" width="6.5" style="1" customWidth="1"/>
    <col min="19" max="19" width="5.69921875" style="1" customWidth="1"/>
    <col min="20" max="20" width="7.69921875" style="6" customWidth="1"/>
    <col min="21" max="21" width="5.69921875" style="6" customWidth="1"/>
    <col min="22" max="16384" width="10.796875" style="4"/>
  </cols>
  <sheetData>
    <row r="1" spans="1:22">
      <c r="A1" s="13" t="s">
        <v>74</v>
      </c>
    </row>
    <row r="2" spans="1:22">
      <c r="A2" s="13" t="s">
        <v>411</v>
      </c>
    </row>
    <row r="3" spans="1:22" ht="78">
      <c r="A3" s="37" t="str">
        <f>"version 
11/08/03
  "</f>
        <v xml:space="preserve">version 
11/08/03
  </v>
      </c>
      <c r="B3" s="37" t="s">
        <v>342</v>
      </c>
      <c r="C3" s="37" t="s">
        <v>343</v>
      </c>
      <c r="D3" s="38" t="s">
        <v>344</v>
      </c>
      <c r="E3" s="39" t="s">
        <v>345</v>
      </c>
      <c r="F3" s="40" t="s">
        <v>106</v>
      </c>
      <c r="G3" s="40" t="s">
        <v>107</v>
      </c>
      <c r="H3" s="37" t="s">
        <v>372</v>
      </c>
      <c r="I3" s="40" t="s">
        <v>107</v>
      </c>
      <c r="J3" s="28" t="s">
        <v>132</v>
      </c>
      <c r="K3" s="40" t="s">
        <v>107</v>
      </c>
      <c r="L3" s="37" t="s">
        <v>371</v>
      </c>
      <c r="M3" s="40" t="s">
        <v>107</v>
      </c>
      <c r="N3" s="37" t="s">
        <v>319</v>
      </c>
      <c r="O3" s="40" t="s">
        <v>107</v>
      </c>
      <c r="P3" s="28" t="s">
        <v>320</v>
      </c>
      <c r="Q3" s="40" t="s">
        <v>107</v>
      </c>
      <c r="R3" s="37" t="s">
        <v>253</v>
      </c>
      <c r="S3" s="40" t="s">
        <v>107</v>
      </c>
      <c r="T3" s="37" t="s">
        <v>147</v>
      </c>
      <c r="U3" s="40" t="s">
        <v>107</v>
      </c>
    </row>
    <row r="4" spans="1:22" s="10" customFormat="1">
      <c r="A4" s="20" t="s">
        <v>172</v>
      </c>
      <c r="B4" s="34" t="s">
        <v>167</v>
      </c>
      <c r="C4" s="34" t="s">
        <v>183</v>
      </c>
      <c r="D4" s="31" t="s">
        <v>346</v>
      </c>
      <c r="E4" s="41" t="s">
        <v>217</v>
      </c>
      <c r="F4" s="32" t="s">
        <v>160</v>
      </c>
      <c r="G4" s="32" t="s">
        <v>230</v>
      </c>
      <c r="H4" s="42" t="s">
        <v>111</v>
      </c>
      <c r="I4" s="32" t="s">
        <v>230</v>
      </c>
      <c r="J4" s="35" t="s">
        <v>158</v>
      </c>
      <c r="K4" s="32" t="s">
        <v>230</v>
      </c>
      <c r="L4" s="42" t="s">
        <v>220</v>
      </c>
      <c r="M4" s="32" t="s">
        <v>230</v>
      </c>
      <c r="N4" s="34" t="s">
        <v>144</v>
      </c>
      <c r="O4" s="32" t="s">
        <v>230</v>
      </c>
      <c r="P4" s="35" t="s">
        <v>221</v>
      </c>
      <c r="Q4" s="32" t="s">
        <v>230</v>
      </c>
      <c r="R4" s="34" t="s">
        <v>254</v>
      </c>
      <c r="S4" s="32" t="s">
        <v>230</v>
      </c>
      <c r="T4" s="35" t="s">
        <v>159</v>
      </c>
      <c r="U4" s="32" t="s">
        <v>230</v>
      </c>
    </row>
    <row r="5" spans="1:22">
      <c r="A5" s="22" t="s">
        <v>187</v>
      </c>
      <c r="B5" s="52">
        <v>60.085000000000001</v>
      </c>
      <c r="C5" s="52">
        <v>22.690709969788518</v>
      </c>
      <c r="D5" s="53">
        <v>2648</v>
      </c>
      <c r="E5" s="54">
        <v>0</v>
      </c>
      <c r="F5" s="55">
        <v>6.4999999999999996E-6</v>
      </c>
      <c r="G5" s="55" t="s">
        <v>108</v>
      </c>
      <c r="H5" s="56">
        <v>37120000000</v>
      </c>
      <c r="I5" s="56" t="s">
        <v>119</v>
      </c>
      <c r="J5" s="57">
        <v>5.99</v>
      </c>
      <c r="K5" s="57" t="s">
        <v>119</v>
      </c>
      <c r="L5" s="56">
        <v>44800000000</v>
      </c>
      <c r="M5" s="56" t="s">
        <v>381</v>
      </c>
      <c r="N5" s="52">
        <v>40.1</v>
      </c>
      <c r="O5" s="52" t="s">
        <v>145</v>
      </c>
      <c r="P5" s="57">
        <v>0.46</v>
      </c>
      <c r="Q5" s="57" t="s">
        <v>375</v>
      </c>
      <c r="R5" s="52">
        <v>0.66600000000000004</v>
      </c>
      <c r="S5" s="52" t="s">
        <v>243</v>
      </c>
      <c r="T5" s="57">
        <v>8.4149999999999991</v>
      </c>
      <c r="U5" s="57" t="s">
        <v>382</v>
      </c>
      <c r="V5" s="6"/>
    </row>
    <row r="6" spans="1:22">
      <c r="A6" s="21" t="s">
        <v>188</v>
      </c>
      <c r="B6" s="52">
        <v>60.085000000000001</v>
      </c>
      <c r="C6" s="52">
        <v>22.690709969788518</v>
      </c>
      <c r="D6" s="53">
        <v>2530</v>
      </c>
      <c r="E6" s="54">
        <v>0</v>
      </c>
      <c r="F6" s="55">
        <v>6.4999999999999996E-6</v>
      </c>
      <c r="G6" s="55" t="s">
        <v>108</v>
      </c>
      <c r="H6" s="56">
        <f>56400000000*1.01097683452934/(1+F6*0.42*R6*298)</f>
        <v>57013991319.579971</v>
      </c>
      <c r="I6" s="56" t="s">
        <v>115</v>
      </c>
      <c r="J6" s="57">
        <v>4</v>
      </c>
      <c r="K6" s="57" t="s">
        <v>373</v>
      </c>
      <c r="L6" s="56">
        <v>41400000000</v>
      </c>
      <c r="M6" s="56" t="s">
        <v>375</v>
      </c>
      <c r="N6" s="52">
        <f>T6</f>
        <v>4.1100000000000003</v>
      </c>
      <c r="O6" s="52" t="s">
        <v>146</v>
      </c>
      <c r="P6" s="57">
        <f>(5*L6)/(3*H6)</f>
        <v>1.2102292508032804</v>
      </c>
      <c r="Q6" s="57" t="s">
        <v>252</v>
      </c>
      <c r="R6" s="52">
        <v>0.11</v>
      </c>
      <c r="S6" s="52" t="s">
        <v>243</v>
      </c>
      <c r="T6" s="57">
        <f t="shared" ref="T6:T12" si="0">R6+J6</f>
        <v>4.1100000000000003</v>
      </c>
      <c r="U6" s="57" t="s">
        <v>148</v>
      </c>
      <c r="V6" s="6"/>
    </row>
    <row r="7" spans="1:22">
      <c r="A7" s="21" t="s">
        <v>190</v>
      </c>
      <c r="B7" s="52">
        <v>60.085000000000001</v>
      </c>
      <c r="C7" s="52">
        <v>22.690709969788518</v>
      </c>
      <c r="D7" s="53">
        <v>2911</v>
      </c>
      <c r="E7" s="54">
        <v>0</v>
      </c>
      <c r="F7" s="55">
        <v>1.8E-5</v>
      </c>
      <c r="G7" s="55" t="s">
        <v>108</v>
      </c>
      <c r="H7" s="56">
        <v>97400000000</v>
      </c>
      <c r="I7" s="56" t="s">
        <v>112</v>
      </c>
      <c r="J7" s="57">
        <v>4.3</v>
      </c>
      <c r="K7" s="57" t="s">
        <v>112</v>
      </c>
      <c r="L7" s="56">
        <v>61600000000</v>
      </c>
      <c r="M7" s="56" t="s">
        <v>375</v>
      </c>
      <c r="N7" s="52">
        <f>T7</f>
        <v>4.66</v>
      </c>
      <c r="O7" s="52" t="s">
        <v>146</v>
      </c>
      <c r="P7" s="57">
        <f>(5*L7)/(3*H7)</f>
        <v>1.054072553045859</v>
      </c>
      <c r="Q7" s="57" t="s">
        <v>252</v>
      </c>
      <c r="R7" s="52">
        <v>0.36</v>
      </c>
      <c r="S7" s="52" t="s">
        <v>243</v>
      </c>
      <c r="T7" s="57">
        <f t="shared" si="0"/>
        <v>4.66</v>
      </c>
      <c r="U7" s="57" t="s">
        <v>148</v>
      </c>
      <c r="V7" s="6"/>
    </row>
    <row r="8" spans="1:22">
      <c r="A8" s="21" t="s">
        <v>177</v>
      </c>
      <c r="B8" s="52">
        <v>262.23</v>
      </c>
      <c r="C8" s="52">
        <v>99.029456193353468</v>
      </c>
      <c r="D8" s="53">
        <v>2620</v>
      </c>
      <c r="E8" s="54">
        <v>0</v>
      </c>
      <c r="F8" s="55">
        <v>4.5599999999999997E-5</v>
      </c>
      <c r="G8" s="55" t="s">
        <v>108</v>
      </c>
      <c r="H8" s="78">
        <f>H9</f>
        <v>57760000000</v>
      </c>
      <c r="I8" s="78" t="s">
        <v>157</v>
      </c>
      <c r="J8" s="79">
        <v>4</v>
      </c>
      <c r="K8" s="78" t="s">
        <v>157</v>
      </c>
      <c r="L8" s="78">
        <v>29782499999.999992</v>
      </c>
      <c r="M8" s="78" t="s">
        <v>157</v>
      </c>
      <c r="N8" s="52">
        <f>N9</f>
        <v>13</v>
      </c>
      <c r="O8" s="78" t="s">
        <v>157</v>
      </c>
      <c r="P8" s="57">
        <v>4.26</v>
      </c>
      <c r="Q8" s="57" t="s">
        <v>382</v>
      </c>
      <c r="R8" s="52">
        <v>0.57999999999999996</v>
      </c>
      <c r="S8" s="52" t="s">
        <v>243</v>
      </c>
      <c r="T8" s="57">
        <f t="shared" si="0"/>
        <v>4.58</v>
      </c>
      <c r="U8" s="57" t="s">
        <v>148</v>
      </c>
      <c r="V8" s="6"/>
    </row>
    <row r="9" spans="1:22">
      <c r="A9" s="21" t="s">
        <v>178</v>
      </c>
      <c r="B9" s="52">
        <v>262.23</v>
      </c>
      <c r="C9" s="52">
        <v>99.029456193353468</v>
      </c>
      <c r="D9" s="53">
        <v>2620</v>
      </c>
      <c r="E9" s="54">
        <v>0</v>
      </c>
      <c r="F9" s="55">
        <v>4.5599999999999997E-5</v>
      </c>
      <c r="G9" s="55" t="s">
        <v>108</v>
      </c>
      <c r="H9" s="78">
        <v>57760000000</v>
      </c>
      <c r="I9" s="78" t="s">
        <v>306</v>
      </c>
      <c r="J9" s="79">
        <v>4</v>
      </c>
      <c r="K9" s="78" t="s">
        <v>306</v>
      </c>
      <c r="L9" s="78">
        <v>29782499999.999992</v>
      </c>
      <c r="M9" s="81" t="s">
        <v>374</v>
      </c>
      <c r="N9" s="52">
        <v>13</v>
      </c>
      <c r="O9" s="52" t="s">
        <v>145</v>
      </c>
      <c r="P9" s="57">
        <f>P8</f>
        <v>4.26</v>
      </c>
      <c r="Q9" s="82" t="s">
        <v>382</v>
      </c>
      <c r="R9" s="52">
        <v>0.56999999999999995</v>
      </c>
      <c r="S9" s="52" t="s">
        <v>243</v>
      </c>
      <c r="T9" s="57">
        <f t="shared" si="0"/>
        <v>4.57</v>
      </c>
      <c r="U9" s="57" t="s">
        <v>148</v>
      </c>
      <c r="V9" s="6"/>
    </row>
    <row r="10" spans="1:22">
      <c r="A10" s="21" t="s">
        <v>200</v>
      </c>
      <c r="B10" s="52">
        <v>278.16899999999998</v>
      </c>
      <c r="C10" s="52">
        <v>105.0487160120846</v>
      </c>
      <c r="D10" s="53">
        <v>2760</v>
      </c>
      <c r="E10" s="54">
        <v>0</v>
      </c>
      <c r="F10" s="55">
        <v>2.3799999999999999E-5</v>
      </c>
      <c r="G10" s="55" t="s">
        <v>108</v>
      </c>
      <c r="H10" s="78">
        <f>57760000000+241000000*100</f>
        <v>81860000000</v>
      </c>
      <c r="I10" s="78" t="s">
        <v>306</v>
      </c>
      <c r="J10" s="79">
        <v>4</v>
      </c>
      <c r="K10" s="78" t="s">
        <v>306</v>
      </c>
      <c r="L10" s="78">
        <v>36048440366.972473</v>
      </c>
      <c r="M10" s="81" t="s">
        <v>374</v>
      </c>
      <c r="N10" s="52">
        <v>6.8</v>
      </c>
      <c r="O10" s="52" t="s">
        <v>145</v>
      </c>
      <c r="P10" s="57">
        <v>3.48</v>
      </c>
      <c r="Q10" s="57" t="s">
        <v>382</v>
      </c>
      <c r="R10" s="52">
        <v>0.47</v>
      </c>
      <c r="S10" s="52" t="s">
        <v>243</v>
      </c>
      <c r="T10" s="57">
        <f t="shared" si="0"/>
        <v>4.47</v>
      </c>
      <c r="U10" s="57" t="s">
        <v>148</v>
      </c>
      <c r="V10" s="6"/>
    </row>
    <row r="11" spans="1:22">
      <c r="A11" s="21" t="s">
        <v>174</v>
      </c>
      <c r="B11" s="52">
        <v>278.33</v>
      </c>
      <c r="C11" s="52">
        <v>105.1095166163142</v>
      </c>
      <c r="D11" s="53">
        <v>2555</v>
      </c>
      <c r="E11" s="54">
        <v>0</v>
      </c>
      <c r="F11" s="55">
        <v>3.3500000000000001E-5</v>
      </c>
      <c r="G11" s="55" t="s">
        <v>108</v>
      </c>
      <c r="H11" s="56">
        <f>58300000000</f>
        <v>58300000000</v>
      </c>
      <c r="I11" s="56" t="s">
        <v>130</v>
      </c>
      <c r="J11" s="57">
        <v>4</v>
      </c>
      <c r="K11" s="57" t="s">
        <v>130</v>
      </c>
      <c r="L11" s="56">
        <v>28100000000</v>
      </c>
      <c r="M11" s="56" t="s">
        <v>375</v>
      </c>
      <c r="N11" s="52">
        <f>T11</f>
        <v>4.4400000000000004</v>
      </c>
      <c r="O11" s="52" t="s">
        <v>146</v>
      </c>
      <c r="P11" s="57">
        <f>(5*L11)/(3*H11)</f>
        <v>0.80331618067467125</v>
      </c>
      <c r="Q11" s="57" t="s">
        <v>252</v>
      </c>
      <c r="R11" s="52">
        <v>0.44</v>
      </c>
      <c r="S11" s="52" t="s">
        <v>243</v>
      </c>
      <c r="T11" s="57">
        <f t="shared" si="0"/>
        <v>4.4400000000000004</v>
      </c>
      <c r="U11" s="57" t="s">
        <v>148</v>
      </c>
      <c r="V11" s="6"/>
    </row>
    <row r="12" spans="1:22">
      <c r="A12" s="21" t="s">
        <v>180</v>
      </c>
      <c r="B12" s="52">
        <v>278.33</v>
      </c>
      <c r="C12" s="52">
        <v>105.1095166163142</v>
      </c>
      <c r="D12" s="53">
        <v>2553</v>
      </c>
      <c r="E12" s="54">
        <v>0</v>
      </c>
      <c r="F12" s="55">
        <v>3.3500000000000001E-5</v>
      </c>
      <c r="G12" s="55" t="s">
        <v>108</v>
      </c>
      <c r="H12" s="56">
        <v>67000000000</v>
      </c>
      <c r="I12" s="56" t="s">
        <v>131</v>
      </c>
      <c r="J12" s="57">
        <v>4</v>
      </c>
      <c r="K12" s="57" t="s">
        <v>131</v>
      </c>
      <c r="L12" s="56">
        <f>L11*H12/H11</f>
        <v>32293310463.121788</v>
      </c>
      <c r="M12" s="56" t="s">
        <v>143</v>
      </c>
      <c r="N12" s="52">
        <f>T12</f>
        <v>4.4400000000000004</v>
      </c>
      <c r="O12" s="52" t="s">
        <v>146</v>
      </c>
      <c r="P12" s="57">
        <f>(5*L12)/(3*H12)</f>
        <v>0.80331618067467137</v>
      </c>
      <c r="Q12" s="57" t="s">
        <v>252</v>
      </c>
      <c r="R12" s="52">
        <v>0.44</v>
      </c>
      <c r="S12" s="52" t="s">
        <v>243</v>
      </c>
      <c r="T12" s="57">
        <f t="shared" si="0"/>
        <v>4.4400000000000004</v>
      </c>
      <c r="U12" s="57" t="s">
        <v>148</v>
      </c>
      <c r="V12" s="6"/>
    </row>
    <row r="13" spans="1:22">
      <c r="A13" s="21" t="s">
        <v>201</v>
      </c>
      <c r="B13" s="52">
        <v>497.7</v>
      </c>
      <c r="C13" s="52">
        <v>187.95317220543808</v>
      </c>
      <c r="D13" s="53">
        <v>4324</v>
      </c>
      <c r="E13" s="54">
        <v>0</v>
      </c>
      <c r="F13" s="55">
        <v>4.0299999999999997E-5</v>
      </c>
      <c r="G13" s="55" t="s">
        <v>108</v>
      </c>
      <c r="H13" s="56">
        <f>175000000000/(1+F13*0.42*R13*298)</f>
        <v>174104263690.31509</v>
      </c>
      <c r="I13" s="56" t="s">
        <v>113</v>
      </c>
      <c r="J13" s="57">
        <v>6</v>
      </c>
      <c r="K13" s="57" t="s">
        <v>113</v>
      </c>
      <c r="L13" s="56">
        <v>92100000000</v>
      </c>
      <c r="M13" s="56" t="s">
        <v>113</v>
      </c>
      <c r="N13" s="52">
        <f>T13</f>
        <v>5.5170000000000003</v>
      </c>
      <c r="O13" s="52" t="s">
        <v>146</v>
      </c>
      <c r="P13" s="57">
        <v>1.6</v>
      </c>
      <c r="Q13" s="56" t="s">
        <v>113</v>
      </c>
      <c r="R13" s="52">
        <v>1.02</v>
      </c>
      <c r="S13" s="52" t="s">
        <v>243</v>
      </c>
      <c r="T13" s="57">
        <v>5.5170000000000003</v>
      </c>
      <c r="U13" s="57" t="s">
        <v>382</v>
      </c>
      <c r="V13" s="6"/>
    </row>
    <row r="14" spans="1:22">
      <c r="A14" s="21" t="s">
        <v>327</v>
      </c>
      <c r="B14" s="52">
        <v>450.4</v>
      </c>
      <c r="C14" s="52">
        <v>170.09063444108762</v>
      </c>
      <c r="D14" s="53">
        <v>3593</v>
      </c>
      <c r="E14" s="54">
        <v>0</v>
      </c>
      <c r="F14" s="55">
        <v>3.93E-5</v>
      </c>
      <c r="G14" s="55" t="s">
        <v>108</v>
      </c>
      <c r="H14" s="56">
        <f>167000000000/(1+F14*0.42*R14*298)</f>
        <v>166028177684.41342</v>
      </c>
      <c r="I14" s="56" t="s">
        <v>113</v>
      </c>
      <c r="J14" s="57">
        <v>5.5</v>
      </c>
      <c r="K14" s="57" t="s">
        <v>113</v>
      </c>
      <c r="L14" s="56">
        <v>109000000000</v>
      </c>
      <c r="M14" s="56" t="s">
        <v>113</v>
      </c>
      <c r="N14" s="52">
        <v>5.1100000000000003</v>
      </c>
      <c r="O14" s="52" t="s">
        <v>145</v>
      </c>
      <c r="P14" s="57">
        <v>1.2</v>
      </c>
      <c r="Q14" s="56" t="s">
        <v>113</v>
      </c>
      <c r="R14" s="52">
        <v>1.19</v>
      </c>
      <c r="S14" s="52" t="s">
        <v>124</v>
      </c>
      <c r="T14" s="57">
        <v>4.57</v>
      </c>
      <c r="U14" s="57" t="s">
        <v>124</v>
      </c>
      <c r="V14" s="6"/>
    </row>
    <row r="15" spans="1:22">
      <c r="A15" s="21" t="s">
        <v>206</v>
      </c>
      <c r="B15" s="52">
        <v>403.09</v>
      </c>
      <c r="C15" s="52">
        <v>152.22432024169186</v>
      </c>
      <c r="D15" s="53">
        <v>3565</v>
      </c>
      <c r="E15" s="54">
        <v>0</v>
      </c>
      <c r="F15" s="55">
        <v>4.3600000000000003E-5</v>
      </c>
      <c r="G15" s="55" t="s">
        <v>108</v>
      </c>
      <c r="H15" s="56">
        <f>175000000000/(1+F15*0.42*R15*298)</f>
        <v>173814373916.35428</v>
      </c>
      <c r="I15" s="56" t="s">
        <v>113</v>
      </c>
      <c r="J15" s="57">
        <v>5</v>
      </c>
      <c r="K15" s="57" t="s">
        <v>113</v>
      </c>
      <c r="L15" s="56">
        <v>94000000000</v>
      </c>
      <c r="M15" s="56" t="s">
        <v>152</v>
      </c>
      <c r="N15" s="52">
        <v>4.0599999999999996</v>
      </c>
      <c r="O15" s="52" t="s">
        <v>145</v>
      </c>
      <c r="P15" s="57">
        <v>1.5</v>
      </c>
      <c r="Q15" s="56" t="s">
        <v>113</v>
      </c>
      <c r="R15" s="52">
        <v>1.25</v>
      </c>
      <c r="S15" s="52" t="s">
        <v>124</v>
      </c>
      <c r="T15" s="57">
        <v>5.3</v>
      </c>
      <c r="U15" s="57" t="s">
        <v>124</v>
      </c>
      <c r="V15" s="6"/>
    </row>
    <row r="16" spans="1:22">
      <c r="A16" s="21" t="s">
        <v>204</v>
      </c>
      <c r="B16" s="52">
        <v>140.69999999999999</v>
      </c>
      <c r="C16" s="52">
        <v>53.13444108761329</v>
      </c>
      <c r="D16" s="53">
        <v>3222</v>
      </c>
      <c r="E16" s="54">
        <v>0</v>
      </c>
      <c r="F16" s="55">
        <v>6.1299999999999999E-5</v>
      </c>
      <c r="G16" s="55" t="s">
        <v>108</v>
      </c>
      <c r="H16" s="56">
        <v>127300000000</v>
      </c>
      <c r="I16" s="56" t="s">
        <v>124</v>
      </c>
      <c r="J16" s="57">
        <v>5.37</v>
      </c>
      <c r="K16" s="57" t="s">
        <v>124</v>
      </c>
      <c r="L16" s="56">
        <v>81600000000</v>
      </c>
      <c r="M16" s="56" t="s">
        <v>124</v>
      </c>
      <c r="N16" s="52">
        <v>5.19</v>
      </c>
      <c r="O16" s="52" t="s">
        <v>145</v>
      </c>
      <c r="P16" s="57">
        <v>1.82</v>
      </c>
      <c r="Q16" s="57" t="s">
        <v>124</v>
      </c>
      <c r="R16" s="52">
        <v>1.1599999999999999</v>
      </c>
      <c r="S16" s="52" t="s">
        <v>124</v>
      </c>
      <c r="T16" s="57">
        <v>5.5</v>
      </c>
      <c r="U16" s="57" t="s">
        <v>124</v>
      </c>
      <c r="V16" s="6"/>
    </row>
    <row r="17" spans="1:22">
      <c r="A17" s="21" t="s">
        <v>210</v>
      </c>
      <c r="B17" s="52">
        <v>203.77</v>
      </c>
      <c r="C17" s="52">
        <v>76.952416918429009</v>
      </c>
      <c r="D17" s="53">
        <v>4400</v>
      </c>
      <c r="E17" s="54">
        <v>0</v>
      </c>
      <c r="F17" s="55">
        <v>5.0500000000000001E-5</v>
      </c>
      <c r="G17" s="55" t="s">
        <v>108</v>
      </c>
      <c r="H17" s="56">
        <v>136700000000</v>
      </c>
      <c r="I17" s="56" t="s">
        <v>124</v>
      </c>
      <c r="J17" s="57">
        <v>5.16</v>
      </c>
      <c r="K17" s="57" t="s">
        <v>124</v>
      </c>
      <c r="L17" s="56">
        <v>51000000000</v>
      </c>
      <c r="M17" s="56" t="s">
        <v>124</v>
      </c>
      <c r="N17" s="52">
        <v>4.6900000000000004</v>
      </c>
      <c r="O17" s="52" t="s">
        <v>145</v>
      </c>
      <c r="P17" s="57">
        <v>0.62</v>
      </c>
      <c r="Q17" s="57" t="s">
        <v>124</v>
      </c>
      <c r="R17" s="52">
        <v>1.1000000000000001</v>
      </c>
      <c r="S17" s="52" t="s">
        <v>124</v>
      </c>
      <c r="T17" s="57">
        <v>5.4</v>
      </c>
      <c r="U17" s="57" t="s">
        <v>124</v>
      </c>
      <c r="V17" s="6"/>
    </row>
    <row r="18" spans="1:22">
      <c r="A18" s="21" t="s">
        <v>203</v>
      </c>
      <c r="B18" s="52">
        <v>200.79</v>
      </c>
      <c r="C18" s="52">
        <v>75.827039274924473</v>
      </c>
      <c r="D18" s="53">
        <v>3206</v>
      </c>
      <c r="E18" s="54">
        <v>0</v>
      </c>
      <c r="F18" s="55">
        <v>5.0500000000000001E-5</v>
      </c>
      <c r="G18" s="55" t="s">
        <v>108</v>
      </c>
      <c r="H18" s="56">
        <v>105800000000</v>
      </c>
      <c r="I18" s="56" t="s">
        <v>155</v>
      </c>
      <c r="J18" s="57">
        <v>8.5</v>
      </c>
      <c r="K18" s="57" t="s">
        <v>155</v>
      </c>
      <c r="L18" s="56">
        <v>76800000000</v>
      </c>
      <c r="M18" s="56" t="s">
        <v>376</v>
      </c>
      <c r="N18" s="52">
        <f t="shared" ref="N18:N33" si="1">T18</f>
        <v>9.39</v>
      </c>
      <c r="O18" s="52" t="s">
        <v>146</v>
      </c>
      <c r="P18" s="57">
        <v>2</v>
      </c>
      <c r="Q18" s="57" t="s">
        <v>382</v>
      </c>
      <c r="R18" s="52">
        <v>0.89</v>
      </c>
      <c r="S18" s="52" t="s">
        <v>243</v>
      </c>
      <c r="T18" s="57">
        <f t="shared" ref="T18:T33" si="2">R18+J18</f>
        <v>9.39</v>
      </c>
      <c r="U18" s="57" t="s">
        <v>148</v>
      </c>
      <c r="V18" s="6"/>
    </row>
    <row r="19" spans="1:22">
      <c r="A19" s="21" t="s">
        <v>326</v>
      </c>
      <c r="B19" s="52">
        <v>263.86</v>
      </c>
      <c r="C19" s="52">
        <v>99.645015105740185</v>
      </c>
      <c r="D19" s="53">
        <v>4003</v>
      </c>
      <c r="E19" s="54">
        <v>0</v>
      </c>
      <c r="F19" s="55">
        <v>6.3200000000000005E-5</v>
      </c>
      <c r="G19" s="55" t="s">
        <v>108</v>
      </c>
      <c r="H19" s="56">
        <f>101000000000/(1+F19*0.42*R19*298)</f>
        <v>100168042542.89815</v>
      </c>
      <c r="I19" s="56" t="s">
        <v>115</v>
      </c>
      <c r="J19" s="57">
        <v>4</v>
      </c>
      <c r="K19" s="57" t="s">
        <v>373</v>
      </c>
      <c r="L19" s="56">
        <v>52000000000</v>
      </c>
      <c r="M19" s="56" t="s">
        <v>375</v>
      </c>
      <c r="N19" s="52">
        <f t="shared" si="1"/>
        <v>5.05</v>
      </c>
      <c r="O19" s="52" t="s">
        <v>146</v>
      </c>
      <c r="P19" s="57">
        <v>2</v>
      </c>
      <c r="Q19" s="57" t="s">
        <v>382</v>
      </c>
      <c r="R19" s="52">
        <v>1.05</v>
      </c>
      <c r="S19" s="52" t="s">
        <v>243</v>
      </c>
      <c r="T19" s="57">
        <f t="shared" si="2"/>
        <v>5.05</v>
      </c>
      <c r="U19" s="57" t="s">
        <v>148</v>
      </c>
      <c r="V19" s="6"/>
    </row>
    <row r="20" spans="1:22">
      <c r="A20" s="21" t="s">
        <v>181</v>
      </c>
      <c r="B20" s="52">
        <v>216.56</v>
      </c>
      <c r="C20" s="52">
        <v>81.782477341389722</v>
      </c>
      <c r="D20" s="53">
        <v>3272</v>
      </c>
      <c r="E20" s="54">
        <v>0</v>
      </c>
      <c r="F20" s="55">
        <v>5.7000000000000003E-5</v>
      </c>
      <c r="G20" s="55" t="s">
        <v>108</v>
      </c>
      <c r="H20" s="56">
        <v>113000000000</v>
      </c>
      <c r="I20" s="56" t="s">
        <v>114</v>
      </c>
      <c r="J20" s="57">
        <v>4.8</v>
      </c>
      <c r="K20" s="57" t="s">
        <v>114</v>
      </c>
      <c r="L20" s="56">
        <v>64900000000</v>
      </c>
      <c r="M20" s="56" t="s">
        <v>375</v>
      </c>
      <c r="N20" s="52">
        <f>T20</f>
        <v>6.04</v>
      </c>
      <c r="O20" s="52" t="s">
        <v>146</v>
      </c>
      <c r="P20" s="57">
        <v>2</v>
      </c>
      <c r="Q20" s="57" t="s">
        <v>382</v>
      </c>
      <c r="R20" s="52">
        <v>1.24</v>
      </c>
      <c r="S20" s="52" t="s">
        <v>243</v>
      </c>
      <c r="T20" s="57">
        <f>R20+J20</f>
        <v>6.04</v>
      </c>
      <c r="U20" s="57" t="s">
        <v>148</v>
      </c>
      <c r="V20" s="6"/>
    </row>
    <row r="21" spans="1:22">
      <c r="A21" s="21" t="s">
        <v>328</v>
      </c>
      <c r="B21" s="52">
        <v>248.09</v>
      </c>
      <c r="C21" s="52">
        <v>93.689577039274923</v>
      </c>
      <c r="D21" s="53">
        <v>3651</v>
      </c>
      <c r="E21" s="54">
        <v>0</v>
      </c>
      <c r="F21" s="55">
        <v>5.7000000000000003E-5</v>
      </c>
      <c r="G21" s="55" t="s">
        <v>108</v>
      </c>
      <c r="H21" s="56">
        <v>119200000000</v>
      </c>
      <c r="I21" s="56" t="s">
        <v>114</v>
      </c>
      <c r="J21" s="57">
        <v>4</v>
      </c>
      <c r="K21" s="57" t="s">
        <v>373</v>
      </c>
      <c r="L21" s="56">
        <v>61000000000</v>
      </c>
      <c r="M21" s="56" t="s">
        <v>375</v>
      </c>
      <c r="N21" s="52">
        <f>T21</f>
        <v>5.21</v>
      </c>
      <c r="O21" s="52" t="s">
        <v>146</v>
      </c>
      <c r="P21" s="57">
        <f>(5*L21)/(3*H21)</f>
        <v>0.8529082774049217</v>
      </c>
      <c r="Q21" s="57" t="s">
        <v>252</v>
      </c>
      <c r="R21" s="52">
        <v>1.21</v>
      </c>
      <c r="S21" s="52" t="s">
        <v>243</v>
      </c>
      <c r="T21" s="57">
        <f>R21+J21</f>
        <v>5.21</v>
      </c>
      <c r="U21" s="57" t="s">
        <v>148</v>
      </c>
      <c r="V21" s="6"/>
    </row>
    <row r="22" spans="1:22">
      <c r="A22" s="21" t="s">
        <v>202</v>
      </c>
      <c r="B22" s="52">
        <v>202.11</v>
      </c>
      <c r="C22" s="52">
        <v>76.325528700906347</v>
      </c>
      <c r="D22" s="53">
        <v>3346</v>
      </c>
      <c r="E22" s="54">
        <v>0</v>
      </c>
      <c r="F22" s="55">
        <v>4.6600000000000001E-5</v>
      </c>
      <c r="G22" s="55" t="s">
        <v>108</v>
      </c>
      <c r="H22" s="56">
        <v>139000000000</v>
      </c>
      <c r="I22" s="56" t="s">
        <v>114</v>
      </c>
      <c r="J22" s="57">
        <v>4</v>
      </c>
      <c r="K22" s="57" t="s">
        <v>373</v>
      </c>
      <c r="L22" s="56">
        <v>85000000000</v>
      </c>
      <c r="M22" s="56" t="s">
        <v>375</v>
      </c>
      <c r="N22" s="52">
        <f t="shared" si="1"/>
        <v>4.99</v>
      </c>
      <c r="O22" s="52" t="s">
        <v>146</v>
      </c>
      <c r="P22" s="57">
        <f t="shared" ref="P22:P33" si="3">(5*L22)/(3*H22)</f>
        <v>1.0191846522781776</v>
      </c>
      <c r="Q22" s="57" t="s">
        <v>382</v>
      </c>
      <c r="R22" s="52">
        <v>0.99</v>
      </c>
      <c r="S22" s="52" t="s">
        <v>243</v>
      </c>
      <c r="T22" s="57">
        <f t="shared" si="2"/>
        <v>4.99</v>
      </c>
      <c r="U22" s="57" t="s">
        <v>148</v>
      </c>
      <c r="V22" s="6"/>
    </row>
    <row r="23" spans="1:22">
      <c r="A23" s="21" t="s">
        <v>212</v>
      </c>
      <c r="B23" s="52">
        <v>789.44</v>
      </c>
      <c r="C23" s="52">
        <v>298.12688821752266</v>
      </c>
      <c r="D23" s="53">
        <v>3008</v>
      </c>
      <c r="E23" s="54">
        <v>2.2999999999999998</v>
      </c>
      <c r="F23" s="55">
        <v>5.3000000000000001E-5</v>
      </c>
      <c r="G23" s="55" t="s">
        <v>108</v>
      </c>
      <c r="H23" s="56">
        <v>96000000000</v>
      </c>
      <c r="I23" s="56" t="s">
        <v>116</v>
      </c>
      <c r="J23" s="57">
        <v>4</v>
      </c>
      <c r="K23" s="57" t="s">
        <v>116</v>
      </c>
      <c r="L23" s="56">
        <f>L29*H23/H29</f>
        <v>55675417661.097847</v>
      </c>
      <c r="M23" s="56" t="s">
        <v>379</v>
      </c>
      <c r="N23" s="52">
        <f t="shared" si="1"/>
        <v>4.8100000000000005</v>
      </c>
      <c r="O23" s="52" t="s">
        <v>146</v>
      </c>
      <c r="P23" s="57">
        <f t="shared" si="3"/>
        <v>0.96658711217183768</v>
      </c>
      <c r="Q23" s="57" t="s">
        <v>252</v>
      </c>
      <c r="R23" s="52">
        <v>0.81</v>
      </c>
      <c r="S23" s="52" t="s">
        <v>243</v>
      </c>
      <c r="T23" s="57">
        <f t="shared" si="2"/>
        <v>4.8100000000000005</v>
      </c>
      <c r="U23" s="57" t="s">
        <v>148</v>
      </c>
      <c r="V23" s="6"/>
    </row>
    <row r="24" spans="1:22">
      <c r="A24" s="21" t="s">
        <v>208</v>
      </c>
      <c r="B24" s="52">
        <v>878.13</v>
      </c>
      <c r="C24" s="52">
        <v>331.62009063444111</v>
      </c>
      <c r="D24" s="53">
        <v>3302</v>
      </c>
      <c r="E24" s="54">
        <v>2.1</v>
      </c>
      <c r="F24" s="55">
        <v>5.3000000000000001E-5</v>
      </c>
      <c r="G24" s="55" t="s">
        <v>108</v>
      </c>
      <c r="H24" s="56">
        <v>89000000000</v>
      </c>
      <c r="I24" s="56" t="s">
        <v>117</v>
      </c>
      <c r="J24" s="57">
        <v>4</v>
      </c>
      <c r="K24" s="57" t="s">
        <v>373</v>
      </c>
      <c r="L24" s="56">
        <f>L29*H24/H29</f>
        <v>51615751789.976128</v>
      </c>
      <c r="M24" s="56" t="s">
        <v>379</v>
      </c>
      <c r="N24" s="52">
        <f t="shared" si="1"/>
        <v>4.8100000000000005</v>
      </c>
      <c r="O24" s="52" t="s">
        <v>146</v>
      </c>
      <c r="P24" s="57">
        <f t="shared" si="3"/>
        <v>0.96658711217183757</v>
      </c>
      <c r="Q24" s="57" t="s">
        <v>252</v>
      </c>
      <c r="R24" s="52">
        <v>0.81</v>
      </c>
      <c r="S24" s="52" t="s">
        <v>243</v>
      </c>
      <c r="T24" s="57">
        <f t="shared" si="2"/>
        <v>4.8100000000000005</v>
      </c>
      <c r="U24" s="57" t="s">
        <v>148</v>
      </c>
      <c r="V24" s="6"/>
    </row>
    <row r="25" spans="1:22">
      <c r="A25" s="21" t="s">
        <v>182</v>
      </c>
      <c r="B25" s="52">
        <v>812.37</v>
      </c>
      <c r="C25" s="52">
        <v>306.78625377643505</v>
      </c>
      <c r="D25" s="53">
        <v>2979</v>
      </c>
      <c r="E25" s="54">
        <v>2.2000000000000002</v>
      </c>
      <c r="F25" s="55">
        <v>5.3399999999999997E-5</v>
      </c>
      <c r="G25" s="55" t="s">
        <v>108</v>
      </c>
      <c r="H25" s="56">
        <v>85000000000</v>
      </c>
      <c r="I25" s="56" t="s">
        <v>116</v>
      </c>
      <c r="J25" s="57">
        <v>4</v>
      </c>
      <c r="K25" s="57" t="s">
        <v>116</v>
      </c>
      <c r="L25" s="56">
        <f>L29*H25/H29</f>
        <v>49295942720.763718</v>
      </c>
      <c r="M25" s="56" t="s">
        <v>379</v>
      </c>
      <c r="N25" s="52">
        <f t="shared" si="1"/>
        <v>4.74</v>
      </c>
      <c r="O25" s="52" t="s">
        <v>146</v>
      </c>
      <c r="P25" s="57">
        <f t="shared" si="3"/>
        <v>0.96658711217183768</v>
      </c>
      <c r="Q25" s="57" t="s">
        <v>252</v>
      </c>
      <c r="R25" s="52">
        <v>0.74</v>
      </c>
      <c r="S25" s="52" t="s">
        <v>243</v>
      </c>
      <c r="T25" s="57">
        <f t="shared" si="2"/>
        <v>4.74</v>
      </c>
      <c r="U25" s="57" t="s">
        <v>148</v>
      </c>
      <c r="V25" s="6"/>
    </row>
    <row r="26" spans="1:22">
      <c r="A26" s="21" t="s">
        <v>209</v>
      </c>
      <c r="B26" s="52">
        <v>970.07</v>
      </c>
      <c r="C26" s="52">
        <v>366.34063444108762</v>
      </c>
      <c r="D26" s="53">
        <v>3430</v>
      </c>
      <c r="E26" s="54">
        <v>1.9</v>
      </c>
      <c r="F26" s="55">
        <v>5.3399999999999997E-5</v>
      </c>
      <c r="G26" s="55" t="s">
        <v>108</v>
      </c>
      <c r="H26" s="56">
        <v>76000000000</v>
      </c>
      <c r="I26" s="56" t="s">
        <v>117</v>
      </c>
      <c r="J26" s="57">
        <v>4</v>
      </c>
      <c r="K26" s="57" t="s">
        <v>373</v>
      </c>
      <c r="L26" s="56">
        <f>L29*H26/H29</f>
        <v>44076372315.035797</v>
      </c>
      <c r="M26" s="56" t="s">
        <v>379</v>
      </c>
      <c r="N26" s="52">
        <f t="shared" si="1"/>
        <v>4.7300000000000004</v>
      </c>
      <c r="O26" s="52" t="s">
        <v>146</v>
      </c>
      <c r="P26" s="57">
        <f t="shared" si="3"/>
        <v>0.96658711217183768</v>
      </c>
      <c r="Q26" s="57" t="s">
        <v>252</v>
      </c>
      <c r="R26" s="52">
        <v>0.73</v>
      </c>
      <c r="S26" s="52" t="s">
        <v>243</v>
      </c>
      <c r="T26" s="57">
        <f t="shared" si="2"/>
        <v>4.7300000000000004</v>
      </c>
      <c r="U26" s="57" t="s">
        <v>148</v>
      </c>
      <c r="V26" s="6"/>
    </row>
    <row r="27" spans="1:22">
      <c r="A27" s="21" t="s">
        <v>179</v>
      </c>
      <c r="B27" s="52">
        <v>815.43600000000004</v>
      </c>
      <c r="C27" s="52">
        <v>307.94410876132929</v>
      </c>
      <c r="D27" s="53">
        <v>3043</v>
      </c>
      <c r="E27" s="54">
        <v>2.2000000000000002</v>
      </c>
      <c r="F27" s="55">
        <v>5.3399999999999997E-5</v>
      </c>
      <c r="G27" s="55" t="s">
        <v>108</v>
      </c>
      <c r="H27" s="56">
        <v>76000000000</v>
      </c>
      <c r="I27" s="56" t="s">
        <v>117</v>
      </c>
      <c r="J27" s="57">
        <v>4</v>
      </c>
      <c r="K27" s="57" t="s">
        <v>373</v>
      </c>
      <c r="L27" s="56">
        <f>L29*H27/H29</f>
        <v>44076372315.035797</v>
      </c>
      <c r="M27" s="56" t="s">
        <v>379</v>
      </c>
      <c r="N27" s="52">
        <f t="shared" si="1"/>
        <v>4.71</v>
      </c>
      <c r="O27" s="52" t="s">
        <v>146</v>
      </c>
      <c r="P27" s="57">
        <f t="shared" si="3"/>
        <v>0.96658711217183768</v>
      </c>
      <c r="Q27" s="57" t="s">
        <v>252</v>
      </c>
      <c r="R27" s="52">
        <v>0.71</v>
      </c>
      <c r="S27" s="52" t="s">
        <v>243</v>
      </c>
      <c r="T27" s="57">
        <f t="shared" si="2"/>
        <v>4.71</v>
      </c>
      <c r="U27" s="57" t="s">
        <v>148</v>
      </c>
      <c r="V27" s="6"/>
    </row>
    <row r="28" spans="1:22">
      <c r="A28" s="21" t="s">
        <v>184</v>
      </c>
      <c r="B28" s="52">
        <v>835.76900000000001</v>
      </c>
      <c r="C28" s="52">
        <v>315.62273413897282</v>
      </c>
      <c r="D28" s="53">
        <v>3074</v>
      </c>
      <c r="E28" s="54">
        <v>2.2000000000000002</v>
      </c>
      <c r="F28" s="55">
        <v>5.3399999999999997E-5</v>
      </c>
      <c r="G28" s="55" t="s">
        <v>108</v>
      </c>
      <c r="H28" s="56">
        <v>91200000000</v>
      </c>
      <c r="I28" s="56" t="s">
        <v>117</v>
      </c>
      <c r="J28" s="57">
        <v>4</v>
      </c>
      <c r="K28" s="57" t="s">
        <v>373</v>
      </c>
      <c r="L28" s="56">
        <f>L29*H28/H29</f>
        <v>52891646778.042953</v>
      </c>
      <c r="M28" s="56" t="s">
        <v>379</v>
      </c>
      <c r="N28" s="52">
        <f t="shared" si="1"/>
        <v>4.84</v>
      </c>
      <c r="O28" s="52" t="s">
        <v>146</v>
      </c>
      <c r="P28" s="57">
        <f t="shared" si="3"/>
        <v>0.96658711217183768</v>
      </c>
      <c r="Q28" s="57" t="s">
        <v>252</v>
      </c>
      <c r="R28" s="52">
        <v>0.84</v>
      </c>
      <c r="S28" s="52" t="s">
        <v>243</v>
      </c>
      <c r="T28" s="57">
        <f t="shared" si="2"/>
        <v>4.84</v>
      </c>
      <c r="U28" s="57" t="s">
        <v>148</v>
      </c>
      <c r="V28" s="6"/>
    </row>
    <row r="29" spans="1:22">
      <c r="A29" s="21" t="s">
        <v>211</v>
      </c>
      <c r="B29" s="52">
        <v>864.72</v>
      </c>
      <c r="C29" s="52">
        <v>326.55589123867071</v>
      </c>
      <c r="D29" s="53">
        <v>3248</v>
      </c>
      <c r="E29" s="54">
        <v>2.5</v>
      </c>
      <c r="F29" s="55">
        <v>5.3399999999999997E-5</v>
      </c>
      <c r="G29" s="55" t="s">
        <v>108</v>
      </c>
      <c r="H29" s="56">
        <v>93970000000</v>
      </c>
      <c r="I29" s="56" t="s">
        <v>118</v>
      </c>
      <c r="J29" s="57">
        <v>4</v>
      </c>
      <c r="K29" s="57" t="s">
        <v>116</v>
      </c>
      <c r="L29" s="56">
        <v>54498114558.472549</v>
      </c>
      <c r="M29" s="56" t="s">
        <v>380</v>
      </c>
      <c r="N29" s="52">
        <f t="shared" si="1"/>
        <v>5.0999999999999996</v>
      </c>
      <c r="O29" s="52" t="s">
        <v>146</v>
      </c>
      <c r="P29" s="57">
        <f t="shared" si="3"/>
        <v>0.96658711217183757</v>
      </c>
      <c r="Q29" s="57" t="s">
        <v>252</v>
      </c>
      <c r="R29" s="52">
        <v>1.1000000000000001</v>
      </c>
      <c r="S29" s="52" t="s">
        <v>373</v>
      </c>
      <c r="T29" s="57">
        <f t="shared" si="2"/>
        <v>5.0999999999999996</v>
      </c>
      <c r="U29" s="57" t="s">
        <v>148</v>
      </c>
      <c r="V29" s="6"/>
    </row>
    <row r="30" spans="1:22">
      <c r="A30" s="18" t="s">
        <v>199</v>
      </c>
      <c r="B30" s="52">
        <v>780.8</v>
      </c>
      <c r="C30" s="52">
        <v>294.8640483383686</v>
      </c>
      <c r="D30" s="54">
        <v>2942</v>
      </c>
      <c r="E30" s="52">
        <v>2.2999999999999998</v>
      </c>
      <c r="F30" s="55">
        <v>5.3399999999999997E-5</v>
      </c>
      <c r="G30" s="55" t="s">
        <v>108</v>
      </c>
      <c r="H30" s="56">
        <v>70000000000</v>
      </c>
      <c r="I30" s="56" t="s">
        <v>117</v>
      </c>
      <c r="J30" s="57">
        <v>4</v>
      </c>
      <c r="K30" s="57" t="s">
        <v>373</v>
      </c>
      <c r="L30" s="56">
        <f>L29*H30/H29</f>
        <v>40596658711.217178</v>
      </c>
      <c r="M30" s="56" t="s">
        <v>379</v>
      </c>
      <c r="N30" s="52">
        <f t="shared" si="1"/>
        <v>4.5999999999999996</v>
      </c>
      <c r="O30" s="52" t="s">
        <v>146</v>
      </c>
      <c r="P30" s="57">
        <f t="shared" si="3"/>
        <v>0.96658711217183746</v>
      </c>
      <c r="Q30" s="57" t="s">
        <v>252</v>
      </c>
      <c r="R30" s="52">
        <v>0.6</v>
      </c>
      <c r="S30" s="52" t="s">
        <v>243</v>
      </c>
      <c r="T30" s="57">
        <f t="shared" si="2"/>
        <v>4.5999999999999996</v>
      </c>
      <c r="U30" s="57" t="s">
        <v>148</v>
      </c>
      <c r="V30" s="6"/>
    </row>
    <row r="31" spans="1:22">
      <c r="A31" s="21" t="s">
        <v>189</v>
      </c>
      <c r="B31" s="52">
        <v>417.24</v>
      </c>
      <c r="C31" s="52">
        <v>157.5679758308157</v>
      </c>
      <c r="D31" s="53">
        <v>2788</v>
      </c>
      <c r="E31" s="54">
        <v>4.5</v>
      </c>
      <c r="F31" s="55">
        <v>5.7899999999999998E-5</v>
      </c>
      <c r="G31" s="55" t="s">
        <v>108</v>
      </c>
      <c r="H31" s="78">
        <v>49700000000</v>
      </c>
      <c r="I31" s="78" t="s">
        <v>318</v>
      </c>
      <c r="J31" s="79">
        <v>8.59</v>
      </c>
      <c r="K31" s="78" t="s">
        <v>318</v>
      </c>
      <c r="L31" s="78">
        <v>22940000000</v>
      </c>
      <c r="M31" s="85" t="s">
        <v>380</v>
      </c>
      <c r="N31" s="52">
        <f t="shared" si="1"/>
        <v>9.14</v>
      </c>
      <c r="O31" s="52" t="s">
        <v>146</v>
      </c>
      <c r="P31" s="57">
        <f t="shared" si="3"/>
        <v>0.76928236083165658</v>
      </c>
      <c r="Q31" s="57" t="s">
        <v>252</v>
      </c>
      <c r="R31" s="52">
        <v>0.55000000000000004</v>
      </c>
      <c r="S31" s="52" t="s">
        <v>243</v>
      </c>
      <c r="T31" s="57">
        <f t="shared" si="2"/>
        <v>9.14</v>
      </c>
      <c r="U31" s="57" t="s">
        <v>148</v>
      </c>
      <c r="V31" s="6"/>
    </row>
    <row r="32" spans="1:22">
      <c r="A32" s="21" t="s">
        <v>173</v>
      </c>
      <c r="B32" s="52">
        <v>511.86599999999999</v>
      </c>
      <c r="C32" s="52">
        <v>193.30287009063443</v>
      </c>
      <c r="D32" s="53">
        <v>3317</v>
      </c>
      <c r="E32" s="54">
        <v>3.5</v>
      </c>
      <c r="F32" s="55">
        <v>5.7899999999999998E-5</v>
      </c>
      <c r="G32" s="55" t="s">
        <v>108</v>
      </c>
      <c r="H32" s="78">
        <f>H31</f>
        <v>49700000000</v>
      </c>
      <c r="I32" s="78" t="s">
        <v>122</v>
      </c>
      <c r="J32" s="79">
        <f>J31</f>
        <v>8.59</v>
      </c>
      <c r="K32" s="78" t="s">
        <v>122</v>
      </c>
      <c r="L32" s="78">
        <f>L31</f>
        <v>22940000000</v>
      </c>
      <c r="M32" s="78" t="s">
        <v>122</v>
      </c>
      <c r="N32" s="52">
        <f t="shared" si="1"/>
        <v>9.14</v>
      </c>
      <c r="O32" s="52" t="s">
        <v>146</v>
      </c>
      <c r="P32" s="57">
        <f t="shared" si="3"/>
        <v>0.76928236083165658</v>
      </c>
      <c r="Q32" s="57" t="s">
        <v>252</v>
      </c>
      <c r="R32" s="52">
        <v>0.55000000000000004</v>
      </c>
      <c r="S32" s="52" t="s">
        <v>243</v>
      </c>
      <c r="T32" s="57">
        <f t="shared" si="2"/>
        <v>9.14</v>
      </c>
      <c r="U32" s="57" t="s">
        <v>148</v>
      </c>
      <c r="V32" s="6"/>
    </row>
    <row r="33" spans="1:22">
      <c r="A33" s="21" t="s">
        <v>332</v>
      </c>
      <c r="B33" s="52">
        <v>398.24799999999999</v>
      </c>
      <c r="C33" s="52">
        <v>150.39577039274926</v>
      </c>
      <c r="D33" s="53">
        <v>2828</v>
      </c>
      <c r="E33" s="54">
        <v>4.5</v>
      </c>
      <c r="F33" s="55">
        <v>5.9599999999999999E-5</v>
      </c>
      <c r="G33" s="55" t="s">
        <v>108</v>
      </c>
      <c r="H33" s="56">
        <v>49000000000</v>
      </c>
      <c r="I33" s="56" t="s">
        <v>150</v>
      </c>
      <c r="J33" s="57">
        <v>4</v>
      </c>
      <c r="K33" s="57" t="s">
        <v>150</v>
      </c>
      <c r="L33" s="56">
        <v>29541232986.389111</v>
      </c>
      <c r="M33" s="56" t="s">
        <v>380</v>
      </c>
      <c r="N33" s="52">
        <f t="shared" si="1"/>
        <v>4.5199999999999996</v>
      </c>
      <c r="O33" s="52" t="s">
        <v>146</v>
      </c>
      <c r="P33" s="57">
        <f t="shared" si="3"/>
        <v>1.0048038430744595</v>
      </c>
      <c r="Q33" s="57" t="s">
        <v>252</v>
      </c>
      <c r="R33" s="52">
        <v>0.52</v>
      </c>
      <c r="S33" s="52" t="s">
        <v>243</v>
      </c>
      <c r="T33" s="57">
        <f t="shared" si="2"/>
        <v>4.5199999999999996</v>
      </c>
      <c r="U33" s="57" t="s">
        <v>148</v>
      </c>
      <c r="V33" s="6"/>
    </row>
    <row r="34" spans="1:22">
      <c r="A34" s="21" t="s">
        <v>153</v>
      </c>
      <c r="B34" s="52">
        <v>396.74</v>
      </c>
      <c r="C34" s="52">
        <v>149.82628398791542</v>
      </c>
      <c r="D34" s="53">
        <v>2825.7834757834758</v>
      </c>
      <c r="E34" s="54">
        <v>4.5</v>
      </c>
      <c r="F34" s="55">
        <v>5.9599999999999999E-5</v>
      </c>
      <c r="G34" s="55" t="s">
        <v>108</v>
      </c>
      <c r="H34" s="56">
        <v>60000000000</v>
      </c>
      <c r="I34" s="56" t="s">
        <v>154</v>
      </c>
      <c r="J34" s="57">
        <v>9</v>
      </c>
      <c r="K34" s="56" t="s">
        <v>154</v>
      </c>
      <c r="L34" s="56">
        <v>36172938350.680542</v>
      </c>
      <c r="M34" s="56" t="s">
        <v>380</v>
      </c>
      <c r="N34" s="52">
        <v>9.52</v>
      </c>
      <c r="O34" s="52" t="s">
        <v>146</v>
      </c>
      <c r="P34" s="57">
        <v>1</v>
      </c>
      <c r="Q34" s="57" t="s">
        <v>252</v>
      </c>
      <c r="R34" s="52">
        <v>0.52</v>
      </c>
      <c r="S34" s="52" t="s">
        <v>243</v>
      </c>
      <c r="T34" s="57">
        <v>9.52</v>
      </c>
      <c r="U34" s="57" t="s">
        <v>148</v>
      </c>
      <c r="V34" s="6"/>
    </row>
    <row r="35" spans="1:22">
      <c r="A35" s="21" t="s">
        <v>205</v>
      </c>
      <c r="B35" s="52">
        <v>379.65</v>
      </c>
      <c r="C35" s="52">
        <v>143.37235649546827</v>
      </c>
      <c r="D35" s="53">
        <v>2784</v>
      </c>
      <c r="E35" s="54">
        <v>4.8</v>
      </c>
      <c r="F35" s="55">
        <v>3.6999999999999998E-5</v>
      </c>
      <c r="G35" s="55" t="s">
        <v>108</v>
      </c>
      <c r="H35" s="56">
        <v>41600000000</v>
      </c>
      <c r="I35" s="56" t="s">
        <v>128</v>
      </c>
      <c r="J35" s="54">
        <v>6.5</v>
      </c>
      <c r="K35" s="54" t="s">
        <v>128</v>
      </c>
      <c r="L35" s="56">
        <v>22600000000</v>
      </c>
      <c r="M35" s="56" t="s">
        <v>140</v>
      </c>
      <c r="N35" s="52">
        <f t="shared" ref="N35:N44" si="4">T35</f>
        <v>6.82</v>
      </c>
      <c r="O35" s="52" t="s">
        <v>146</v>
      </c>
      <c r="P35" s="57">
        <f t="shared" ref="P35:P44" si="5">(5*L35)/(3*H35)</f>
        <v>0.90544871794871795</v>
      </c>
      <c r="Q35" s="57" t="s">
        <v>252</v>
      </c>
      <c r="R35" s="52">
        <v>0.32</v>
      </c>
      <c r="S35" s="52" t="s">
        <v>243</v>
      </c>
      <c r="T35" s="57">
        <f t="shared" ref="T35:T46" si="6">R35+J35</f>
        <v>6.82</v>
      </c>
      <c r="U35" s="57" t="s">
        <v>148</v>
      </c>
      <c r="V35" s="6"/>
    </row>
    <row r="36" spans="1:22">
      <c r="A36" s="21" t="s">
        <v>168</v>
      </c>
      <c r="B36" s="52">
        <v>555.57500000000005</v>
      </c>
      <c r="C36" s="52">
        <v>209.80929003021149</v>
      </c>
      <c r="D36" s="53">
        <v>2635</v>
      </c>
      <c r="E36" s="54">
        <v>13</v>
      </c>
      <c r="F36" s="55">
        <v>3.9799999999999998E-5</v>
      </c>
      <c r="G36" s="55" t="s">
        <v>108</v>
      </c>
      <c r="H36" s="78">
        <v>77900000000</v>
      </c>
      <c r="I36" s="78" t="s">
        <v>323</v>
      </c>
      <c r="J36" s="57">
        <v>4</v>
      </c>
      <c r="K36" s="78" t="s">
        <v>323</v>
      </c>
      <c r="L36" s="56">
        <f>L33*(H36/H33)</f>
        <v>46964531625.30024</v>
      </c>
      <c r="M36" s="56" t="s">
        <v>377</v>
      </c>
      <c r="N36" s="52">
        <f t="shared" si="4"/>
        <v>4.3</v>
      </c>
      <c r="O36" s="52" t="s">
        <v>146</v>
      </c>
      <c r="P36" s="57">
        <f t="shared" si="5"/>
        <v>1.0048038430744595</v>
      </c>
      <c r="Q36" s="57" t="s">
        <v>252</v>
      </c>
      <c r="R36" s="52">
        <v>0.3</v>
      </c>
      <c r="S36" s="52" t="s">
        <v>243</v>
      </c>
      <c r="T36" s="57">
        <f t="shared" si="6"/>
        <v>4.3</v>
      </c>
      <c r="U36" s="57" t="s">
        <v>148</v>
      </c>
      <c r="V36" s="6"/>
    </row>
    <row r="37" spans="1:22">
      <c r="A37" s="21" t="s">
        <v>169</v>
      </c>
      <c r="B37" s="52">
        <v>713.46698000000004</v>
      </c>
      <c r="C37" s="52">
        <v>269.43617069486402</v>
      </c>
      <c r="D37" s="53">
        <v>3343</v>
      </c>
      <c r="E37" s="54">
        <v>10.1</v>
      </c>
      <c r="F37" s="55">
        <v>3.9799999999999998E-5</v>
      </c>
      <c r="G37" s="55" t="s">
        <v>108</v>
      </c>
      <c r="H37" s="78">
        <f>H36</f>
        <v>77900000000</v>
      </c>
      <c r="I37" s="78" t="s">
        <v>151</v>
      </c>
      <c r="J37" s="57">
        <v>4</v>
      </c>
      <c r="K37" s="57" t="s">
        <v>373</v>
      </c>
      <c r="L37" s="56">
        <f>L33*(H37/H33)</f>
        <v>46964531625.30024</v>
      </c>
      <c r="M37" s="56" t="s">
        <v>377</v>
      </c>
      <c r="N37" s="52">
        <f t="shared" si="4"/>
        <v>4.29</v>
      </c>
      <c r="O37" s="52" t="s">
        <v>146</v>
      </c>
      <c r="P37" s="57">
        <f t="shared" si="5"/>
        <v>1.0048038430744595</v>
      </c>
      <c r="Q37" s="57" t="s">
        <v>252</v>
      </c>
      <c r="R37" s="52">
        <v>0.28999999999999998</v>
      </c>
      <c r="S37" s="52" t="s">
        <v>243</v>
      </c>
      <c r="T37" s="57">
        <f t="shared" si="6"/>
        <v>4.29</v>
      </c>
      <c r="U37" s="57" t="s">
        <v>148</v>
      </c>
      <c r="V37" s="6"/>
    </row>
    <row r="38" spans="1:22">
      <c r="A38" s="21" t="s">
        <v>214</v>
      </c>
      <c r="B38" s="53">
        <v>4535.95</v>
      </c>
      <c r="C38" s="52">
        <v>1712.9720543806648</v>
      </c>
      <c r="D38" s="53">
        <v>2585</v>
      </c>
      <c r="E38" s="54">
        <v>12.3</v>
      </c>
      <c r="F38" s="55">
        <v>4.6999999999999997E-5</v>
      </c>
      <c r="G38" s="55" t="s">
        <v>108</v>
      </c>
      <c r="H38" s="56">
        <v>63500000000</v>
      </c>
      <c r="I38" s="56" t="s">
        <v>123</v>
      </c>
      <c r="J38" s="57">
        <v>2.77</v>
      </c>
      <c r="K38" s="57" t="s">
        <v>123</v>
      </c>
      <c r="L38" s="56">
        <v>18076642335.766422</v>
      </c>
      <c r="M38" s="56" t="s">
        <v>139</v>
      </c>
      <c r="N38" s="52">
        <f t="shared" si="4"/>
        <v>3.2800000000000002</v>
      </c>
      <c r="O38" s="52" t="s">
        <v>146</v>
      </c>
      <c r="P38" s="57">
        <f t="shared" si="5"/>
        <v>0.47445255474452552</v>
      </c>
      <c r="Q38" s="57" t="s">
        <v>252</v>
      </c>
      <c r="R38" s="52">
        <v>0.51</v>
      </c>
      <c r="S38" s="52" t="s">
        <v>123</v>
      </c>
      <c r="T38" s="57">
        <f t="shared" si="6"/>
        <v>3.2800000000000002</v>
      </c>
      <c r="U38" s="57" t="s">
        <v>148</v>
      </c>
      <c r="V38" s="6"/>
    </row>
    <row r="39" spans="1:22">
      <c r="A39" s="21" t="s">
        <v>197</v>
      </c>
      <c r="B39" s="52">
        <v>454.36</v>
      </c>
      <c r="C39" s="52">
        <v>171.58610271903322</v>
      </c>
      <c r="D39" s="53">
        <v>3347</v>
      </c>
      <c r="E39" s="54">
        <v>2</v>
      </c>
      <c r="F39" s="55">
        <v>6.7000000000000002E-5</v>
      </c>
      <c r="G39" s="55" t="s">
        <v>108</v>
      </c>
      <c r="H39" s="56">
        <v>125000000000</v>
      </c>
      <c r="I39" s="56" t="s">
        <v>120</v>
      </c>
      <c r="J39" s="57">
        <v>4</v>
      </c>
      <c r="K39" s="57" t="s">
        <v>120</v>
      </c>
      <c r="L39" s="56">
        <v>61200000000</v>
      </c>
      <c r="M39" s="56" t="s">
        <v>382</v>
      </c>
      <c r="N39" s="52">
        <f t="shared" si="4"/>
        <v>5.24</v>
      </c>
      <c r="O39" s="52" t="s">
        <v>146</v>
      </c>
      <c r="P39" s="57">
        <f t="shared" si="5"/>
        <v>0.81599999999999995</v>
      </c>
      <c r="Q39" s="57" t="s">
        <v>252</v>
      </c>
      <c r="R39" s="52">
        <v>1.24</v>
      </c>
      <c r="S39" s="52" t="s">
        <v>243</v>
      </c>
      <c r="T39" s="57">
        <f t="shared" si="6"/>
        <v>5.24</v>
      </c>
      <c r="U39" s="57" t="s">
        <v>148</v>
      </c>
      <c r="V39" s="6"/>
    </row>
    <row r="40" spans="1:22">
      <c r="A40" s="21" t="s">
        <v>331</v>
      </c>
      <c r="B40" s="52">
        <v>454.36</v>
      </c>
      <c r="C40" s="52">
        <v>171.58610271903322</v>
      </c>
      <c r="D40" s="53">
        <v>3333</v>
      </c>
      <c r="E40" s="54">
        <v>2</v>
      </c>
      <c r="F40" s="55">
        <v>4.6E-5</v>
      </c>
      <c r="G40" s="55" t="s">
        <v>108</v>
      </c>
      <c r="H40" s="56">
        <v>125000000001</v>
      </c>
      <c r="I40" s="56" t="s">
        <v>121</v>
      </c>
      <c r="J40" s="57">
        <v>5</v>
      </c>
      <c r="K40" s="57" t="s">
        <v>121</v>
      </c>
      <c r="L40" s="56">
        <f>L39*(H40/H39)</f>
        <v>61200000000.489601</v>
      </c>
      <c r="M40" s="56" t="s">
        <v>378</v>
      </c>
      <c r="N40" s="52">
        <f t="shared" si="4"/>
        <v>5.9399999999999995</v>
      </c>
      <c r="O40" s="52" t="s">
        <v>146</v>
      </c>
      <c r="P40" s="57">
        <f t="shared" si="5"/>
        <v>0.81599999999999995</v>
      </c>
      <c r="Q40" s="57" t="s">
        <v>252</v>
      </c>
      <c r="R40" s="52">
        <v>0.94</v>
      </c>
      <c r="S40" s="52" t="s">
        <v>243</v>
      </c>
      <c r="T40" s="57">
        <f t="shared" si="6"/>
        <v>5.9399999999999995</v>
      </c>
      <c r="U40" s="57" t="s">
        <v>148</v>
      </c>
      <c r="V40" s="6"/>
    </row>
    <row r="41" spans="1:22">
      <c r="A41" s="21" t="s">
        <v>196</v>
      </c>
      <c r="B41" s="52">
        <v>483.22</v>
      </c>
      <c r="C41" s="52">
        <v>182.48489425981873</v>
      </c>
      <c r="D41" s="53">
        <v>3498</v>
      </c>
      <c r="E41" s="54">
        <v>1.9</v>
      </c>
      <c r="F41" s="55">
        <v>5.0500000000000001E-5</v>
      </c>
      <c r="G41" s="55" t="s">
        <v>108</v>
      </c>
      <c r="H41" s="56">
        <f>162000000000</f>
        <v>162000000000</v>
      </c>
      <c r="I41" s="56" t="s">
        <v>115</v>
      </c>
      <c r="J41" s="57">
        <v>4</v>
      </c>
      <c r="K41" s="57" t="s">
        <v>373</v>
      </c>
      <c r="L41" s="56">
        <v>61200000000</v>
      </c>
      <c r="M41" s="56" t="s">
        <v>375</v>
      </c>
      <c r="N41" s="52">
        <f t="shared" si="4"/>
        <v>5.1100000000000003</v>
      </c>
      <c r="O41" s="52" t="s">
        <v>146</v>
      </c>
      <c r="P41" s="57">
        <f t="shared" si="5"/>
        <v>0.62962962962962965</v>
      </c>
      <c r="Q41" s="57" t="s">
        <v>252</v>
      </c>
      <c r="R41" s="52">
        <v>1.1100000000000001</v>
      </c>
      <c r="S41" s="52" t="s">
        <v>243</v>
      </c>
      <c r="T41" s="57">
        <f t="shared" si="6"/>
        <v>5.1100000000000003</v>
      </c>
      <c r="U41" s="57" t="s">
        <v>148</v>
      </c>
      <c r="V41" s="6"/>
    </row>
    <row r="42" spans="1:22">
      <c r="A42" s="21" t="s">
        <v>176</v>
      </c>
      <c r="B42" s="52">
        <v>314.24</v>
      </c>
      <c r="C42" s="52">
        <v>118.67069486404834</v>
      </c>
      <c r="D42" s="53">
        <v>3101</v>
      </c>
      <c r="E42" s="54">
        <v>11.5</v>
      </c>
      <c r="F42" s="80">
        <v>3.1600000000000002E-5</v>
      </c>
      <c r="G42" s="80" t="s">
        <v>109</v>
      </c>
      <c r="H42" s="78">
        <v>122800000000</v>
      </c>
      <c r="I42" s="78" t="s">
        <v>307</v>
      </c>
      <c r="J42" s="79">
        <v>5.5</v>
      </c>
      <c r="K42" s="78" t="s">
        <v>307</v>
      </c>
      <c r="L42" s="56">
        <f>L39*(H42/H39)</f>
        <v>60122880000</v>
      </c>
      <c r="M42" s="56" t="s">
        <v>378</v>
      </c>
      <c r="N42" s="52">
        <f t="shared" si="4"/>
        <v>6.35</v>
      </c>
      <c r="O42" s="52" t="s">
        <v>146</v>
      </c>
      <c r="P42" s="57">
        <f t="shared" si="5"/>
        <v>0.81599999999999995</v>
      </c>
      <c r="Q42" s="57" t="s">
        <v>252</v>
      </c>
      <c r="R42" s="52">
        <v>0.85</v>
      </c>
      <c r="S42" s="52" t="s">
        <v>243</v>
      </c>
      <c r="T42" s="57">
        <f t="shared" si="6"/>
        <v>6.35</v>
      </c>
      <c r="U42" s="57" t="s">
        <v>148</v>
      </c>
      <c r="V42" s="6"/>
    </row>
    <row r="43" spans="1:22">
      <c r="A43" s="21" t="s">
        <v>329</v>
      </c>
      <c r="B43" s="52">
        <v>412.39100000000002</v>
      </c>
      <c r="C43" s="52">
        <v>155.73678247734139</v>
      </c>
      <c r="D43" s="53">
        <v>2940</v>
      </c>
      <c r="E43" s="54">
        <v>4.4000000000000004</v>
      </c>
      <c r="F43" s="80">
        <v>5.1E-5</v>
      </c>
      <c r="G43" s="80" t="s">
        <v>108</v>
      </c>
      <c r="H43" s="56">
        <v>83500000000</v>
      </c>
      <c r="I43" s="56" t="s">
        <v>117</v>
      </c>
      <c r="J43" s="57">
        <v>4</v>
      </c>
      <c r="K43" s="57" t="s">
        <v>373</v>
      </c>
      <c r="L43" s="56">
        <f>L33*(H43/H33)</f>
        <v>50340672538.030426</v>
      </c>
      <c r="M43" s="56" t="s">
        <v>377</v>
      </c>
      <c r="N43" s="52">
        <f t="shared" si="4"/>
        <v>4.7699999999999996</v>
      </c>
      <c r="O43" s="52" t="s">
        <v>146</v>
      </c>
      <c r="P43" s="57">
        <f t="shared" si="5"/>
        <v>1.0048038430744597</v>
      </c>
      <c r="Q43" s="57" t="s">
        <v>252</v>
      </c>
      <c r="R43" s="52">
        <v>0.77</v>
      </c>
      <c r="S43" s="52" t="s">
        <v>243</v>
      </c>
      <c r="T43" s="57">
        <f t="shared" si="6"/>
        <v>4.7699999999999996</v>
      </c>
      <c r="U43" s="57" t="s">
        <v>148</v>
      </c>
      <c r="V43" s="6"/>
    </row>
    <row r="44" spans="1:22">
      <c r="A44" s="21" t="s">
        <v>330</v>
      </c>
      <c r="B44" s="53">
        <v>943</v>
      </c>
      <c r="C44" s="52">
        <v>356.11782477341387</v>
      </c>
      <c r="D44" s="53">
        <v>3191</v>
      </c>
      <c r="E44" s="54">
        <v>6.7</v>
      </c>
      <c r="F44" s="80">
        <v>5.0000000000000002E-5</v>
      </c>
      <c r="G44" s="80" t="s">
        <v>108</v>
      </c>
      <c r="H44" s="56">
        <v>161500000000</v>
      </c>
      <c r="I44" s="56" t="s">
        <v>117</v>
      </c>
      <c r="J44" s="57">
        <v>4</v>
      </c>
      <c r="K44" s="57" t="s">
        <v>373</v>
      </c>
      <c r="L44" s="56">
        <f>L39*(H44/H39)</f>
        <v>79070400000</v>
      </c>
      <c r="M44" s="56" t="s">
        <v>378</v>
      </c>
      <c r="N44" s="52">
        <f t="shared" si="4"/>
        <v>5.3</v>
      </c>
      <c r="O44" s="52" t="s">
        <v>146</v>
      </c>
      <c r="P44" s="57">
        <f t="shared" si="5"/>
        <v>0.81599999999999995</v>
      </c>
      <c r="Q44" s="57" t="s">
        <v>252</v>
      </c>
      <c r="R44" s="52">
        <v>1.3</v>
      </c>
      <c r="S44" s="52" t="s">
        <v>243</v>
      </c>
      <c r="T44" s="57">
        <f t="shared" si="6"/>
        <v>5.3</v>
      </c>
      <c r="U44" s="57" t="s">
        <v>148</v>
      </c>
      <c r="V44" s="6"/>
    </row>
    <row r="45" spans="1:22">
      <c r="A45" s="21" t="s">
        <v>334</v>
      </c>
      <c r="B45" s="52">
        <v>470.44</v>
      </c>
      <c r="C45" s="52">
        <v>177.65861027190331</v>
      </c>
      <c r="D45" s="53">
        <v>2309</v>
      </c>
      <c r="E45" s="54">
        <v>15.3</v>
      </c>
      <c r="F45" s="80">
        <v>2.3799999999999999E-5</v>
      </c>
      <c r="G45" s="80" t="s">
        <v>108</v>
      </c>
      <c r="H45" s="56">
        <v>46600000000</v>
      </c>
      <c r="I45" s="56" t="s">
        <v>126</v>
      </c>
      <c r="J45" s="57">
        <v>4</v>
      </c>
      <c r="K45" s="57" t="s">
        <v>373</v>
      </c>
      <c r="L45" s="56">
        <v>28000000000</v>
      </c>
      <c r="M45" s="56" t="s">
        <v>126</v>
      </c>
      <c r="N45" s="52">
        <f t="shared" ref="N45:N51" si="7">T45</f>
        <v>4.46</v>
      </c>
      <c r="O45" s="52" t="s">
        <v>146</v>
      </c>
      <c r="P45" s="57">
        <f t="shared" ref="P45:P54" si="8">(5*L45)/(3*H45)</f>
        <v>1.0014306151645207</v>
      </c>
      <c r="Q45" s="57" t="s">
        <v>252</v>
      </c>
      <c r="R45" s="52">
        <v>0.46</v>
      </c>
      <c r="S45" s="52" t="s">
        <v>243</v>
      </c>
      <c r="T45" s="57">
        <f t="shared" si="6"/>
        <v>4.46</v>
      </c>
      <c r="U45" s="57" t="s">
        <v>148</v>
      </c>
      <c r="V45" s="6"/>
    </row>
    <row r="46" spans="1:22">
      <c r="A46" s="21" t="s">
        <v>335</v>
      </c>
      <c r="B46" s="52">
        <v>434.44</v>
      </c>
      <c r="C46" s="52">
        <v>164.06344410876133</v>
      </c>
      <c r="D46" s="53">
        <v>2281</v>
      </c>
      <c r="E46" s="54">
        <v>8.3000000000000007</v>
      </c>
      <c r="F46" s="80">
        <v>2.3799999999999999E-5</v>
      </c>
      <c r="G46" s="80" t="s">
        <v>108</v>
      </c>
      <c r="H46" s="56">
        <v>46600000000</v>
      </c>
      <c r="I46" s="56" t="s">
        <v>126</v>
      </c>
      <c r="J46" s="57">
        <v>4</v>
      </c>
      <c r="K46" s="57" t="s">
        <v>373</v>
      </c>
      <c r="L46" s="56">
        <v>28000000000</v>
      </c>
      <c r="M46" s="56" t="s">
        <v>126</v>
      </c>
      <c r="N46" s="52">
        <f t="shared" si="7"/>
        <v>4.5199999999999996</v>
      </c>
      <c r="O46" s="52" t="s">
        <v>146</v>
      </c>
      <c r="P46" s="57">
        <f t="shared" si="8"/>
        <v>1.0014306151645207</v>
      </c>
      <c r="Q46" s="57" t="s">
        <v>252</v>
      </c>
      <c r="R46" s="52">
        <v>0.52</v>
      </c>
      <c r="S46" s="52" t="s">
        <v>243</v>
      </c>
      <c r="T46" s="57">
        <f t="shared" si="6"/>
        <v>4.5199999999999996</v>
      </c>
      <c r="U46" s="57" t="s">
        <v>148</v>
      </c>
      <c r="V46" s="6"/>
    </row>
    <row r="47" spans="1:22">
      <c r="A47" s="21" t="s">
        <v>215</v>
      </c>
      <c r="B47" s="52">
        <v>58.32</v>
      </c>
      <c r="C47" s="52">
        <v>22.024169184290031</v>
      </c>
      <c r="D47" s="53">
        <v>2368</v>
      </c>
      <c r="E47" s="54">
        <v>30.9</v>
      </c>
      <c r="F47" s="80">
        <v>1.2999999999999999E-4</v>
      </c>
      <c r="G47" s="80" t="s">
        <v>110</v>
      </c>
      <c r="H47" s="56">
        <v>39600000000</v>
      </c>
      <c r="I47" s="56" t="s">
        <v>127</v>
      </c>
      <c r="J47" s="57">
        <v>6.7</v>
      </c>
      <c r="K47" s="57" t="s">
        <v>127</v>
      </c>
      <c r="L47" s="56">
        <f>L33*(H47/H33)</f>
        <v>23874139311.449162</v>
      </c>
      <c r="M47" s="56" t="s">
        <v>377</v>
      </c>
      <c r="N47" s="52">
        <f t="shared" si="7"/>
        <v>4.5</v>
      </c>
      <c r="O47" s="52" t="s">
        <v>146</v>
      </c>
      <c r="P47" s="57">
        <f t="shared" si="8"/>
        <v>1.0048038430744597</v>
      </c>
      <c r="Q47" s="57" t="s">
        <v>252</v>
      </c>
      <c r="R47" s="52">
        <v>0.83</v>
      </c>
      <c r="S47" s="52" t="s">
        <v>243</v>
      </c>
      <c r="T47" s="57">
        <v>4.5</v>
      </c>
      <c r="U47" s="57" t="s">
        <v>149</v>
      </c>
      <c r="V47" s="6"/>
    </row>
    <row r="48" spans="1:22">
      <c r="A48" s="21" t="s">
        <v>193</v>
      </c>
      <c r="B48" s="52">
        <v>621.09</v>
      </c>
      <c r="C48" s="52">
        <v>234.55060422960725</v>
      </c>
      <c r="D48" s="53">
        <v>3146</v>
      </c>
      <c r="E48" s="54">
        <v>2.9</v>
      </c>
      <c r="F48" s="80">
        <v>5.0000000000000002E-5</v>
      </c>
      <c r="G48" s="80" t="s">
        <v>108</v>
      </c>
      <c r="H48" s="56">
        <v>119000000000</v>
      </c>
      <c r="I48" s="56" t="s">
        <v>134</v>
      </c>
      <c r="J48" s="57">
        <v>4.8</v>
      </c>
      <c r="K48" s="56" t="s">
        <v>134</v>
      </c>
      <c r="L48" s="56">
        <f>L16*(H48/H16)</f>
        <v>76279654359.780045</v>
      </c>
      <c r="M48" s="56" t="s">
        <v>141</v>
      </c>
      <c r="N48" s="52">
        <f t="shared" si="7"/>
        <v>5.71</v>
      </c>
      <c r="O48" s="52" t="s">
        <v>146</v>
      </c>
      <c r="P48" s="57">
        <f t="shared" si="8"/>
        <v>1.0683424980361351</v>
      </c>
      <c r="Q48" s="57" t="s">
        <v>252</v>
      </c>
      <c r="R48" s="52">
        <v>0.91</v>
      </c>
      <c r="S48" s="52" t="s">
        <v>243</v>
      </c>
      <c r="T48" s="57">
        <f>R48+J48</f>
        <v>5.71</v>
      </c>
      <c r="U48" s="57" t="s">
        <v>148</v>
      </c>
      <c r="V48" s="6"/>
    </row>
    <row r="49" spans="1:22">
      <c r="A49" s="21" t="s">
        <v>336</v>
      </c>
      <c r="B49" s="52">
        <v>456.34500000000003</v>
      </c>
      <c r="C49" s="52">
        <v>172.3357250755287</v>
      </c>
      <c r="D49" s="53">
        <v>2955</v>
      </c>
      <c r="E49" s="54">
        <v>11.8</v>
      </c>
      <c r="F49" s="80">
        <v>8.2600000000000002E-5</v>
      </c>
      <c r="G49" s="80" t="s">
        <v>110</v>
      </c>
      <c r="H49" s="56">
        <f>97500000000</f>
        <v>97500000000</v>
      </c>
      <c r="I49" s="56" t="s">
        <v>156</v>
      </c>
      <c r="J49" s="57">
        <v>5.97</v>
      </c>
      <c r="K49" s="56" t="s">
        <v>156</v>
      </c>
      <c r="L49" s="56">
        <f>L16*(H49/H16)</f>
        <v>62498036135.113907</v>
      </c>
      <c r="M49" s="56" t="s">
        <v>141</v>
      </c>
      <c r="N49" s="52">
        <f t="shared" si="7"/>
        <v>7.76</v>
      </c>
      <c r="O49" s="52" t="s">
        <v>146</v>
      </c>
      <c r="P49" s="57">
        <f t="shared" si="8"/>
        <v>1.0683424980361351</v>
      </c>
      <c r="Q49" s="57" t="s">
        <v>252</v>
      </c>
      <c r="R49" s="52">
        <v>1.79</v>
      </c>
      <c r="S49" s="52" t="s">
        <v>243</v>
      </c>
      <c r="T49" s="57">
        <f>R49+J49</f>
        <v>7.76</v>
      </c>
      <c r="U49" s="57" t="s">
        <v>148</v>
      </c>
      <c r="V49" s="6"/>
    </row>
    <row r="50" spans="1:22">
      <c r="A50" s="21" t="s">
        <v>337</v>
      </c>
      <c r="B50" s="52">
        <v>162.006</v>
      </c>
      <c r="C50" s="52">
        <v>61.180513595166161</v>
      </c>
      <c r="D50" s="53">
        <v>3249</v>
      </c>
      <c r="E50" s="54">
        <v>0</v>
      </c>
      <c r="F50" s="80">
        <v>2.2099999999999998E-5</v>
      </c>
      <c r="G50" s="80" t="s">
        <v>108</v>
      </c>
      <c r="H50" s="56">
        <f>170800000000/(1+F50*0.42*R50*298)</f>
        <v>170564106770.18289</v>
      </c>
      <c r="I50" s="56" t="s">
        <v>115</v>
      </c>
      <c r="J50" s="57">
        <v>4</v>
      </c>
      <c r="K50" s="57" t="s">
        <v>373</v>
      </c>
      <c r="L50" s="56">
        <v>91500000000</v>
      </c>
      <c r="M50" s="56" t="s">
        <v>375</v>
      </c>
      <c r="N50" s="52">
        <f t="shared" si="7"/>
        <v>4.5</v>
      </c>
      <c r="O50" s="52" t="s">
        <v>146</v>
      </c>
      <c r="P50" s="57">
        <f t="shared" si="8"/>
        <v>0.89409198035714288</v>
      </c>
      <c r="Q50" s="57" t="s">
        <v>252</v>
      </c>
      <c r="R50" s="52">
        <v>0.5</v>
      </c>
      <c r="S50" s="52" t="s">
        <v>243</v>
      </c>
      <c r="T50" s="57">
        <f>R50+J50</f>
        <v>4.5</v>
      </c>
      <c r="U50" s="57" t="s">
        <v>148</v>
      </c>
      <c r="V50" s="6"/>
    </row>
    <row r="51" spans="1:22">
      <c r="A51" s="21" t="s">
        <v>338</v>
      </c>
      <c r="B51" s="52">
        <v>162.006</v>
      </c>
      <c r="C51" s="52">
        <v>61.180513595166161</v>
      </c>
      <c r="D51" s="58">
        <v>3670</v>
      </c>
      <c r="E51" s="54">
        <v>0</v>
      </c>
      <c r="F51" s="55">
        <v>4.0399999999999999E-5</v>
      </c>
      <c r="G51" s="55" t="s">
        <v>108</v>
      </c>
      <c r="H51" s="56">
        <v>156000000000</v>
      </c>
      <c r="I51" s="56" t="s">
        <v>129</v>
      </c>
      <c r="J51" s="59">
        <v>5.6</v>
      </c>
      <c r="K51" s="59" t="s">
        <v>129</v>
      </c>
      <c r="L51" s="56">
        <f>L50*H51/H50</f>
        <v>83687009361.428574</v>
      </c>
      <c r="M51" s="56" t="s">
        <v>142</v>
      </c>
      <c r="N51" s="52">
        <f t="shared" si="7"/>
        <v>6.56</v>
      </c>
      <c r="O51" s="52" t="s">
        <v>146</v>
      </c>
      <c r="P51" s="57">
        <f t="shared" si="8"/>
        <v>0.89409198035714288</v>
      </c>
      <c r="Q51" s="57" t="s">
        <v>252</v>
      </c>
      <c r="R51" s="52">
        <v>0.96</v>
      </c>
      <c r="S51" s="52" t="s">
        <v>243</v>
      </c>
      <c r="T51" s="57">
        <f>R51+J51</f>
        <v>6.56</v>
      </c>
      <c r="U51" s="57" t="s">
        <v>148</v>
      </c>
      <c r="V51" s="6"/>
    </row>
    <row r="52" spans="1:22">
      <c r="A52" s="21" t="s">
        <v>339</v>
      </c>
      <c r="B52" s="52">
        <v>142.27000000000001</v>
      </c>
      <c r="C52" s="52">
        <v>53.727341389728096</v>
      </c>
      <c r="D52" s="53">
        <v>3575</v>
      </c>
      <c r="E52" s="54">
        <v>0</v>
      </c>
      <c r="F52" s="55">
        <v>4.3099999999999997E-5</v>
      </c>
      <c r="G52" s="55" t="s">
        <v>108</v>
      </c>
      <c r="H52" s="56">
        <v>196200000000</v>
      </c>
      <c r="I52" s="56" t="s">
        <v>135</v>
      </c>
      <c r="J52" s="57">
        <v>4</v>
      </c>
      <c r="K52" s="57" t="s">
        <v>124</v>
      </c>
      <c r="L52" s="56">
        <v>107810000000</v>
      </c>
      <c r="M52" s="56" t="s">
        <v>135</v>
      </c>
      <c r="N52" s="52">
        <v>4.2</v>
      </c>
      <c r="O52" s="52" t="s">
        <v>145</v>
      </c>
      <c r="P52" s="57">
        <f t="shared" si="8"/>
        <v>0.91581719334012912</v>
      </c>
      <c r="Q52" s="57" t="s">
        <v>252</v>
      </c>
      <c r="R52" s="52">
        <v>1.28</v>
      </c>
      <c r="S52" s="52" t="s">
        <v>124</v>
      </c>
      <c r="T52" s="57">
        <v>6.5</v>
      </c>
      <c r="U52" s="57" t="s">
        <v>124</v>
      </c>
      <c r="V52" s="6"/>
    </row>
    <row r="53" spans="1:22">
      <c r="A53" s="21" t="s">
        <v>340</v>
      </c>
      <c r="B53" s="52">
        <v>173.81</v>
      </c>
      <c r="C53" s="52">
        <v>65.638217522658607</v>
      </c>
      <c r="D53" s="53">
        <v>4264</v>
      </c>
      <c r="E53" s="54">
        <v>0</v>
      </c>
      <c r="F53" s="55">
        <v>3.9499999999999998E-5</v>
      </c>
      <c r="G53" s="55" t="s">
        <v>108</v>
      </c>
      <c r="H53" s="56">
        <f>210300000000/(1+F53*0.42*R53*298)</f>
        <v>209070010644.96811</v>
      </c>
      <c r="I53" s="56" t="s">
        <v>115</v>
      </c>
      <c r="J53" s="57">
        <v>4</v>
      </c>
      <c r="K53" s="57" t="s">
        <v>373</v>
      </c>
      <c r="L53" s="56">
        <v>84500000000</v>
      </c>
      <c r="M53" s="56" t="s">
        <v>375</v>
      </c>
      <c r="N53" s="52">
        <f>T53</f>
        <v>5.1899999999999995</v>
      </c>
      <c r="O53" s="52" t="s">
        <v>146</v>
      </c>
      <c r="P53" s="57">
        <f t="shared" si="8"/>
        <v>0.673618052148518</v>
      </c>
      <c r="Q53" s="57" t="s">
        <v>252</v>
      </c>
      <c r="R53" s="52">
        <v>1.19</v>
      </c>
      <c r="S53" s="52" t="s">
        <v>243</v>
      </c>
      <c r="T53" s="57">
        <f>R53+J53</f>
        <v>5.1899999999999995</v>
      </c>
      <c r="U53" s="57" t="s">
        <v>148</v>
      </c>
      <c r="V53" s="6"/>
    </row>
    <row r="54" spans="1:22">
      <c r="A54" s="21" t="s">
        <v>341</v>
      </c>
      <c r="B54" s="52">
        <v>231.54</v>
      </c>
      <c r="C54" s="52">
        <v>87.439577039274923</v>
      </c>
      <c r="D54" s="53">
        <v>5201</v>
      </c>
      <c r="E54" s="54">
        <v>0</v>
      </c>
      <c r="F54" s="55">
        <v>6.9599999999999998E-5</v>
      </c>
      <c r="G54" s="55" t="s">
        <v>108</v>
      </c>
      <c r="H54" s="56">
        <v>198000000000</v>
      </c>
      <c r="I54" s="56" t="s">
        <v>133</v>
      </c>
      <c r="J54" s="57">
        <v>6.7</v>
      </c>
      <c r="K54" s="56" t="s">
        <v>133</v>
      </c>
      <c r="L54" s="56">
        <v>102404120443.7401</v>
      </c>
      <c r="M54" s="56" t="s">
        <v>380</v>
      </c>
      <c r="N54" s="52">
        <f>T54</f>
        <v>8.65</v>
      </c>
      <c r="O54" s="52" t="s">
        <v>146</v>
      </c>
      <c r="P54" s="57">
        <f t="shared" si="8"/>
        <v>0.86198754582272807</v>
      </c>
      <c r="Q54" s="57" t="s">
        <v>252</v>
      </c>
      <c r="R54" s="52">
        <v>1.95</v>
      </c>
      <c r="S54" s="52" t="s">
        <v>243</v>
      </c>
      <c r="T54" s="57">
        <f>R54+J54</f>
        <v>8.65</v>
      </c>
      <c r="U54" s="57" t="s">
        <v>148</v>
      </c>
      <c r="V54" s="6"/>
    </row>
    <row r="55" spans="1:22">
      <c r="A55" s="21" t="s">
        <v>213</v>
      </c>
      <c r="B55" s="52">
        <v>100.09</v>
      </c>
      <c r="C55" s="52">
        <v>37.798338368580062</v>
      </c>
      <c r="D55" s="53">
        <v>2713</v>
      </c>
      <c r="E55" s="54">
        <v>0</v>
      </c>
      <c r="F55" s="55">
        <v>4.3999999999999999E-5</v>
      </c>
      <c r="G55" s="55" t="s">
        <v>108</v>
      </c>
      <c r="H55" s="56">
        <v>73460000000</v>
      </c>
      <c r="I55" s="56" t="s">
        <v>125</v>
      </c>
      <c r="J55" s="57">
        <v>4</v>
      </c>
      <c r="K55" s="57" t="s">
        <v>125</v>
      </c>
      <c r="L55" s="56">
        <v>32000000000</v>
      </c>
      <c r="M55" s="56" t="s">
        <v>375</v>
      </c>
      <c r="N55" s="52">
        <f>T55</f>
        <v>4.6899999999999995</v>
      </c>
      <c r="O55" s="52" t="s">
        <v>146</v>
      </c>
      <c r="P55" s="57">
        <f>(5*L55)/(3*H55)</f>
        <v>0.72601869498139582</v>
      </c>
      <c r="Q55" s="57" t="s">
        <v>252</v>
      </c>
      <c r="R55" s="52">
        <v>0.69</v>
      </c>
      <c r="S55" s="52" t="s">
        <v>243</v>
      </c>
      <c r="T55" s="57">
        <f>R55+J55</f>
        <v>4.6899999999999995</v>
      </c>
      <c r="U55" s="57" t="s">
        <v>148</v>
      </c>
      <c r="V55" s="6"/>
    </row>
    <row r="56" spans="1:22">
      <c r="A56" s="21" t="s">
        <v>333</v>
      </c>
      <c r="B56" s="52">
        <v>100.09</v>
      </c>
      <c r="C56" s="52">
        <v>37.798338368580062</v>
      </c>
      <c r="D56" s="53">
        <v>2931</v>
      </c>
      <c r="E56" s="54">
        <v>0</v>
      </c>
      <c r="F56" s="55">
        <v>1.15E-4</v>
      </c>
      <c r="G56" s="55" t="s">
        <v>108</v>
      </c>
      <c r="H56" s="56">
        <f>46900000000/(1+F56*0.42*R56*298)</f>
        <v>45999557556.835556</v>
      </c>
      <c r="I56" s="56" t="s">
        <v>115</v>
      </c>
      <c r="J56" s="57">
        <v>4</v>
      </c>
      <c r="K56" s="57" t="s">
        <v>373</v>
      </c>
      <c r="L56" s="56">
        <v>38500000000</v>
      </c>
      <c r="M56" s="56" t="s">
        <v>375</v>
      </c>
      <c r="N56" s="52">
        <f>T56</f>
        <v>5.36</v>
      </c>
      <c r="O56" s="52" t="s">
        <v>146</v>
      </c>
      <c r="P56" s="57">
        <f>(5*L56)/(3*H56)</f>
        <v>1.3949409532338313</v>
      </c>
      <c r="Q56" s="57" t="s">
        <v>252</v>
      </c>
      <c r="R56" s="52">
        <v>1.36</v>
      </c>
      <c r="S56" s="52" t="s">
        <v>243</v>
      </c>
      <c r="T56" s="57">
        <f>R56+J56</f>
        <v>5.36</v>
      </c>
      <c r="U56" s="57" t="s">
        <v>148</v>
      </c>
      <c r="V56" s="6"/>
    </row>
    <row r="57" spans="1:22">
      <c r="A57" s="60" t="s">
        <v>72</v>
      </c>
      <c r="B57" s="83" t="s">
        <v>236</v>
      </c>
      <c r="C57" s="83" t="s">
        <v>236</v>
      </c>
      <c r="D57" s="84" t="s">
        <v>236</v>
      </c>
      <c r="E57" s="10" t="s">
        <v>236</v>
      </c>
    </row>
  </sheetData>
  <printOptions gridLines="1" gridLinesSet="0"/>
  <pageMargins left="0.75" right="0.75" top="1" bottom="1" header="0.5" footer="0.5"/>
  <pageSetup paperSize="0" scale="72" fitToWidth="2" orientation="landscape" horizontalDpi="4294967292" verticalDpi="4294967292"/>
  <headerFooter alignWithMargins="0">
    <oddHeader>&amp;A</oddHeader>
    <oddFooter>Page &amp;P</oddFooter>
  </headerFooter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3" name="Button 1">
              <controlPr defaultSize="0" print="0" autoFill="0" autoPict="0" macro="[0]!HackerandAbers03">
                <anchor moveWithCells="1">
                  <from>
                    <xdr:col>0</xdr:col>
                    <xdr:colOff>114300</xdr:colOff>
                    <xdr:row>57</xdr:row>
                    <xdr:rowOff>91440</xdr:rowOff>
                  </from>
                  <to>
                    <xdr:col>0</xdr:col>
                    <xdr:colOff>990600</xdr:colOff>
                    <xdr:row>63</xdr:row>
                    <xdr:rowOff>106680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1">
    <pageSetUpPr fitToPage="1"/>
  </sheetPr>
  <dimension ref="A1:O59"/>
  <sheetViews>
    <sheetView tabSelected="1" workbookViewId="0">
      <pane xSplit="1" ySplit="4" topLeftCell="B6" activePane="bottomRight" state="frozenSplit"/>
      <selection activeCell="B10" sqref="B10"/>
      <selection pane="topRight" activeCell="A3" sqref="A3"/>
      <selection pane="bottomLeft"/>
      <selection pane="bottomRight" activeCell="C61" sqref="C61"/>
    </sheetView>
  </sheetViews>
  <sheetFormatPr defaultColWidth="10.796875" defaultRowHeight="15.6"/>
  <cols>
    <col min="1" max="1" width="12.19921875" style="14" customWidth="1"/>
    <col min="2" max="2" width="11.796875" style="7" bestFit="1" customWidth="1"/>
    <col min="3" max="3" width="9.296875" style="5" bestFit="1" customWidth="1"/>
    <col min="4" max="5" width="11.19921875" style="7" bestFit="1" customWidth="1"/>
    <col min="6" max="6" width="6.5" style="8" bestFit="1" customWidth="1"/>
    <col min="7" max="7" width="8.19921875" style="2" bestFit="1" customWidth="1"/>
    <col min="8" max="8" width="11.296875" style="9" bestFit="1" customWidth="1"/>
    <col min="9" max="9" width="9" style="2" bestFit="1" customWidth="1"/>
    <col min="10" max="10" width="8.19921875" style="2" bestFit="1" customWidth="1"/>
    <col min="11" max="11" width="9.796875" style="5" bestFit="1" customWidth="1"/>
    <col min="12" max="12" width="7.796875" style="1" customWidth="1"/>
    <col min="13" max="14" width="7.796875" style="6" customWidth="1"/>
    <col min="15" max="15" width="9.5" style="8" bestFit="1" customWidth="1"/>
    <col min="16" max="16384" width="10.796875" style="4"/>
  </cols>
  <sheetData>
    <row r="1" spans="1:15">
      <c r="A1" s="18" t="s">
        <v>194</v>
      </c>
      <c r="B1" s="46">
        <v>0.6</v>
      </c>
      <c r="D1" s="7" t="s">
        <v>71</v>
      </c>
    </row>
    <row r="2" spans="1:15">
      <c r="A2" s="18" t="s">
        <v>195</v>
      </c>
      <c r="B2" s="17">
        <v>25</v>
      </c>
      <c r="D2" s="7" t="s">
        <v>73</v>
      </c>
    </row>
    <row r="3" spans="1:15">
      <c r="A3" s="19"/>
      <c r="B3" s="23" t="s">
        <v>161</v>
      </c>
      <c r="C3" s="24" t="s">
        <v>162</v>
      </c>
      <c r="D3" s="23" t="s">
        <v>186</v>
      </c>
      <c r="E3" s="23" t="s">
        <v>222</v>
      </c>
      <c r="F3" s="29" t="s">
        <v>68</v>
      </c>
      <c r="G3" s="25" t="s">
        <v>216</v>
      </c>
      <c r="H3" s="26" t="s">
        <v>163</v>
      </c>
      <c r="I3" s="25" t="s">
        <v>207</v>
      </c>
      <c r="J3" s="25" t="s">
        <v>223</v>
      </c>
      <c r="K3" s="24" t="s">
        <v>164</v>
      </c>
      <c r="L3" s="27" t="s">
        <v>165</v>
      </c>
      <c r="M3" s="28" t="s">
        <v>198</v>
      </c>
      <c r="N3" s="28" t="s">
        <v>170</v>
      </c>
      <c r="O3" s="29" t="s">
        <v>325</v>
      </c>
    </row>
    <row r="4" spans="1:15" s="10" customFormat="1">
      <c r="A4" s="20" t="s">
        <v>172</v>
      </c>
      <c r="B4" s="30" t="s">
        <v>191</v>
      </c>
      <c r="C4" s="31" t="s">
        <v>171</v>
      </c>
      <c r="D4" s="30" t="s">
        <v>192</v>
      </c>
      <c r="E4" s="30" t="s">
        <v>192</v>
      </c>
      <c r="F4" s="36" t="s">
        <v>69</v>
      </c>
      <c r="G4" s="32" t="s">
        <v>192</v>
      </c>
      <c r="H4" s="33" t="s">
        <v>191</v>
      </c>
      <c r="I4" s="32" t="s">
        <v>192</v>
      </c>
      <c r="J4" s="32" t="s">
        <v>192</v>
      </c>
      <c r="K4" s="31" t="s">
        <v>171</v>
      </c>
      <c r="L4" s="34" t="s">
        <v>185</v>
      </c>
      <c r="M4" s="35" t="s">
        <v>185</v>
      </c>
      <c r="N4" s="35" t="s">
        <v>185</v>
      </c>
      <c r="O4" s="36" t="s">
        <v>166</v>
      </c>
    </row>
    <row r="5" spans="1:15">
      <c r="A5" s="21" t="s">
        <v>187</v>
      </c>
      <c r="B5" s="49">
        <v>2.7346510986373001E-6</v>
      </c>
      <c r="C5" s="17">
        <v>2648</v>
      </c>
      <c r="D5" s="49">
        <v>37120000000</v>
      </c>
      <c r="E5" s="49">
        <v>44800000000</v>
      </c>
      <c r="F5" s="47">
        <v>5.1712763768557886E-3</v>
      </c>
      <c r="G5" s="50">
        <v>40641813751.890831</v>
      </c>
      <c r="H5" s="51">
        <v>2.4015766803210938E-6</v>
      </c>
      <c r="I5" s="50">
        <v>40661185108.331268</v>
      </c>
      <c r="J5" s="50">
        <v>45050621291.495575</v>
      </c>
      <c r="K5" s="17">
        <v>2689.1866567659054</v>
      </c>
      <c r="L5" s="46">
        <v>3.8884770704410805</v>
      </c>
      <c r="M5" s="48">
        <v>6.1202068114276074</v>
      </c>
      <c r="N5" s="48">
        <v>4.0929827895404269</v>
      </c>
      <c r="O5" s="47">
        <v>9.5436495056950149E-2</v>
      </c>
    </row>
    <row r="6" spans="1:15">
      <c r="A6" s="21" t="s">
        <v>188</v>
      </c>
      <c r="B6" s="49">
        <v>2.7346510986373001E-6</v>
      </c>
      <c r="C6" s="17">
        <v>2530</v>
      </c>
      <c r="D6" s="49">
        <v>57013991319.579971</v>
      </c>
      <c r="E6" s="49">
        <v>41400000000</v>
      </c>
      <c r="F6" s="47">
        <v>3.4481538988351871E-3</v>
      </c>
      <c r="G6" s="50">
        <v>59402046238.913635</v>
      </c>
      <c r="H6" s="51">
        <v>2.6212047789679818E-6</v>
      </c>
      <c r="I6" s="50">
        <v>59407150246.436501</v>
      </c>
      <c r="J6" s="50">
        <v>42117463868.803505</v>
      </c>
      <c r="K6" s="17">
        <v>2556.2165580230303</v>
      </c>
      <c r="L6" s="46">
        <v>4.8208158039776086</v>
      </c>
      <c r="M6" s="48">
        <v>6.7237572629792197</v>
      </c>
      <c r="N6" s="48">
        <v>4.0591236784174427</v>
      </c>
      <c r="O6" s="47">
        <v>0.21327717613764141</v>
      </c>
    </row>
    <row r="7" spans="1:15">
      <c r="A7" s="21" t="s">
        <v>190</v>
      </c>
      <c r="B7" s="49">
        <v>7.5728799654571395E-6</v>
      </c>
      <c r="C7" s="17">
        <v>2911</v>
      </c>
      <c r="D7" s="49">
        <v>97400000000</v>
      </c>
      <c r="E7" s="49">
        <v>61600000000</v>
      </c>
      <c r="F7" s="47">
        <v>2.0308290436121213E-3</v>
      </c>
      <c r="G7" s="50">
        <v>99970585934.579071</v>
      </c>
      <c r="H7" s="51">
        <v>7.3613250554597611E-6</v>
      </c>
      <c r="I7" s="50">
        <v>100049535000.81148</v>
      </c>
      <c r="J7" s="50">
        <v>62227402045.804451</v>
      </c>
      <c r="K7" s="17">
        <v>2928.7532264757197</v>
      </c>
      <c r="L7" s="46">
        <v>5.844752793896669</v>
      </c>
      <c r="M7" s="48">
        <v>7.9050965536362447</v>
      </c>
      <c r="N7" s="48">
        <v>4.6094535712393885</v>
      </c>
      <c r="O7" s="47">
        <v>0.24241919648868682</v>
      </c>
    </row>
    <row r="8" spans="1:15">
      <c r="A8" s="21" t="s">
        <v>177</v>
      </c>
      <c r="B8" s="49">
        <v>1.9184629245824752E-5</v>
      </c>
      <c r="C8" s="17">
        <v>2620</v>
      </c>
      <c r="D8" s="49">
        <v>57760000000</v>
      </c>
      <c r="E8" s="49">
        <v>29782499999.999992</v>
      </c>
      <c r="F8" s="47">
        <v>3.404359034134696E-3</v>
      </c>
      <c r="G8" s="50">
        <v>60148205104.791748</v>
      </c>
      <c r="H8" s="51">
        <v>1.8310817912579857E-5</v>
      </c>
      <c r="I8" s="50">
        <v>60338564656.578247</v>
      </c>
      <c r="J8" s="50">
        <v>32332418146.327278</v>
      </c>
      <c r="K8" s="17">
        <v>2646.8037578187955</v>
      </c>
      <c r="L8" s="46">
        <v>4.7745958493449736</v>
      </c>
      <c r="M8" s="48">
        <v>6.2517432553480452</v>
      </c>
      <c r="N8" s="48">
        <v>3.4950888621973042</v>
      </c>
      <c r="O8" s="47">
        <v>0.27267843273388087</v>
      </c>
    </row>
    <row r="9" spans="1:15">
      <c r="A9" s="21" t="s">
        <v>178</v>
      </c>
      <c r="B9" s="49">
        <v>1.9184629245824752E-5</v>
      </c>
      <c r="C9" s="17">
        <v>2620</v>
      </c>
      <c r="D9" s="49">
        <v>57760000000</v>
      </c>
      <c r="E9" s="49">
        <v>29782499999.999992</v>
      </c>
      <c r="F9" s="47">
        <v>3.404359034134696E-3</v>
      </c>
      <c r="G9" s="50">
        <v>60148205104.791748</v>
      </c>
      <c r="H9" s="51">
        <v>1.8312681767652434E-5</v>
      </c>
      <c r="I9" s="50">
        <v>60335301637.926811</v>
      </c>
      <c r="J9" s="50">
        <v>32332418146.327278</v>
      </c>
      <c r="K9" s="17">
        <v>2646.8037578187955</v>
      </c>
      <c r="L9" s="46">
        <v>4.7744667461252162</v>
      </c>
      <c r="M9" s="48">
        <v>6.2516446568933377</v>
      </c>
      <c r="N9" s="48">
        <v>3.4950888621973042</v>
      </c>
      <c r="O9" s="47">
        <v>0.27266800205499642</v>
      </c>
    </row>
    <row r="10" spans="1:15">
      <c r="A10" s="21" t="s">
        <v>200</v>
      </c>
      <c r="B10" s="49">
        <v>1.0013030176548884E-5</v>
      </c>
      <c r="C10" s="17">
        <v>2760</v>
      </c>
      <c r="D10" s="49">
        <v>81860000000</v>
      </c>
      <c r="E10" s="49">
        <v>36048440366.972473</v>
      </c>
      <c r="F10" s="47">
        <v>2.4139541900771617E-3</v>
      </c>
      <c r="G10" s="50">
        <v>84251611891.226685</v>
      </c>
      <c r="H10" s="51">
        <v>9.6948423594830247E-6</v>
      </c>
      <c r="I10" s="50">
        <v>84366013753.006927</v>
      </c>
      <c r="J10" s="50">
        <v>38132746499.002403</v>
      </c>
      <c r="K10" s="17">
        <v>2780.0116458208863</v>
      </c>
      <c r="L10" s="46">
        <v>5.5088437835944069</v>
      </c>
      <c r="M10" s="48">
        <v>6.9739780804520697</v>
      </c>
      <c r="N10" s="48">
        <v>3.703614157270489</v>
      </c>
      <c r="O10" s="47">
        <v>0.30359521673914158</v>
      </c>
    </row>
    <row r="11" spans="1:15">
      <c r="A11" s="21" t="s">
        <v>174</v>
      </c>
      <c r="B11" s="49">
        <v>1.4093971046823011E-5</v>
      </c>
      <c r="C11" s="17">
        <v>2555</v>
      </c>
      <c r="D11" s="49">
        <v>58300000000</v>
      </c>
      <c r="E11" s="49">
        <v>28100000000</v>
      </c>
      <c r="F11" s="47">
        <v>3.3733459161340781E-3</v>
      </c>
      <c r="G11" s="50">
        <v>60688311481.331245</v>
      </c>
      <c r="H11" s="51">
        <v>1.3476737475246989E-5</v>
      </c>
      <c r="I11" s="50">
        <v>60795551964.840378</v>
      </c>
      <c r="J11" s="50">
        <v>28576356017.382084</v>
      </c>
      <c r="K11" s="17">
        <v>2580.900259322284</v>
      </c>
      <c r="L11" s="46">
        <v>4.8534470090285247</v>
      </c>
      <c r="M11" s="48">
        <v>6.1902293293177255</v>
      </c>
      <c r="N11" s="48">
        <v>3.3274980781471659</v>
      </c>
      <c r="O11" s="47">
        <v>0.29681493150101085</v>
      </c>
    </row>
    <row r="12" spans="1:15">
      <c r="A12" s="21" t="s">
        <v>180</v>
      </c>
      <c r="B12" s="49">
        <v>1.4093971046823011E-5</v>
      </c>
      <c r="C12" s="17">
        <v>2553</v>
      </c>
      <c r="D12" s="49">
        <v>67000000000</v>
      </c>
      <c r="E12" s="49">
        <v>32293310463.121788</v>
      </c>
      <c r="F12" s="47">
        <v>2.9416178168647183E-3</v>
      </c>
      <c r="G12" s="50">
        <v>69389794353.97702</v>
      </c>
      <c r="H12" s="51">
        <v>1.3553971184139437E-5</v>
      </c>
      <c r="I12" s="50">
        <v>69513113667.63208</v>
      </c>
      <c r="J12" s="50">
        <v>32770381186.791031</v>
      </c>
      <c r="K12" s="17">
        <v>2575.5629555439587</v>
      </c>
      <c r="L12" s="46">
        <v>5.1951403650852717</v>
      </c>
      <c r="M12" s="48">
        <v>6.6298006517948824</v>
      </c>
      <c r="N12" s="48">
        <v>3.5670127490942809</v>
      </c>
      <c r="O12" s="47">
        <v>0.29629676196159793</v>
      </c>
    </row>
    <row r="13" spans="1:15">
      <c r="A13" s="21" t="s">
        <v>201</v>
      </c>
      <c r="B13" s="49">
        <v>1.695483681155126E-5</v>
      </c>
      <c r="C13" s="17">
        <v>4324</v>
      </c>
      <c r="D13" s="49">
        <v>174104263690.31509</v>
      </c>
      <c r="E13" s="49">
        <v>92100000000</v>
      </c>
      <c r="F13" s="47">
        <v>1.1383372131972065E-3</v>
      </c>
      <c r="G13" s="50">
        <v>177688054361.93283</v>
      </c>
      <c r="H13" s="51">
        <v>1.6638743903899898E-5</v>
      </c>
      <c r="I13" s="50">
        <v>178586713935.20993</v>
      </c>
      <c r="J13" s="50">
        <v>93054639458.644485</v>
      </c>
      <c r="K13" s="17">
        <v>4338.7749117773201</v>
      </c>
      <c r="L13" s="46">
        <v>6.4156551640705732</v>
      </c>
      <c r="M13" s="48">
        <v>8.3520607149155079</v>
      </c>
      <c r="N13" s="48">
        <v>4.6311138240197831</v>
      </c>
      <c r="O13" s="47">
        <v>0.2780237307600692</v>
      </c>
    </row>
    <row r="14" spans="1:15">
      <c r="A14" s="21" t="s">
        <v>327</v>
      </c>
      <c r="B14" s="49">
        <v>1.6534121257914755E-5</v>
      </c>
      <c r="C14" s="17">
        <v>3593</v>
      </c>
      <c r="D14" s="49">
        <v>166028177684.41342</v>
      </c>
      <c r="E14" s="49">
        <v>109000000000</v>
      </c>
      <c r="F14" s="47">
        <v>1.1942427533313464E-3</v>
      </c>
      <c r="G14" s="50">
        <v>169315180414.23508</v>
      </c>
      <c r="H14" s="51">
        <v>1.6265928675396862E-5</v>
      </c>
      <c r="I14" s="50">
        <v>170291828238.28809</v>
      </c>
      <c r="J14" s="50">
        <v>109715343499.96219</v>
      </c>
      <c r="K14" s="17">
        <v>3605.8804261708174</v>
      </c>
      <c r="L14" s="46">
        <v>6.8721280543864669</v>
      </c>
      <c r="M14" s="48">
        <v>9.3699086883202209</v>
      </c>
      <c r="N14" s="48">
        <v>5.5160478264496504</v>
      </c>
      <c r="O14" s="47">
        <v>0.23481236304547196</v>
      </c>
    </row>
    <row r="15" spans="1:15">
      <c r="A15" s="21" t="s">
        <v>206</v>
      </c>
      <c r="B15" s="49">
        <v>1.8343198138551739E-5</v>
      </c>
      <c r="C15" s="17">
        <v>3565</v>
      </c>
      <c r="D15" s="49">
        <v>173814373916.35428</v>
      </c>
      <c r="E15" s="49">
        <v>94000000000</v>
      </c>
      <c r="F15" s="47">
        <v>1.1421511368183809E-3</v>
      </c>
      <c r="G15" s="50">
        <v>176805265956.5784</v>
      </c>
      <c r="H15" s="51">
        <v>1.8013461495055931E-5</v>
      </c>
      <c r="I15" s="50">
        <v>177991631838.36429</v>
      </c>
      <c r="J15" s="50">
        <v>94896309908.650253</v>
      </c>
      <c r="K15" s="17">
        <v>3577.2222796177653</v>
      </c>
      <c r="L15" s="46">
        <v>7.0538598867899509</v>
      </c>
      <c r="M15" s="48">
        <v>9.2264573644787387</v>
      </c>
      <c r="N15" s="48">
        <v>5.1505273659169779</v>
      </c>
      <c r="O15" s="47">
        <v>0.27365084673091128</v>
      </c>
    </row>
    <row r="16" spans="1:15">
      <c r="A16" s="21" t="s">
        <v>204</v>
      </c>
      <c r="B16" s="49">
        <v>2.5789863437917918E-5</v>
      </c>
      <c r="C16" s="17">
        <v>3222</v>
      </c>
      <c r="D16" s="49">
        <v>127300000000</v>
      </c>
      <c r="E16" s="49">
        <v>81600000000</v>
      </c>
      <c r="F16" s="47">
        <v>1.55398810585584E-3</v>
      </c>
      <c r="G16" s="50">
        <v>130506346948.79916</v>
      </c>
      <c r="H16" s="51">
        <v>2.5137995942988186E-5</v>
      </c>
      <c r="I16" s="50">
        <v>131640408269.99876</v>
      </c>
      <c r="J16" s="50">
        <v>82685064671.316162</v>
      </c>
      <c r="K16" s="17">
        <v>3237.0325141030162</v>
      </c>
      <c r="L16" s="46">
        <v>6.3770684619451243</v>
      </c>
      <c r="M16" s="48">
        <v>8.6443606548186658</v>
      </c>
      <c r="N16" s="48">
        <v>5.0540554727546665</v>
      </c>
      <c r="O16" s="47">
        <v>0.24031414631982745</v>
      </c>
    </row>
    <row r="17" spans="1:15">
      <c r="A17" s="21" t="s">
        <v>210</v>
      </c>
      <c r="B17" s="49">
        <v>2.124613545864364E-5</v>
      </c>
      <c r="C17" s="17">
        <v>4400</v>
      </c>
      <c r="D17" s="49">
        <v>136700000000</v>
      </c>
      <c r="E17" s="49">
        <v>51000000000</v>
      </c>
      <c r="F17" s="47">
        <v>1.4488598638916282E-3</v>
      </c>
      <c r="G17" s="50">
        <v>139783178174.27841</v>
      </c>
      <c r="H17" s="51">
        <v>2.0753967426388645E-5</v>
      </c>
      <c r="I17" s="50">
        <v>140734144175.89334</v>
      </c>
      <c r="J17" s="50">
        <v>51369185573.53553</v>
      </c>
      <c r="K17" s="17">
        <v>4419.1387982058386</v>
      </c>
      <c r="L17" s="46">
        <v>5.6432711392276538</v>
      </c>
      <c r="M17" s="48">
        <v>6.8808075536210707</v>
      </c>
      <c r="N17" s="48">
        <v>3.4094358154021251</v>
      </c>
      <c r="O17" s="47">
        <v>0.33729223750939669</v>
      </c>
    </row>
    <row r="18" spans="1:15">
      <c r="A18" s="21" t="s">
        <v>203</v>
      </c>
      <c r="B18" s="49">
        <v>2.124613545864364E-5</v>
      </c>
      <c r="C18" s="17">
        <v>3206</v>
      </c>
      <c r="D18" s="49">
        <v>105800000000</v>
      </c>
      <c r="E18" s="49">
        <v>76800000000</v>
      </c>
      <c r="F18" s="47">
        <v>1.8498875068140401E-3</v>
      </c>
      <c r="G18" s="50">
        <v>110830742429.03499</v>
      </c>
      <c r="H18" s="51">
        <v>2.0169263768392493E-5</v>
      </c>
      <c r="I18" s="50">
        <v>111423608448.01006</v>
      </c>
      <c r="J18" s="50">
        <v>77980584132.499451</v>
      </c>
      <c r="K18" s="17">
        <v>3223.808664707783</v>
      </c>
      <c r="L18" s="46">
        <v>5.8790070416316365</v>
      </c>
      <c r="M18" s="48">
        <v>8.1740242629844584</v>
      </c>
      <c r="N18" s="48">
        <v>4.9182274898817147</v>
      </c>
      <c r="O18" s="47">
        <v>0.21626324735365499</v>
      </c>
    </row>
    <row r="19" spans="1:15">
      <c r="A19" s="21" t="s">
        <v>326</v>
      </c>
      <c r="B19" s="49">
        <v>2.6589222989827293E-5</v>
      </c>
      <c r="C19" s="17">
        <v>4003</v>
      </c>
      <c r="D19" s="49">
        <v>100168042542.89815</v>
      </c>
      <c r="E19" s="49">
        <v>52000000000</v>
      </c>
      <c r="F19" s="47">
        <v>1.9770432720521034E-3</v>
      </c>
      <c r="G19" s="50">
        <v>102561163687.93126</v>
      </c>
      <c r="H19" s="51">
        <v>2.5806150075264126E-5</v>
      </c>
      <c r="I19" s="50">
        <v>103389318865.82671</v>
      </c>
      <c r="J19" s="50">
        <v>53196428996.661507</v>
      </c>
      <c r="K19" s="17">
        <v>4026.7657669997798</v>
      </c>
      <c r="L19" s="46">
        <v>5.0671020758331204</v>
      </c>
      <c r="M19" s="48">
        <v>6.579498577402302</v>
      </c>
      <c r="N19" s="48">
        <v>3.6346538435379161</v>
      </c>
      <c r="O19" s="47">
        <v>0.28040048321048572</v>
      </c>
    </row>
    <row r="20" spans="1:15">
      <c r="A20" s="21" t="s">
        <v>181</v>
      </c>
      <c r="B20" s="49">
        <v>2.3980786557280948E-5</v>
      </c>
      <c r="C20" s="17">
        <v>3272</v>
      </c>
      <c r="D20" s="49">
        <v>113000000000</v>
      </c>
      <c r="E20" s="49">
        <v>64900000000</v>
      </c>
      <c r="F20" s="47">
        <v>1.750833329111111E-3</v>
      </c>
      <c r="G20" s="50">
        <v>115867878662.80678</v>
      </c>
      <c r="H20" s="51">
        <v>2.32332226645818E-5</v>
      </c>
      <c r="I20" s="50">
        <v>116862620673.49786</v>
      </c>
      <c r="J20" s="50">
        <v>66093990322.262863</v>
      </c>
      <c r="K20" s="17">
        <v>3289.2012162579304</v>
      </c>
      <c r="L20" s="46">
        <v>5.9606358365395513</v>
      </c>
      <c r="M20" s="48">
        <v>7.8943965064437256</v>
      </c>
      <c r="N20" s="48">
        <v>4.4826596423143164</v>
      </c>
      <c r="O20" s="47">
        <v>0.26207030633567802</v>
      </c>
    </row>
    <row r="21" spans="1:15">
      <c r="A21" s="21" t="s">
        <v>328</v>
      </c>
      <c r="B21" s="49">
        <v>2.3980786557280948E-5</v>
      </c>
      <c r="C21" s="17">
        <v>3651</v>
      </c>
      <c r="D21" s="49">
        <v>119200000000</v>
      </c>
      <c r="E21" s="49">
        <v>61000000000</v>
      </c>
      <c r="F21" s="47">
        <v>1.6639737248206623E-3</v>
      </c>
      <c r="G21" s="50">
        <v>121594205020.51242</v>
      </c>
      <c r="H21" s="51">
        <v>2.3366145960931438E-5</v>
      </c>
      <c r="I21" s="50">
        <v>122618680568.82367</v>
      </c>
      <c r="J21" s="50">
        <v>61508779418.294853</v>
      </c>
      <c r="K21" s="17">
        <v>3669.2406591880122</v>
      </c>
      <c r="L21" s="46">
        <v>5.78083030107575</v>
      </c>
      <c r="M21" s="48">
        <v>7.467873686373431</v>
      </c>
      <c r="N21" s="48">
        <v>4.0943074895939207</v>
      </c>
      <c r="O21" s="47">
        <v>0.28511707390058338</v>
      </c>
    </row>
    <row r="22" spans="1:15">
      <c r="A22" s="21" t="s">
        <v>202</v>
      </c>
      <c r="B22" s="49">
        <v>1.9605344799461263E-5</v>
      </c>
      <c r="C22" s="17">
        <v>3346</v>
      </c>
      <c r="D22" s="49">
        <v>139000000000</v>
      </c>
      <c r="E22" s="49">
        <v>85000000000</v>
      </c>
      <c r="F22" s="47">
        <v>1.428622231086997E-3</v>
      </c>
      <c r="G22" s="50">
        <v>141395021162.16632</v>
      </c>
      <c r="H22" s="51">
        <v>1.9191092579449457E-5</v>
      </c>
      <c r="I22" s="50">
        <v>142195565290.37708</v>
      </c>
      <c r="J22" s="50">
        <v>85608466180.533432</v>
      </c>
      <c r="K22" s="17">
        <v>3360.3507486684625</v>
      </c>
      <c r="L22" s="46">
        <v>6.5050512222545462</v>
      </c>
      <c r="M22" s="48">
        <v>8.7340574224573135</v>
      </c>
      <c r="N22" s="48">
        <v>5.0473805821405771</v>
      </c>
      <c r="O22" s="47">
        <v>0.24928951152832779</v>
      </c>
    </row>
    <row r="23" spans="1:15">
      <c r="A23" s="21" t="s">
        <v>212</v>
      </c>
      <c r="B23" s="49">
        <v>2.2297924342734915E-5</v>
      </c>
      <c r="C23" s="17">
        <v>3008</v>
      </c>
      <c r="D23" s="49">
        <v>96000000000</v>
      </c>
      <c r="E23" s="49">
        <v>55675417661.097847</v>
      </c>
      <c r="F23" s="47">
        <v>2.0620081215881997E-3</v>
      </c>
      <c r="G23" s="50">
        <v>98392827337.419144</v>
      </c>
      <c r="H23" s="51">
        <v>2.1645552466925642E-5</v>
      </c>
      <c r="I23" s="50">
        <v>98906910521.586411</v>
      </c>
      <c r="J23" s="50">
        <v>56251210135.656708</v>
      </c>
      <c r="K23" s="17">
        <v>3026.6267325946342</v>
      </c>
      <c r="L23" s="46">
        <v>5.7165484196300733</v>
      </c>
      <c r="M23" s="48">
        <v>7.5802059057312317</v>
      </c>
      <c r="N23" s="48">
        <v>4.3110841797024415</v>
      </c>
      <c r="O23" s="47">
        <v>0.26095319419156643</v>
      </c>
    </row>
    <row r="24" spans="1:15">
      <c r="A24" s="21" t="s">
        <v>208</v>
      </c>
      <c r="B24" s="49">
        <v>2.2297924342734915E-5</v>
      </c>
      <c r="C24" s="17">
        <v>3302</v>
      </c>
      <c r="D24" s="49">
        <v>89000000000</v>
      </c>
      <c r="E24" s="49">
        <v>51615751789.976128</v>
      </c>
      <c r="F24" s="47">
        <v>2.2224129927118706E-3</v>
      </c>
      <c r="G24" s="50">
        <v>91392273063.639038</v>
      </c>
      <c r="H24" s="51">
        <v>2.1595721942386734E-5</v>
      </c>
      <c r="I24" s="50">
        <v>91868680452.98378</v>
      </c>
      <c r="J24" s="50">
        <v>52191222815.40834</v>
      </c>
      <c r="K24" s="17">
        <v>3324.0396684722414</v>
      </c>
      <c r="L24" s="46">
        <v>5.2571532869675712</v>
      </c>
      <c r="M24" s="48">
        <v>6.9693987024669255</v>
      </c>
      <c r="N24" s="48">
        <v>3.9624668066061197</v>
      </c>
      <c r="O24" s="47">
        <v>0.26117300911495495</v>
      </c>
    </row>
    <row r="25" spans="1:15">
      <c r="A25" s="21" t="s">
        <v>182</v>
      </c>
      <c r="B25" s="49">
        <v>2.2466210564189509E-5</v>
      </c>
      <c r="C25" s="17">
        <v>2979</v>
      </c>
      <c r="D25" s="49">
        <v>85000000000</v>
      </c>
      <c r="E25" s="49">
        <v>49295942720.763718</v>
      </c>
      <c r="F25" s="47">
        <v>2.3257999747573997E-3</v>
      </c>
      <c r="G25" s="50">
        <v>87391916093.336334</v>
      </c>
      <c r="H25" s="51">
        <v>2.1737007773168047E-5</v>
      </c>
      <c r="I25" s="50">
        <v>87810824432.566467</v>
      </c>
      <c r="J25" s="50">
        <v>49871206722.931694</v>
      </c>
      <c r="K25" s="17">
        <v>2999.8098273280038</v>
      </c>
      <c r="L25" s="46">
        <v>5.4103724823040649</v>
      </c>
      <c r="M25" s="48">
        <v>7.1720649962173582</v>
      </c>
      <c r="N25" s="48">
        <v>4.0773507862973899</v>
      </c>
      <c r="O25" s="47">
        <v>0.26123226487645623</v>
      </c>
    </row>
    <row r="26" spans="1:15">
      <c r="A26" s="21" t="s">
        <v>209</v>
      </c>
      <c r="B26" s="49">
        <v>2.2466210564189509E-5</v>
      </c>
      <c r="C26" s="17">
        <v>3430</v>
      </c>
      <c r="D26" s="49">
        <v>76000000000</v>
      </c>
      <c r="E26" s="49">
        <v>44076372315.035797</v>
      </c>
      <c r="F26" s="47">
        <v>2.5977068818807208E-3</v>
      </c>
      <c r="G26" s="50">
        <v>78390978309.875549</v>
      </c>
      <c r="H26" s="51">
        <v>2.1655216926249901E-5</v>
      </c>
      <c r="I26" s="50">
        <v>78760268479.599747</v>
      </c>
      <c r="J26" s="50">
        <v>44651092455.828667</v>
      </c>
      <c r="K26" s="17">
        <v>3456.76509268679</v>
      </c>
      <c r="L26" s="46">
        <v>4.773299226656305</v>
      </c>
      <c r="M26" s="48">
        <v>6.3251145800223796</v>
      </c>
      <c r="N26" s="48">
        <v>3.5940251400637835</v>
      </c>
      <c r="O26" s="47">
        <v>0.26159119279198179</v>
      </c>
    </row>
    <row r="27" spans="1:15">
      <c r="A27" s="21" t="s">
        <v>179</v>
      </c>
      <c r="B27" s="49">
        <v>2.2466210564189509E-5</v>
      </c>
      <c r="C27" s="17">
        <v>3043</v>
      </c>
      <c r="D27" s="49">
        <v>76000000000</v>
      </c>
      <c r="E27" s="49">
        <v>44076372315.035797</v>
      </c>
      <c r="F27" s="47">
        <v>2.5977068818807208E-3</v>
      </c>
      <c r="G27" s="50">
        <v>78390978309.875549</v>
      </c>
      <c r="H27" s="51">
        <v>2.165858368468282E-5</v>
      </c>
      <c r="I27" s="50">
        <v>78750206781.634644</v>
      </c>
      <c r="J27" s="50">
        <v>44651092455.828667</v>
      </c>
      <c r="K27" s="17">
        <v>3066.7452411212539</v>
      </c>
      <c r="L27" s="46">
        <v>5.0674211696948008</v>
      </c>
      <c r="M27" s="48">
        <v>6.7150412037207792</v>
      </c>
      <c r="N27" s="48">
        <v>3.8157261160161364</v>
      </c>
      <c r="O27" s="47">
        <v>0.26156557389432789</v>
      </c>
    </row>
    <row r="28" spans="1:15">
      <c r="A28" s="21" t="s">
        <v>184</v>
      </c>
      <c r="B28" s="49">
        <v>2.2466210564189509E-5</v>
      </c>
      <c r="C28" s="17">
        <v>3074</v>
      </c>
      <c r="D28" s="49">
        <v>91200000000</v>
      </c>
      <c r="E28" s="49">
        <v>52891646778.042953</v>
      </c>
      <c r="F28" s="47">
        <v>2.1693748628054117E-3</v>
      </c>
      <c r="G28" s="50">
        <v>93592456276.653549</v>
      </c>
      <c r="H28" s="51">
        <v>2.1771052960192481E-5</v>
      </c>
      <c r="I28" s="50">
        <v>94102509891.245056</v>
      </c>
      <c r="J28" s="50">
        <v>53467224057.136948</v>
      </c>
      <c r="K28" s="17">
        <v>3094.027659547909</v>
      </c>
      <c r="L28" s="46">
        <v>5.5149109929526112</v>
      </c>
      <c r="M28" s="48">
        <v>7.3113123827628277</v>
      </c>
      <c r="N28" s="48">
        <v>4.1570162525077565</v>
      </c>
      <c r="O28" s="47">
        <v>0.26114691413045471</v>
      </c>
    </row>
    <row r="29" spans="1:15">
      <c r="A29" s="21" t="s">
        <v>211</v>
      </c>
      <c r="B29" s="49">
        <v>2.2466210564189509E-5</v>
      </c>
      <c r="C29" s="17">
        <v>3248</v>
      </c>
      <c r="D29" s="49">
        <v>93970000000</v>
      </c>
      <c r="E29" s="49">
        <v>54498114558.472549</v>
      </c>
      <c r="F29" s="47">
        <v>2.1060906044213317E-3</v>
      </c>
      <c r="G29" s="50">
        <v>96362674959.145905</v>
      </c>
      <c r="H29" s="51">
        <v>2.1755289350025383E-5</v>
      </c>
      <c r="I29" s="50">
        <v>97049874182.990067</v>
      </c>
      <c r="J29" s="50">
        <v>55073818661.717247</v>
      </c>
      <c r="K29" s="17">
        <v>3268.5433420314043</v>
      </c>
      <c r="L29" s="46">
        <v>5.449044620650227</v>
      </c>
      <c r="M29" s="48">
        <v>7.2220696667567443</v>
      </c>
      <c r="N29" s="48">
        <v>4.1048327913860296</v>
      </c>
      <c r="O29" s="47">
        <v>0.26139475795255374</v>
      </c>
    </row>
    <row r="30" spans="1:15">
      <c r="A30" s="18" t="s">
        <v>199</v>
      </c>
      <c r="B30" s="49">
        <v>2.2466210564189509E-5</v>
      </c>
      <c r="C30" s="17">
        <v>2942</v>
      </c>
      <c r="D30" s="49">
        <v>70000000000</v>
      </c>
      <c r="E30" s="49">
        <v>40596658711.217178</v>
      </c>
      <c r="F30" s="47">
        <v>2.8172892838902635E-3</v>
      </c>
      <c r="G30" s="50">
        <v>72390222092.055252</v>
      </c>
      <c r="H30" s="51">
        <v>2.1611875562220813E-5</v>
      </c>
      <c r="I30" s="50">
        <v>72669952630.80864</v>
      </c>
      <c r="J30" s="50">
        <v>41170940290.642975</v>
      </c>
      <c r="K30" s="17">
        <v>2966.9003889014016</v>
      </c>
      <c r="L30" s="46">
        <v>4.9490968853105972</v>
      </c>
      <c r="M30" s="48">
        <v>6.5571255671885567</v>
      </c>
      <c r="N30" s="48">
        <v>3.7251512442805721</v>
      </c>
      <c r="O30" s="47">
        <v>0.26172459198793097</v>
      </c>
    </row>
    <row r="31" spans="1:15">
      <c r="A31" s="21" t="s">
        <v>189</v>
      </c>
      <c r="B31" s="49">
        <v>2.4359430555553797E-5</v>
      </c>
      <c r="C31" s="17">
        <v>2788</v>
      </c>
      <c r="D31" s="49">
        <v>49700000000</v>
      </c>
      <c r="E31" s="49">
        <v>22940000000</v>
      </c>
      <c r="F31" s="47">
        <v>3.8459528001587575E-3</v>
      </c>
      <c r="G31" s="50">
        <v>54708081918.691078</v>
      </c>
      <c r="H31" s="51">
        <v>2.193024099423602E-5</v>
      </c>
      <c r="I31" s="50">
        <v>54904722815.561722</v>
      </c>
      <c r="J31" s="50">
        <v>23383678897.782688</v>
      </c>
      <c r="K31" s="17">
        <v>2820.229327586128</v>
      </c>
      <c r="L31" s="46">
        <v>4.4122756799348002</v>
      </c>
      <c r="M31" s="48">
        <v>5.524797788105106</v>
      </c>
      <c r="N31" s="48">
        <v>2.8794809328731854</v>
      </c>
      <c r="O31" s="47">
        <v>0.31352514745987797</v>
      </c>
    </row>
    <row r="32" spans="1:15">
      <c r="A32" s="21" t="s">
        <v>173</v>
      </c>
      <c r="B32" s="49">
        <v>2.4359430555553797E-5</v>
      </c>
      <c r="C32" s="17">
        <v>3317</v>
      </c>
      <c r="D32" s="49">
        <v>49700000000</v>
      </c>
      <c r="E32" s="49">
        <v>22940000000</v>
      </c>
      <c r="F32" s="47">
        <v>3.8459528001587575E-3</v>
      </c>
      <c r="G32" s="50">
        <v>54708081918.691078</v>
      </c>
      <c r="H32" s="51">
        <v>2.193024099423602E-5</v>
      </c>
      <c r="I32" s="50">
        <v>54904722815.561722</v>
      </c>
      <c r="J32" s="50">
        <v>23383678897.782688</v>
      </c>
      <c r="K32" s="17">
        <v>3355.3445766152031</v>
      </c>
      <c r="L32" s="46">
        <v>4.0451654419207212</v>
      </c>
      <c r="M32" s="48">
        <v>5.0651234662592666</v>
      </c>
      <c r="N32" s="48">
        <v>2.6399023101159385</v>
      </c>
      <c r="O32" s="47">
        <v>0.31352514745987797</v>
      </c>
    </row>
    <row r="33" spans="1:15">
      <c r="A33" s="21" t="s">
        <v>332</v>
      </c>
      <c r="B33" s="49">
        <v>2.5074646996735861E-5</v>
      </c>
      <c r="C33" s="17">
        <v>2828</v>
      </c>
      <c r="D33" s="49">
        <v>49000000000</v>
      </c>
      <c r="E33" s="49">
        <v>29541232986.389111</v>
      </c>
      <c r="F33" s="47">
        <v>4.0011066861832846E-3</v>
      </c>
      <c r="G33" s="50">
        <v>51386162006.332504</v>
      </c>
      <c r="H33" s="51">
        <v>2.3755597290019719E-5</v>
      </c>
      <c r="I33" s="50">
        <v>51575323068.463501</v>
      </c>
      <c r="J33" s="50">
        <v>30135772746.091988</v>
      </c>
      <c r="K33" s="17">
        <v>2862.0132083868484</v>
      </c>
      <c r="L33" s="46">
        <v>4.2450729875642343</v>
      </c>
      <c r="M33" s="48">
        <v>5.6621615441859339</v>
      </c>
      <c r="N33" s="48">
        <v>3.2449301243683015</v>
      </c>
      <c r="O33" s="47">
        <v>0.25547315176224072</v>
      </c>
    </row>
    <row r="34" spans="1:15">
      <c r="A34" s="21" t="s">
        <v>153</v>
      </c>
      <c r="B34" s="49">
        <v>2.5074646996735861E-5</v>
      </c>
      <c r="C34" s="17">
        <v>2825.7834757834758</v>
      </c>
      <c r="D34" s="49">
        <v>60000000000</v>
      </c>
      <c r="E34" s="49">
        <v>36172938350.680542</v>
      </c>
      <c r="F34" s="47">
        <v>3.2035624911543547E-3</v>
      </c>
      <c r="G34" s="50">
        <v>65262454827.592712</v>
      </c>
      <c r="H34" s="51">
        <v>2.2888975399624672E-5</v>
      </c>
      <c r="I34" s="50">
        <v>65493932638.039307</v>
      </c>
      <c r="J34" s="50">
        <v>36752322256.280334</v>
      </c>
      <c r="K34" s="17">
        <v>2852.9846520252631</v>
      </c>
      <c r="L34" s="46">
        <v>4.7912718932350762</v>
      </c>
      <c r="M34" s="48">
        <v>6.3350112595570121</v>
      </c>
      <c r="N34" s="48">
        <v>3.5891588120139328</v>
      </c>
      <c r="O34" s="47">
        <v>0.26363456880089309</v>
      </c>
    </row>
    <row r="35" spans="1:15">
      <c r="A35" s="21" t="s">
        <v>205</v>
      </c>
      <c r="B35" s="49">
        <v>1.5566475484550784E-5</v>
      </c>
      <c r="C35" s="17">
        <v>2784</v>
      </c>
      <c r="D35" s="49">
        <v>41600000000</v>
      </c>
      <c r="E35" s="49">
        <v>22600000000</v>
      </c>
      <c r="F35" s="47">
        <v>4.6184538933832855E-3</v>
      </c>
      <c r="G35" s="50">
        <v>45417933013.361931</v>
      </c>
      <c r="H35" s="51">
        <v>1.4169046664748598E-5</v>
      </c>
      <c r="I35" s="50">
        <v>45479299920.901222</v>
      </c>
      <c r="J35" s="50">
        <v>23125506304.204453</v>
      </c>
      <c r="K35" s="17">
        <v>2822.6622648273642</v>
      </c>
      <c r="L35" s="46">
        <v>4.0140005413953173</v>
      </c>
      <c r="M35" s="48">
        <v>5.1996089430349484</v>
      </c>
      <c r="N35" s="48">
        <v>2.8623066940188879</v>
      </c>
      <c r="O35" s="47">
        <v>0.28260517050030126</v>
      </c>
    </row>
    <row r="36" spans="1:15">
      <c r="A36" s="21" t="s">
        <v>168</v>
      </c>
      <c r="B36" s="49">
        <v>1.6744479034733007E-5</v>
      </c>
      <c r="C36" s="17">
        <v>2635</v>
      </c>
      <c r="D36" s="49">
        <v>77900000000</v>
      </c>
      <c r="E36" s="49">
        <v>46964531625.30024</v>
      </c>
      <c r="F36" s="47">
        <v>2.5351371257839816E-3</v>
      </c>
      <c r="G36" s="50">
        <v>80291193973.545181</v>
      </c>
      <c r="H36" s="51">
        <v>1.6207076263244474E-5</v>
      </c>
      <c r="I36" s="50">
        <v>80407528897.602432</v>
      </c>
      <c r="J36" s="50">
        <v>47562104955.422577</v>
      </c>
      <c r="K36" s="17">
        <v>2655.0656399561176</v>
      </c>
      <c r="L36" s="46">
        <v>5.5031420923619434</v>
      </c>
      <c r="M36" s="48">
        <v>7.3599955260856413</v>
      </c>
      <c r="N36" s="48">
        <v>4.2324603886458467</v>
      </c>
      <c r="O36" s="47">
        <v>0.25295381127737432</v>
      </c>
    </row>
    <row r="37" spans="1:15">
      <c r="A37" s="21" t="s">
        <v>169</v>
      </c>
      <c r="B37" s="49">
        <v>1.6744479034733007E-5</v>
      </c>
      <c r="C37" s="17">
        <v>3343</v>
      </c>
      <c r="D37" s="49">
        <v>77900000000</v>
      </c>
      <c r="E37" s="49">
        <v>46964531625.30024</v>
      </c>
      <c r="F37" s="47">
        <v>2.5351371257839816E-3</v>
      </c>
      <c r="G37" s="50">
        <v>80291193973.545181</v>
      </c>
      <c r="H37" s="51">
        <v>1.6208305810378825E-5</v>
      </c>
      <c r="I37" s="50">
        <v>80403659598.339127</v>
      </c>
      <c r="J37" s="50">
        <v>47562104955.422577</v>
      </c>
      <c r="K37" s="17">
        <v>3368.4570908437572</v>
      </c>
      <c r="L37" s="46">
        <v>4.8856505264219443</v>
      </c>
      <c r="M37" s="48">
        <v>6.5342211616813088</v>
      </c>
      <c r="N37" s="48">
        <v>3.7576387323128353</v>
      </c>
      <c r="O37" s="47">
        <v>0.2529438806880312</v>
      </c>
    </row>
    <row r="38" spans="1:15">
      <c r="A38" s="21" t="s">
        <v>214</v>
      </c>
      <c r="B38" s="49">
        <v>1.977363102091586E-5</v>
      </c>
      <c r="C38" s="17">
        <v>2585</v>
      </c>
      <c r="D38" s="49">
        <v>63500000000</v>
      </c>
      <c r="E38" s="49">
        <v>18076642335.766422</v>
      </c>
      <c r="F38" s="47">
        <v>3.1189679661281643E-3</v>
      </c>
      <c r="G38" s="50">
        <v>65160741602.403267</v>
      </c>
      <c r="H38" s="51">
        <v>1.9177811613266926E-5</v>
      </c>
      <c r="I38" s="50">
        <v>65350661954.503532</v>
      </c>
      <c r="J38" s="50">
        <v>18359864914.329792</v>
      </c>
      <c r="K38" s="17">
        <v>2609.2252776222253</v>
      </c>
      <c r="L38" s="46">
        <v>5.0045981023299877</v>
      </c>
      <c r="M38" s="48">
        <v>5.8675402302945132</v>
      </c>
      <c r="N38" s="48">
        <v>2.652643896419149</v>
      </c>
      <c r="O38" s="47">
        <v>0.37155655216077754</v>
      </c>
    </row>
    <row r="39" spans="1:15">
      <c r="A39" s="21" t="s">
        <v>197</v>
      </c>
      <c r="B39" s="49">
        <v>2.8187942093646021E-5</v>
      </c>
      <c r="C39" s="17">
        <v>3347</v>
      </c>
      <c r="D39" s="49">
        <v>125000000000</v>
      </c>
      <c r="E39" s="49">
        <v>61200000000</v>
      </c>
      <c r="F39" s="47">
        <v>1.5873712421676574E-3</v>
      </c>
      <c r="G39" s="50">
        <v>127394470533.4736</v>
      </c>
      <c r="H39" s="51">
        <v>2.7494345134059544E-5</v>
      </c>
      <c r="I39" s="50">
        <v>128688761462.43062</v>
      </c>
      <c r="J39" s="50">
        <v>61686892775.910561</v>
      </c>
      <c r="K39" s="17">
        <v>3362.9514383490646</v>
      </c>
      <c r="L39" s="46">
        <v>6.1860013796784417</v>
      </c>
      <c r="M39" s="48">
        <v>7.9198519716248184</v>
      </c>
      <c r="N39" s="48">
        <v>4.282882398256981</v>
      </c>
      <c r="O39" s="47">
        <v>0.29334520918398915</v>
      </c>
    </row>
    <row r="40" spans="1:15">
      <c r="A40" s="21" t="s">
        <v>331</v>
      </c>
      <c r="B40" s="49">
        <v>1.9352915467279356E-5</v>
      </c>
      <c r="C40" s="17">
        <v>3333</v>
      </c>
      <c r="D40" s="49">
        <v>125000000001</v>
      </c>
      <c r="E40" s="49">
        <v>61200000000.489601</v>
      </c>
      <c r="F40" s="47">
        <v>1.5836388921008761E-3</v>
      </c>
      <c r="G40" s="50">
        <v>127987387036.51834</v>
      </c>
      <c r="H40" s="51">
        <v>1.8815240946795161E-5</v>
      </c>
      <c r="I40" s="50">
        <v>128661947797.20935</v>
      </c>
      <c r="J40" s="50">
        <v>61685745240.56749</v>
      </c>
      <c r="K40" s="17">
        <v>3348.8473369779958</v>
      </c>
      <c r="L40" s="46">
        <v>6.1983684142660689</v>
      </c>
      <c r="M40" s="48">
        <v>7.9359789540056704</v>
      </c>
      <c r="N40" s="48">
        <v>4.2918519568581637</v>
      </c>
      <c r="O40" s="47">
        <v>0.29331139118396848</v>
      </c>
    </row>
    <row r="41" spans="1:15">
      <c r="A41" s="21" t="s">
        <v>196</v>
      </c>
      <c r="B41" s="49">
        <v>2.124613545864364E-5</v>
      </c>
      <c r="C41" s="17">
        <v>3498</v>
      </c>
      <c r="D41" s="49">
        <v>162000000000</v>
      </c>
      <c r="E41" s="49">
        <v>61200000000</v>
      </c>
      <c r="F41" s="47">
        <v>1.2270260733815673E-3</v>
      </c>
      <c r="G41" s="50">
        <v>164395721160.89935</v>
      </c>
      <c r="H41" s="51">
        <v>2.0850704807823681E-5</v>
      </c>
      <c r="I41" s="50">
        <v>165529557814.57556</v>
      </c>
      <c r="J41" s="50">
        <v>61576161328.200592</v>
      </c>
      <c r="K41" s="17">
        <v>3510.884308232321</v>
      </c>
      <c r="L41" s="46">
        <v>6.8664066181145147</v>
      </c>
      <c r="M41" s="48">
        <v>8.3983571495452392</v>
      </c>
      <c r="N41" s="48">
        <v>4.1879168120347288</v>
      </c>
      <c r="O41" s="47">
        <v>0.33452156739676731</v>
      </c>
    </row>
    <row r="42" spans="1:15">
      <c r="A42" s="21" t="s">
        <v>176</v>
      </c>
      <c r="B42" s="49">
        <v>1.3294611494913646E-5</v>
      </c>
      <c r="C42" s="17">
        <v>3101</v>
      </c>
      <c r="D42" s="49">
        <v>122800000000</v>
      </c>
      <c r="E42" s="49">
        <v>60122880000</v>
      </c>
      <c r="F42" s="47">
        <v>1.6097981029627301E-3</v>
      </c>
      <c r="G42" s="50">
        <v>126082503358.16205</v>
      </c>
      <c r="H42" s="51">
        <v>1.2893733394017025E-5</v>
      </c>
      <c r="I42" s="50">
        <v>126494286628.95668</v>
      </c>
      <c r="J42" s="50">
        <v>60607977658.379173</v>
      </c>
      <c r="K42" s="17">
        <v>3115.9879994207809</v>
      </c>
      <c r="L42" s="46">
        <v>6.3714395477963794</v>
      </c>
      <c r="M42" s="48">
        <v>8.1565578391005786</v>
      </c>
      <c r="N42" s="48">
        <v>4.4102885850618687</v>
      </c>
      <c r="O42" s="47">
        <v>0.29342454163631304</v>
      </c>
    </row>
    <row r="43" spans="1:15">
      <c r="A43" s="21" t="s">
        <v>329</v>
      </c>
      <c r="B43" s="49">
        <v>2.1456493235461893E-5</v>
      </c>
      <c r="C43" s="17">
        <v>2940</v>
      </c>
      <c r="D43" s="49">
        <v>83500000000</v>
      </c>
      <c r="E43" s="49">
        <v>50340672538.030426</v>
      </c>
      <c r="F43" s="47">
        <v>2.3670943044951207E-3</v>
      </c>
      <c r="G43" s="50">
        <v>85891773575.248703</v>
      </c>
      <c r="H43" s="51">
        <v>2.0743524459080088E-5</v>
      </c>
      <c r="I43" s="50">
        <v>86300602022.649628</v>
      </c>
      <c r="J43" s="50">
        <v>50938595294.530083</v>
      </c>
      <c r="K43" s="17">
        <v>2960.9024621306662</v>
      </c>
      <c r="L43" s="46">
        <v>5.3987704496549371</v>
      </c>
      <c r="M43" s="48">
        <v>7.2169967434252786</v>
      </c>
      <c r="N43" s="48">
        <v>4.1477391094315204</v>
      </c>
      <c r="O43" s="47">
        <v>0.25339596577527557</v>
      </c>
    </row>
    <row r="44" spans="1:15">
      <c r="A44" s="21" t="s">
        <v>330</v>
      </c>
      <c r="B44" s="49">
        <v>2.1035777681825388E-5</v>
      </c>
      <c r="C44" s="17">
        <v>3191</v>
      </c>
      <c r="D44" s="49">
        <v>161500000000</v>
      </c>
      <c r="E44" s="49">
        <v>79070400000</v>
      </c>
      <c r="F44" s="47">
        <v>1.2308017369763924E-3</v>
      </c>
      <c r="G44" s="50">
        <v>163895708042.9823</v>
      </c>
      <c r="H44" s="51">
        <v>2.0628610812928285E-5</v>
      </c>
      <c r="I44" s="50">
        <v>165205484499.26688</v>
      </c>
      <c r="J44" s="50">
        <v>79557898658.827789</v>
      </c>
      <c r="K44" s="17">
        <v>3202.7897129952066</v>
      </c>
      <c r="L44" s="46">
        <v>7.1820432815324713</v>
      </c>
      <c r="M44" s="48">
        <v>9.2033687523065701</v>
      </c>
      <c r="N44" s="48">
        <v>4.9839931801563946</v>
      </c>
      <c r="O44" s="47">
        <v>0.29252056782298164</v>
      </c>
    </row>
    <row r="45" spans="1:15">
      <c r="A45" s="21" t="s">
        <v>334</v>
      </c>
      <c r="B45" s="49">
        <v>1.0013030176548884E-5</v>
      </c>
      <c r="C45" s="17">
        <v>2309</v>
      </c>
      <c r="D45" s="49">
        <v>46600000000</v>
      </c>
      <c r="E45" s="49">
        <v>28000000000</v>
      </c>
      <c r="F45" s="47">
        <v>4.2029625675889673E-3</v>
      </c>
      <c r="G45" s="50">
        <v>48985472525.840683</v>
      </c>
      <c r="H45" s="51">
        <v>9.467706228653265E-6</v>
      </c>
      <c r="I45" s="50">
        <v>49049047496.924202</v>
      </c>
      <c r="J45" s="50">
        <v>28592129578.969967</v>
      </c>
      <c r="K45" s="17">
        <v>2338.1750186205913</v>
      </c>
      <c r="L45" s="46">
        <v>4.5801192007131775</v>
      </c>
      <c r="M45" s="48">
        <v>6.1059003944537196</v>
      </c>
      <c r="N45" s="48">
        <v>3.4969123238489175</v>
      </c>
      <c r="O45" s="47">
        <v>0.25595554787870828</v>
      </c>
    </row>
    <row r="46" spans="1:15">
      <c r="A46" s="21" t="s">
        <v>335</v>
      </c>
      <c r="B46" s="49">
        <v>1.0013030176548884E-5</v>
      </c>
      <c r="C46" s="17">
        <v>2281</v>
      </c>
      <c r="D46" s="49">
        <v>46600000000</v>
      </c>
      <c r="E46" s="49">
        <v>28000000000</v>
      </c>
      <c r="F46" s="47">
        <v>4.2029625675889673E-3</v>
      </c>
      <c r="G46" s="50">
        <v>48985472525.840683</v>
      </c>
      <c r="H46" s="51">
        <v>9.4605762167242401E-6</v>
      </c>
      <c r="I46" s="50">
        <v>49057285762.041985</v>
      </c>
      <c r="J46" s="50">
        <v>28592129578.969967</v>
      </c>
      <c r="K46" s="17">
        <v>2309.8212288755171</v>
      </c>
      <c r="L46" s="46">
        <v>4.6085316422730793</v>
      </c>
      <c r="M46" s="48">
        <v>6.143552302397981</v>
      </c>
      <c r="N46" s="48">
        <v>3.5183097143160231</v>
      </c>
      <c r="O46" s="47">
        <v>0.25598986383158845</v>
      </c>
    </row>
    <row r="47" spans="1:15">
      <c r="A47" s="21" t="s">
        <v>215</v>
      </c>
      <c r="B47" s="49">
        <v>5.4693021972745996E-5</v>
      </c>
      <c r="C47" s="17">
        <v>2368</v>
      </c>
      <c r="D47" s="49">
        <v>39600000000</v>
      </c>
      <c r="E47" s="49">
        <v>23874139311.449162</v>
      </c>
      <c r="F47" s="47">
        <v>4.8357220147995077E-3</v>
      </c>
      <c r="G47" s="50">
        <v>43526419633.38533</v>
      </c>
      <c r="H47" s="51">
        <v>5.1252661637276024E-5</v>
      </c>
      <c r="I47" s="50">
        <v>44078196800.501709</v>
      </c>
      <c r="J47" s="50">
        <v>24455576641.457645</v>
      </c>
      <c r="K47" s="17">
        <v>2402.4358964949192</v>
      </c>
      <c r="L47" s="46">
        <v>4.2833740931399111</v>
      </c>
      <c r="M47" s="48">
        <v>5.6497742812402558</v>
      </c>
      <c r="N47" s="48">
        <v>3.1905315944817523</v>
      </c>
      <c r="O47" s="47">
        <v>0.26588597960886545</v>
      </c>
    </row>
    <row r="48" spans="1:15">
      <c r="A48" s="21" t="s">
        <v>193</v>
      </c>
      <c r="B48" s="49">
        <v>2.1035777681825388E-5</v>
      </c>
      <c r="C48" s="17">
        <v>3146</v>
      </c>
      <c r="D48" s="49">
        <v>119000000000</v>
      </c>
      <c r="E48" s="49">
        <v>76279654359.780045</v>
      </c>
      <c r="F48" s="47">
        <v>1.6634541286801347E-3</v>
      </c>
      <c r="G48" s="50">
        <v>121868480896.21387</v>
      </c>
      <c r="H48" s="51">
        <v>2.0445790406166043E-5</v>
      </c>
      <c r="I48" s="50">
        <v>122544179401.89745</v>
      </c>
      <c r="J48" s="50">
        <v>76915676806.169647</v>
      </c>
      <c r="K48" s="17">
        <v>3161.712730683937</v>
      </c>
      <c r="L48" s="46">
        <v>6.2256562874613133</v>
      </c>
      <c r="M48" s="48">
        <v>8.4377181571835926</v>
      </c>
      <c r="N48" s="48">
        <v>4.9322630321024352</v>
      </c>
      <c r="O48" s="47">
        <v>0.24047018678013155</v>
      </c>
    </row>
    <row r="49" spans="1:15">
      <c r="A49" s="21" t="s">
        <v>336</v>
      </c>
      <c r="B49" s="49">
        <v>3.4751104730375542E-5</v>
      </c>
      <c r="C49" s="17">
        <v>2955</v>
      </c>
      <c r="D49" s="49">
        <v>97500000000</v>
      </c>
      <c r="E49" s="49">
        <v>62498036135.113907</v>
      </c>
      <c r="F49" s="47">
        <v>2.0186810565172922E-3</v>
      </c>
      <c r="G49" s="50">
        <v>101053777923.80916</v>
      </c>
      <c r="H49" s="51">
        <v>3.3158897454176041E-5</v>
      </c>
      <c r="I49" s="50">
        <v>102841178654.32108</v>
      </c>
      <c r="J49" s="50">
        <v>63130765558.402763</v>
      </c>
      <c r="K49" s="17">
        <v>2972.9136581920661</v>
      </c>
      <c r="L49" s="46">
        <v>5.8815578711008598</v>
      </c>
      <c r="M49" s="48">
        <v>7.9313605210302933</v>
      </c>
      <c r="N49" s="48">
        <v>4.6081794173607324</v>
      </c>
      <c r="O49" s="47">
        <v>0.24520368000594722</v>
      </c>
    </row>
    <row r="50" spans="1:15">
      <c r="A50" s="21" t="s">
        <v>337</v>
      </c>
      <c r="B50" s="49">
        <v>9.29781373536682E-6</v>
      </c>
      <c r="C50" s="17">
        <v>3249</v>
      </c>
      <c r="D50" s="49">
        <v>170564106770.18289</v>
      </c>
      <c r="E50" s="49">
        <v>91500000000</v>
      </c>
      <c r="F50" s="47">
        <v>1.1657726289246645E-3</v>
      </c>
      <c r="G50" s="50">
        <v>172960040787.37677</v>
      </c>
      <c r="H50" s="51">
        <v>9.1527984878665553E-6</v>
      </c>
      <c r="I50" s="50">
        <v>173195917978.944</v>
      </c>
      <c r="J50" s="50">
        <v>92034273971.510178</v>
      </c>
      <c r="K50" s="17">
        <v>3260.3694064550023</v>
      </c>
      <c r="L50" s="46">
        <v>7.2884540706174077</v>
      </c>
      <c r="M50" s="48">
        <v>9.5267585090188582</v>
      </c>
      <c r="N50" s="48">
        <v>5.3130192651869645</v>
      </c>
      <c r="O50" s="47">
        <v>0.27428639804001032</v>
      </c>
    </row>
    <row r="51" spans="1:15">
      <c r="A51" s="21" t="s">
        <v>338</v>
      </c>
      <c r="B51" s="49">
        <v>1.6996908366914912E-5</v>
      </c>
      <c r="C51" s="17">
        <v>3670</v>
      </c>
      <c r="D51" s="49">
        <v>156000000000</v>
      </c>
      <c r="E51" s="49">
        <v>83687009361.428574</v>
      </c>
      <c r="F51" s="47">
        <v>1.2700744095108087E-3</v>
      </c>
      <c r="G51" s="50">
        <v>159345374293.46487</v>
      </c>
      <c r="H51" s="51">
        <v>1.6577860399473657E-5</v>
      </c>
      <c r="I51" s="50">
        <v>160101084757.81143</v>
      </c>
      <c r="J51" s="50">
        <v>84219465894.378113</v>
      </c>
      <c r="K51" s="17">
        <v>3683.9923955478234</v>
      </c>
      <c r="L51" s="46">
        <v>6.592312323371087</v>
      </c>
      <c r="M51" s="48">
        <v>8.5988262118138898</v>
      </c>
      <c r="N51" s="48">
        <v>4.7813097409685241</v>
      </c>
      <c r="O51" s="47">
        <v>0.27621946056659324</v>
      </c>
    </row>
    <row r="52" spans="1:15">
      <c r="A52" s="21" t="s">
        <v>339</v>
      </c>
      <c r="B52" s="49">
        <v>1.8132840361733484E-5</v>
      </c>
      <c r="C52" s="17">
        <v>3575</v>
      </c>
      <c r="D52" s="49">
        <v>196200000000</v>
      </c>
      <c r="E52" s="49">
        <v>107810000000</v>
      </c>
      <c r="F52" s="47">
        <v>1.0142169836252512E-3</v>
      </c>
      <c r="G52" s="50">
        <v>198596461009.6058</v>
      </c>
      <c r="H52" s="51">
        <v>1.7778102067532176E-5</v>
      </c>
      <c r="I52" s="50">
        <v>199943199070.29785</v>
      </c>
      <c r="J52" s="50">
        <v>108357545675.563</v>
      </c>
      <c r="K52" s="17">
        <v>3585.8829913470022</v>
      </c>
      <c r="L52" s="46">
        <v>7.4671566298086764</v>
      </c>
      <c r="M52" s="48">
        <v>9.800451364907504</v>
      </c>
      <c r="N52" s="48">
        <v>5.4970732318540412</v>
      </c>
      <c r="O52" s="47">
        <v>0.2704895942464125</v>
      </c>
    </row>
    <row r="53" spans="1:15">
      <c r="A53" s="21" t="s">
        <v>340</v>
      </c>
      <c r="B53" s="49">
        <v>1.6618264368642055E-5</v>
      </c>
      <c r="C53" s="17">
        <v>4264</v>
      </c>
      <c r="D53" s="49">
        <v>209070010644.96811</v>
      </c>
      <c r="E53" s="49">
        <v>84500000000</v>
      </c>
      <c r="F53" s="47">
        <v>9.5207860861981901E-4</v>
      </c>
      <c r="G53" s="50">
        <v>211466687861.51212</v>
      </c>
      <c r="H53" s="51">
        <v>1.6373965195306045E-5</v>
      </c>
      <c r="I53" s="50">
        <v>212694576699.58997</v>
      </c>
      <c r="J53" s="50">
        <v>84902827859.428223</v>
      </c>
      <c r="K53" s="17">
        <v>4276.1847854005464</v>
      </c>
      <c r="L53" s="46">
        <v>7.0526117474003449</v>
      </c>
      <c r="M53" s="48">
        <v>8.7299719234608713</v>
      </c>
      <c r="N53" s="48">
        <v>4.4558734265724285</v>
      </c>
      <c r="O53" s="47">
        <v>0.32384977924236075</v>
      </c>
    </row>
    <row r="54" spans="1:15">
      <c r="A54" s="21" t="s">
        <v>341</v>
      </c>
      <c r="B54" s="49">
        <v>2.9281802533100934E-5</v>
      </c>
      <c r="C54" s="17">
        <v>5201</v>
      </c>
      <c r="D54" s="49">
        <v>198000000000</v>
      </c>
      <c r="E54" s="49">
        <v>102404120443.7401</v>
      </c>
      <c r="F54" s="47">
        <v>1.0010049379963525E-3</v>
      </c>
      <c r="G54" s="50">
        <v>202000289494.17972</v>
      </c>
      <c r="H54" s="51">
        <v>2.8531711089124112E-5</v>
      </c>
      <c r="I54" s="50">
        <v>205349409311.33453</v>
      </c>
      <c r="J54" s="50">
        <v>102917425426.96143</v>
      </c>
      <c r="K54" s="17">
        <v>5216.626494629093</v>
      </c>
      <c r="L54" s="46">
        <v>6.2741060841548562</v>
      </c>
      <c r="M54" s="48">
        <v>8.1036647878776638</v>
      </c>
      <c r="N54" s="48">
        <v>4.4417037135872226</v>
      </c>
      <c r="O54" s="47">
        <v>0.2852802322075102</v>
      </c>
    </row>
    <row r="55" spans="1:15">
      <c r="A55" s="21" t="s">
        <v>213</v>
      </c>
      <c r="B55" s="49">
        <v>1.8511484360006343E-5</v>
      </c>
      <c r="C55" s="17">
        <v>2713</v>
      </c>
      <c r="D55" s="49">
        <v>73460000000</v>
      </c>
      <c r="E55" s="49">
        <v>32000000000</v>
      </c>
      <c r="F55" s="47">
        <v>2.686342318492465E-3</v>
      </c>
      <c r="G55" s="50">
        <v>75850672940.675278</v>
      </c>
      <c r="H55" s="51">
        <v>1.7826670031176421E-5</v>
      </c>
      <c r="I55" s="50">
        <v>76128705091.14653</v>
      </c>
      <c r="J55" s="50">
        <v>32431548265.19664</v>
      </c>
      <c r="K55" s="17">
        <v>2734.8934811686372</v>
      </c>
      <c r="L55" s="46">
        <v>5.2759906027251731</v>
      </c>
      <c r="M55" s="48">
        <v>6.6066117983291344</v>
      </c>
      <c r="N55" s="48">
        <v>3.4436074050816297</v>
      </c>
      <c r="O55" s="47">
        <v>0.31348148841695073</v>
      </c>
    </row>
    <row r="56" spans="1:15">
      <c r="A56" s="21" t="s">
        <v>333</v>
      </c>
      <c r="B56" s="49">
        <v>4.8382288668198393E-5</v>
      </c>
      <c r="C56" s="17">
        <v>2931</v>
      </c>
      <c r="D56" s="49">
        <v>45999557556.835556</v>
      </c>
      <c r="E56" s="49">
        <v>38500000000</v>
      </c>
      <c r="F56" s="47">
        <v>4.2566906507103515E-3</v>
      </c>
      <c r="G56" s="50">
        <v>48384846700.536247</v>
      </c>
      <c r="H56" s="51">
        <v>4.5194524563528351E-5</v>
      </c>
      <c r="I56" s="50">
        <v>49271084692.773727</v>
      </c>
      <c r="J56" s="50">
        <v>39324652347.190254</v>
      </c>
      <c r="K56" s="17">
        <v>2968.5086302281957</v>
      </c>
      <c r="L56" s="46">
        <v>4.0740551500897482</v>
      </c>
      <c r="M56" s="48">
        <v>5.8532862290920828</v>
      </c>
      <c r="N56" s="48">
        <v>3.6396807188652778</v>
      </c>
      <c r="O56" s="47">
        <v>0.18479406632528178</v>
      </c>
    </row>
    <row r="58" spans="1:15">
      <c r="D58" s="6"/>
    </row>
    <row r="59" spans="1:15">
      <c r="G59" s="7"/>
      <c r="H59" s="7"/>
      <c r="I59" s="7"/>
      <c r="J59" s="7"/>
      <c r="L59" s="77"/>
      <c r="M59" s="77"/>
      <c r="N59" s="77"/>
      <c r="O59" s="77"/>
    </row>
  </sheetData>
  <printOptions gridLines="1" gridLinesSet="0"/>
  <pageMargins left="0.75" right="0.75" top="1" bottom="1" header="0.5" footer="0.5"/>
  <pageSetup paperSize="0" scale="72" fitToWidth="2" orientation="landscape" horizontalDpi="4294967292" verticalDpi="4294967292"/>
  <headerFooter alignWithMargins="0">
    <oddHeader>&amp;A</oddHeader>
    <oddFooter>Page &amp;P</oddFooter>
  </headerFooter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3" name="Button 1">
              <controlPr defaultSize="0" print="0" autoFill="0" autoPict="0" macro="[0]!HackerandAbers03">
                <anchor moveWithCells="1">
                  <from>
                    <xdr:col>0</xdr:col>
                    <xdr:colOff>15240</xdr:colOff>
                    <xdr:row>56</xdr:row>
                    <xdr:rowOff>91440</xdr:rowOff>
                  </from>
                  <to>
                    <xdr:col>0</xdr:col>
                    <xdr:colOff>891540</xdr:colOff>
                    <xdr:row>62</xdr:row>
                    <xdr:rowOff>106680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BJ97"/>
  <sheetViews>
    <sheetView topLeftCell="A2" zoomScaleNormal="100" workbookViewId="0">
      <pane ySplit="960" activePane="bottomLeft"/>
      <selection activeCell="A2" sqref="A2"/>
      <selection pane="bottomLeft" activeCell="A97" sqref="A97"/>
    </sheetView>
  </sheetViews>
  <sheetFormatPr defaultColWidth="10.5" defaultRowHeight="12.75" customHeight="1"/>
  <cols>
    <col min="1" max="1" width="12.5" style="1" customWidth="1"/>
    <col min="2" max="3" width="9.796875" style="1" customWidth="1"/>
    <col min="4" max="16384" width="10.5" style="1"/>
  </cols>
  <sheetData>
    <row r="1" spans="1:62" ht="12.75" customHeight="1">
      <c r="A1" s="1" t="s">
        <v>413</v>
      </c>
    </row>
    <row r="2" spans="1:62" s="15" customFormat="1" ht="12.75" customHeight="1">
      <c r="A2" s="15" t="s">
        <v>324</v>
      </c>
    </row>
    <row r="3" spans="1:62" s="46" customFormat="1" ht="12.75" customHeight="1">
      <c r="A3" s="46" t="s">
        <v>412</v>
      </c>
    </row>
    <row r="4" spans="1:62" s="15" customFormat="1" ht="12.75" customHeight="1">
      <c r="A4" s="1" t="s">
        <v>175</v>
      </c>
      <c r="B4" s="61" t="s">
        <v>387</v>
      </c>
      <c r="C4" s="61" t="s">
        <v>402</v>
      </c>
      <c r="D4" s="61" t="s">
        <v>240</v>
      </c>
      <c r="E4" s="61" t="s">
        <v>237</v>
      </c>
      <c r="F4" s="61" t="s">
        <v>401</v>
      </c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61"/>
      <c r="W4" s="61"/>
      <c r="X4" s="61"/>
      <c r="Y4" s="61"/>
      <c r="Z4" s="61"/>
      <c r="AA4" s="61"/>
      <c r="AB4" s="61"/>
      <c r="AC4" s="61"/>
      <c r="AD4" s="61"/>
      <c r="AE4" s="61"/>
      <c r="AF4" s="61"/>
      <c r="AG4" s="61"/>
      <c r="AH4" s="61"/>
      <c r="AI4" s="61"/>
      <c r="AJ4" s="61"/>
      <c r="AK4" s="61"/>
      <c r="AL4" s="61"/>
      <c r="AM4" s="61"/>
      <c r="AN4" s="61"/>
      <c r="AO4" s="61"/>
      <c r="AP4" s="61"/>
      <c r="AQ4" s="61"/>
      <c r="AR4" s="61"/>
      <c r="AS4" s="61"/>
      <c r="AT4" s="61"/>
      <c r="AU4" s="61"/>
      <c r="AV4" s="61"/>
      <c r="AW4" s="61"/>
      <c r="AX4" s="61"/>
      <c r="AY4" s="61"/>
      <c r="AZ4" s="61"/>
      <c r="BA4" s="61"/>
      <c r="BB4" s="61"/>
      <c r="BC4" s="61"/>
      <c r="BD4" s="61"/>
      <c r="BE4" s="61"/>
      <c r="BF4" s="61"/>
      <c r="BG4" s="61"/>
      <c r="BH4" s="61"/>
      <c r="BI4" s="61"/>
      <c r="BJ4" s="61"/>
    </row>
    <row r="5" spans="1:62" s="43" customFormat="1" ht="12.75" customHeight="1">
      <c r="A5" s="18" t="s">
        <v>187</v>
      </c>
      <c r="B5" s="72">
        <v>5</v>
      </c>
      <c r="C5" s="72">
        <v>6</v>
      </c>
      <c r="D5" s="72"/>
      <c r="E5" s="71"/>
      <c r="F5" s="72">
        <v>2.5</v>
      </c>
      <c r="G5" s="72"/>
      <c r="H5" s="72"/>
      <c r="I5" s="72"/>
      <c r="J5" s="72"/>
      <c r="K5" s="72"/>
      <c r="L5" s="72"/>
      <c r="M5" s="72"/>
      <c r="N5" s="72"/>
      <c r="O5" s="72"/>
      <c r="P5" s="72"/>
      <c r="Q5" s="72"/>
      <c r="R5" s="72"/>
      <c r="S5" s="72"/>
      <c r="T5" s="72"/>
      <c r="U5" s="72"/>
      <c r="V5" s="72"/>
      <c r="W5" s="72"/>
      <c r="X5" s="72"/>
      <c r="Y5" s="72"/>
      <c r="Z5" s="72"/>
      <c r="AA5" s="72"/>
      <c r="AB5" s="72"/>
      <c r="AC5" s="72"/>
      <c r="AD5" s="72"/>
      <c r="AE5" s="72"/>
      <c r="AF5" s="72"/>
      <c r="AG5" s="72"/>
      <c r="AH5" s="72"/>
      <c r="AI5" s="72"/>
      <c r="AJ5" s="72"/>
      <c r="AK5" s="72"/>
      <c r="AL5" s="72"/>
      <c r="AM5" s="72"/>
      <c r="AN5" s="72"/>
      <c r="AO5" s="72"/>
      <c r="AP5" s="72"/>
      <c r="AQ5" s="72"/>
      <c r="AR5" s="72"/>
      <c r="AS5" s="72"/>
      <c r="AT5" s="72"/>
      <c r="AU5" s="72"/>
      <c r="AV5" s="72"/>
      <c r="AW5" s="72"/>
      <c r="AX5" s="72"/>
      <c r="AY5" s="72"/>
      <c r="AZ5" s="72"/>
      <c r="BA5" s="72"/>
      <c r="BB5" s="72"/>
      <c r="BC5" s="72"/>
      <c r="BD5" s="72"/>
      <c r="BE5" s="72"/>
      <c r="BF5" s="72"/>
      <c r="BG5" s="72"/>
      <c r="BH5" s="73"/>
      <c r="BI5" s="72"/>
      <c r="BJ5" s="72"/>
    </row>
    <row r="6" spans="1:62" s="43" customFormat="1" ht="12.75" customHeight="1">
      <c r="A6" s="18" t="s">
        <v>188</v>
      </c>
      <c r="B6" s="66"/>
      <c r="C6" s="66"/>
      <c r="D6" s="66"/>
      <c r="E6" s="65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  <c r="AA6" s="66"/>
      <c r="AB6" s="66"/>
      <c r="AC6" s="66"/>
      <c r="AD6" s="66"/>
      <c r="AE6" s="66"/>
      <c r="AF6" s="66"/>
      <c r="AG6" s="66"/>
      <c r="AH6" s="66"/>
      <c r="AI6" s="66"/>
      <c r="AJ6" s="66"/>
      <c r="AK6" s="66"/>
      <c r="AL6" s="66"/>
      <c r="AM6" s="66"/>
      <c r="AN6" s="66"/>
      <c r="AO6" s="66"/>
      <c r="AP6" s="66"/>
      <c r="AQ6" s="66"/>
      <c r="AR6" s="66"/>
      <c r="AS6" s="66"/>
      <c r="AT6" s="66"/>
      <c r="AU6" s="66"/>
      <c r="AV6" s="66"/>
      <c r="AW6" s="66"/>
      <c r="AX6" s="66"/>
      <c r="AY6" s="66"/>
      <c r="AZ6" s="66"/>
      <c r="BA6" s="66"/>
      <c r="BB6" s="66"/>
      <c r="BC6" s="66"/>
      <c r="BD6" s="66"/>
      <c r="BE6" s="66"/>
      <c r="BF6" s="66"/>
      <c r="BG6" s="66"/>
      <c r="BH6" s="67"/>
      <c r="BI6" s="66"/>
      <c r="BJ6" s="66"/>
    </row>
    <row r="7" spans="1:62" s="43" customFormat="1" ht="12.75" customHeight="1">
      <c r="A7" s="18" t="s">
        <v>190</v>
      </c>
      <c r="B7" s="66"/>
      <c r="C7" s="66"/>
      <c r="D7" s="66"/>
      <c r="E7" s="65"/>
      <c r="F7" s="66"/>
      <c r="G7" s="66"/>
      <c r="H7" s="66"/>
      <c r="I7" s="66"/>
      <c r="J7" s="66"/>
      <c r="K7" s="66"/>
      <c r="L7" s="66"/>
      <c r="M7" s="66"/>
      <c r="N7" s="66"/>
      <c r="O7" s="66"/>
      <c r="P7" s="66"/>
      <c r="Q7" s="66"/>
      <c r="R7" s="66"/>
      <c r="S7" s="66"/>
      <c r="T7" s="66"/>
      <c r="U7" s="66"/>
      <c r="V7" s="66"/>
      <c r="W7" s="66"/>
      <c r="X7" s="66"/>
      <c r="Y7" s="66"/>
      <c r="Z7" s="66"/>
      <c r="AA7" s="66"/>
      <c r="AB7" s="66"/>
      <c r="AC7" s="66"/>
      <c r="AD7" s="66"/>
      <c r="AE7" s="66"/>
      <c r="AF7" s="66"/>
      <c r="AG7" s="66"/>
      <c r="AH7" s="66"/>
      <c r="AI7" s="66"/>
      <c r="AJ7" s="66"/>
      <c r="AK7" s="66"/>
      <c r="AL7" s="66"/>
      <c r="AM7" s="66"/>
      <c r="AN7" s="66"/>
      <c r="AO7" s="66"/>
      <c r="AP7" s="66"/>
      <c r="AQ7" s="66"/>
      <c r="AR7" s="66"/>
      <c r="AS7" s="66"/>
      <c r="AT7" s="66"/>
      <c r="AU7" s="66"/>
      <c r="AV7" s="66"/>
      <c r="AW7" s="66"/>
      <c r="AX7" s="66"/>
      <c r="AY7" s="66"/>
      <c r="AZ7" s="66"/>
      <c r="BA7" s="66"/>
      <c r="BB7" s="66"/>
      <c r="BC7" s="66"/>
      <c r="BD7" s="66"/>
      <c r="BE7" s="66"/>
      <c r="BF7" s="66"/>
      <c r="BG7" s="66"/>
      <c r="BH7" s="67"/>
      <c r="BI7" s="66"/>
      <c r="BJ7" s="66"/>
    </row>
    <row r="8" spans="1:62" s="43" customFormat="1" ht="12.75" customHeight="1">
      <c r="A8" s="18" t="s">
        <v>177</v>
      </c>
      <c r="B8" s="66"/>
      <c r="C8" s="66"/>
      <c r="D8" s="66"/>
      <c r="E8" s="65"/>
      <c r="F8" s="66"/>
      <c r="G8" s="66"/>
      <c r="H8" s="66"/>
      <c r="I8" s="66"/>
      <c r="J8" s="66"/>
      <c r="K8" s="66"/>
      <c r="L8" s="66"/>
      <c r="M8" s="66"/>
      <c r="N8" s="66"/>
      <c r="O8" s="66"/>
      <c r="P8" s="66"/>
      <c r="Q8" s="66"/>
      <c r="R8" s="66"/>
      <c r="S8" s="66"/>
      <c r="T8" s="66"/>
      <c r="U8" s="66"/>
      <c r="V8" s="66"/>
      <c r="W8" s="66"/>
      <c r="X8" s="66"/>
      <c r="Y8" s="66"/>
      <c r="Z8" s="66"/>
      <c r="AA8" s="66"/>
      <c r="AB8" s="66"/>
      <c r="AC8" s="66"/>
      <c r="AD8" s="66"/>
      <c r="AE8" s="66"/>
      <c r="AF8" s="66"/>
      <c r="AG8" s="66"/>
      <c r="AH8" s="66"/>
      <c r="AI8" s="66"/>
      <c r="AJ8" s="66"/>
      <c r="AK8" s="66"/>
      <c r="AL8" s="66"/>
      <c r="AM8" s="66"/>
      <c r="AN8" s="66"/>
      <c r="AO8" s="66"/>
      <c r="AP8" s="66"/>
      <c r="AQ8" s="66"/>
      <c r="AR8" s="66"/>
      <c r="AS8" s="66"/>
      <c r="AT8" s="66"/>
      <c r="AU8" s="66"/>
      <c r="AV8" s="66"/>
      <c r="AW8" s="66"/>
      <c r="AX8" s="66"/>
      <c r="AY8" s="66"/>
      <c r="AZ8" s="66"/>
      <c r="BA8" s="66"/>
      <c r="BB8" s="66"/>
      <c r="BC8" s="66"/>
      <c r="BD8" s="66"/>
      <c r="BE8" s="66"/>
      <c r="BF8" s="66"/>
      <c r="BG8" s="66"/>
      <c r="BH8" s="67"/>
      <c r="BI8" s="66"/>
      <c r="BJ8" s="66"/>
    </row>
    <row r="9" spans="1:62" s="43" customFormat="1" ht="12.75" customHeight="1">
      <c r="A9" s="18" t="s">
        <v>178</v>
      </c>
      <c r="B9" s="66">
        <v>22</v>
      </c>
      <c r="C9" s="66"/>
      <c r="D9" s="66"/>
      <c r="E9" s="65">
        <v>16.5</v>
      </c>
      <c r="F9" s="66"/>
      <c r="G9" s="66"/>
      <c r="H9" s="66"/>
      <c r="I9" s="66"/>
      <c r="J9" s="66"/>
      <c r="K9" s="66"/>
      <c r="L9" s="66"/>
      <c r="M9" s="66"/>
      <c r="N9" s="66"/>
      <c r="O9" s="66"/>
      <c r="P9" s="66"/>
      <c r="Q9" s="66"/>
      <c r="R9" s="66"/>
      <c r="S9" s="66"/>
      <c r="T9" s="66"/>
      <c r="U9" s="66"/>
      <c r="V9" s="66"/>
      <c r="W9" s="66"/>
      <c r="X9" s="66"/>
      <c r="Y9" s="66"/>
      <c r="Z9" s="66"/>
      <c r="AA9" s="66"/>
      <c r="AB9" s="66"/>
      <c r="AC9" s="66"/>
      <c r="AD9" s="66"/>
      <c r="AE9" s="66"/>
      <c r="AF9" s="66"/>
      <c r="AG9" s="66"/>
      <c r="AH9" s="66"/>
      <c r="AI9" s="66"/>
      <c r="AJ9" s="66"/>
      <c r="AK9" s="66"/>
      <c r="AL9" s="66"/>
      <c r="AM9" s="66"/>
      <c r="AN9" s="66"/>
      <c r="AO9" s="66"/>
      <c r="AP9" s="66"/>
      <c r="AQ9" s="66"/>
      <c r="AR9" s="66"/>
      <c r="AS9" s="66"/>
      <c r="AT9" s="66"/>
      <c r="AU9" s="66"/>
      <c r="AV9" s="66"/>
      <c r="AW9" s="66"/>
      <c r="AX9" s="66"/>
      <c r="AY9" s="66"/>
      <c r="AZ9" s="66"/>
      <c r="BA9" s="66"/>
      <c r="BB9" s="66"/>
      <c r="BC9" s="66"/>
      <c r="BD9" s="66"/>
      <c r="BE9" s="66"/>
      <c r="BF9" s="66"/>
      <c r="BG9" s="66"/>
      <c r="BH9" s="67"/>
      <c r="BI9" s="66"/>
      <c r="BJ9" s="66"/>
    </row>
    <row r="10" spans="1:62" s="43" customFormat="1" ht="12.75" customHeight="1">
      <c r="A10" s="18" t="s">
        <v>200</v>
      </c>
      <c r="B10" s="66"/>
      <c r="C10" s="66"/>
      <c r="D10" s="66"/>
      <c r="E10" s="65">
        <v>38.5</v>
      </c>
      <c r="F10" s="66"/>
      <c r="G10" s="66"/>
      <c r="H10" s="66"/>
      <c r="I10" s="66"/>
      <c r="J10" s="66"/>
      <c r="K10" s="66"/>
      <c r="L10" s="66"/>
      <c r="M10" s="66"/>
      <c r="N10" s="66"/>
      <c r="O10" s="66"/>
      <c r="P10" s="66"/>
      <c r="Q10" s="66"/>
      <c r="R10" s="66"/>
      <c r="S10" s="66"/>
      <c r="T10" s="66"/>
      <c r="U10" s="66"/>
      <c r="V10" s="66"/>
      <c r="W10" s="66"/>
      <c r="X10" s="66"/>
      <c r="Y10" s="66"/>
      <c r="Z10" s="66"/>
      <c r="AA10" s="66"/>
      <c r="AB10" s="66"/>
      <c r="AC10" s="66"/>
      <c r="AD10" s="66"/>
      <c r="AE10" s="66"/>
      <c r="AF10" s="66"/>
      <c r="AG10" s="66"/>
      <c r="AH10" s="66"/>
      <c r="AI10" s="66"/>
      <c r="AJ10" s="66"/>
      <c r="AK10" s="66"/>
      <c r="AL10" s="66"/>
      <c r="AM10" s="66"/>
      <c r="AN10" s="66"/>
      <c r="AO10" s="66"/>
      <c r="AP10" s="66"/>
      <c r="AQ10" s="66"/>
      <c r="AR10" s="66"/>
      <c r="AS10" s="66"/>
      <c r="AT10" s="66"/>
      <c r="AU10" s="66"/>
      <c r="AV10" s="66"/>
      <c r="AW10" s="66"/>
      <c r="AX10" s="66"/>
      <c r="AY10" s="66"/>
      <c r="AZ10" s="66"/>
      <c r="BA10" s="66"/>
      <c r="BB10" s="66"/>
      <c r="BC10" s="66"/>
      <c r="BD10" s="66"/>
      <c r="BE10" s="66"/>
      <c r="BF10" s="66"/>
      <c r="BG10" s="66"/>
      <c r="BH10" s="67"/>
      <c r="BI10" s="66"/>
      <c r="BJ10" s="66"/>
    </row>
    <row r="11" spans="1:62" s="43" customFormat="1" ht="12.75" customHeight="1">
      <c r="A11" s="18" t="s">
        <v>174</v>
      </c>
      <c r="B11" s="66"/>
      <c r="C11" s="66"/>
      <c r="D11" s="66"/>
      <c r="E11" s="65"/>
      <c r="F11" s="66"/>
      <c r="G11" s="66"/>
      <c r="H11" s="66"/>
      <c r="I11" s="66"/>
      <c r="J11" s="66"/>
      <c r="K11" s="66"/>
      <c r="L11" s="66"/>
      <c r="M11" s="66"/>
      <c r="N11" s="66"/>
      <c r="O11" s="66"/>
      <c r="P11" s="66"/>
      <c r="Q11" s="66"/>
      <c r="R11" s="66"/>
      <c r="S11" s="66"/>
      <c r="T11" s="66"/>
      <c r="U11" s="66"/>
      <c r="V11" s="66"/>
      <c r="W11" s="66"/>
      <c r="X11" s="66"/>
      <c r="Y11" s="66"/>
      <c r="Z11" s="66"/>
      <c r="AA11" s="66"/>
      <c r="AB11" s="66"/>
      <c r="AC11" s="66"/>
      <c r="AD11" s="66"/>
      <c r="AE11" s="66"/>
      <c r="AF11" s="66"/>
      <c r="AG11" s="66"/>
      <c r="AH11" s="66"/>
      <c r="AI11" s="66"/>
      <c r="AJ11" s="66"/>
      <c r="AK11" s="66"/>
      <c r="AL11" s="66"/>
      <c r="AM11" s="66"/>
      <c r="AN11" s="66"/>
      <c r="AO11" s="66"/>
      <c r="AP11" s="66"/>
      <c r="AQ11" s="66"/>
      <c r="AR11" s="66"/>
      <c r="AS11" s="66"/>
      <c r="AT11" s="66"/>
      <c r="AU11" s="66"/>
      <c r="AV11" s="66"/>
      <c r="AW11" s="66"/>
      <c r="AX11" s="66"/>
      <c r="AY11" s="66"/>
      <c r="AZ11" s="66"/>
      <c r="BA11" s="66"/>
      <c r="BB11" s="66"/>
      <c r="BC11" s="66"/>
      <c r="BD11" s="66"/>
      <c r="BE11" s="66"/>
      <c r="BF11" s="66"/>
      <c r="BG11" s="66"/>
      <c r="BH11" s="67"/>
      <c r="BI11" s="66"/>
      <c r="BJ11" s="66"/>
    </row>
    <row r="12" spans="1:62" s="43" customFormat="1" ht="12.75" customHeight="1">
      <c r="A12" s="18" t="s">
        <v>180</v>
      </c>
      <c r="B12" s="66"/>
      <c r="C12" s="66"/>
      <c r="D12" s="66"/>
      <c r="E12" s="65"/>
      <c r="F12" s="66"/>
      <c r="G12" s="66"/>
      <c r="H12" s="66"/>
      <c r="I12" s="66"/>
      <c r="J12" s="66"/>
      <c r="K12" s="66"/>
      <c r="L12" s="66"/>
      <c r="M12" s="66"/>
      <c r="N12" s="66"/>
      <c r="O12" s="66"/>
      <c r="P12" s="66"/>
      <c r="Q12" s="66"/>
      <c r="R12" s="66"/>
      <c r="S12" s="66"/>
      <c r="T12" s="66"/>
      <c r="U12" s="66"/>
      <c r="V12" s="66"/>
      <c r="W12" s="66"/>
      <c r="X12" s="66"/>
      <c r="Y12" s="66"/>
      <c r="Z12" s="66"/>
      <c r="AA12" s="66"/>
      <c r="AB12" s="66"/>
      <c r="AC12" s="66"/>
      <c r="AD12" s="66"/>
      <c r="AE12" s="66"/>
      <c r="AF12" s="66"/>
      <c r="AG12" s="66"/>
      <c r="AH12" s="66"/>
      <c r="AI12" s="66"/>
      <c r="AJ12" s="66"/>
      <c r="AK12" s="66"/>
      <c r="AL12" s="66"/>
      <c r="AM12" s="66"/>
      <c r="AN12" s="66"/>
      <c r="AO12" s="66"/>
      <c r="AP12" s="66"/>
      <c r="AQ12" s="66"/>
      <c r="AR12" s="66"/>
      <c r="AS12" s="66"/>
      <c r="AT12" s="66"/>
      <c r="AU12" s="66"/>
      <c r="AV12" s="66"/>
      <c r="AW12" s="66"/>
      <c r="AX12" s="66"/>
      <c r="AY12" s="66"/>
      <c r="AZ12" s="66"/>
      <c r="BA12" s="66"/>
      <c r="BB12" s="66"/>
      <c r="BC12" s="66"/>
      <c r="BD12" s="66"/>
      <c r="BE12" s="66"/>
      <c r="BF12" s="66"/>
      <c r="BG12" s="66"/>
      <c r="BH12" s="67"/>
      <c r="BI12" s="66"/>
      <c r="BJ12" s="66"/>
    </row>
    <row r="13" spans="1:62" s="43" customFormat="1" ht="12.75" customHeight="1">
      <c r="A13" s="18" t="s">
        <v>201</v>
      </c>
      <c r="B13" s="66"/>
      <c r="C13" s="66">
        <v>18</v>
      </c>
      <c r="D13" s="66"/>
      <c r="E13" s="65"/>
      <c r="F13" s="66">
        <v>8</v>
      </c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66"/>
      <c r="AC13" s="66"/>
      <c r="AD13" s="66"/>
      <c r="AE13" s="66"/>
      <c r="AF13" s="66"/>
      <c r="AG13" s="66"/>
      <c r="AH13" s="66"/>
      <c r="AI13" s="66"/>
      <c r="AJ13" s="66"/>
      <c r="AK13" s="66"/>
      <c r="AL13" s="66"/>
      <c r="AM13" s="66"/>
      <c r="AN13" s="66"/>
      <c r="AO13" s="66"/>
      <c r="AP13" s="66"/>
      <c r="AQ13" s="66"/>
      <c r="AR13" s="66"/>
      <c r="AS13" s="66"/>
      <c r="AT13" s="66"/>
      <c r="AU13" s="66"/>
      <c r="AV13" s="66"/>
      <c r="AW13" s="66"/>
      <c r="AX13" s="66"/>
      <c r="AY13" s="66"/>
      <c r="AZ13" s="66"/>
      <c r="BA13" s="66"/>
      <c r="BB13" s="66"/>
      <c r="BC13" s="66"/>
      <c r="BD13" s="66"/>
      <c r="BE13" s="66"/>
      <c r="BF13" s="66"/>
      <c r="BG13" s="66"/>
      <c r="BH13" s="67"/>
      <c r="BI13" s="66"/>
      <c r="BJ13" s="66"/>
    </row>
    <row r="14" spans="1:62" s="43" customFormat="1" ht="12.75" customHeight="1">
      <c r="A14" s="18" t="s">
        <v>327</v>
      </c>
      <c r="B14" s="66"/>
      <c r="C14" s="66">
        <v>13</v>
      </c>
      <c r="D14" s="66"/>
      <c r="E14" s="65"/>
      <c r="F14" s="66">
        <v>7.5</v>
      </c>
      <c r="G14" s="66"/>
      <c r="H14" s="66"/>
      <c r="I14" s="66"/>
      <c r="J14" s="66"/>
      <c r="K14" s="66"/>
      <c r="L14" s="66"/>
      <c r="M14" s="66"/>
      <c r="N14" s="66"/>
      <c r="O14" s="66"/>
      <c r="P14" s="66"/>
      <c r="Q14" s="66"/>
      <c r="R14" s="66"/>
      <c r="S14" s="66"/>
      <c r="T14" s="66"/>
      <c r="U14" s="66"/>
      <c r="V14" s="66"/>
      <c r="W14" s="66"/>
      <c r="X14" s="66"/>
      <c r="Y14" s="66"/>
      <c r="Z14" s="66"/>
      <c r="AA14" s="66"/>
      <c r="AB14" s="66"/>
      <c r="AC14" s="66"/>
      <c r="AD14" s="66"/>
      <c r="AE14" s="66"/>
      <c r="AF14" s="66"/>
      <c r="AG14" s="66"/>
      <c r="AH14" s="66"/>
      <c r="AI14" s="66"/>
      <c r="AJ14" s="66"/>
      <c r="AK14" s="66"/>
      <c r="AL14" s="66"/>
      <c r="AM14" s="66"/>
      <c r="AN14" s="66"/>
      <c r="AO14" s="66"/>
      <c r="AP14" s="66"/>
      <c r="AQ14" s="66"/>
      <c r="AR14" s="66"/>
      <c r="AS14" s="66"/>
      <c r="AT14" s="66"/>
      <c r="AU14" s="66"/>
      <c r="AV14" s="66"/>
      <c r="AW14" s="66"/>
      <c r="AX14" s="66"/>
      <c r="AY14" s="66"/>
      <c r="AZ14" s="66"/>
      <c r="BA14" s="66"/>
      <c r="BB14" s="66"/>
      <c r="BC14" s="66"/>
      <c r="BD14" s="66"/>
      <c r="BE14" s="66"/>
      <c r="BF14" s="66"/>
      <c r="BG14" s="66"/>
      <c r="BH14" s="67"/>
      <c r="BI14" s="66"/>
      <c r="BJ14" s="66"/>
    </row>
    <row r="15" spans="1:62" s="43" customFormat="1" ht="12.75" customHeight="1">
      <c r="A15" s="18" t="s">
        <v>206</v>
      </c>
      <c r="B15" s="66"/>
      <c r="C15" s="66">
        <v>11</v>
      </c>
      <c r="D15" s="66"/>
      <c r="E15" s="65"/>
      <c r="F15" s="66">
        <v>3.7289115646258502</v>
      </c>
      <c r="G15" s="66"/>
      <c r="H15" s="66"/>
      <c r="I15" s="66"/>
      <c r="J15" s="66"/>
      <c r="K15" s="66"/>
      <c r="L15" s="66"/>
      <c r="M15" s="66"/>
      <c r="N15" s="66"/>
      <c r="O15" s="66"/>
      <c r="P15" s="66"/>
      <c r="Q15" s="66"/>
      <c r="R15" s="66"/>
      <c r="S15" s="66"/>
      <c r="T15" s="66"/>
      <c r="U15" s="66"/>
      <c r="V15" s="66"/>
      <c r="W15" s="66"/>
      <c r="X15" s="66"/>
      <c r="Y15" s="66"/>
      <c r="Z15" s="66"/>
      <c r="AA15" s="66"/>
      <c r="AB15" s="66"/>
      <c r="AC15" s="66"/>
      <c r="AD15" s="66"/>
      <c r="AE15" s="66"/>
      <c r="AF15" s="66"/>
      <c r="AG15" s="66"/>
      <c r="AH15" s="66"/>
      <c r="AI15" s="66"/>
      <c r="AJ15" s="66"/>
      <c r="AK15" s="66"/>
      <c r="AL15" s="66"/>
      <c r="AM15" s="66"/>
      <c r="AN15" s="66"/>
      <c r="AO15" s="66"/>
      <c r="AP15" s="66"/>
      <c r="AQ15" s="66"/>
      <c r="AR15" s="66"/>
      <c r="AS15" s="66"/>
      <c r="AT15" s="66"/>
      <c r="AU15" s="66"/>
      <c r="AV15" s="66"/>
      <c r="AW15" s="66"/>
      <c r="AX15" s="66"/>
      <c r="AY15" s="66"/>
      <c r="AZ15" s="66"/>
      <c r="BA15" s="66"/>
      <c r="BB15" s="66"/>
      <c r="BC15" s="66"/>
      <c r="BD15" s="66"/>
      <c r="BE15" s="66"/>
      <c r="BF15" s="66"/>
      <c r="BG15" s="66"/>
      <c r="BH15" s="67"/>
      <c r="BI15" s="66"/>
      <c r="BJ15" s="66"/>
    </row>
    <row r="16" spans="1:62" s="43" customFormat="1" ht="12.75" customHeight="1">
      <c r="A16" s="18" t="s">
        <v>204</v>
      </c>
      <c r="B16" s="66"/>
      <c r="C16" s="66"/>
      <c r="D16" s="66">
        <v>72.48</v>
      </c>
      <c r="E16" s="65">
        <v>1</v>
      </c>
      <c r="F16" s="66"/>
      <c r="G16" s="66">
        <v>65</v>
      </c>
      <c r="H16" s="66">
        <v>80</v>
      </c>
      <c r="I16" s="66"/>
      <c r="J16" s="66"/>
      <c r="K16" s="66"/>
      <c r="L16" s="66"/>
      <c r="M16" s="66"/>
      <c r="N16" s="66"/>
      <c r="O16" s="66"/>
      <c r="P16" s="66"/>
      <c r="Q16" s="66"/>
      <c r="R16" s="66"/>
      <c r="S16" s="66"/>
      <c r="T16" s="66"/>
      <c r="U16" s="66"/>
      <c r="V16" s="66"/>
      <c r="W16" s="66"/>
      <c r="X16" s="66"/>
      <c r="Y16" s="66"/>
      <c r="Z16" s="66"/>
      <c r="AA16" s="66"/>
      <c r="AB16" s="66"/>
      <c r="AC16" s="66"/>
      <c r="AD16" s="66"/>
      <c r="AE16" s="66"/>
      <c r="AF16" s="66"/>
      <c r="AG16" s="66"/>
      <c r="AH16" s="66"/>
      <c r="AI16" s="66"/>
      <c r="AJ16" s="66"/>
      <c r="AK16" s="66"/>
      <c r="AL16" s="66"/>
      <c r="AM16" s="66"/>
      <c r="AN16" s="66"/>
      <c r="AO16" s="66"/>
      <c r="AP16" s="66"/>
      <c r="AQ16" s="66"/>
      <c r="AR16" s="66"/>
      <c r="AS16" s="66"/>
      <c r="AT16" s="66"/>
      <c r="AU16" s="66"/>
      <c r="AV16" s="66"/>
      <c r="AW16" s="66"/>
      <c r="AX16" s="66"/>
      <c r="AY16" s="66"/>
      <c r="AZ16" s="66"/>
      <c r="BA16" s="66"/>
      <c r="BB16" s="66"/>
      <c r="BC16" s="66"/>
      <c r="BD16" s="66"/>
      <c r="BE16" s="66"/>
      <c r="BF16" s="66"/>
      <c r="BG16" s="66"/>
      <c r="BH16" s="67"/>
      <c r="BI16" s="66"/>
      <c r="BJ16" s="66"/>
    </row>
    <row r="17" spans="1:62" s="43" customFormat="1" ht="12.75" customHeight="1">
      <c r="A17" s="18" t="s">
        <v>210</v>
      </c>
      <c r="B17" s="66"/>
      <c r="C17" s="66"/>
      <c r="D17" s="66">
        <v>7.52</v>
      </c>
      <c r="E17" s="65"/>
      <c r="F17" s="66"/>
      <c r="G17" s="66">
        <v>35</v>
      </c>
      <c r="H17" s="66">
        <v>20</v>
      </c>
      <c r="I17" s="66"/>
      <c r="J17" s="66"/>
      <c r="K17" s="66"/>
      <c r="L17" s="66"/>
      <c r="M17" s="66"/>
      <c r="N17" s="66"/>
      <c r="O17" s="66"/>
      <c r="P17" s="66"/>
      <c r="Q17" s="66"/>
      <c r="R17" s="66"/>
      <c r="S17" s="66"/>
      <c r="T17" s="66"/>
      <c r="U17" s="66"/>
      <c r="V17" s="66"/>
      <c r="W17" s="66"/>
      <c r="X17" s="66"/>
      <c r="Y17" s="66"/>
      <c r="Z17" s="66"/>
      <c r="AA17" s="66"/>
      <c r="AB17" s="66"/>
      <c r="AC17" s="66"/>
      <c r="AD17" s="66"/>
      <c r="AE17" s="66"/>
      <c r="AF17" s="66"/>
      <c r="AG17" s="66"/>
      <c r="AH17" s="66"/>
      <c r="AI17" s="66"/>
      <c r="AJ17" s="66"/>
      <c r="AK17" s="66"/>
      <c r="AL17" s="66"/>
      <c r="AM17" s="66"/>
      <c r="AN17" s="66"/>
      <c r="AO17" s="66"/>
      <c r="AP17" s="66"/>
      <c r="AQ17" s="66"/>
      <c r="AR17" s="66"/>
      <c r="AS17" s="66"/>
      <c r="AT17" s="66"/>
      <c r="AU17" s="66"/>
      <c r="AV17" s="66"/>
      <c r="AW17" s="66"/>
      <c r="AX17" s="66"/>
      <c r="AY17" s="66"/>
      <c r="AZ17" s="66"/>
      <c r="BA17" s="66"/>
      <c r="BB17" s="66"/>
      <c r="BC17" s="66"/>
      <c r="BD17" s="66"/>
      <c r="BE17" s="66"/>
      <c r="BF17" s="66"/>
      <c r="BG17" s="66"/>
      <c r="BH17" s="67"/>
      <c r="BI17" s="66"/>
      <c r="BJ17" s="66"/>
    </row>
    <row r="18" spans="1:62" s="43" customFormat="1" ht="12.75" customHeight="1">
      <c r="A18" s="18" t="s">
        <v>203</v>
      </c>
      <c r="B18" s="66"/>
      <c r="C18" s="66"/>
      <c r="D18" s="66">
        <v>18.239999999999998</v>
      </c>
      <c r="E18" s="65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6"/>
      <c r="R18" s="66"/>
      <c r="S18" s="66"/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6"/>
      <c r="AI18" s="66"/>
      <c r="AJ18" s="66"/>
      <c r="AK18" s="66"/>
      <c r="AL18" s="66"/>
      <c r="AM18" s="66"/>
      <c r="AN18" s="66"/>
      <c r="AO18" s="66"/>
      <c r="AP18" s="66"/>
      <c r="AQ18" s="66"/>
      <c r="AR18" s="66"/>
      <c r="AS18" s="66"/>
      <c r="AT18" s="66"/>
      <c r="AU18" s="66"/>
      <c r="AV18" s="66"/>
      <c r="AW18" s="66"/>
      <c r="AX18" s="66"/>
      <c r="AY18" s="66"/>
      <c r="AZ18" s="66"/>
      <c r="BA18" s="66"/>
      <c r="BB18" s="66"/>
      <c r="BC18" s="66"/>
      <c r="BD18" s="66"/>
      <c r="BE18" s="66"/>
      <c r="BF18" s="66"/>
      <c r="BG18" s="66"/>
      <c r="BH18" s="67"/>
      <c r="BI18" s="66"/>
      <c r="BJ18" s="66"/>
    </row>
    <row r="19" spans="1:62" s="43" customFormat="1" ht="12.75" customHeight="1">
      <c r="A19" s="18" t="s">
        <v>326</v>
      </c>
      <c r="B19" s="66"/>
      <c r="C19" s="66">
        <v>4</v>
      </c>
      <c r="D19" s="66">
        <v>1.76</v>
      </c>
      <c r="E19" s="65"/>
      <c r="F19" s="66"/>
      <c r="G19" s="66"/>
      <c r="H19" s="66"/>
      <c r="I19" s="66"/>
      <c r="J19" s="66"/>
      <c r="K19" s="66"/>
      <c r="L19" s="66"/>
      <c r="M19" s="66"/>
      <c r="N19" s="66"/>
      <c r="O19" s="66"/>
      <c r="P19" s="66"/>
      <c r="Q19" s="66"/>
      <c r="R19" s="66"/>
      <c r="S19" s="66"/>
      <c r="T19" s="66"/>
      <c r="U19" s="66"/>
      <c r="V19" s="66"/>
      <c r="W19" s="66"/>
      <c r="X19" s="66"/>
      <c r="Y19" s="66"/>
      <c r="Z19" s="66"/>
      <c r="AA19" s="66"/>
      <c r="AB19" s="66"/>
      <c r="AC19" s="66"/>
      <c r="AD19" s="66"/>
      <c r="AE19" s="66"/>
      <c r="AF19" s="66"/>
      <c r="AG19" s="66"/>
      <c r="AH19" s="66"/>
      <c r="AI19" s="66"/>
      <c r="AJ19" s="66"/>
      <c r="AK19" s="66"/>
      <c r="AL19" s="66"/>
      <c r="AM19" s="66"/>
      <c r="AN19" s="66"/>
      <c r="AO19" s="66"/>
      <c r="AP19" s="66"/>
      <c r="AQ19" s="66"/>
      <c r="AR19" s="66"/>
      <c r="AS19" s="66"/>
      <c r="AT19" s="66"/>
      <c r="AU19" s="66"/>
      <c r="AV19" s="66"/>
      <c r="AW19" s="66"/>
      <c r="AX19" s="66"/>
      <c r="AY19" s="66"/>
      <c r="AZ19" s="66"/>
      <c r="BA19" s="66"/>
      <c r="BB19" s="66"/>
      <c r="BC19" s="66"/>
      <c r="BD19" s="66"/>
      <c r="BE19" s="66"/>
      <c r="BF19" s="66"/>
      <c r="BG19" s="66"/>
      <c r="BH19" s="67"/>
      <c r="BI19" s="66"/>
      <c r="BJ19" s="66"/>
    </row>
    <row r="20" spans="1:62" s="43" customFormat="1" ht="12.75" customHeight="1">
      <c r="A20" s="18" t="s">
        <v>181</v>
      </c>
      <c r="B20" s="66"/>
      <c r="C20" s="66">
        <v>24</v>
      </c>
      <c r="D20" s="66"/>
      <c r="E20" s="65">
        <v>32.25</v>
      </c>
      <c r="F20" s="66">
        <v>7.5</v>
      </c>
      <c r="G20" s="66"/>
      <c r="H20" s="66"/>
      <c r="I20" s="66"/>
      <c r="J20" s="66"/>
      <c r="K20" s="66"/>
      <c r="L20" s="66"/>
      <c r="M20" s="66"/>
      <c r="N20" s="66"/>
      <c r="O20" s="66"/>
      <c r="P20" s="66"/>
      <c r="Q20" s="66"/>
      <c r="R20" s="66"/>
      <c r="S20" s="66"/>
      <c r="T20" s="66"/>
      <c r="U20" s="66"/>
      <c r="V20" s="66"/>
      <c r="W20" s="66"/>
      <c r="X20" s="66"/>
      <c r="Y20" s="66"/>
      <c r="Z20" s="66"/>
      <c r="AA20" s="66"/>
      <c r="AB20" s="66"/>
      <c r="AC20" s="66"/>
      <c r="AD20" s="66"/>
      <c r="AE20" s="66"/>
      <c r="AF20" s="66"/>
      <c r="AG20" s="66"/>
      <c r="AH20" s="66"/>
      <c r="AI20" s="66"/>
      <c r="AJ20" s="66"/>
      <c r="AK20" s="66"/>
      <c r="AL20" s="66"/>
      <c r="AM20" s="66"/>
      <c r="AN20" s="66"/>
      <c r="AO20" s="66"/>
      <c r="AP20" s="66"/>
      <c r="AQ20" s="66"/>
      <c r="AR20" s="66"/>
      <c r="AS20" s="66"/>
      <c r="AT20" s="66"/>
      <c r="AU20" s="66"/>
      <c r="AV20" s="66"/>
      <c r="AW20" s="66"/>
      <c r="AX20" s="66"/>
      <c r="AY20" s="66"/>
      <c r="AZ20" s="66"/>
      <c r="BA20" s="66"/>
      <c r="BB20" s="66"/>
      <c r="BC20" s="66"/>
      <c r="BD20" s="66"/>
      <c r="BE20" s="66"/>
      <c r="BF20" s="66"/>
      <c r="BG20" s="66"/>
      <c r="BH20" s="67"/>
      <c r="BI20" s="66"/>
      <c r="BJ20" s="66"/>
    </row>
    <row r="21" spans="1:62" s="43" customFormat="1" ht="12.75" customHeight="1">
      <c r="A21" s="18" t="s">
        <v>328</v>
      </c>
      <c r="B21" s="66"/>
      <c r="C21" s="66">
        <v>2</v>
      </c>
      <c r="D21" s="66"/>
      <c r="E21" s="65">
        <v>10.75</v>
      </c>
      <c r="F21" s="66">
        <v>1.3583333333333334</v>
      </c>
      <c r="G21" s="66"/>
      <c r="H21" s="66"/>
      <c r="I21" s="66"/>
      <c r="J21" s="66"/>
      <c r="K21" s="66"/>
      <c r="L21" s="66"/>
      <c r="M21" s="66"/>
      <c r="N21" s="66"/>
      <c r="O21" s="66"/>
      <c r="P21" s="66"/>
      <c r="Q21" s="66"/>
      <c r="R21" s="66"/>
      <c r="S21" s="66"/>
      <c r="T21" s="66"/>
      <c r="U21" s="66"/>
      <c r="V21" s="66"/>
      <c r="W21" s="66"/>
      <c r="X21" s="66"/>
      <c r="Y21" s="66"/>
      <c r="Z21" s="66"/>
      <c r="AA21" s="66"/>
      <c r="AB21" s="66"/>
      <c r="AC21" s="66"/>
      <c r="AD21" s="66"/>
      <c r="AE21" s="66"/>
      <c r="AF21" s="66"/>
      <c r="AG21" s="66"/>
      <c r="AH21" s="66"/>
      <c r="AI21" s="66"/>
      <c r="AJ21" s="66"/>
      <c r="AK21" s="66"/>
      <c r="AL21" s="66"/>
      <c r="AM21" s="66"/>
      <c r="AN21" s="66"/>
      <c r="AO21" s="66"/>
      <c r="AP21" s="66"/>
      <c r="AQ21" s="66"/>
      <c r="AR21" s="66"/>
      <c r="AS21" s="66"/>
      <c r="AT21" s="66"/>
      <c r="AU21" s="66"/>
      <c r="AV21" s="66"/>
      <c r="AW21" s="66"/>
      <c r="AX21" s="66"/>
      <c r="AY21" s="66"/>
      <c r="AZ21" s="66"/>
      <c r="BA21" s="66"/>
      <c r="BB21" s="66"/>
      <c r="BC21" s="66"/>
      <c r="BD21" s="66"/>
      <c r="BE21" s="66"/>
      <c r="BF21" s="66"/>
      <c r="BG21" s="66"/>
      <c r="BH21" s="67"/>
      <c r="BI21" s="66"/>
      <c r="BJ21" s="66"/>
    </row>
    <row r="22" spans="1:62" s="43" customFormat="1" ht="12.75" customHeight="1">
      <c r="A22" s="18" t="s">
        <v>202</v>
      </c>
      <c r="B22" s="66"/>
      <c r="C22" s="66">
        <v>18</v>
      </c>
      <c r="D22" s="66"/>
      <c r="E22" s="65"/>
      <c r="F22" s="66">
        <v>10</v>
      </c>
      <c r="G22" s="66"/>
      <c r="H22" s="66"/>
      <c r="I22" s="66"/>
      <c r="J22" s="66"/>
      <c r="K22" s="66"/>
      <c r="L22" s="66"/>
      <c r="M22" s="66"/>
      <c r="N22" s="66"/>
      <c r="O22" s="66"/>
      <c r="P22" s="66"/>
      <c r="Q22" s="66"/>
      <c r="R22" s="66"/>
      <c r="S22" s="66"/>
      <c r="T22" s="66"/>
      <c r="U22" s="66"/>
      <c r="V22" s="66"/>
      <c r="W22" s="66"/>
      <c r="X22" s="66"/>
      <c r="Y22" s="66"/>
      <c r="Z22" s="66"/>
      <c r="AA22" s="66"/>
      <c r="AB22" s="66"/>
      <c r="AC22" s="66"/>
      <c r="AD22" s="66"/>
      <c r="AE22" s="66"/>
      <c r="AF22" s="66"/>
      <c r="AG22" s="66"/>
      <c r="AH22" s="66"/>
      <c r="AI22" s="66"/>
      <c r="AJ22" s="66"/>
      <c r="AK22" s="66"/>
      <c r="AL22" s="66"/>
      <c r="AM22" s="66"/>
      <c r="AN22" s="66"/>
      <c r="AO22" s="66"/>
      <c r="AP22" s="66"/>
      <c r="AQ22" s="66"/>
      <c r="AR22" s="66"/>
      <c r="AS22" s="66"/>
      <c r="AT22" s="66"/>
      <c r="AU22" s="66"/>
      <c r="AV22" s="66"/>
      <c r="AW22" s="66"/>
      <c r="AX22" s="66"/>
      <c r="AY22" s="66"/>
      <c r="AZ22" s="66"/>
      <c r="BA22" s="66"/>
      <c r="BB22" s="66"/>
      <c r="BC22" s="66"/>
      <c r="BD22" s="66"/>
      <c r="BE22" s="66"/>
      <c r="BF22" s="66"/>
      <c r="BG22" s="66"/>
      <c r="BH22" s="67"/>
      <c r="BI22" s="66"/>
      <c r="BJ22" s="66"/>
    </row>
    <row r="23" spans="1:62" s="43" customFormat="1" ht="12.75" customHeight="1">
      <c r="A23" s="18" t="s">
        <v>212</v>
      </c>
      <c r="B23" s="66"/>
      <c r="C23" s="66"/>
      <c r="D23" s="66"/>
      <c r="E23" s="65"/>
      <c r="F23" s="66">
        <v>5.5</v>
      </c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7"/>
      <c r="BI23" s="66"/>
      <c r="BJ23" s="66"/>
    </row>
    <row r="24" spans="1:62" s="43" customFormat="1" ht="12.75" customHeight="1">
      <c r="A24" s="18" t="s">
        <v>208</v>
      </c>
      <c r="B24" s="66"/>
      <c r="C24" s="66"/>
      <c r="D24" s="66"/>
      <c r="E24" s="65"/>
      <c r="F24" s="66">
        <v>8</v>
      </c>
      <c r="G24" s="66"/>
      <c r="H24" s="66"/>
      <c r="I24" s="66"/>
      <c r="J24" s="66"/>
      <c r="K24" s="66"/>
      <c r="L24" s="66"/>
      <c r="M24" s="66"/>
      <c r="N24" s="66"/>
      <c r="O24" s="66"/>
      <c r="P24" s="66"/>
      <c r="Q24" s="66"/>
      <c r="R24" s="66"/>
      <c r="S24" s="66"/>
      <c r="T24" s="66"/>
      <c r="U24" s="66"/>
      <c r="V24" s="66"/>
      <c r="W24" s="66"/>
      <c r="X24" s="66"/>
      <c r="Y24" s="66"/>
      <c r="Z24" s="66"/>
      <c r="AA24" s="66"/>
      <c r="AB24" s="66"/>
      <c r="AC24" s="66"/>
      <c r="AD24" s="66"/>
      <c r="AE24" s="66"/>
      <c r="AF24" s="66"/>
      <c r="AG24" s="66"/>
      <c r="AH24" s="66"/>
      <c r="AI24" s="66"/>
      <c r="AJ24" s="66"/>
      <c r="AK24" s="66"/>
      <c r="AL24" s="66"/>
      <c r="AM24" s="66"/>
      <c r="AN24" s="66"/>
      <c r="AO24" s="66"/>
      <c r="AP24" s="66"/>
      <c r="AQ24" s="66"/>
      <c r="AR24" s="66"/>
      <c r="AS24" s="66"/>
      <c r="AT24" s="66"/>
      <c r="AU24" s="66"/>
      <c r="AV24" s="66"/>
      <c r="AW24" s="66"/>
      <c r="AX24" s="66"/>
      <c r="AY24" s="66"/>
      <c r="AZ24" s="66"/>
      <c r="BA24" s="66"/>
      <c r="BB24" s="66"/>
      <c r="BC24" s="66"/>
      <c r="BD24" s="66"/>
      <c r="BE24" s="66"/>
      <c r="BF24" s="66"/>
      <c r="BG24" s="66"/>
      <c r="BH24" s="67"/>
      <c r="BI24" s="66"/>
      <c r="BJ24" s="66"/>
    </row>
    <row r="25" spans="1:62" s="43" customFormat="1" ht="12.75" customHeight="1">
      <c r="A25" s="18" t="s">
        <v>182</v>
      </c>
      <c r="B25" s="66">
        <v>12</v>
      </c>
      <c r="C25" s="66"/>
      <c r="D25" s="66"/>
      <c r="E25" s="65"/>
      <c r="F25" s="66">
        <v>9.112244897959183</v>
      </c>
      <c r="G25" s="66"/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66"/>
      <c r="T25" s="66"/>
      <c r="U25" s="66"/>
      <c r="V25" s="66"/>
      <c r="W25" s="66"/>
      <c r="X25" s="66"/>
      <c r="Y25" s="66"/>
      <c r="Z25" s="66"/>
      <c r="AA25" s="66"/>
      <c r="AB25" s="66"/>
      <c r="AC25" s="66"/>
      <c r="AD25" s="66"/>
      <c r="AE25" s="66"/>
      <c r="AF25" s="66"/>
      <c r="AG25" s="66"/>
      <c r="AH25" s="66"/>
      <c r="AI25" s="66"/>
      <c r="AJ25" s="66"/>
      <c r="AK25" s="66"/>
      <c r="AL25" s="66"/>
      <c r="AM25" s="66"/>
      <c r="AN25" s="66"/>
      <c r="AO25" s="66"/>
      <c r="AP25" s="66"/>
      <c r="AQ25" s="66"/>
      <c r="AR25" s="66"/>
      <c r="AS25" s="66"/>
      <c r="AT25" s="66"/>
      <c r="AU25" s="66"/>
      <c r="AV25" s="66"/>
      <c r="AW25" s="66"/>
      <c r="AX25" s="66"/>
      <c r="AY25" s="66"/>
      <c r="AZ25" s="66"/>
      <c r="BA25" s="66"/>
      <c r="BB25" s="66"/>
      <c r="BC25" s="66"/>
      <c r="BD25" s="66"/>
      <c r="BE25" s="66"/>
      <c r="BF25" s="66"/>
      <c r="BG25" s="66"/>
      <c r="BH25" s="67"/>
      <c r="BI25" s="66"/>
      <c r="BJ25" s="66"/>
    </row>
    <row r="26" spans="1:62" s="43" customFormat="1" ht="12.75" customHeight="1">
      <c r="A26" s="18" t="s">
        <v>209</v>
      </c>
      <c r="B26" s="66">
        <v>5</v>
      </c>
      <c r="C26" s="66"/>
      <c r="D26" s="66"/>
      <c r="E26" s="65"/>
      <c r="F26" s="66">
        <v>9.5</v>
      </c>
      <c r="G26" s="66"/>
      <c r="H26" s="66"/>
      <c r="I26" s="66"/>
      <c r="J26" s="66"/>
      <c r="K26" s="66"/>
      <c r="L26" s="66"/>
      <c r="M26" s="66"/>
      <c r="N26" s="66"/>
      <c r="O26" s="66"/>
      <c r="P26" s="66"/>
      <c r="Q26" s="66"/>
      <c r="R26" s="66"/>
      <c r="S26" s="66"/>
      <c r="T26" s="66"/>
      <c r="U26" s="66"/>
      <c r="V26" s="66"/>
      <c r="W26" s="66"/>
      <c r="X26" s="66"/>
      <c r="Y26" s="66"/>
      <c r="Z26" s="66"/>
      <c r="AA26" s="66"/>
      <c r="AB26" s="66"/>
      <c r="AC26" s="66"/>
      <c r="AD26" s="66"/>
      <c r="AE26" s="66"/>
      <c r="AF26" s="66"/>
      <c r="AG26" s="66"/>
      <c r="AH26" s="66"/>
      <c r="AI26" s="66"/>
      <c r="AJ26" s="66"/>
      <c r="AK26" s="66"/>
      <c r="AL26" s="66"/>
      <c r="AM26" s="66"/>
      <c r="AN26" s="66"/>
      <c r="AO26" s="66"/>
      <c r="AP26" s="66"/>
      <c r="AQ26" s="66"/>
      <c r="AR26" s="66"/>
      <c r="AS26" s="66"/>
      <c r="AT26" s="66"/>
      <c r="AU26" s="66"/>
      <c r="AV26" s="66"/>
      <c r="AW26" s="66"/>
      <c r="AX26" s="66"/>
      <c r="AY26" s="66"/>
      <c r="AZ26" s="66"/>
      <c r="BA26" s="66"/>
      <c r="BB26" s="66"/>
      <c r="BC26" s="66"/>
      <c r="BD26" s="66"/>
      <c r="BE26" s="66"/>
      <c r="BF26" s="66"/>
      <c r="BG26" s="66"/>
      <c r="BH26" s="67"/>
      <c r="BI26" s="66"/>
      <c r="BJ26" s="66"/>
    </row>
    <row r="27" spans="1:62" s="43" customFormat="1" ht="12.75" customHeight="1">
      <c r="A27" s="18" t="s">
        <v>179</v>
      </c>
      <c r="B27" s="66"/>
      <c r="C27" s="66"/>
      <c r="D27" s="66"/>
      <c r="E27" s="65"/>
      <c r="F27" s="66"/>
      <c r="G27" s="66"/>
      <c r="H27" s="66"/>
      <c r="I27" s="66"/>
      <c r="J27" s="66"/>
      <c r="K27" s="66"/>
      <c r="L27" s="66"/>
      <c r="M27" s="66"/>
      <c r="N27" s="66"/>
      <c r="O27" s="66"/>
      <c r="P27" s="66"/>
      <c r="Q27" s="66"/>
      <c r="R27" s="66"/>
      <c r="S27" s="66"/>
      <c r="T27" s="66"/>
      <c r="U27" s="66"/>
      <c r="V27" s="66"/>
      <c r="W27" s="66"/>
      <c r="X27" s="66"/>
      <c r="Y27" s="66"/>
      <c r="Z27" s="66"/>
      <c r="AA27" s="66"/>
      <c r="AB27" s="66"/>
      <c r="AC27" s="66"/>
      <c r="AD27" s="66"/>
      <c r="AE27" s="66"/>
      <c r="AF27" s="66"/>
      <c r="AG27" s="66"/>
      <c r="AH27" s="66"/>
      <c r="AI27" s="66"/>
      <c r="AJ27" s="66"/>
      <c r="AK27" s="66"/>
      <c r="AL27" s="66"/>
      <c r="AM27" s="66"/>
      <c r="AN27" s="66"/>
      <c r="AO27" s="66"/>
      <c r="AP27" s="66"/>
      <c r="AQ27" s="66"/>
      <c r="AR27" s="66"/>
      <c r="AS27" s="66"/>
      <c r="AT27" s="66"/>
      <c r="AU27" s="66"/>
      <c r="AV27" s="66"/>
      <c r="AW27" s="66"/>
      <c r="AX27" s="66"/>
      <c r="AY27" s="66"/>
      <c r="AZ27" s="66"/>
      <c r="BA27" s="66"/>
      <c r="BB27" s="66"/>
      <c r="BC27" s="66"/>
      <c r="BD27" s="66"/>
      <c r="BE27" s="66"/>
      <c r="BF27" s="66"/>
      <c r="BG27" s="66"/>
      <c r="BH27" s="67"/>
      <c r="BI27" s="66"/>
      <c r="BJ27" s="66"/>
    </row>
    <row r="28" spans="1:62" s="43" customFormat="1" ht="12.75" customHeight="1">
      <c r="A28" s="18" t="s">
        <v>184</v>
      </c>
      <c r="B28" s="66"/>
      <c r="C28" s="66"/>
      <c r="D28" s="66"/>
      <c r="E28" s="65"/>
      <c r="F28" s="66">
        <v>3.8333333333333335</v>
      </c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66"/>
      <c r="AC28" s="66"/>
      <c r="AD28" s="66"/>
      <c r="AE28" s="66"/>
      <c r="AF28" s="66"/>
      <c r="AG28" s="66"/>
      <c r="AH28" s="66"/>
      <c r="AI28" s="66"/>
      <c r="AJ28" s="66"/>
      <c r="AK28" s="66"/>
      <c r="AL28" s="66"/>
      <c r="AM28" s="66"/>
      <c r="AN28" s="66"/>
      <c r="AO28" s="66"/>
      <c r="AP28" s="66"/>
      <c r="AQ28" s="66"/>
      <c r="AR28" s="66"/>
      <c r="AS28" s="66"/>
      <c r="AT28" s="66"/>
      <c r="AU28" s="66"/>
      <c r="AV28" s="66"/>
      <c r="AW28" s="66"/>
      <c r="AX28" s="66"/>
      <c r="AY28" s="66"/>
      <c r="AZ28" s="66"/>
      <c r="BA28" s="66"/>
      <c r="BB28" s="66"/>
      <c r="BC28" s="66"/>
      <c r="BD28" s="66"/>
      <c r="BE28" s="66"/>
      <c r="BF28" s="66"/>
      <c r="BG28" s="66"/>
      <c r="BH28" s="67"/>
      <c r="BI28" s="66"/>
      <c r="BJ28" s="66"/>
    </row>
    <row r="29" spans="1:62" s="43" customFormat="1" ht="12.75" customHeight="1">
      <c r="A29" s="18" t="s">
        <v>211</v>
      </c>
      <c r="B29" s="66"/>
      <c r="C29" s="66"/>
      <c r="D29" s="66"/>
      <c r="E29" s="65"/>
      <c r="F29" s="66"/>
      <c r="G29" s="66"/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7"/>
      <c r="BI29" s="66"/>
      <c r="BJ29" s="66"/>
    </row>
    <row r="30" spans="1:62" s="43" customFormat="1" ht="12.75" customHeight="1">
      <c r="A30" s="18" t="s">
        <v>199</v>
      </c>
      <c r="B30" s="66"/>
      <c r="C30" s="66"/>
      <c r="D30" s="66"/>
      <c r="E30" s="65"/>
      <c r="F30" s="66"/>
      <c r="G30" s="66"/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X30" s="66"/>
      <c r="Y30" s="66"/>
      <c r="Z30" s="66"/>
      <c r="AA30" s="66"/>
      <c r="AB30" s="66"/>
      <c r="AC30" s="66"/>
      <c r="AD30" s="66"/>
      <c r="AE30" s="66"/>
      <c r="AF30" s="66"/>
      <c r="AG30" s="66"/>
      <c r="AH30" s="66"/>
      <c r="AI30" s="66"/>
      <c r="AJ30" s="66"/>
      <c r="AK30" s="66"/>
      <c r="AL30" s="66"/>
      <c r="AM30" s="66"/>
      <c r="AN30" s="66"/>
      <c r="AO30" s="66"/>
      <c r="AP30" s="66"/>
      <c r="AQ30" s="66"/>
      <c r="AR30" s="66"/>
      <c r="AS30" s="66"/>
      <c r="AT30" s="66"/>
      <c r="AU30" s="66"/>
      <c r="AV30" s="66"/>
      <c r="AW30" s="66"/>
      <c r="AX30" s="66"/>
      <c r="AY30" s="66"/>
      <c r="AZ30" s="66"/>
      <c r="BA30" s="66"/>
      <c r="BB30" s="66"/>
      <c r="BC30" s="66"/>
      <c r="BD30" s="66"/>
      <c r="BE30" s="66"/>
      <c r="BF30" s="66"/>
      <c r="BG30" s="66"/>
      <c r="BH30" s="67"/>
      <c r="BI30" s="66"/>
      <c r="BJ30" s="66"/>
    </row>
    <row r="31" spans="1:62" s="43" customFormat="1" ht="12.75" customHeight="1">
      <c r="A31" s="18" t="s">
        <v>189</v>
      </c>
      <c r="B31" s="66"/>
      <c r="C31" s="66"/>
      <c r="D31" s="66"/>
      <c r="E31" s="65"/>
      <c r="F31" s="66"/>
      <c r="G31" s="66"/>
      <c r="H31" s="66"/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66"/>
      <c r="X31" s="66"/>
      <c r="Y31" s="66"/>
      <c r="Z31" s="66"/>
      <c r="AA31" s="66"/>
      <c r="AB31" s="66"/>
      <c r="AC31" s="66"/>
      <c r="AD31" s="66"/>
      <c r="AE31" s="66"/>
      <c r="AF31" s="66"/>
      <c r="AG31" s="66"/>
      <c r="AH31" s="66"/>
      <c r="AI31" s="66"/>
      <c r="AJ31" s="66"/>
      <c r="AK31" s="66"/>
      <c r="AL31" s="66"/>
      <c r="AM31" s="66"/>
      <c r="AN31" s="66"/>
      <c r="AO31" s="66"/>
      <c r="AP31" s="66"/>
      <c r="AQ31" s="66"/>
      <c r="AR31" s="66"/>
      <c r="AS31" s="66"/>
      <c r="AT31" s="66"/>
      <c r="AU31" s="66"/>
      <c r="AV31" s="66"/>
      <c r="AW31" s="66"/>
      <c r="AX31" s="66"/>
      <c r="AY31" s="66"/>
      <c r="AZ31" s="66"/>
      <c r="BA31" s="66"/>
      <c r="BB31" s="66"/>
      <c r="BC31" s="66"/>
      <c r="BD31" s="66"/>
      <c r="BE31" s="66"/>
      <c r="BF31" s="66"/>
      <c r="BG31" s="66"/>
      <c r="BH31" s="67"/>
      <c r="BI31" s="66"/>
      <c r="BJ31" s="66"/>
    </row>
    <row r="32" spans="1:62" s="43" customFormat="1" ht="12.75" customHeight="1">
      <c r="A32" s="18" t="s">
        <v>173</v>
      </c>
      <c r="B32" s="66"/>
      <c r="C32" s="66"/>
      <c r="D32" s="66"/>
      <c r="E32" s="65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6"/>
      <c r="AI32" s="66"/>
      <c r="AJ32" s="66"/>
      <c r="AK32" s="66"/>
      <c r="AL32" s="66"/>
      <c r="AM32" s="66"/>
      <c r="AN32" s="66"/>
      <c r="AO32" s="66"/>
      <c r="AP32" s="66"/>
      <c r="AQ32" s="66"/>
      <c r="AR32" s="66"/>
      <c r="AS32" s="66"/>
      <c r="AT32" s="66"/>
      <c r="AU32" s="66"/>
      <c r="AV32" s="66"/>
      <c r="AW32" s="66"/>
      <c r="AX32" s="66"/>
      <c r="AY32" s="66"/>
      <c r="AZ32" s="66"/>
      <c r="BA32" s="66"/>
      <c r="BB32" s="66"/>
      <c r="BC32" s="66"/>
      <c r="BD32" s="66"/>
      <c r="BE32" s="66"/>
      <c r="BF32" s="66"/>
      <c r="BG32" s="66"/>
      <c r="BH32" s="67"/>
      <c r="BI32" s="66"/>
      <c r="BJ32" s="66"/>
    </row>
    <row r="33" spans="1:62" s="43" customFormat="1" ht="12.75" customHeight="1">
      <c r="A33" s="18" t="s">
        <v>332</v>
      </c>
      <c r="B33" s="66">
        <v>2</v>
      </c>
      <c r="C33" s="66">
        <v>2</v>
      </c>
      <c r="D33" s="66"/>
      <c r="E33" s="65"/>
      <c r="F33" s="66">
        <v>2</v>
      </c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6"/>
      <c r="AQ33" s="66"/>
      <c r="AR33" s="66"/>
      <c r="AS33" s="66"/>
      <c r="AT33" s="66"/>
      <c r="AU33" s="66"/>
      <c r="AV33" s="66"/>
      <c r="AW33" s="66"/>
      <c r="AX33" s="66"/>
      <c r="AY33" s="66"/>
      <c r="AZ33" s="66"/>
      <c r="BA33" s="66"/>
      <c r="BB33" s="66"/>
      <c r="BC33" s="66"/>
      <c r="BD33" s="66"/>
      <c r="BE33" s="66"/>
      <c r="BF33" s="66"/>
      <c r="BG33" s="66"/>
      <c r="BH33" s="67"/>
      <c r="BI33" s="66"/>
      <c r="BJ33" s="66"/>
    </row>
    <row r="34" spans="1:62" s="43" customFormat="1" ht="12.75" customHeight="1">
      <c r="A34" s="18" t="s">
        <v>153</v>
      </c>
      <c r="B34" s="66"/>
      <c r="C34" s="66"/>
      <c r="D34" s="66"/>
      <c r="E34" s="65"/>
      <c r="F34" s="66"/>
      <c r="G34" s="66"/>
      <c r="H34" s="66"/>
      <c r="I34" s="66"/>
      <c r="J34" s="66"/>
      <c r="K34" s="66"/>
      <c r="L34" s="66"/>
      <c r="M34" s="66"/>
      <c r="N34" s="66"/>
      <c r="O34" s="66"/>
      <c r="P34" s="66"/>
      <c r="Q34" s="66"/>
      <c r="R34" s="66"/>
      <c r="S34" s="66"/>
      <c r="T34" s="66"/>
      <c r="U34" s="66"/>
      <c r="V34" s="66"/>
      <c r="W34" s="66"/>
      <c r="X34" s="66"/>
      <c r="Y34" s="66"/>
      <c r="Z34" s="66"/>
      <c r="AA34" s="66"/>
      <c r="AB34" s="66"/>
      <c r="AC34" s="66"/>
      <c r="AD34" s="66"/>
      <c r="AE34" s="66"/>
      <c r="AF34" s="66"/>
      <c r="AG34" s="66"/>
      <c r="AH34" s="66"/>
      <c r="AI34" s="66"/>
      <c r="AJ34" s="66"/>
      <c r="AK34" s="66"/>
      <c r="AL34" s="66"/>
      <c r="AM34" s="66"/>
      <c r="AN34" s="66"/>
      <c r="AO34" s="66"/>
      <c r="AP34" s="66"/>
      <c r="AQ34" s="66"/>
      <c r="AR34" s="66"/>
      <c r="AS34" s="66"/>
      <c r="AT34" s="66"/>
      <c r="AU34" s="66"/>
      <c r="AV34" s="66"/>
      <c r="AW34" s="66"/>
      <c r="AX34" s="66"/>
      <c r="AY34" s="66"/>
      <c r="AZ34" s="66"/>
      <c r="BA34" s="66"/>
      <c r="BB34" s="66"/>
      <c r="BC34" s="66"/>
      <c r="BD34" s="66"/>
      <c r="BE34" s="66"/>
      <c r="BF34" s="66"/>
      <c r="BG34" s="66"/>
      <c r="BH34" s="67"/>
      <c r="BI34" s="66"/>
      <c r="BJ34" s="66"/>
    </row>
    <row r="35" spans="1:62" s="43" customFormat="1" ht="12.75" customHeight="1">
      <c r="A35" s="18" t="s">
        <v>205</v>
      </c>
      <c r="B35" s="66"/>
      <c r="C35" s="66"/>
      <c r="D35" s="66"/>
      <c r="E35" s="65"/>
      <c r="F35" s="66"/>
      <c r="G35" s="66"/>
      <c r="H35" s="66"/>
      <c r="I35" s="66"/>
      <c r="J35" s="66"/>
      <c r="K35" s="66"/>
      <c r="L35" s="66"/>
      <c r="M35" s="66"/>
      <c r="N35" s="66"/>
      <c r="O35" s="66"/>
      <c r="P35" s="66"/>
      <c r="Q35" s="66"/>
      <c r="R35" s="66"/>
      <c r="S35" s="66"/>
      <c r="T35" s="66"/>
      <c r="U35" s="66"/>
      <c r="V35" s="66"/>
      <c r="W35" s="66"/>
      <c r="X35" s="66"/>
      <c r="Y35" s="66"/>
      <c r="Z35" s="66"/>
      <c r="AA35" s="66"/>
      <c r="AB35" s="66"/>
      <c r="AC35" s="66"/>
      <c r="AD35" s="66"/>
      <c r="AE35" s="66"/>
      <c r="AF35" s="66"/>
      <c r="AG35" s="66"/>
      <c r="AH35" s="66"/>
      <c r="AI35" s="66"/>
      <c r="AJ35" s="66"/>
      <c r="AK35" s="66"/>
      <c r="AL35" s="66"/>
      <c r="AM35" s="66"/>
      <c r="AN35" s="66"/>
      <c r="AO35" s="66"/>
      <c r="AP35" s="66"/>
      <c r="AQ35" s="66"/>
      <c r="AR35" s="66"/>
      <c r="AS35" s="66"/>
      <c r="AT35" s="66"/>
      <c r="AU35" s="66"/>
      <c r="AV35" s="66"/>
      <c r="AW35" s="66"/>
      <c r="AX35" s="66"/>
      <c r="AY35" s="66"/>
      <c r="AZ35" s="66"/>
      <c r="BA35" s="66"/>
      <c r="BB35" s="66"/>
      <c r="BC35" s="66"/>
      <c r="BD35" s="66"/>
      <c r="BE35" s="66"/>
      <c r="BF35" s="66"/>
      <c r="BG35" s="66"/>
      <c r="BH35" s="67"/>
      <c r="BI35" s="66"/>
      <c r="BJ35" s="66"/>
    </row>
    <row r="36" spans="1:62" s="43" customFormat="1" ht="12.75" customHeight="1">
      <c r="A36" s="18" t="s">
        <v>168</v>
      </c>
      <c r="B36" s="66">
        <v>11</v>
      </c>
      <c r="C36" s="66"/>
      <c r="D36" s="66"/>
      <c r="E36" s="65"/>
      <c r="F36" s="66">
        <v>2.6666666666666665</v>
      </c>
      <c r="G36" s="66"/>
      <c r="H36" s="66"/>
      <c r="I36" s="66"/>
      <c r="J36" s="66"/>
      <c r="K36" s="66"/>
      <c r="L36" s="66"/>
      <c r="M36" s="66"/>
      <c r="N36" s="66"/>
      <c r="O36" s="66"/>
      <c r="P36" s="66"/>
      <c r="Q36" s="66"/>
      <c r="R36" s="66"/>
      <c r="S36" s="66"/>
      <c r="T36" s="66"/>
      <c r="U36" s="66"/>
      <c r="V36" s="66"/>
      <c r="W36" s="66"/>
      <c r="X36" s="66"/>
      <c r="Y36" s="66"/>
      <c r="Z36" s="66"/>
      <c r="AA36" s="66"/>
      <c r="AB36" s="66"/>
      <c r="AC36" s="66"/>
      <c r="AD36" s="66"/>
      <c r="AE36" s="66"/>
      <c r="AF36" s="66"/>
      <c r="AG36" s="66"/>
      <c r="AH36" s="66"/>
      <c r="AI36" s="66"/>
      <c r="AJ36" s="66"/>
      <c r="AK36" s="66"/>
      <c r="AL36" s="66"/>
      <c r="AM36" s="66"/>
      <c r="AN36" s="66"/>
      <c r="AO36" s="66"/>
      <c r="AP36" s="66"/>
      <c r="AQ36" s="66"/>
      <c r="AR36" s="66"/>
      <c r="AS36" s="66"/>
      <c r="AT36" s="66"/>
      <c r="AU36" s="66"/>
      <c r="AV36" s="66"/>
      <c r="AW36" s="66"/>
      <c r="AX36" s="66"/>
      <c r="AY36" s="66"/>
      <c r="AZ36" s="66"/>
      <c r="BA36" s="66"/>
      <c r="BB36" s="66"/>
      <c r="BC36" s="66"/>
      <c r="BD36" s="66"/>
      <c r="BE36" s="66"/>
      <c r="BF36" s="66"/>
      <c r="BG36" s="66"/>
      <c r="BH36" s="67"/>
      <c r="BI36" s="66"/>
      <c r="BJ36" s="66"/>
    </row>
    <row r="37" spans="1:62" s="43" customFormat="1" ht="12.75" customHeight="1">
      <c r="A37" s="18" t="s">
        <v>169</v>
      </c>
      <c r="B37" s="66">
        <v>8</v>
      </c>
      <c r="C37" s="66"/>
      <c r="D37" s="66"/>
      <c r="E37" s="65"/>
      <c r="F37" s="66">
        <v>2</v>
      </c>
      <c r="G37" s="66"/>
      <c r="H37" s="66"/>
      <c r="I37" s="66"/>
      <c r="J37" s="66"/>
      <c r="K37" s="66"/>
      <c r="L37" s="66"/>
      <c r="M37" s="66"/>
      <c r="N37" s="66"/>
      <c r="O37" s="66"/>
      <c r="P37" s="66"/>
      <c r="Q37" s="66"/>
      <c r="R37" s="66"/>
      <c r="S37" s="66"/>
      <c r="T37" s="66"/>
      <c r="U37" s="66"/>
      <c r="V37" s="66"/>
      <c r="W37" s="66"/>
      <c r="X37" s="66"/>
      <c r="Y37" s="66"/>
      <c r="Z37" s="66"/>
      <c r="AA37" s="66"/>
      <c r="AB37" s="66"/>
      <c r="AC37" s="66"/>
      <c r="AD37" s="66"/>
      <c r="AE37" s="66"/>
      <c r="AF37" s="66"/>
      <c r="AG37" s="66"/>
      <c r="AH37" s="66"/>
      <c r="AI37" s="66"/>
      <c r="AJ37" s="66"/>
      <c r="AK37" s="66"/>
      <c r="AL37" s="66"/>
      <c r="AM37" s="66"/>
      <c r="AN37" s="66"/>
      <c r="AO37" s="66"/>
      <c r="AP37" s="66"/>
      <c r="AQ37" s="66"/>
      <c r="AR37" s="66"/>
      <c r="AS37" s="66"/>
      <c r="AT37" s="66"/>
      <c r="AU37" s="66"/>
      <c r="AV37" s="66"/>
      <c r="AW37" s="66"/>
      <c r="AX37" s="66"/>
      <c r="AY37" s="66"/>
      <c r="AZ37" s="66"/>
      <c r="BA37" s="66"/>
      <c r="BB37" s="66"/>
      <c r="BC37" s="66"/>
      <c r="BD37" s="66"/>
      <c r="BE37" s="66"/>
      <c r="BF37" s="66"/>
      <c r="BG37" s="66"/>
      <c r="BH37" s="67"/>
      <c r="BI37" s="66"/>
      <c r="BJ37" s="66"/>
    </row>
    <row r="38" spans="1:62" s="43" customFormat="1" ht="12.75" customHeight="1">
      <c r="A38" s="18" t="s">
        <v>214</v>
      </c>
      <c r="B38" s="66"/>
      <c r="C38" s="66"/>
      <c r="D38" s="66"/>
      <c r="E38" s="65"/>
      <c r="F38" s="66"/>
      <c r="G38" s="66"/>
      <c r="H38" s="66"/>
      <c r="I38" s="66"/>
      <c r="J38" s="66"/>
      <c r="K38" s="66"/>
      <c r="L38" s="66"/>
      <c r="M38" s="66"/>
      <c r="N38" s="66"/>
      <c r="O38" s="66"/>
      <c r="P38" s="66"/>
      <c r="Q38" s="66"/>
      <c r="R38" s="66"/>
      <c r="S38" s="66"/>
      <c r="T38" s="66"/>
      <c r="U38" s="66"/>
      <c r="V38" s="66"/>
      <c r="W38" s="66"/>
      <c r="X38" s="66"/>
      <c r="Y38" s="66"/>
      <c r="Z38" s="66"/>
      <c r="AA38" s="66"/>
      <c r="AB38" s="66"/>
      <c r="AC38" s="66"/>
      <c r="AD38" s="66"/>
      <c r="AE38" s="66"/>
      <c r="AF38" s="66"/>
      <c r="AG38" s="66"/>
      <c r="AH38" s="66"/>
      <c r="AI38" s="66"/>
      <c r="AJ38" s="66"/>
      <c r="AK38" s="66"/>
      <c r="AL38" s="66"/>
      <c r="AM38" s="66"/>
      <c r="AN38" s="66"/>
      <c r="AO38" s="66"/>
      <c r="AP38" s="66"/>
      <c r="AQ38" s="66"/>
      <c r="AR38" s="66"/>
      <c r="AS38" s="66"/>
      <c r="AT38" s="66"/>
      <c r="AU38" s="66"/>
      <c r="AV38" s="66"/>
      <c r="AW38" s="66"/>
      <c r="AX38" s="66"/>
      <c r="AY38" s="66"/>
      <c r="AZ38" s="66"/>
      <c r="BA38" s="66"/>
      <c r="BB38" s="66"/>
      <c r="BC38" s="66"/>
      <c r="BD38" s="66"/>
      <c r="BE38" s="66"/>
      <c r="BF38" s="66"/>
      <c r="BG38" s="66"/>
      <c r="BH38" s="67"/>
      <c r="BI38" s="66"/>
      <c r="BJ38" s="66"/>
    </row>
    <row r="39" spans="1:62" s="43" customFormat="1" ht="12.75" customHeight="1">
      <c r="A39" s="18" t="s">
        <v>197</v>
      </c>
      <c r="B39" s="66"/>
      <c r="C39" s="66"/>
      <c r="D39" s="66"/>
      <c r="E39" s="65"/>
      <c r="F39" s="66"/>
      <c r="G39" s="66"/>
      <c r="H39" s="66"/>
      <c r="I39" s="66"/>
      <c r="J39" s="66"/>
      <c r="K39" s="66"/>
      <c r="L39" s="66"/>
      <c r="M39" s="66"/>
      <c r="N39" s="66"/>
      <c r="O39" s="66"/>
      <c r="P39" s="66"/>
      <c r="Q39" s="66"/>
      <c r="R39" s="66"/>
      <c r="S39" s="66"/>
      <c r="T39" s="66"/>
      <c r="U39" s="66"/>
      <c r="V39" s="66"/>
      <c r="W39" s="66"/>
      <c r="X39" s="66"/>
      <c r="Y39" s="66"/>
      <c r="Z39" s="66"/>
      <c r="AA39" s="66"/>
      <c r="AB39" s="66"/>
      <c r="AC39" s="66"/>
      <c r="AD39" s="66"/>
      <c r="AE39" s="66"/>
      <c r="AF39" s="66"/>
      <c r="AG39" s="66"/>
      <c r="AH39" s="66"/>
      <c r="AI39" s="66"/>
      <c r="AJ39" s="66"/>
      <c r="AK39" s="66"/>
      <c r="AL39" s="66"/>
      <c r="AM39" s="66"/>
      <c r="AN39" s="66"/>
      <c r="AO39" s="66"/>
      <c r="AP39" s="66"/>
      <c r="AQ39" s="66"/>
      <c r="AR39" s="66"/>
      <c r="AS39" s="66"/>
      <c r="AT39" s="66"/>
      <c r="AU39" s="66"/>
      <c r="AV39" s="66"/>
      <c r="AW39" s="66"/>
      <c r="AX39" s="66"/>
      <c r="AY39" s="66"/>
      <c r="AZ39" s="66"/>
      <c r="BA39" s="66"/>
      <c r="BB39" s="66"/>
      <c r="BC39" s="66"/>
      <c r="BD39" s="66"/>
      <c r="BE39" s="66"/>
      <c r="BF39" s="66"/>
      <c r="BG39" s="66"/>
      <c r="BH39" s="67"/>
      <c r="BI39" s="66"/>
      <c r="BJ39" s="66"/>
    </row>
    <row r="40" spans="1:62" s="43" customFormat="1" ht="12.75" customHeight="1">
      <c r="A40" s="18" t="s">
        <v>331</v>
      </c>
      <c r="B40" s="66"/>
      <c r="C40" s="66"/>
      <c r="D40" s="66"/>
      <c r="E40" s="65"/>
      <c r="F40" s="66"/>
      <c r="G40" s="66"/>
      <c r="H40" s="66"/>
      <c r="I40" s="66"/>
      <c r="J40" s="66"/>
      <c r="K40" s="66"/>
      <c r="L40" s="66"/>
      <c r="M40" s="66"/>
      <c r="N40" s="66"/>
      <c r="O40" s="66"/>
      <c r="P40" s="66"/>
      <c r="Q40" s="66"/>
      <c r="R40" s="66"/>
      <c r="S40" s="66"/>
      <c r="T40" s="66"/>
      <c r="U40" s="66"/>
      <c r="V40" s="66"/>
      <c r="W40" s="66"/>
      <c r="X40" s="66"/>
      <c r="Y40" s="66"/>
      <c r="Z40" s="66"/>
      <c r="AA40" s="66"/>
      <c r="AB40" s="66"/>
      <c r="AC40" s="66"/>
      <c r="AD40" s="66"/>
      <c r="AE40" s="66"/>
      <c r="AF40" s="66"/>
      <c r="AG40" s="66"/>
      <c r="AH40" s="66"/>
      <c r="AI40" s="66"/>
      <c r="AJ40" s="66"/>
      <c r="AK40" s="66"/>
      <c r="AL40" s="66"/>
      <c r="AM40" s="66"/>
      <c r="AN40" s="66"/>
      <c r="AO40" s="66"/>
      <c r="AP40" s="66"/>
      <c r="AQ40" s="66"/>
      <c r="AR40" s="66"/>
      <c r="AS40" s="66"/>
      <c r="AT40" s="66"/>
      <c r="AU40" s="66"/>
      <c r="AV40" s="66"/>
      <c r="AW40" s="66"/>
      <c r="AX40" s="66"/>
      <c r="AY40" s="66"/>
      <c r="AZ40" s="66"/>
      <c r="BA40" s="66"/>
      <c r="BB40" s="66"/>
      <c r="BC40" s="66"/>
      <c r="BD40" s="66"/>
      <c r="BE40" s="66"/>
      <c r="BF40" s="66"/>
      <c r="BG40" s="66"/>
      <c r="BH40" s="67"/>
      <c r="BI40" s="66"/>
      <c r="BJ40" s="66"/>
    </row>
    <row r="41" spans="1:62" s="43" customFormat="1" ht="12.75" customHeight="1">
      <c r="A41" s="18" t="s">
        <v>196</v>
      </c>
      <c r="B41" s="66">
        <v>32</v>
      </c>
      <c r="C41" s="66"/>
      <c r="D41" s="66"/>
      <c r="E41" s="65"/>
      <c r="F41" s="66"/>
      <c r="G41" s="66"/>
      <c r="H41" s="66"/>
      <c r="I41" s="66"/>
      <c r="J41" s="66"/>
      <c r="K41" s="66"/>
      <c r="L41" s="66"/>
      <c r="M41" s="66"/>
      <c r="N41" s="66"/>
      <c r="O41" s="66"/>
      <c r="P41" s="66"/>
      <c r="Q41" s="66"/>
      <c r="R41" s="66"/>
      <c r="S41" s="66"/>
      <c r="T41" s="66"/>
      <c r="U41" s="66"/>
      <c r="V41" s="66"/>
      <c r="W41" s="66"/>
      <c r="X41" s="66"/>
      <c r="Y41" s="66"/>
      <c r="Z41" s="66"/>
      <c r="AA41" s="66"/>
      <c r="AB41" s="66"/>
      <c r="AC41" s="66"/>
      <c r="AD41" s="66"/>
      <c r="AE41" s="66"/>
      <c r="AF41" s="66"/>
      <c r="AG41" s="66"/>
      <c r="AH41" s="66"/>
      <c r="AI41" s="66"/>
      <c r="AJ41" s="66"/>
      <c r="AK41" s="66"/>
      <c r="AL41" s="66"/>
      <c r="AM41" s="66"/>
      <c r="AN41" s="66"/>
      <c r="AO41" s="66"/>
      <c r="AP41" s="66"/>
      <c r="AQ41" s="66"/>
      <c r="AR41" s="66"/>
      <c r="AS41" s="66"/>
      <c r="AT41" s="66"/>
      <c r="AU41" s="66"/>
      <c r="AV41" s="66"/>
      <c r="AW41" s="66"/>
      <c r="AX41" s="66"/>
      <c r="AY41" s="66"/>
      <c r="AZ41" s="66"/>
      <c r="BA41" s="66"/>
      <c r="BB41" s="66"/>
      <c r="BC41" s="66"/>
      <c r="BD41" s="66"/>
      <c r="BE41" s="66"/>
      <c r="BF41" s="66"/>
      <c r="BG41" s="66"/>
      <c r="BH41" s="67"/>
      <c r="BI41" s="66"/>
      <c r="BJ41" s="66"/>
    </row>
    <row r="42" spans="1:62" s="43" customFormat="1" ht="12.75" customHeight="1">
      <c r="A42" s="18" t="s">
        <v>176</v>
      </c>
      <c r="B42" s="66"/>
      <c r="C42" s="66"/>
      <c r="D42" s="66"/>
      <c r="E42" s="65"/>
      <c r="F42" s="66">
        <v>14</v>
      </c>
      <c r="G42" s="66"/>
      <c r="H42" s="66"/>
      <c r="I42" s="66"/>
      <c r="J42" s="66"/>
      <c r="K42" s="66"/>
      <c r="L42" s="66"/>
      <c r="M42" s="66"/>
      <c r="N42" s="66"/>
      <c r="O42" s="66"/>
      <c r="P42" s="66"/>
      <c r="Q42" s="66"/>
      <c r="R42" s="66"/>
      <c r="S42" s="66"/>
      <c r="T42" s="66"/>
      <c r="U42" s="66"/>
      <c r="V42" s="66"/>
      <c r="W42" s="66"/>
      <c r="X42" s="66"/>
      <c r="Y42" s="66"/>
      <c r="Z42" s="66"/>
      <c r="AA42" s="66"/>
      <c r="AB42" s="66"/>
      <c r="AC42" s="66"/>
      <c r="AD42" s="66"/>
      <c r="AE42" s="66"/>
      <c r="AF42" s="66"/>
      <c r="AG42" s="66"/>
      <c r="AH42" s="66"/>
      <c r="AI42" s="66"/>
      <c r="AJ42" s="66"/>
      <c r="AK42" s="66"/>
      <c r="AL42" s="66"/>
      <c r="AM42" s="66"/>
      <c r="AN42" s="66"/>
      <c r="AO42" s="66"/>
      <c r="AP42" s="66"/>
      <c r="AQ42" s="66"/>
      <c r="AR42" s="66"/>
      <c r="AS42" s="66"/>
      <c r="AT42" s="66"/>
      <c r="AU42" s="66"/>
      <c r="AV42" s="66"/>
      <c r="AW42" s="66"/>
      <c r="AX42" s="66"/>
      <c r="AY42" s="66"/>
      <c r="AZ42" s="66"/>
      <c r="BA42" s="66"/>
      <c r="BB42" s="66"/>
      <c r="BC42" s="66"/>
      <c r="BD42" s="66"/>
      <c r="BE42" s="66"/>
      <c r="BF42" s="66"/>
      <c r="BG42" s="66"/>
      <c r="BH42" s="67"/>
      <c r="BI42" s="66"/>
      <c r="BJ42" s="66"/>
    </row>
    <row r="43" spans="1:62" s="43" customFormat="1" ht="12.75" customHeight="1">
      <c r="A43" s="18" t="s">
        <v>329</v>
      </c>
      <c r="B43" s="66"/>
      <c r="C43" s="66"/>
      <c r="D43" s="66"/>
      <c r="E43" s="65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7"/>
      <c r="BI43" s="66"/>
      <c r="BJ43" s="66"/>
    </row>
    <row r="44" spans="1:62" s="43" customFormat="1" ht="12.75" customHeight="1">
      <c r="A44" s="18" t="s">
        <v>330</v>
      </c>
      <c r="B44" s="66"/>
      <c r="C44" s="66"/>
      <c r="D44" s="66"/>
      <c r="E44" s="65"/>
      <c r="F44" s="66"/>
      <c r="G44" s="66"/>
      <c r="H44" s="66"/>
      <c r="I44" s="66"/>
      <c r="J44" s="66"/>
      <c r="K44" s="66"/>
      <c r="L44" s="66"/>
      <c r="M44" s="66"/>
      <c r="N44" s="66"/>
      <c r="O44" s="66"/>
      <c r="P44" s="66"/>
      <c r="Q44" s="66"/>
      <c r="R44" s="66"/>
      <c r="S44" s="66"/>
      <c r="T44" s="66"/>
      <c r="U44" s="66"/>
      <c r="V44" s="66"/>
      <c r="W44" s="66"/>
      <c r="X44" s="66"/>
      <c r="Y44" s="66"/>
      <c r="Z44" s="66"/>
      <c r="AA44" s="66"/>
      <c r="AB44" s="66"/>
      <c r="AC44" s="66"/>
      <c r="AD44" s="66"/>
      <c r="AE44" s="66"/>
      <c r="AF44" s="66"/>
      <c r="AG44" s="66"/>
      <c r="AH44" s="66"/>
      <c r="AI44" s="66"/>
      <c r="AJ44" s="66"/>
      <c r="AK44" s="66"/>
      <c r="AL44" s="66"/>
      <c r="AM44" s="66"/>
      <c r="AN44" s="66"/>
      <c r="AO44" s="66"/>
      <c r="AP44" s="66"/>
      <c r="AQ44" s="66"/>
      <c r="AR44" s="66"/>
      <c r="AS44" s="66"/>
      <c r="AT44" s="66"/>
      <c r="AU44" s="66"/>
      <c r="AV44" s="66"/>
      <c r="AW44" s="66"/>
      <c r="AX44" s="66"/>
      <c r="AY44" s="66"/>
      <c r="AZ44" s="66"/>
      <c r="BA44" s="66"/>
      <c r="BB44" s="66"/>
      <c r="BC44" s="66"/>
      <c r="BD44" s="66"/>
      <c r="BE44" s="66"/>
      <c r="BF44" s="66"/>
      <c r="BG44" s="66"/>
      <c r="BH44" s="67"/>
      <c r="BI44" s="66"/>
      <c r="BJ44" s="66"/>
    </row>
    <row r="45" spans="1:62" s="43" customFormat="1" ht="12.75" customHeight="1">
      <c r="A45" s="18" t="s">
        <v>334</v>
      </c>
      <c r="B45" s="66"/>
      <c r="C45" s="66"/>
      <c r="D45" s="66"/>
      <c r="E45" s="65"/>
      <c r="F45" s="66"/>
      <c r="G45" s="66"/>
      <c r="H45" s="66"/>
      <c r="I45" s="66"/>
      <c r="J45" s="66"/>
      <c r="K45" s="66"/>
      <c r="L45" s="66"/>
      <c r="M45" s="66"/>
      <c r="N45" s="66"/>
      <c r="O45" s="66"/>
      <c r="P45" s="66"/>
      <c r="Q45" s="66"/>
      <c r="R45" s="66"/>
      <c r="S45" s="66"/>
      <c r="T45" s="66"/>
      <c r="U45" s="66"/>
      <c r="V45" s="66"/>
      <c r="W45" s="66"/>
      <c r="X45" s="66"/>
      <c r="Y45" s="66"/>
      <c r="Z45" s="66"/>
      <c r="AA45" s="66"/>
      <c r="AB45" s="66"/>
      <c r="AC45" s="66"/>
      <c r="AD45" s="66"/>
      <c r="AE45" s="66"/>
      <c r="AF45" s="66"/>
      <c r="AG45" s="66"/>
      <c r="AH45" s="66"/>
      <c r="AI45" s="66"/>
      <c r="AJ45" s="66"/>
      <c r="AK45" s="66"/>
      <c r="AL45" s="66"/>
      <c r="AM45" s="66"/>
      <c r="AN45" s="66"/>
      <c r="AO45" s="66"/>
      <c r="AP45" s="66"/>
      <c r="AQ45" s="66"/>
      <c r="AR45" s="66"/>
      <c r="AS45" s="66"/>
      <c r="AT45" s="66"/>
      <c r="AU45" s="66"/>
      <c r="AV45" s="66"/>
      <c r="AW45" s="66"/>
      <c r="AX45" s="66"/>
      <c r="AY45" s="66"/>
      <c r="AZ45" s="66"/>
      <c r="BA45" s="66"/>
      <c r="BB45" s="66"/>
      <c r="BC45" s="66"/>
      <c r="BD45" s="66"/>
      <c r="BE45" s="66"/>
      <c r="BF45" s="66"/>
      <c r="BG45" s="66"/>
      <c r="BH45" s="67"/>
      <c r="BI45" s="66"/>
      <c r="BJ45" s="66"/>
    </row>
    <row r="46" spans="1:62" s="43" customFormat="1" ht="12.75" customHeight="1">
      <c r="A46" s="18" t="s">
        <v>335</v>
      </c>
      <c r="B46" s="66"/>
      <c r="C46" s="66"/>
      <c r="D46" s="66"/>
      <c r="E46" s="65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6"/>
      <c r="R46" s="66"/>
      <c r="S46" s="66"/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6"/>
      <c r="AI46" s="66"/>
      <c r="AJ46" s="66"/>
      <c r="AK46" s="66"/>
      <c r="AL46" s="66"/>
      <c r="AM46" s="66"/>
      <c r="AN46" s="66"/>
      <c r="AO46" s="66"/>
      <c r="AP46" s="66"/>
      <c r="AQ46" s="66"/>
      <c r="AR46" s="66"/>
      <c r="AS46" s="66"/>
      <c r="AT46" s="66"/>
      <c r="AU46" s="66"/>
      <c r="AV46" s="66"/>
      <c r="AW46" s="66"/>
      <c r="AX46" s="66"/>
      <c r="AY46" s="66"/>
      <c r="AZ46" s="66"/>
      <c r="BA46" s="66"/>
      <c r="BB46" s="66"/>
      <c r="BC46" s="66"/>
      <c r="BD46" s="66"/>
      <c r="BE46" s="66"/>
      <c r="BF46" s="66"/>
      <c r="BG46" s="66"/>
      <c r="BH46" s="67"/>
      <c r="BI46" s="66"/>
      <c r="BJ46" s="66"/>
    </row>
    <row r="47" spans="1:62" s="43" customFormat="1" ht="12.75" customHeight="1">
      <c r="A47" s="18" t="s">
        <v>215</v>
      </c>
      <c r="B47" s="66"/>
      <c r="C47" s="66"/>
      <c r="D47" s="66"/>
      <c r="E47" s="65"/>
      <c r="F47" s="66"/>
      <c r="G47" s="66"/>
      <c r="H47" s="66"/>
      <c r="I47" s="66"/>
      <c r="J47" s="66"/>
      <c r="K47" s="66"/>
      <c r="L47" s="66"/>
      <c r="M47" s="66"/>
      <c r="N47" s="66"/>
      <c r="O47" s="66"/>
      <c r="P47" s="66"/>
      <c r="Q47" s="66"/>
      <c r="R47" s="66"/>
      <c r="S47" s="66"/>
      <c r="T47" s="66"/>
      <c r="U47" s="66"/>
      <c r="V47" s="66"/>
      <c r="W47" s="66"/>
      <c r="X47" s="66"/>
      <c r="Y47" s="66"/>
      <c r="Z47" s="66"/>
      <c r="AA47" s="66"/>
      <c r="AB47" s="66"/>
      <c r="AC47" s="66"/>
      <c r="AD47" s="66"/>
      <c r="AE47" s="66"/>
      <c r="AF47" s="66"/>
      <c r="AG47" s="66"/>
      <c r="AH47" s="66"/>
      <c r="AI47" s="66"/>
      <c r="AJ47" s="66"/>
      <c r="AK47" s="66"/>
      <c r="AL47" s="66"/>
      <c r="AM47" s="66"/>
      <c r="AN47" s="66"/>
      <c r="AO47" s="66"/>
      <c r="AP47" s="66"/>
      <c r="AQ47" s="66"/>
      <c r="AR47" s="66"/>
      <c r="AS47" s="66"/>
      <c r="AT47" s="66"/>
      <c r="AU47" s="66"/>
      <c r="AV47" s="66"/>
      <c r="AW47" s="66"/>
      <c r="AX47" s="66"/>
      <c r="AY47" s="66"/>
      <c r="AZ47" s="66"/>
      <c r="BA47" s="66"/>
      <c r="BB47" s="66"/>
      <c r="BC47" s="66"/>
      <c r="BD47" s="66"/>
      <c r="BE47" s="66"/>
      <c r="BF47" s="66"/>
      <c r="BG47" s="66"/>
      <c r="BH47" s="67"/>
      <c r="BI47" s="66"/>
      <c r="BJ47" s="66"/>
    </row>
    <row r="48" spans="1:62" s="43" customFormat="1" ht="12.75" customHeight="1">
      <c r="A48" s="18" t="s">
        <v>193</v>
      </c>
      <c r="B48" s="66"/>
      <c r="C48" s="66"/>
      <c r="D48" s="66"/>
      <c r="E48" s="65"/>
      <c r="F48" s="66"/>
      <c r="G48" s="66"/>
      <c r="H48" s="66"/>
      <c r="I48" s="66"/>
      <c r="J48" s="66"/>
      <c r="K48" s="66"/>
      <c r="L48" s="66"/>
      <c r="M48" s="66"/>
      <c r="N48" s="66"/>
      <c r="O48" s="66"/>
      <c r="P48" s="66"/>
      <c r="Q48" s="66"/>
      <c r="R48" s="66"/>
      <c r="S48" s="66"/>
      <c r="T48" s="66"/>
      <c r="U48" s="66"/>
      <c r="V48" s="66"/>
      <c r="W48" s="66"/>
      <c r="X48" s="66"/>
      <c r="Y48" s="66"/>
      <c r="Z48" s="66"/>
      <c r="AA48" s="66"/>
      <c r="AB48" s="66"/>
      <c r="AC48" s="66"/>
      <c r="AD48" s="66"/>
      <c r="AE48" s="66"/>
      <c r="AF48" s="66"/>
      <c r="AG48" s="66"/>
      <c r="AH48" s="66"/>
      <c r="AI48" s="66"/>
      <c r="AJ48" s="66"/>
      <c r="AK48" s="66"/>
      <c r="AL48" s="66"/>
      <c r="AM48" s="66"/>
      <c r="AN48" s="66"/>
      <c r="AO48" s="66"/>
      <c r="AP48" s="66"/>
      <c r="AQ48" s="66"/>
      <c r="AR48" s="66"/>
      <c r="AS48" s="66"/>
      <c r="AT48" s="66"/>
      <c r="AU48" s="66"/>
      <c r="AV48" s="66"/>
      <c r="AW48" s="66"/>
      <c r="AX48" s="66"/>
      <c r="AY48" s="66"/>
      <c r="AZ48" s="66"/>
      <c r="BA48" s="66"/>
      <c r="BB48" s="66"/>
      <c r="BC48" s="66"/>
      <c r="BD48" s="66"/>
      <c r="BE48" s="66"/>
      <c r="BF48" s="66"/>
      <c r="BG48" s="66"/>
      <c r="BH48" s="67"/>
      <c r="BI48" s="66"/>
      <c r="BJ48" s="66"/>
    </row>
    <row r="49" spans="1:62" s="43" customFormat="1" ht="12.75" customHeight="1">
      <c r="A49" s="18" t="s">
        <v>336</v>
      </c>
      <c r="B49" s="66"/>
      <c r="C49" s="66"/>
      <c r="D49" s="66"/>
      <c r="E49" s="65"/>
      <c r="F49" s="66"/>
      <c r="G49" s="66"/>
      <c r="H49" s="66"/>
      <c r="I49" s="66"/>
      <c r="J49" s="66"/>
      <c r="K49" s="66"/>
      <c r="L49" s="66"/>
      <c r="M49" s="66"/>
      <c r="N49" s="66"/>
      <c r="O49" s="66"/>
      <c r="P49" s="66"/>
      <c r="Q49" s="66"/>
      <c r="R49" s="66"/>
      <c r="S49" s="66"/>
      <c r="T49" s="66"/>
      <c r="U49" s="66"/>
      <c r="V49" s="66"/>
      <c r="W49" s="66"/>
      <c r="X49" s="66"/>
      <c r="Y49" s="66"/>
      <c r="Z49" s="66"/>
      <c r="AA49" s="66"/>
      <c r="AB49" s="66"/>
      <c r="AC49" s="66"/>
      <c r="AD49" s="66"/>
      <c r="AE49" s="66"/>
      <c r="AF49" s="66"/>
      <c r="AG49" s="66"/>
      <c r="AH49" s="66"/>
      <c r="AI49" s="66"/>
      <c r="AJ49" s="66"/>
      <c r="AK49" s="66"/>
      <c r="AL49" s="66"/>
      <c r="AM49" s="66"/>
      <c r="AN49" s="66"/>
      <c r="AO49" s="66"/>
      <c r="AP49" s="66"/>
      <c r="AQ49" s="66"/>
      <c r="AR49" s="66"/>
      <c r="AS49" s="66"/>
      <c r="AT49" s="66"/>
      <c r="AU49" s="66"/>
      <c r="AV49" s="66"/>
      <c r="AW49" s="66"/>
      <c r="AX49" s="66"/>
      <c r="AY49" s="66"/>
      <c r="AZ49" s="66"/>
      <c r="BA49" s="66"/>
      <c r="BB49" s="66"/>
      <c r="BC49" s="66"/>
      <c r="BD49" s="66"/>
      <c r="BE49" s="66"/>
      <c r="BF49" s="66"/>
      <c r="BG49" s="66"/>
      <c r="BH49" s="67"/>
      <c r="BI49" s="66"/>
      <c r="BJ49" s="66"/>
    </row>
    <row r="50" spans="1:62" s="43" customFormat="1" ht="12.75" customHeight="1">
      <c r="A50" s="18" t="s">
        <v>337</v>
      </c>
      <c r="B50" s="66"/>
      <c r="C50" s="66"/>
      <c r="D50" s="66"/>
      <c r="E50" s="65"/>
      <c r="F50" s="66"/>
      <c r="G50" s="66"/>
      <c r="H50" s="66"/>
      <c r="I50" s="66"/>
      <c r="J50" s="66"/>
      <c r="K50" s="66"/>
      <c r="L50" s="66"/>
      <c r="M50" s="66"/>
      <c r="N50" s="66"/>
      <c r="O50" s="66"/>
      <c r="P50" s="66"/>
      <c r="Q50" s="66"/>
      <c r="R50" s="66"/>
      <c r="S50" s="66"/>
      <c r="T50" s="66"/>
      <c r="U50" s="66"/>
      <c r="V50" s="66"/>
      <c r="W50" s="66"/>
      <c r="X50" s="66"/>
      <c r="Y50" s="66"/>
      <c r="Z50" s="66"/>
      <c r="AA50" s="66"/>
      <c r="AB50" s="66"/>
      <c r="AC50" s="66"/>
      <c r="AD50" s="66"/>
      <c r="AE50" s="66"/>
      <c r="AF50" s="66"/>
      <c r="AG50" s="66"/>
      <c r="AH50" s="66"/>
      <c r="AI50" s="66"/>
      <c r="AJ50" s="66"/>
      <c r="AK50" s="66"/>
      <c r="AL50" s="66"/>
      <c r="AM50" s="66"/>
      <c r="AN50" s="66"/>
      <c r="AO50" s="66"/>
      <c r="AP50" s="66"/>
      <c r="AQ50" s="66"/>
      <c r="AR50" s="66"/>
      <c r="AS50" s="66"/>
      <c r="AT50" s="66"/>
      <c r="AU50" s="66"/>
      <c r="AV50" s="66"/>
      <c r="AW50" s="66"/>
      <c r="AX50" s="66"/>
      <c r="AY50" s="66"/>
      <c r="AZ50" s="66"/>
      <c r="BA50" s="66"/>
      <c r="BB50" s="66"/>
      <c r="BC50" s="66"/>
      <c r="BD50" s="66"/>
      <c r="BE50" s="66"/>
      <c r="BF50" s="66"/>
      <c r="BG50" s="66"/>
      <c r="BH50" s="67"/>
      <c r="BI50" s="66"/>
      <c r="BJ50" s="66"/>
    </row>
    <row r="51" spans="1:62" s="43" customFormat="1" ht="12.75" customHeight="1">
      <c r="A51" s="18" t="s">
        <v>338</v>
      </c>
      <c r="B51" s="66"/>
      <c r="C51" s="66"/>
      <c r="D51" s="66"/>
      <c r="E51" s="65"/>
      <c r="F51" s="66"/>
      <c r="G51" s="66"/>
      <c r="H51" s="66"/>
      <c r="I51" s="66"/>
      <c r="J51" s="66"/>
      <c r="K51" s="66"/>
      <c r="L51" s="66"/>
      <c r="M51" s="66"/>
      <c r="N51" s="66"/>
      <c r="O51" s="66"/>
      <c r="P51" s="66"/>
      <c r="Q51" s="66"/>
      <c r="R51" s="66"/>
      <c r="S51" s="66"/>
      <c r="T51" s="66"/>
      <c r="U51" s="66"/>
      <c r="V51" s="66"/>
      <c r="W51" s="66"/>
      <c r="X51" s="66"/>
      <c r="Y51" s="66"/>
      <c r="Z51" s="66"/>
      <c r="AA51" s="66"/>
      <c r="AB51" s="66"/>
      <c r="AC51" s="66"/>
      <c r="AD51" s="66"/>
      <c r="AE51" s="66"/>
      <c r="AF51" s="66"/>
      <c r="AG51" s="66"/>
      <c r="AH51" s="66"/>
      <c r="AI51" s="66"/>
      <c r="AJ51" s="66"/>
      <c r="AK51" s="66"/>
      <c r="AL51" s="66"/>
      <c r="AM51" s="66"/>
      <c r="AN51" s="66"/>
      <c r="AO51" s="66"/>
      <c r="AP51" s="66"/>
      <c r="AQ51" s="66"/>
      <c r="AR51" s="66"/>
      <c r="AS51" s="66"/>
      <c r="AT51" s="66"/>
      <c r="AU51" s="66"/>
      <c r="AV51" s="66"/>
      <c r="AW51" s="66"/>
      <c r="AX51" s="66"/>
      <c r="AY51" s="66"/>
      <c r="AZ51" s="66"/>
      <c r="BA51" s="66"/>
      <c r="BB51" s="66"/>
      <c r="BC51" s="66"/>
      <c r="BD51" s="66"/>
      <c r="BE51" s="66"/>
      <c r="BF51" s="66"/>
      <c r="BG51" s="66"/>
      <c r="BH51" s="67"/>
      <c r="BI51" s="66"/>
      <c r="BJ51" s="66"/>
    </row>
    <row r="52" spans="1:62" s="43" customFormat="1" ht="12.75" customHeight="1">
      <c r="A52" s="18" t="s">
        <v>339</v>
      </c>
      <c r="B52" s="66">
        <v>3</v>
      </c>
      <c r="C52" s="66">
        <v>2</v>
      </c>
      <c r="D52" s="66"/>
      <c r="E52" s="65"/>
      <c r="F52" s="66">
        <v>2.8</v>
      </c>
      <c r="G52" s="66"/>
      <c r="H52" s="66"/>
      <c r="I52" s="66"/>
      <c r="J52" s="66"/>
      <c r="K52" s="66"/>
      <c r="L52" s="66"/>
      <c r="M52" s="66"/>
      <c r="N52" s="66"/>
      <c r="O52" s="66"/>
      <c r="P52" s="66"/>
      <c r="Q52" s="66"/>
      <c r="R52" s="66"/>
      <c r="S52" s="66"/>
      <c r="T52" s="66"/>
      <c r="U52" s="66"/>
      <c r="V52" s="66"/>
      <c r="W52" s="66"/>
      <c r="X52" s="66"/>
      <c r="Y52" s="66"/>
      <c r="Z52" s="66"/>
      <c r="AA52" s="66"/>
      <c r="AB52" s="66"/>
      <c r="AC52" s="66"/>
      <c r="AD52" s="66"/>
      <c r="AE52" s="66"/>
      <c r="AF52" s="66"/>
      <c r="AG52" s="66"/>
      <c r="AH52" s="66"/>
      <c r="AI52" s="66"/>
      <c r="AJ52" s="66"/>
      <c r="AK52" s="66"/>
      <c r="AL52" s="66"/>
      <c r="AM52" s="66"/>
      <c r="AN52" s="66"/>
      <c r="AO52" s="66"/>
      <c r="AP52" s="66"/>
      <c r="AQ52" s="66"/>
      <c r="AR52" s="66"/>
      <c r="AS52" s="66"/>
      <c r="AT52" s="66"/>
      <c r="AU52" s="66"/>
      <c r="AV52" s="66"/>
      <c r="AW52" s="66"/>
      <c r="AX52" s="66"/>
      <c r="AY52" s="66"/>
      <c r="AZ52" s="66"/>
      <c r="BA52" s="66"/>
      <c r="BB52" s="66"/>
      <c r="BC52" s="66"/>
      <c r="BD52" s="66"/>
      <c r="BE52" s="66"/>
      <c r="BF52" s="66"/>
      <c r="BG52" s="66"/>
      <c r="BH52" s="67"/>
      <c r="BI52" s="66"/>
      <c r="BJ52" s="66"/>
    </row>
    <row r="53" spans="1:62" s="43" customFormat="1" ht="12.75" customHeight="1">
      <c r="A53" s="18" t="s">
        <v>340</v>
      </c>
      <c r="B53" s="66"/>
      <c r="C53" s="66"/>
      <c r="D53" s="66"/>
      <c r="E53" s="65"/>
      <c r="F53" s="66"/>
      <c r="G53" s="66"/>
      <c r="H53" s="66"/>
      <c r="I53" s="66"/>
      <c r="J53" s="66"/>
      <c r="K53" s="66"/>
      <c r="L53" s="66"/>
      <c r="M53" s="66"/>
      <c r="N53" s="66"/>
      <c r="O53" s="66"/>
      <c r="P53" s="66"/>
      <c r="Q53" s="66"/>
      <c r="R53" s="66"/>
      <c r="S53" s="66"/>
      <c r="T53" s="66"/>
      <c r="U53" s="66"/>
      <c r="V53" s="66"/>
      <c r="W53" s="66"/>
      <c r="X53" s="66"/>
      <c r="Y53" s="66"/>
      <c r="Z53" s="66"/>
      <c r="AA53" s="66"/>
      <c r="AB53" s="66"/>
      <c r="AC53" s="66"/>
      <c r="AD53" s="66"/>
      <c r="AE53" s="66"/>
      <c r="AF53" s="66"/>
      <c r="AG53" s="66"/>
      <c r="AH53" s="66"/>
      <c r="AI53" s="66"/>
      <c r="AJ53" s="66"/>
      <c r="AK53" s="66"/>
      <c r="AL53" s="66"/>
      <c r="AM53" s="66"/>
      <c r="AN53" s="66"/>
      <c r="AO53" s="66"/>
      <c r="AP53" s="66"/>
      <c r="AQ53" s="66"/>
      <c r="AR53" s="66"/>
      <c r="AS53" s="66"/>
      <c r="AT53" s="66"/>
      <c r="AU53" s="66"/>
      <c r="AV53" s="66"/>
      <c r="AW53" s="66"/>
      <c r="AX53" s="66"/>
      <c r="AY53" s="66"/>
      <c r="AZ53" s="66"/>
      <c r="BA53" s="66"/>
      <c r="BB53" s="66"/>
      <c r="BC53" s="66"/>
      <c r="BD53" s="66"/>
      <c r="BE53" s="66"/>
      <c r="BF53" s="66"/>
      <c r="BG53" s="66"/>
      <c r="BH53" s="67"/>
      <c r="BI53" s="66"/>
      <c r="BJ53" s="66"/>
    </row>
    <row r="54" spans="1:62" s="43" customFormat="1" ht="12.75" customHeight="1">
      <c r="A54" s="18" t="s">
        <v>341</v>
      </c>
      <c r="B54" s="66"/>
      <c r="C54" s="66"/>
      <c r="D54" s="66"/>
      <c r="E54" s="65">
        <v>1</v>
      </c>
      <c r="F54" s="66"/>
      <c r="G54" s="66"/>
      <c r="H54" s="66"/>
      <c r="I54" s="66"/>
      <c r="J54" s="66"/>
      <c r="K54" s="66"/>
      <c r="L54" s="66"/>
      <c r="M54" s="66"/>
      <c r="N54" s="66"/>
      <c r="O54" s="66"/>
      <c r="P54" s="66"/>
      <c r="Q54" s="66"/>
      <c r="R54" s="66"/>
      <c r="S54" s="66"/>
      <c r="T54" s="66"/>
      <c r="U54" s="66"/>
      <c r="V54" s="66"/>
      <c r="W54" s="66"/>
      <c r="X54" s="66"/>
      <c r="Y54" s="66"/>
      <c r="Z54" s="66"/>
      <c r="AA54" s="66"/>
      <c r="AB54" s="66"/>
      <c r="AC54" s="66"/>
      <c r="AD54" s="66"/>
      <c r="AE54" s="66"/>
      <c r="AF54" s="66"/>
      <c r="AG54" s="66"/>
      <c r="AH54" s="66"/>
      <c r="AI54" s="66"/>
      <c r="AJ54" s="66"/>
      <c r="AK54" s="66"/>
      <c r="AL54" s="66"/>
      <c r="AM54" s="66"/>
      <c r="AN54" s="66"/>
      <c r="AO54" s="66"/>
      <c r="AP54" s="66"/>
      <c r="AQ54" s="66"/>
      <c r="AR54" s="66"/>
      <c r="AS54" s="66"/>
      <c r="AT54" s="66"/>
      <c r="AU54" s="66"/>
      <c r="AV54" s="66"/>
      <c r="AW54" s="66"/>
      <c r="AX54" s="66"/>
      <c r="AY54" s="66"/>
      <c r="AZ54" s="66"/>
      <c r="BA54" s="66"/>
      <c r="BB54" s="66"/>
      <c r="BC54" s="66"/>
      <c r="BD54" s="66"/>
      <c r="BE54" s="66"/>
      <c r="BF54" s="66"/>
      <c r="BG54" s="66"/>
      <c r="BH54" s="67"/>
      <c r="BI54" s="66"/>
      <c r="BJ54" s="66"/>
    </row>
    <row r="55" spans="1:62" s="43" customFormat="1" ht="12.75" customHeight="1">
      <c r="A55" s="18" t="s">
        <v>213</v>
      </c>
      <c r="B55" s="66"/>
      <c r="C55" s="66"/>
      <c r="D55" s="66"/>
      <c r="E55" s="65"/>
      <c r="F55" s="66"/>
      <c r="G55" s="66"/>
      <c r="H55" s="66"/>
      <c r="I55" s="66"/>
      <c r="J55" s="66"/>
      <c r="K55" s="66"/>
      <c r="L55" s="66"/>
      <c r="M55" s="66"/>
      <c r="N55" s="66"/>
      <c r="O55" s="66"/>
      <c r="P55" s="66"/>
      <c r="Q55" s="66"/>
      <c r="R55" s="66"/>
      <c r="S55" s="66"/>
      <c r="T55" s="66"/>
      <c r="U55" s="66"/>
      <c r="V55" s="66"/>
      <c r="W55" s="66"/>
      <c r="X55" s="66"/>
      <c r="Y55" s="66"/>
      <c r="Z55" s="66"/>
      <c r="AA55" s="66"/>
      <c r="AB55" s="66"/>
      <c r="AC55" s="66"/>
      <c r="AD55" s="66"/>
      <c r="AE55" s="66"/>
      <c r="AF55" s="66"/>
      <c r="AG55" s="66"/>
      <c r="AH55" s="66"/>
      <c r="AI55" s="66"/>
      <c r="AJ55" s="66"/>
      <c r="AK55" s="66"/>
      <c r="AL55" s="66"/>
      <c r="AM55" s="66"/>
      <c r="AN55" s="66"/>
      <c r="AO55" s="66"/>
      <c r="AP55" s="66"/>
      <c r="AQ55" s="66"/>
      <c r="AR55" s="66"/>
      <c r="AS55" s="66"/>
      <c r="AT55" s="66"/>
      <c r="AU55" s="66"/>
      <c r="AV55" s="66"/>
      <c r="AW55" s="66"/>
      <c r="AX55" s="66"/>
      <c r="AY55" s="66"/>
      <c r="AZ55" s="66"/>
      <c r="BA55" s="66"/>
      <c r="BB55" s="66"/>
      <c r="BC55" s="66"/>
      <c r="BD55" s="66"/>
      <c r="BE55" s="66"/>
      <c r="BF55" s="66"/>
      <c r="BG55" s="66"/>
      <c r="BH55" s="67"/>
      <c r="BI55" s="66"/>
      <c r="BJ55" s="66"/>
    </row>
    <row r="56" spans="1:62" s="43" customFormat="1" ht="12.75" customHeight="1">
      <c r="A56" s="18" t="s">
        <v>333</v>
      </c>
      <c r="B56" s="68"/>
      <c r="C56" s="69"/>
      <c r="D56" s="69"/>
      <c r="E56" s="68"/>
      <c r="F56" s="69"/>
      <c r="G56" s="69"/>
      <c r="H56" s="69"/>
      <c r="I56" s="69"/>
      <c r="J56" s="69"/>
      <c r="K56" s="69"/>
      <c r="L56" s="69"/>
      <c r="M56" s="69"/>
      <c r="N56" s="69"/>
      <c r="O56" s="69"/>
      <c r="P56" s="69"/>
      <c r="Q56" s="69"/>
      <c r="R56" s="69"/>
      <c r="S56" s="69"/>
      <c r="T56" s="69"/>
      <c r="U56" s="69"/>
      <c r="V56" s="69"/>
      <c r="W56" s="69"/>
      <c r="X56" s="69"/>
      <c r="Y56" s="69"/>
      <c r="Z56" s="69"/>
      <c r="AA56" s="69"/>
      <c r="AB56" s="69"/>
      <c r="AC56" s="69"/>
      <c r="AD56" s="69"/>
      <c r="AE56" s="69"/>
      <c r="AF56" s="69"/>
      <c r="AG56" s="69"/>
      <c r="AH56" s="69"/>
      <c r="AI56" s="69"/>
      <c r="AJ56" s="69"/>
      <c r="AK56" s="69"/>
      <c r="AL56" s="69"/>
      <c r="AM56" s="69"/>
      <c r="AN56" s="69"/>
      <c r="AO56" s="69"/>
      <c r="AP56" s="69"/>
      <c r="AQ56" s="69"/>
      <c r="AR56" s="69"/>
      <c r="AS56" s="69"/>
      <c r="AT56" s="69"/>
      <c r="AU56" s="69"/>
      <c r="AV56" s="69"/>
      <c r="AW56" s="69"/>
      <c r="AX56" s="69"/>
      <c r="AY56" s="69"/>
      <c r="AZ56" s="69"/>
      <c r="BA56" s="69"/>
      <c r="BB56" s="69"/>
      <c r="BC56" s="69"/>
      <c r="BD56" s="69"/>
      <c r="BE56" s="69"/>
      <c r="BF56" s="69"/>
      <c r="BG56" s="69"/>
      <c r="BH56" s="70"/>
      <c r="BI56" s="69"/>
      <c r="BJ56" s="69"/>
    </row>
    <row r="57" spans="1:62" s="63" customFormat="1" ht="12.75" customHeight="1">
      <c r="A57" s="64" t="s">
        <v>75</v>
      </c>
      <c r="B57" s="62">
        <f t="shared" ref="B57:H57" si="0">SUM(B5:B56)</f>
        <v>100</v>
      </c>
      <c r="C57" s="62">
        <f t="shared" si="0"/>
        <v>100</v>
      </c>
      <c r="D57" s="62">
        <f t="shared" si="0"/>
        <v>100</v>
      </c>
      <c r="E57" s="62">
        <f t="shared" si="0"/>
        <v>100</v>
      </c>
      <c r="F57" s="62">
        <f>SUM(F5:F56)</f>
        <v>99.999489795918365</v>
      </c>
      <c r="G57" s="62">
        <f t="shared" si="0"/>
        <v>100</v>
      </c>
      <c r="H57" s="62">
        <f t="shared" si="0"/>
        <v>100</v>
      </c>
      <c r="I57" s="62">
        <f t="shared" ref="I57:AN57" si="1">SUM(I5:I56)</f>
        <v>0</v>
      </c>
      <c r="J57" s="62">
        <f t="shared" si="1"/>
        <v>0</v>
      </c>
      <c r="K57" s="62">
        <f t="shared" si="1"/>
        <v>0</v>
      </c>
      <c r="L57" s="62">
        <f t="shared" si="1"/>
        <v>0</v>
      </c>
      <c r="M57" s="62">
        <f t="shared" si="1"/>
        <v>0</v>
      </c>
      <c r="N57" s="62">
        <f t="shared" si="1"/>
        <v>0</v>
      </c>
      <c r="O57" s="62">
        <f t="shared" si="1"/>
        <v>0</v>
      </c>
      <c r="P57" s="62">
        <f t="shared" si="1"/>
        <v>0</v>
      </c>
      <c r="Q57" s="62">
        <f t="shared" si="1"/>
        <v>0</v>
      </c>
      <c r="R57" s="62">
        <f t="shared" si="1"/>
        <v>0</v>
      </c>
      <c r="S57" s="62">
        <f t="shared" si="1"/>
        <v>0</v>
      </c>
      <c r="T57" s="62">
        <f t="shared" si="1"/>
        <v>0</v>
      </c>
      <c r="U57" s="62">
        <f t="shared" si="1"/>
        <v>0</v>
      </c>
      <c r="V57" s="62">
        <f t="shared" si="1"/>
        <v>0</v>
      </c>
      <c r="W57" s="62">
        <f t="shared" si="1"/>
        <v>0</v>
      </c>
      <c r="X57" s="62">
        <f t="shared" si="1"/>
        <v>0</v>
      </c>
      <c r="Y57" s="62">
        <f t="shared" si="1"/>
        <v>0</v>
      </c>
      <c r="Z57" s="62">
        <f t="shared" si="1"/>
        <v>0</v>
      </c>
      <c r="AA57" s="62">
        <f t="shared" si="1"/>
        <v>0</v>
      </c>
      <c r="AB57" s="62">
        <f t="shared" si="1"/>
        <v>0</v>
      </c>
      <c r="AC57" s="62">
        <f t="shared" si="1"/>
        <v>0</v>
      </c>
      <c r="AD57" s="62">
        <f t="shared" si="1"/>
        <v>0</v>
      </c>
      <c r="AE57" s="62">
        <f t="shared" si="1"/>
        <v>0</v>
      </c>
      <c r="AF57" s="62">
        <f t="shared" si="1"/>
        <v>0</v>
      </c>
      <c r="AG57" s="62">
        <f t="shared" si="1"/>
        <v>0</v>
      </c>
      <c r="AH57" s="62">
        <f t="shared" si="1"/>
        <v>0</v>
      </c>
      <c r="AI57" s="62">
        <f t="shared" si="1"/>
        <v>0</v>
      </c>
      <c r="AJ57" s="62">
        <f t="shared" si="1"/>
        <v>0</v>
      </c>
      <c r="AK57" s="62">
        <f t="shared" si="1"/>
        <v>0</v>
      </c>
      <c r="AL57" s="62">
        <f t="shared" si="1"/>
        <v>0</v>
      </c>
      <c r="AM57" s="62">
        <f t="shared" si="1"/>
        <v>0</v>
      </c>
      <c r="AN57" s="62">
        <f t="shared" si="1"/>
        <v>0</v>
      </c>
      <c r="AO57" s="62">
        <f t="shared" ref="AO57:BJ57" si="2">SUM(AO5:AO56)</f>
        <v>0</v>
      </c>
      <c r="AP57" s="62">
        <f t="shared" si="2"/>
        <v>0</v>
      </c>
      <c r="AQ57" s="62">
        <f t="shared" si="2"/>
        <v>0</v>
      </c>
      <c r="AR57" s="62">
        <f t="shared" si="2"/>
        <v>0</v>
      </c>
      <c r="AS57" s="62">
        <f t="shared" si="2"/>
        <v>0</v>
      </c>
      <c r="AT57" s="62">
        <f t="shared" si="2"/>
        <v>0</v>
      </c>
      <c r="AU57" s="62">
        <f t="shared" si="2"/>
        <v>0</v>
      </c>
      <c r="AV57" s="62">
        <f t="shared" si="2"/>
        <v>0</v>
      </c>
      <c r="AW57" s="62">
        <f t="shared" si="2"/>
        <v>0</v>
      </c>
      <c r="AX57" s="62">
        <f t="shared" si="2"/>
        <v>0</v>
      </c>
      <c r="AY57" s="62">
        <f t="shared" si="2"/>
        <v>0</v>
      </c>
      <c r="AZ57" s="62">
        <f t="shared" si="2"/>
        <v>0</v>
      </c>
      <c r="BA57" s="62">
        <f t="shared" si="2"/>
        <v>0</v>
      </c>
      <c r="BB57" s="62">
        <f t="shared" si="2"/>
        <v>0</v>
      </c>
      <c r="BC57" s="62">
        <f t="shared" si="2"/>
        <v>0</v>
      </c>
      <c r="BD57" s="62">
        <f t="shared" si="2"/>
        <v>0</v>
      </c>
      <c r="BE57" s="62">
        <f t="shared" si="2"/>
        <v>0</v>
      </c>
      <c r="BF57" s="62">
        <f t="shared" si="2"/>
        <v>0</v>
      </c>
      <c r="BG57" s="62">
        <f t="shared" si="2"/>
        <v>0</v>
      </c>
      <c r="BH57" s="62">
        <f t="shared" si="2"/>
        <v>0</v>
      </c>
      <c r="BI57" s="62">
        <f t="shared" si="2"/>
        <v>0</v>
      </c>
      <c r="BJ57" s="62">
        <f t="shared" si="2"/>
        <v>0</v>
      </c>
    </row>
    <row r="58" spans="1:62" ht="12" customHeight="1">
      <c r="A58" s="11"/>
    </row>
    <row r="59" spans="1:62" s="15" customFormat="1" ht="12.75" customHeight="1">
      <c r="A59" s="18" t="s">
        <v>231</v>
      </c>
      <c r="B59" s="15">
        <v>0.5</v>
      </c>
      <c r="C59" s="15">
        <v>2.2000000000000002</v>
      </c>
      <c r="D59" s="15">
        <v>1</v>
      </c>
      <c r="E59" s="15">
        <v>0.1</v>
      </c>
      <c r="F59" s="15">
        <v>2.5</v>
      </c>
      <c r="G59" s="15">
        <v>2</v>
      </c>
      <c r="H59" s="15">
        <v>0.6</v>
      </c>
    </row>
    <row r="60" spans="1:62" s="16" customFormat="1" ht="12.75" customHeight="1">
      <c r="A60" s="44" t="s">
        <v>232</v>
      </c>
      <c r="B60" s="16">
        <v>300</v>
      </c>
      <c r="C60" s="16">
        <v>800</v>
      </c>
      <c r="D60" s="16">
        <v>1200</v>
      </c>
      <c r="E60" s="16">
        <v>500</v>
      </c>
      <c r="F60" s="16">
        <v>425</v>
      </c>
      <c r="G60" s="16">
        <v>200</v>
      </c>
      <c r="H60" s="16">
        <v>25</v>
      </c>
    </row>
    <row r="61" spans="1:62" s="12" customFormat="1" ht="12.75" customHeight="1">
      <c r="A61" s="12" t="s">
        <v>58</v>
      </c>
    </row>
    <row r="62" spans="1:62" s="46" customFormat="1" ht="12.75" customHeight="1">
      <c r="A62" s="18" t="s">
        <v>233</v>
      </c>
      <c r="B62" s="46">
        <v>3.2949999999999999</v>
      </c>
      <c r="C62" s="46">
        <v>0.09</v>
      </c>
      <c r="D62" s="46">
        <v>0</v>
      </c>
      <c r="E62" s="46">
        <v>0</v>
      </c>
      <c r="F62" s="46">
        <v>3.0084847371670262</v>
      </c>
      <c r="G62" s="46">
        <v>0</v>
      </c>
      <c r="H62" s="46">
        <v>0</v>
      </c>
    </row>
    <row r="63" spans="1:62" s="48" customFormat="1" ht="12.75" customHeight="1">
      <c r="A63" s="45" t="s">
        <v>228</v>
      </c>
      <c r="B63" s="48">
        <v>3.0762877758800005</v>
      </c>
      <c r="C63" s="48">
        <v>3.5371177054697593</v>
      </c>
      <c r="D63" s="48">
        <v>3.211683368455672</v>
      </c>
      <c r="E63" s="48">
        <v>2.9954087696019926</v>
      </c>
      <c r="F63" s="48">
        <v>3.3626415655900828</v>
      </c>
      <c r="G63" s="48">
        <v>3.671609486836243</v>
      </c>
      <c r="H63" s="48">
        <v>3.4734537709235807</v>
      </c>
    </row>
    <row r="64" spans="1:62" s="48" customFormat="1" ht="12.75" customHeight="1">
      <c r="A64" s="45" t="s">
        <v>224</v>
      </c>
      <c r="B64" s="48">
        <v>7.0411620757074331</v>
      </c>
      <c r="C64" s="48">
        <v>7.9945737304151194</v>
      </c>
      <c r="D64" s="48">
        <v>7.6660711252616638</v>
      </c>
      <c r="E64" s="48">
        <v>6.9240377729954377</v>
      </c>
      <c r="F64" s="48">
        <v>7.7102413564311405</v>
      </c>
      <c r="G64" s="48">
        <v>7.9682812942765766</v>
      </c>
      <c r="H64" s="48">
        <v>8.2020166956171714</v>
      </c>
    </row>
    <row r="65" spans="1:8" s="48" customFormat="1" ht="12.75" customHeight="1">
      <c r="A65" s="45" t="s">
        <v>225</v>
      </c>
      <c r="B65" s="48">
        <v>3.8746232457090368</v>
      </c>
      <c r="C65" s="48">
        <v>4.5169809366554681</v>
      </c>
      <c r="D65" s="48">
        <v>4.3770349844641681</v>
      </c>
      <c r="E65" s="48">
        <v>3.7653257464062122</v>
      </c>
      <c r="F65" s="48">
        <v>4.3168836936262709</v>
      </c>
      <c r="G65" s="48">
        <v>4.370572112508496</v>
      </c>
      <c r="H65" s="48">
        <v>4.6530067964828987</v>
      </c>
    </row>
    <row r="66" spans="1:8" s="17" customFormat="1" ht="12.75" customHeight="1">
      <c r="A66" s="44" t="s">
        <v>226</v>
      </c>
      <c r="B66" s="17">
        <v>90.9382136403798</v>
      </c>
      <c r="C66" s="17">
        <v>129.84424280845266</v>
      </c>
      <c r="D66" s="17">
        <v>106.70518070978454</v>
      </c>
      <c r="E66" s="17">
        <v>86.982861846641939</v>
      </c>
      <c r="F66" s="17">
        <v>116.34910866232327</v>
      </c>
      <c r="G66" s="17">
        <v>139.61040262969127</v>
      </c>
      <c r="H66" s="17">
        <v>133.40070673052944</v>
      </c>
    </row>
    <row r="67" spans="1:8" s="17" customFormat="1" ht="12.75" customHeight="1">
      <c r="A67" s="44" t="s">
        <v>229</v>
      </c>
      <c r="B67" s="17">
        <v>46.183401785554643</v>
      </c>
      <c r="C67" s="17">
        <v>72.168225616764616</v>
      </c>
      <c r="D67" s="17">
        <v>61.530827874835282</v>
      </c>
      <c r="E67" s="17">
        <v>42.467940943549408</v>
      </c>
      <c r="F67" s="17">
        <v>62.664455865102255</v>
      </c>
      <c r="G67" s="17">
        <v>70.134719425185551</v>
      </c>
      <c r="H67" s="17">
        <v>75.201914472494991</v>
      </c>
    </row>
    <row r="68" spans="1:8" s="48" customFormat="1" ht="12.75" customHeight="1">
      <c r="A68" s="45" t="s">
        <v>227</v>
      </c>
      <c r="B68" s="48">
        <v>0.28283533625932733</v>
      </c>
      <c r="C68" s="48">
        <v>0.2655358138695319</v>
      </c>
      <c r="D68" s="48">
        <v>0.25816292498408966</v>
      </c>
      <c r="E68" s="48">
        <v>0.29005127982442491</v>
      </c>
      <c r="F68" s="48">
        <v>0.27169299509765704</v>
      </c>
      <c r="G68" s="48">
        <v>0.28484783241314737</v>
      </c>
      <c r="H68" s="48">
        <v>0.26272209850207079</v>
      </c>
    </row>
    <row r="70" spans="1:8" ht="12.75" customHeight="1">
      <c r="B70" s="6"/>
      <c r="C70" s="76"/>
      <c r="D70" s="6"/>
      <c r="E70" s="6"/>
      <c r="F70" s="6"/>
    </row>
    <row r="71" spans="1:8" ht="12.75" customHeight="1">
      <c r="B71" s="8"/>
      <c r="C71" s="8"/>
      <c r="D71" s="8"/>
      <c r="E71" s="8"/>
      <c r="F71" s="8"/>
    </row>
    <row r="72" spans="1:8" ht="12.75" customHeight="1">
      <c r="B72" s="6"/>
      <c r="C72" s="6"/>
      <c r="D72" s="6"/>
      <c r="E72" s="6"/>
      <c r="F72" s="6"/>
    </row>
    <row r="73" spans="1:8" ht="12.75" customHeight="1">
      <c r="B73" s="6"/>
      <c r="C73" s="6"/>
      <c r="D73" s="6"/>
      <c r="E73" s="6"/>
      <c r="F73" s="6"/>
    </row>
    <row r="74" spans="1:8" ht="12.75" customHeight="1">
      <c r="B74" s="5"/>
      <c r="C74" s="5"/>
      <c r="D74" s="5"/>
      <c r="E74" s="5"/>
      <c r="F74" s="5"/>
    </row>
    <row r="75" spans="1:8" ht="12.75" customHeight="1">
      <c r="B75" s="5"/>
      <c r="C75" s="5"/>
      <c r="D75" s="5"/>
      <c r="E75" s="5"/>
      <c r="F75" s="5"/>
    </row>
    <row r="76" spans="1:8" ht="12.75" customHeight="1">
      <c r="A76" s="12" t="s">
        <v>59</v>
      </c>
      <c r="B76" s="6"/>
      <c r="C76" s="6"/>
      <c r="D76" s="6"/>
      <c r="E76" s="6"/>
      <c r="F76" s="6"/>
    </row>
    <row r="77" spans="1:8" s="48" customFormat="1" ht="12.75" customHeight="1">
      <c r="A77" s="45" t="s">
        <v>60</v>
      </c>
      <c r="B77" s="48">
        <v>7.125100203054556</v>
      </c>
      <c r="C77" s="48">
        <v>8.0581634786638467</v>
      </c>
      <c r="D77" s="48">
        <v>7.6689434923298325</v>
      </c>
      <c r="E77" s="48">
        <v>6.9639870799376293</v>
      </c>
      <c r="F77" s="48">
        <v>7.7673549054751803</v>
      </c>
      <c r="G77" s="48">
        <v>7.9726215879925428</v>
      </c>
      <c r="H77" s="48">
        <v>8.2052363655402978</v>
      </c>
    </row>
    <row r="78" spans="1:8" s="48" customFormat="1" ht="12.75" customHeight="1">
      <c r="A78" s="45" t="s">
        <v>61</v>
      </c>
      <c r="B78" s="48">
        <v>6.9562111705434253</v>
      </c>
      <c r="C78" s="48">
        <v>7.9304741102417839</v>
      </c>
      <c r="D78" s="48">
        <v>7.6631976815552107</v>
      </c>
      <c r="E78" s="48">
        <v>6.8838566308572258</v>
      </c>
      <c r="F78" s="48">
        <v>7.6527015701144956</v>
      </c>
      <c r="G78" s="48">
        <v>7.9639386351296855</v>
      </c>
      <c r="H78" s="48">
        <v>8.1987957613286504</v>
      </c>
    </row>
    <row r="79" spans="1:8" s="48" customFormat="1" ht="12.75" customHeight="1">
      <c r="A79" s="45" t="s">
        <v>308</v>
      </c>
      <c r="B79" s="48">
        <v>7.3522511540263862</v>
      </c>
      <c r="C79" s="48">
        <v>8.2116565613450838</v>
      </c>
      <c r="D79" s="48">
        <v>7.6943023442010734</v>
      </c>
      <c r="E79" s="48">
        <v>7.0648869570426012</v>
      </c>
      <c r="F79" s="48">
        <v>7.9296682019216265</v>
      </c>
      <c r="G79" s="48">
        <v>8.0087370714057187</v>
      </c>
      <c r="H79" s="48">
        <v>8.2315374748017724</v>
      </c>
    </row>
    <row r="80" spans="1:8" s="48" customFormat="1" ht="12.75" customHeight="1">
      <c r="A80" s="45" t="s">
        <v>309</v>
      </c>
      <c r="B80" s="48">
        <v>6.7855251216343335</v>
      </c>
      <c r="C80" s="48">
        <v>7.7852288801333289</v>
      </c>
      <c r="D80" s="48">
        <v>7.6391538878332126</v>
      </c>
      <c r="E80" s="48">
        <v>6.7850865756685677</v>
      </c>
      <c r="F80" s="48">
        <v>7.5384130110944252</v>
      </c>
      <c r="G80" s="48">
        <v>7.9223619111467194</v>
      </c>
      <c r="H80" s="48">
        <v>8.1661301991448756</v>
      </c>
    </row>
    <row r="81" spans="1:8" s="48" customFormat="1" ht="12.75" customHeight="1">
      <c r="A81" s="45" t="s">
        <v>316</v>
      </c>
      <c r="B81" s="48">
        <v>7.0688881378303599</v>
      </c>
      <c r="C81" s="48">
        <v>7.9984427207392059</v>
      </c>
      <c r="D81" s="48">
        <v>7.6667281160171434</v>
      </c>
      <c r="E81" s="48">
        <v>6.924986766355584</v>
      </c>
      <c r="F81" s="48">
        <v>7.7340406065080263</v>
      </c>
      <c r="G81" s="48">
        <v>7.965549491276219</v>
      </c>
      <c r="H81" s="48">
        <v>8.1988338369733249</v>
      </c>
    </row>
    <row r="82" spans="1:8" s="48" customFormat="1" ht="12.75" customHeight="1">
      <c r="A82" s="45" t="s">
        <v>62</v>
      </c>
      <c r="B82" s="48">
        <v>3.9014263441382524</v>
      </c>
      <c r="C82" s="48">
        <v>4.5458988750268281</v>
      </c>
      <c r="D82" s="48">
        <v>4.3789587997745931</v>
      </c>
      <c r="E82" s="48">
        <v>3.7942140510143547</v>
      </c>
      <c r="F82" s="48">
        <v>4.3479674300467694</v>
      </c>
      <c r="G82" s="48">
        <v>4.376328809286111</v>
      </c>
      <c r="H82" s="48">
        <v>4.6571383412453544</v>
      </c>
    </row>
    <row r="83" spans="1:8" s="48" customFormat="1" ht="12.75" customHeight="1">
      <c r="A83" s="45" t="s">
        <v>63</v>
      </c>
      <c r="B83" s="48">
        <v>3.8476334380553587</v>
      </c>
      <c r="C83" s="48">
        <v>4.4878766674506165</v>
      </c>
      <c r="D83" s="48">
        <v>4.3751103232173634</v>
      </c>
      <c r="E83" s="48">
        <v>3.7362140848972021</v>
      </c>
      <c r="F83" s="48">
        <v>4.285574509426394</v>
      </c>
      <c r="G83" s="48">
        <v>4.3648078232937539</v>
      </c>
      <c r="H83" s="48">
        <v>4.6488715799357756</v>
      </c>
    </row>
    <row r="84" spans="1:8" s="48" customFormat="1" ht="12.75" customHeight="1">
      <c r="A84" s="45" t="s">
        <v>310</v>
      </c>
      <c r="B84" s="48">
        <v>3.9545833722634476</v>
      </c>
      <c r="C84" s="48">
        <v>4.6108605564714242</v>
      </c>
      <c r="D84" s="48">
        <v>4.3942314203167072</v>
      </c>
      <c r="E84" s="48">
        <v>3.8576815872678036</v>
      </c>
      <c r="F84" s="48">
        <v>4.4267802579929834</v>
      </c>
      <c r="G84" s="48">
        <v>4.4237819363037616</v>
      </c>
      <c r="H84" s="48">
        <v>4.6905970082351649</v>
      </c>
    </row>
    <row r="85" spans="1:8" s="48" customFormat="1" ht="12.75" customHeight="1">
      <c r="A85" s="45" t="s">
        <v>311</v>
      </c>
      <c r="B85" s="48">
        <v>3.7810757857242501</v>
      </c>
      <c r="C85" s="48">
        <v>4.419922995639566</v>
      </c>
      <c r="D85" s="48">
        <v>4.3568889226973626</v>
      </c>
      <c r="E85" s="48">
        <v>3.6555198363885597</v>
      </c>
      <c r="F85" s="48">
        <v>4.2203568538134837</v>
      </c>
      <c r="G85" s="48">
        <v>4.3087088594411957</v>
      </c>
      <c r="H85" s="48">
        <v>4.6062860760545297</v>
      </c>
    </row>
    <row r="86" spans="1:8" s="48" customFormat="1" ht="12.75" customHeight="1">
      <c r="A86" s="45" t="s">
        <v>317</v>
      </c>
      <c r="B86" s="48">
        <v>3.8678295789938488</v>
      </c>
      <c r="C86" s="48">
        <v>4.5153917760554947</v>
      </c>
      <c r="D86" s="48">
        <v>4.3755601715070345</v>
      </c>
      <c r="E86" s="48">
        <v>3.7566007118281819</v>
      </c>
      <c r="F86" s="48">
        <v>4.3235685559032335</v>
      </c>
      <c r="G86" s="48">
        <v>4.3662453978724791</v>
      </c>
      <c r="H86" s="48">
        <v>4.6484415421448473</v>
      </c>
    </row>
    <row r="87" spans="1:8" s="17" customFormat="1" ht="12.75" customHeight="1">
      <c r="A87" s="44" t="s">
        <v>64</v>
      </c>
      <c r="B87" s="17">
        <v>93.741306236702243</v>
      </c>
      <c r="C87" s="17">
        <v>132.21888601840743</v>
      </c>
      <c r="D87" s="17">
        <v>106.77451422344713</v>
      </c>
      <c r="E87" s="17">
        <v>87.772573161533074</v>
      </c>
      <c r="F87" s="17">
        <v>118.11404440355737</v>
      </c>
      <c r="G87" s="17">
        <v>139.61793135846935</v>
      </c>
      <c r="H87" s="17">
        <v>133.40605201936816</v>
      </c>
    </row>
    <row r="88" spans="1:8" s="17" customFormat="1" ht="12.75" customHeight="1">
      <c r="A88" s="44" t="s">
        <v>65</v>
      </c>
      <c r="B88" s="17">
        <v>88.135121044057371</v>
      </c>
      <c r="C88" s="17">
        <v>127.46959959849789</v>
      </c>
      <c r="D88" s="17">
        <v>106.63584719612194</v>
      </c>
      <c r="E88" s="17">
        <v>86.193150531750774</v>
      </c>
      <c r="F88" s="17">
        <v>114.58417292108918</v>
      </c>
      <c r="G88" s="17">
        <v>139.60287390091315</v>
      </c>
      <c r="H88" s="17">
        <v>133.39536144169071</v>
      </c>
    </row>
    <row r="89" spans="1:8" s="17" customFormat="1" ht="12.75" customHeight="1">
      <c r="A89" s="44" t="s">
        <v>312</v>
      </c>
      <c r="B89" s="17">
        <v>102.14492857108004</v>
      </c>
      <c r="C89" s="17">
        <v>138.24679548814129</v>
      </c>
      <c r="D89" s="17">
        <v>107.45199142964168</v>
      </c>
      <c r="E89" s="17">
        <v>90.072994320915839</v>
      </c>
      <c r="F89" s="17">
        <v>123.58086562679078</v>
      </c>
      <c r="G89" s="17">
        <v>139.69277392212769</v>
      </c>
      <c r="H89" s="17">
        <v>133.45915545117768</v>
      </c>
    </row>
    <row r="90" spans="1:8" s="17" customFormat="1" ht="12.75" customHeight="1">
      <c r="A90" s="44" t="s">
        <v>313</v>
      </c>
      <c r="B90" s="17">
        <v>83.002260942624929</v>
      </c>
      <c r="C90" s="17">
        <v>122.25043868504295</v>
      </c>
      <c r="D90" s="17">
        <v>106.13552823686719</v>
      </c>
      <c r="E90" s="17">
        <v>84.531332524248043</v>
      </c>
      <c r="F90" s="17">
        <v>111.2332286663122</v>
      </c>
      <c r="G90" s="17">
        <v>139.55979392363074</v>
      </c>
      <c r="H90" s="17">
        <v>133.36390780028776</v>
      </c>
    </row>
    <row r="91" spans="1:8" s="17" customFormat="1" ht="12.75" customHeight="1">
      <c r="A91" s="44" t="s">
        <v>234</v>
      </c>
      <c r="B91" s="17">
        <v>92.573594756852472</v>
      </c>
      <c r="C91" s="17">
        <v>130.24861708659213</v>
      </c>
      <c r="D91" s="17">
        <v>106.79375983325443</v>
      </c>
      <c r="E91" s="17">
        <v>87.302163422581941</v>
      </c>
      <c r="F91" s="17">
        <v>117.40704714655148</v>
      </c>
      <c r="G91" s="17">
        <v>139.62628392287922</v>
      </c>
      <c r="H91" s="17">
        <v>133.41153162573272</v>
      </c>
    </row>
    <row r="92" spans="1:8" s="17" customFormat="1" ht="12.75" customHeight="1">
      <c r="A92" s="44" t="s">
        <v>66</v>
      </c>
      <c r="B92" s="17">
        <v>46.824568520998142</v>
      </c>
      <c r="C92" s="17">
        <v>73.095232717099876</v>
      </c>
      <c r="D92" s="17">
        <v>61.584928407862982</v>
      </c>
      <c r="E92" s="17">
        <v>43.122085165244457</v>
      </c>
      <c r="F92" s="17">
        <v>63.570136120471616</v>
      </c>
      <c r="G92" s="17">
        <v>70.319596918895584</v>
      </c>
      <c r="H92" s="17">
        <v>75.335521849159164</v>
      </c>
    </row>
    <row r="93" spans="1:8" s="17" customFormat="1" ht="12.75" customHeight="1">
      <c r="A93" s="44" t="s">
        <v>67</v>
      </c>
      <c r="B93" s="17">
        <v>45.542235050111152</v>
      </c>
      <c r="C93" s="17">
        <v>71.241218516429385</v>
      </c>
      <c r="D93" s="17">
        <v>61.476727341807589</v>
      </c>
      <c r="E93" s="17">
        <v>41.813796721854352</v>
      </c>
      <c r="F93" s="17">
        <v>61.758775609732893</v>
      </c>
      <c r="G93" s="17">
        <v>69.949841931475518</v>
      </c>
      <c r="H93" s="17">
        <v>75.068307095830804</v>
      </c>
    </row>
    <row r="94" spans="1:8" s="17" customFormat="1" ht="12.75" customHeight="1">
      <c r="A94" s="44" t="s">
        <v>314</v>
      </c>
      <c r="B94" s="17">
        <v>48.109232846996093</v>
      </c>
      <c r="C94" s="17">
        <v>75.199246469334355</v>
      </c>
      <c r="D94" s="17">
        <v>62.015260594350238</v>
      </c>
      <c r="E94" s="17">
        <v>44.57679633963226</v>
      </c>
      <c r="F94" s="17">
        <v>65.8956135328079</v>
      </c>
      <c r="G94" s="17">
        <v>71.852834505802704</v>
      </c>
      <c r="H94" s="17">
        <v>76.421888851760045</v>
      </c>
    </row>
    <row r="95" spans="1:8" s="17" customFormat="1" ht="12.75" customHeight="1">
      <c r="A95" s="44" t="s">
        <v>315</v>
      </c>
      <c r="B95" s="17">
        <v>43.980253081253267</v>
      </c>
      <c r="C95" s="17">
        <v>69.100138580490992</v>
      </c>
      <c r="D95" s="17">
        <v>60.96571879182919</v>
      </c>
      <c r="E95" s="17">
        <v>40.027124013088425</v>
      </c>
      <c r="F95" s="17">
        <v>59.893394244042355</v>
      </c>
      <c r="G95" s="17">
        <v>68.163327448123496</v>
      </c>
      <c r="H95" s="17">
        <v>73.699295475506332</v>
      </c>
    </row>
    <row r="96" spans="1:8" s="17" customFormat="1" ht="12.75" customHeight="1">
      <c r="A96" s="44" t="s">
        <v>235</v>
      </c>
      <c r="B96" s="17">
        <v>46.04474296412468</v>
      </c>
      <c r="C96" s="17">
        <v>72.14969252491268</v>
      </c>
      <c r="D96" s="17">
        <v>61.490489693089714</v>
      </c>
      <c r="E96" s="17">
        <v>42.301960176360346</v>
      </c>
      <c r="F96" s="17">
        <v>62.894503888425135</v>
      </c>
      <c r="G96" s="17">
        <v>70.0080809769631</v>
      </c>
      <c r="H96" s="17">
        <v>75.060592163633174</v>
      </c>
    </row>
    <row r="97" spans="1:6" ht="12.75" customHeight="1">
      <c r="A97" s="1" t="s">
        <v>70</v>
      </c>
      <c r="B97" s="6"/>
      <c r="C97" s="6"/>
      <c r="D97" s="6"/>
      <c r="E97" s="6"/>
      <c r="F97" s="6"/>
    </row>
  </sheetData>
  <printOptions gridLines="1" gridLinesSet="0"/>
  <pageMargins left="0.75" right="0.75" top="1" bottom="1" header="0.5" footer="0.5"/>
  <pageSetup scale="72" orientation="portrait" horizontalDpi="4294967292" verticalDpi="4294967292"/>
  <headerFooter alignWithMargins="0">
    <oddHeader>&amp;A</oddHeader>
    <oddFooter>Page &amp;P</oddFooter>
  </headerFooter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8" r:id="rId3" name="Button 4">
              <controlPr defaultSize="0" print="0" autoFill="0" autoPict="0" macro="[0]!HackerandAbers03">
                <anchor moveWithCells="1">
                  <from>
                    <xdr:col>0</xdr:col>
                    <xdr:colOff>53340</xdr:colOff>
                    <xdr:row>68</xdr:row>
                    <xdr:rowOff>60960</xdr:rowOff>
                  </from>
                  <to>
                    <xdr:col>0</xdr:col>
                    <xdr:colOff>929640</xdr:colOff>
                    <xdr:row>75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BN57"/>
  <sheetViews>
    <sheetView workbookViewId="0">
      <selection activeCell="B62" sqref="B62"/>
    </sheetView>
  </sheetViews>
  <sheetFormatPr defaultRowHeight="15.6"/>
  <cols>
    <col min="1" max="1" width="8.796875" customWidth="1"/>
    <col min="2" max="2" width="17.5" bestFit="1" customWidth="1"/>
    <col min="3" max="3" width="36" bestFit="1" customWidth="1"/>
    <col min="4" max="4" width="24" bestFit="1" customWidth="1"/>
  </cols>
  <sheetData>
    <row r="1" spans="1:66">
      <c r="A1" s="1" t="s">
        <v>78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spans="1:66">
      <c r="A2" s="15" t="s">
        <v>324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  <c r="AX2" s="15"/>
      <c r="AY2" s="15"/>
      <c r="AZ2" s="15"/>
      <c r="BA2" s="15"/>
      <c r="BB2" s="15"/>
      <c r="BC2" s="15"/>
      <c r="BD2" s="15"/>
      <c r="BE2" s="15"/>
      <c r="BF2" s="15"/>
      <c r="BG2" s="15"/>
      <c r="BH2" s="15"/>
      <c r="BI2" s="15"/>
      <c r="BJ2" s="15"/>
      <c r="BK2" s="15"/>
      <c r="BL2" s="15"/>
      <c r="BM2" s="15"/>
      <c r="BN2" s="15"/>
    </row>
    <row r="3" spans="1:66">
      <c r="A3" s="46" t="s">
        <v>412</v>
      </c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  <c r="AA3" s="46"/>
      <c r="AB3" s="46"/>
      <c r="AC3" s="46"/>
      <c r="AD3" s="46"/>
      <c r="AE3" s="46"/>
      <c r="AF3" s="46"/>
      <c r="AG3" s="46"/>
      <c r="AH3" s="46"/>
      <c r="AI3" s="46"/>
      <c r="AJ3" s="46"/>
      <c r="AK3" s="46"/>
      <c r="AL3" s="46"/>
      <c r="AM3" s="46"/>
      <c r="AN3" s="46"/>
      <c r="AO3" s="46"/>
      <c r="AP3" s="46"/>
      <c r="AQ3" s="46"/>
      <c r="AR3" s="46"/>
      <c r="AS3" s="46"/>
      <c r="AT3" s="46"/>
      <c r="AU3" s="46"/>
      <c r="AV3" s="46"/>
      <c r="AW3" s="46"/>
      <c r="AX3" s="46"/>
      <c r="AY3" s="46"/>
      <c r="AZ3" s="46"/>
      <c r="BA3" s="46"/>
      <c r="BB3" s="46"/>
      <c r="BC3" s="46"/>
      <c r="BD3" s="46"/>
      <c r="BE3" s="46"/>
      <c r="BF3" s="46"/>
      <c r="BG3" s="46"/>
      <c r="BH3" s="46"/>
      <c r="BI3" s="46"/>
      <c r="BJ3" s="46"/>
      <c r="BK3" s="46"/>
      <c r="BL3" s="46"/>
      <c r="BM3" s="46"/>
      <c r="BN3" s="46"/>
    </row>
    <row r="4" spans="1:66">
      <c r="A4" s="1" t="s">
        <v>175</v>
      </c>
      <c r="B4" s="1" t="s">
        <v>45</v>
      </c>
      <c r="C4" s="75" t="s">
        <v>46</v>
      </c>
      <c r="D4" s="75" t="s">
        <v>47</v>
      </c>
      <c r="E4" s="61" t="s">
        <v>238</v>
      </c>
      <c r="F4" s="61" t="s">
        <v>239</v>
      </c>
      <c r="G4" s="61" t="s">
        <v>241</v>
      </c>
      <c r="H4" s="61" t="s">
        <v>383</v>
      </c>
      <c r="I4" s="61" t="s">
        <v>0</v>
      </c>
      <c r="J4" s="61" t="s">
        <v>240</v>
      </c>
      <c r="K4" s="61" t="s">
        <v>242</v>
      </c>
      <c r="L4" s="61" t="s">
        <v>76</v>
      </c>
      <c r="M4" s="61" t="s">
        <v>384</v>
      </c>
      <c r="N4" s="61" t="s">
        <v>385</v>
      </c>
      <c r="O4" s="61" t="s">
        <v>386</v>
      </c>
      <c r="P4" s="61" t="s">
        <v>387</v>
      </c>
      <c r="Q4" s="61" t="s">
        <v>388</v>
      </c>
      <c r="R4" s="61" t="s">
        <v>389</v>
      </c>
      <c r="S4" s="61" t="s">
        <v>390</v>
      </c>
      <c r="T4" s="61" t="s">
        <v>391</v>
      </c>
      <c r="U4" s="61" t="s">
        <v>392</v>
      </c>
      <c r="V4" s="61" t="s">
        <v>393</v>
      </c>
      <c r="W4" s="61" t="s">
        <v>394</v>
      </c>
      <c r="X4" s="61" t="s">
        <v>395</v>
      </c>
      <c r="Y4" s="61" t="s">
        <v>396</v>
      </c>
      <c r="Z4" s="61" t="s">
        <v>397</v>
      </c>
      <c r="AA4" s="61" t="s">
        <v>398</v>
      </c>
      <c r="AB4" s="61" t="s">
        <v>399</v>
      </c>
      <c r="AC4" s="61" t="s">
        <v>400</v>
      </c>
      <c r="AD4" s="61" t="s">
        <v>401</v>
      </c>
      <c r="AE4" s="61" t="s">
        <v>402</v>
      </c>
      <c r="AF4" s="61" t="s">
        <v>403</v>
      </c>
      <c r="AG4" s="61" t="s">
        <v>404</v>
      </c>
      <c r="AH4" s="61" t="s">
        <v>85</v>
      </c>
      <c r="AI4" s="61" t="s">
        <v>86</v>
      </c>
      <c r="AJ4" s="61" t="s">
        <v>87</v>
      </c>
      <c r="AK4" s="61" t="s">
        <v>88</v>
      </c>
      <c r="AL4" s="61" t="s">
        <v>89</v>
      </c>
      <c r="AM4" s="61" t="s">
        <v>90</v>
      </c>
      <c r="AN4" s="61" t="s">
        <v>93</v>
      </c>
      <c r="AO4" s="61" t="s">
        <v>405</v>
      </c>
      <c r="AP4" s="61" t="s">
        <v>92</v>
      </c>
      <c r="AQ4" s="61" t="s">
        <v>91</v>
      </c>
      <c r="AR4" s="61" t="s">
        <v>84</v>
      </c>
      <c r="AS4" s="61" t="s">
        <v>83</v>
      </c>
      <c r="AT4" s="61" t="s">
        <v>81</v>
      </c>
      <c r="AU4" s="61" t="s">
        <v>79</v>
      </c>
      <c r="AV4" s="61" t="s">
        <v>77</v>
      </c>
      <c r="AW4" s="61" t="s">
        <v>82</v>
      </c>
      <c r="AX4" s="61" t="s">
        <v>80</v>
      </c>
      <c r="AY4" s="61" t="s">
        <v>100</v>
      </c>
      <c r="AZ4" s="61" t="s">
        <v>101</v>
      </c>
      <c r="BA4" s="61" t="s">
        <v>98</v>
      </c>
      <c r="BB4" s="61" t="s">
        <v>97</v>
      </c>
      <c r="BC4" s="61" t="s">
        <v>99</v>
      </c>
      <c r="BD4" s="61" t="s">
        <v>303</v>
      </c>
      <c r="BE4" s="61" t="s">
        <v>406</v>
      </c>
      <c r="BF4" s="61" t="s">
        <v>302</v>
      </c>
      <c r="BG4" s="61" t="s">
        <v>95</v>
      </c>
      <c r="BH4" s="61" t="s">
        <v>96</v>
      </c>
      <c r="BI4" s="61" t="s">
        <v>94</v>
      </c>
      <c r="BJ4" s="61" t="s">
        <v>305</v>
      </c>
      <c r="BK4" s="61" t="s">
        <v>304</v>
      </c>
      <c r="BL4" s="61" t="s">
        <v>407</v>
      </c>
      <c r="BM4" s="61" t="s">
        <v>219</v>
      </c>
      <c r="BN4" s="61" t="s">
        <v>218</v>
      </c>
    </row>
    <row r="5" spans="1:66">
      <c r="A5" s="18" t="s">
        <v>187</v>
      </c>
      <c r="B5" s="18" t="s">
        <v>102</v>
      </c>
      <c r="C5" s="18" t="s">
        <v>274</v>
      </c>
      <c r="D5" s="18" t="s">
        <v>296</v>
      </c>
      <c r="E5" s="72"/>
      <c r="F5" s="72"/>
      <c r="G5" s="72"/>
      <c r="H5" s="72"/>
      <c r="I5" s="72"/>
      <c r="J5" s="72"/>
      <c r="K5" s="72"/>
      <c r="L5" s="72"/>
      <c r="M5" s="72">
        <v>8</v>
      </c>
      <c r="N5" s="72">
        <v>13</v>
      </c>
      <c r="O5" s="72">
        <v>5</v>
      </c>
      <c r="P5" s="72">
        <v>5</v>
      </c>
      <c r="Q5" s="72">
        <v>2</v>
      </c>
      <c r="R5" s="72">
        <v>2</v>
      </c>
      <c r="S5" s="72">
        <v>5.375</v>
      </c>
      <c r="T5" s="72">
        <v>1</v>
      </c>
      <c r="U5" s="72"/>
      <c r="V5" s="72"/>
      <c r="W5" s="72">
        <v>2</v>
      </c>
      <c r="X5" s="72">
        <v>2</v>
      </c>
      <c r="Y5" s="72">
        <v>5</v>
      </c>
      <c r="Z5" s="72">
        <v>10</v>
      </c>
      <c r="AA5" s="72">
        <v>7</v>
      </c>
      <c r="AB5" s="72">
        <v>3</v>
      </c>
      <c r="AC5" s="72">
        <v>6</v>
      </c>
      <c r="AD5" s="72">
        <v>2.5</v>
      </c>
      <c r="AE5" s="72">
        <v>6</v>
      </c>
      <c r="AF5" s="72"/>
      <c r="AG5" s="72"/>
      <c r="AH5" s="72"/>
      <c r="AI5" s="72"/>
      <c r="AJ5" s="72"/>
      <c r="AK5" s="72"/>
      <c r="AL5" s="72"/>
      <c r="AM5" s="72"/>
      <c r="AN5" s="72"/>
      <c r="AO5" s="72"/>
      <c r="AP5" s="72"/>
      <c r="AQ5" s="72"/>
      <c r="AR5" s="72"/>
      <c r="AS5" s="72"/>
      <c r="AT5" s="72"/>
      <c r="AU5" s="72"/>
      <c r="AV5" s="72"/>
      <c r="AW5" s="72"/>
      <c r="AX5" s="72"/>
      <c r="AY5" s="72"/>
      <c r="AZ5" s="72"/>
      <c r="BA5" s="72"/>
      <c r="BB5" s="72"/>
      <c r="BC5" s="72"/>
      <c r="BD5" s="72"/>
      <c r="BE5" s="72"/>
      <c r="BF5" s="72"/>
      <c r="BG5" s="72"/>
      <c r="BH5" s="72"/>
      <c r="BI5" s="72"/>
      <c r="BJ5" s="72"/>
      <c r="BK5" s="72"/>
      <c r="BL5" s="73"/>
      <c r="BM5" s="72"/>
      <c r="BN5" s="72"/>
    </row>
    <row r="6" spans="1:66">
      <c r="A6" s="18" t="s">
        <v>188</v>
      </c>
      <c r="B6" s="18" t="s">
        <v>103</v>
      </c>
      <c r="C6" s="18" t="s">
        <v>274</v>
      </c>
      <c r="D6" s="18" t="s">
        <v>296</v>
      </c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  <c r="AA6" s="66"/>
      <c r="AB6" s="66"/>
      <c r="AC6" s="66"/>
      <c r="AD6" s="66"/>
      <c r="AE6" s="66"/>
      <c r="AF6" s="66"/>
      <c r="AG6" s="66"/>
      <c r="AH6" s="66"/>
      <c r="AI6" s="66"/>
      <c r="AJ6" s="66"/>
      <c r="AK6" s="66"/>
      <c r="AL6" s="66"/>
      <c r="AM6" s="66"/>
      <c r="AN6" s="66"/>
      <c r="AO6" s="66"/>
      <c r="AP6" s="66"/>
      <c r="AQ6" s="66"/>
      <c r="AR6" s="66"/>
      <c r="AS6" s="66"/>
      <c r="AT6" s="66"/>
      <c r="AU6" s="66"/>
      <c r="AV6" s="66"/>
      <c r="AW6" s="66"/>
      <c r="AX6" s="66"/>
      <c r="AY6" s="66"/>
      <c r="AZ6" s="66"/>
      <c r="BA6" s="66"/>
      <c r="BB6" s="66"/>
      <c r="BC6" s="66"/>
      <c r="BD6" s="66"/>
      <c r="BE6" s="66"/>
      <c r="BF6" s="66"/>
      <c r="BG6" s="66"/>
      <c r="BH6" s="66"/>
      <c r="BI6" s="66"/>
      <c r="BJ6" s="66"/>
      <c r="BK6" s="66"/>
      <c r="BL6" s="67"/>
      <c r="BM6" s="66"/>
      <c r="BN6" s="66"/>
    </row>
    <row r="7" spans="1:66">
      <c r="A7" s="18" t="s">
        <v>190</v>
      </c>
      <c r="B7" s="18" t="s">
        <v>104</v>
      </c>
      <c r="C7" s="18" t="s">
        <v>274</v>
      </c>
      <c r="D7" s="18" t="s">
        <v>296</v>
      </c>
      <c r="E7" s="66"/>
      <c r="F7" s="66"/>
      <c r="G7" s="66"/>
      <c r="H7" s="66"/>
      <c r="I7" s="66"/>
      <c r="J7" s="66"/>
      <c r="K7" s="66"/>
      <c r="L7" s="66"/>
      <c r="M7" s="66"/>
      <c r="N7" s="66"/>
      <c r="O7" s="66"/>
      <c r="P7" s="66"/>
      <c r="Q7" s="66"/>
      <c r="R7" s="66"/>
      <c r="S7" s="66"/>
      <c r="T7" s="66"/>
      <c r="U7" s="66"/>
      <c r="V7" s="66"/>
      <c r="W7" s="66"/>
      <c r="X7" s="66"/>
      <c r="Y7" s="66"/>
      <c r="Z7" s="66"/>
      <c r="AA7" s="66"/>
      <c r="AB7" s="66"/>
      <c r="AC7" s="66"/>
      <c r="AD7" s="66"/>
      <c r="AE7" s="66"/>
      <c r="AF7" s="66">
        <v>6</v>
      </c>
      <c r="AG7" s="66">
        <v>3</v>
      </c>
      <c r="AH7" s="66"/>
      <c r="AI7" s="66"/>
      <c r="AJ7" s="66"/>
      <c r="AK7" s="66"/>
      <c r="AL7" s="66"/>
      <c r="AM7" s="66"/>
      <c r="AN7" s="66"/>
      <c r="AO7" s="66"/>
      <c r="AP7" s="66"/>
      <c r="AQ7" s="66"/>
      <c r="AR7" s="66"/>
      <c r="AS7" s="66"/>
      <c r="AT7" s="66"/>
      <c r="AU7" s="66"/>
      <c r="AV7" s="66"/>
      <c r="AW7" s="66"/>
      <c r="AX7" s="66"/>
      <c r="AY7" s="66"/>
      <c r="AZ7" s="66"/>
      <c r="BA7" s="66"/>
      <c r="BB7" s="66"/>
      <c r="BC7" s="66"/>
      <c r="BD7" s="66"/>
      <c r="BE7" s="66"/>
      <c r="BF7" s="66"/>
      <c r="BG7" s="66"/>
      <c r="BH7" s="66"/>
      <c r="BI7" s="66"/>
      <c r="BJ7" s="66"/>
      <c r="BK7" s="66"/>
      <c r="BL7" s="67"/>
      <c r="BM7" s="66"/>
      <c r="BN7" s="66"/>
    </row>
    <row r="8" spans="1:66">
      <c r="A8" s="18" t="s">
        <v>177</v>
      </c>
      <c r="B8" s="18" t="s">
        <v>105</v>
      </c>
      <c r="C8" s="18" t="s">
        <v>275</v>
      </c>
      <c r="D8" s="18" t="s">
        <v>297</v>
      </c>
      <c r="E8" s="66"/>
      <c r="F8" s="66"/>
      <c r="G8" s="66"/>
      <c r="H8" s="66"/>
      <c r="I8" s="66"/>
      <c r="J8" s="66"/>
      <c r="K8" s="66"/>
      <c r="L8" s="66"/>
      <c r="M8" s="66"/>
      <c r="N8" s="66"/>
      <c r="O8" s="66"/>
      <c r="P8" s="66"/>
      <c r="Q8" s="66"/>
      <c r="R8" s="66"/>
      <c r="S8" s="66"/>
      <c r="T8" s="66"/>
      <c r="U8" s="66">
        <v>21</v>
      </c>
      <c r="V8" s="66"/>
      <c r="W8" s="66"/>
      <c r="X8" s="66"/>
      <c r="Y8" s="66"/>
      <c r="Z8" s="66"/>
      <c r="AA8" s="66"/>
      <c r="AB8" s="66"/>
      <c r="AC8" s="66"/>
      <c r="AD8" s="66"/>
      <c r="AE8" s="66"/>
      <c r="AF8" s="66"/>
      <c r="AG8" s="66"/>
      <c r="AH8" s="66"/>
      <c r="AI8" s="66"/>
      <c r="AJ8" s="66"/>
      <c r="AK8" s="66"/>
      <c r="AL8" s="66"/>
      <c r="AM8" s="66"/>
      <c r="AN8" s="66"/>
      <c r="AO8" s="66"/>
      <c r="AP8" s="66"/>
      <c r="AQ8" s="66"/>
      <c r="AR8" s="66"/>
      <c r="AS8" s="66"/>
      <c r="AT8" s="66"/>
      <c r="AU8" s="66"/>
      <c r="AV8" s="66"/>
      <c r="AW8" s="66"/>
      <c r="AX8" s="66"/>
      <c r="AY8" s="66"/>
      <c r="AZ8" s="66"/>
      <c r="BA8" s="66"/>
      <c r="BB8" s="66"/>
      <c r="BC8" s="66"/>
      <c r="BD8" s="66"/>
      <c r="BE8" s="66"/>
      <c r="BF8" s="66"/>
      <c r="BG8" s="66"/>
      <c r="BH8" s="66"/>
      <c r="BI8" s="66"/>
      <c r="BJ8" s="66"/>
      <c r="BK8" s="66"/>
      <c r="BL8" s="67"/>
      <c r="BM8" s="66"/>
      <c r="BN8" s="66"/>
    </row>
    <row r="9" spans="1:66">
      <c r="A9" s="18" t="s">
        <v>178</v>
      </c>
      <c r="B9" s="18" t="s">
        <v>136</v>
      </c>
      <c r="C9" s="18" t="s">
        <v>275</v>
      </c>
      <c r="D9" s="18" t="s">
        <v>298</v>
      </c>
      <c r="E9" s="66">
        <v>3.25</v>
      </c>
      <c r="F9" s="66"/>
      <c r="G9" s="66"/>
      <c r="H9" s="66"/>
      <c r="I9" s="66"/>
      <c r="J9" s="66"/>
      <c r="K9" s="66"/>
      <c r="L9" s="66"/>
      <c r="M9" s="66">
        <v>19</v>
      </c>
      <c r="N9" s="66">
        <v>20</v>
      </c>
      <c r="O9" s="66">
        <v>21</v>
      </c>
      <c r="P9" s="66">
        <v>22</v>
      </c>
      <c r="Q9" s="66">
        <v>20</v>
      </c>
      <c r="R9" s="66">
        <v>11</v>
      </c>
      <c r="S9" s="66">
        <v>10.5</v>
      </c>
      <c r="T9" s="66">
        <v>18</v>
      </c>
      <c r="U9" s="66"/>
      <c r="V9" s="66">
        <v>20</v>
      </c>
      <c r="W9" s="66">
        <v>8</v>
      </c>
      <c r="X9" s="66"/>
      <c r="Y9" s="66">
        <v>18</v>
      </c>
      <c r="Z9" s="66"/>
      <c r="AA9" s="66"/>
      <c r="AB9" s="66"/>
      <c r="AC9" s="66"/>
      <c r="AD9" s="66"/>
      <c r="AE9" s="66"/>
      <c r="AF9" s="66"/>
      <c r="AG9" s="66"/>
      <c r="AH9" s="66"/>
      <c r="AI9" s="66"/>
      <c r="AJ9" s="66"/>
      <c r="AK9" s="66">
        <v>1.601286916687807</v>
      </c>
      <c r="AL9" s="66">
        <v>1.6030482627822786</v>
      </c>
      <c r="AM9" s="66">
        <v>1.6375520667328811</v>
      </c>
      <c r="AN9" s="66">
        <v>1.6351023957569606</v>
      </c>
      <c r="AO9" s="66"/>
      <c r="AP9" s="66"/>
      <c r="AQ9" s="66"/>
      <c r="AR9" s="66"/>
      <c r="AS9" s="66"/>
      <c r="AT9" s="66"/>
      <c r="AU9" s="66"/>
      <c r="AV9" s="66"/>
      <c r="AW9" s="66"/>
      <c r="AX9" s="66"/>
      <c r="AY9" s="66"/>
      <c r="AZ9" s="66"/>
      <c r="BA9" s="66"/>
      <c r="BB9" s="66"/>
      <c r="BC9" s="66"/>
      <c r="BD9" s="66"/>
      <c r="BE9" s="66"/>
      <c r="BF9" s="66"/>
      <c r="BG9" s="66"/>
      <c r="BH9" s="66"/>
      <c r="BI9" s="66"/>
      <c r="BJ9" s="66"/>
      <c r="BK9" s="66"/>
      <c r="BL9" s="67"/>
      <c r="BM9" s="66"/>
      <c r="BN9" s="66"/>
    </row>
    <row r="10" spans="1:66">
      <c r="A10" s="18" t="s">
        <v>200</v>
      </c>
      <c r="B10" s="18" t="s">
        <v>137</v>
      </c>
      <c r="C10" s="18" t="s">
        <v>276</v>
      </c>
      <c r="D10" s="18" t="s">
        <v>299</v>
      </c>
      <c r="E10" s="66">
        <v>9.75</v>
      </c>
      <c r="F10" s="66"/>
      <c r="G10" s="66"/>
      <c r="H10" s="66"/>
      <c r="I10" s="66"/>
      <c r="J10" s="66"/>
      <c r="K10" s="66"/>
      <c r="L10" s="66"/>
      <c r="M10" s="66"/>
      <c r="N10" s="66"/>
      <c r="O10" s="66"/>
      <c r="P10" s="66"/>
      <c r="Q10" s="66"/>
      <c r="R10" s="66">
        <v>6</v>
      </c>
      <c r="S10" s="66"/>
      <c r="T10" s="66">
        <v>18</v>
      </c>
      <c r="U10" s="66">
        <v>21</v>
      </c>
      <c r="V10" s="66">
        <v>15</v>
      </c>
      <c r="W10" s="66"/>
      <c r="X10" s="66"/>
      <c r="Y10" s="66"/>
      <c r="Z10" s="66"/>
      <c r="AA10" s="66"/>
      <c r="AB10" s="66"/>
      <c r="AC10" s="66"/>
      <c r="AD10" s="66"/>
      <c r="AE10" s="66"/>
      <c r="AF10" s="66"/>
      <c r="AG10" s="66"/>
      <c r="AH10" s="66"/>
      <c r="AI10" s="66"/>
      <c r="AJ10" s="66"/>
      <c r="AK10" s="66">
        <v>9.8364767739393866</v>
      </c>
      <c r="AL10" s="66">
        <v>9.8472964713768558</v>
      </c>
      <c r="AM10" s="66">
        <v>10.059248409930557</v>
      </c>
      <c r="AN10" s="66">
        <v>10.044200431078472</v>
      </c>
      <c r="AO10" s="66"/>
      <c r="AP10" s="66"/>
      <c r="AQ10" s="66"/>
      <c r="AR10" s="66"/>
      <c r="AS10" s="66"/>
      <c r="AT10" s="66"/>
      <c r="AU10" s="66"/>
      <c r="AV10" s="66"/>
      <c r="AW10" s="66"/>
      <c r="AX10" s="66"/>
      <c r="AY10" s="66"/>
      <c r="AZ10" s="66"/>
      <c r="BA10" s="66"/>
      <c r="BB10" s="66"/>
      <c r="BC10" s="66"/>
      <c r="BD10" s="66"/>
      <c r="BE10" s="66"/>
      <c r="BF10" s="66"/>
      <c r="BG10" s="66"/>
      <c r="BH10" s="66"/>
      <c r="BI10" s="66"/>
      <c r="BJ10" s="66"/>
      <c r="BK10" s="66"/>
      <c r="BL10" s="67"/>
      <c r="BM10" s="66"/>
      <c r="BN10" s="66"/>
    </row>
    <row r="11" spans="1:66">
      <c r="A11" s="18" t="s">
        <v>174</v>
      </c>
      <c r="B11" s="18" t="s">
        <v>138</v>
      </c>
      <c r="C11" s="18" t="s">
        <v>277</v>
      </c>
      <c r="D11" s="18" t="s">
        <v>300</v>
      </c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  <c r="P11" s="66"/>
      <c r="Q11" s="66"/>
      <c r="R11" s="66"/>
      <c r="S11" s="66"/>
      <c r="T11" s="66"/>
      <c r="U11" s="66"/>
      <c r="V11" s="66"/>
      <c r="W11" s="66"/>
      <c r="X11" s="66"/>
      <c r="Y11" s="66"/>
      <c r="Z11" s="66"/>
      <c r="AA11" s="66"/>
      <c r="AB11" s="66"/>
      <c r="AC11" s="66"/>
      <c r="AD11" s="66"/>
      <c r="AE11" s="66"/>
      <c r="AF11" s="66"/>
      <c r="AG11" s="66"/>
      <c r="AH11" s="66"/>
      <c r="AI11" s="66"/>
      <c r="AJ11" s="66"/>
      <c r="AK11" s="66"/>
      <c r="AL11" s="66"/>
      <c r="AM11" s="66"/>
      <c r="AN11" s="66"/>
      <c r="AO11" s="66"/>
      <c r="AP11" s="66"/>
      <c r="AQ11" s="66"/>
      <c r="AR11" s="66"/>
      <c r="AS11" s="66"/>
      <c r="AT11" s="66"/>
      <c r="AU11" s="66"/>
      <c r="AV11" s="66"/>
      <c r="AW11" s="66"/>
      <c r="AX11" s="66"/>
      <c r="AY11" s="66"/>
      <c r="AZ11" s="66"/>
      <c r="BA11" s="66"/>
      <c r="BB11" s="66"/>
      <c r="BC11" s="66"/>
      <c r="BD11" s="66"/>
      <c r="BE11" s="66"/>
      <c r="BF11" s="66"/>
      <c r="BG11" s="66"/>
      <c r="BH11" s="66"/>
      <c r="BI11" s="66"/>
      <c r="BJ11" s="66"/>
      <c r="BK11" s="66"/>
      <c r="BL11" s="67"/>
      <c r="BM11" s="66"/>
      <c r="BN11" s="66"/>
    </row>
    <row r="12" spans="1:66">
      <c r="A12" s="18" t="s">
        <v>180</v>
      </c>
      <c r="B12" s="18" t="s">
        <v>244</v>
      </c>
      <c r="C12" s="18" t="s">
        <v>277</v>
      </c>
      <c r="D12" s="18" t="s">
        <v>301</v>
      </c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  <c r="P12" s="66"/>
      <c r="Q12" s="66"/>
      <c r="R12" s="66"/>
      <c r="S12" s="66"/>
      <c r="T12" s="66"/>
      <c r="U12" s="66"/>
      <c r="V12" s="66"/>
      <c r="W12" s="66"/>
      <c r="X12" s="66"/>
      <c r="Y12" s="66"/>
      <c r="Z12" s="66"/>
      <c r="AA12" s="66"/>
      <c r="AB12" s="66"/>
      <c r="AC12" s="66"/>
      <c r="AD12" s="66"/>
      <c r="AE12" s="66"/>
      <c r="AF12" s="66"/>
      <c r="AG12" s="66"/>
      <c r="AH12" s="66"/>
      <c r="AI12" s="66"/>
      <c r="AJ12" s="66"/>
      <c r="AK12" s="66"/>
      <c r="AL12" s="66"/>
      <c r="AM12" s="66"/>
      <c r="AN12" s="66"/>
      <c r="AO12" s="66"/>
      <c r="AP12" s="66"/>
      <c r="AQ12" s="66"/>
      <c r="AR12" s="66"/>
      <c r="AS12" s="66"/>
      <c r="AT12" s="66"/>
      <c r="AU12" s="66"/>
      <c r="AV12" s="66"/>
      <c r="AW12" s="66"/>
      <c r="AX12" s="66"/>
      <c r="AY12" s="66"/>
      <c r="AZ12" s="66"/>
      <c r="BA12" s="66"/>
      <c r="BB12" s="66"/>
      <c r="BC12" s="66"/>
      <c r="BD12" s="66"/>
      <c r="BE12" s="66"/>
      <c r="BF12" s="66"/>
      <c r="BG12" s="66"/>
      <c r="BH12" s="66"/>
      <c r="BI12" s="66"/>
      <c r="BJ12" s="66"/>
      <c r="BK12" s="66"/>
      <c r="BL12" s="67"/>
      <c r="BM12" s="66"/>
      <c r="BN12" s="66"/>
    </row>
    <row r="13" spans="1:66">
      <c r="A13" s="18" t="s">
        <v>201</v>
      </c>
      <c r="B13" s="18" t="s">
        <v>245</v>
      </c>
      <c r="C13" s="18" t="s">
        <v>278</v>
      </c>
      <c r="D13" s="18" t="s">
        <v>32</v>
      </c>
      <c r="E13" s="66"/>
      <c r="F13" s="66"/>
      <c r="G13" s="66">
        <v>2.1</v>
      </c>
      <c r="H13" s="66"/>
      <c r="I13" s="66"/>
      <c r="J13" s="66"/>
      <c r="K13" s="66">
        <v>0.7</v>
      </c>
      <c r="L13" s="66"/>
      <c r="M13" s="66"/>
      <c r="N13" s="66"/>
      <c r="O13" s="66"/>
      <c r="P13" s="66"/>
      <c r="Q13" s="66"/>
      <c r="R13" s="66">
        <v>11</v>
      </c>
      <c r="S13" s="66">
        <v>7.4437499999999996</v>
      </c>
      <c r="T13" s="66"/>
      <c r="U13" s="66"/>
      <c r="V13" s="66">
        <v>5</v>
      </c>
      <c r="W13" s="66"/>
      <c r="X13" s="66"/>
      <c r="Y13" s="66"/>
      <c r="Z13" s="66"/>
      <c r="AA13" s="66">
        <v>17</v>
      </c>
      <c r="AB13" s="66">
        <v>17</v>
      </c>
      <c r="AC13" s="66">
        <v>18.054000000000002</v>
      </c>
      <c r="AD13" s="66">
        <v>8</v>
      </c>
      <c r="AE13" s="66">
        <v>18</v>
      </c>
      <c r="AF13" s="66">
        <v>18</v>
      </c>
      <c r="AG13" s="66">
        <v>19</v>
      </c>
      <c r="AH13" s="66"/>
      <c r="AI13" s="66"/>
      <c r="AJ13" s="66"/>
      <c r="AK13" s="66"/>
      <c r="AL13" s="66"/>
      <c r="AM13" s="66"/>
      <c r="AN13" s="66"/>
      <c r="AO13" s="66"/>
      <c r="AP13" s="66">
        <v>3.2494322406550595</v>
      </c>
      <c r="AQ13" s="66">
        <v>4.0766670699326006</v>
      </c>
      <c r="AR13" s="66"/>
      <c r="AS13" s="66"/>
      <c r="AT13" s="66"/>
      <c r="AU13" s="66"/>
      <c r="AV13" s="66"/>
      <c r="AW13" s="66"/>
      <c r="AX13" s="66">
        <v>5.1891192749081307</v>
      </c>
      <c r="AY13" s="66"/>
      <c r="AZ13" s="66"/>
      <c r="BA13" s="66"/>
      <c r="BB13" s="66"/>
      <c r="BC13" s="66"/>
      <c r="BD13" s="66">
        <v>0.58495465478851449</v>
      </c>
      <c r="BE13" s="66"/>
      <c r="BF13" s="66"/>
      <c r="BG13" s="66"/>
      <c r="BH13" s="66"/>
      <c r="BI13" s="66">
        <v>1.4681735471145685</v>
      </c>
      <c r="BJ13" s="66"/>
      <c r="BK13" s="66"/>
      <c r="BL13" s="67"/>
      <c r="BM13" s="66"/>
      <c r="BN13" s="66"/>
    </row>
    <row r="14" spans="1:66">
      <c r="A14" s="18" t="s">
        <v>327</v>
      </c>
      <c r="B14" s="18" t="s">
        <v>246</v>
      </c>
      <c r="C14" s="18" t="s">
        <v>279</v>
      </c>
      <c r="D14" s="18" t="s">
        <v>31</v>
      </c>
      <c r="E14" s="66"/>
      <c r="F14" s="66"/>
      <c r="G14" s="66">
        <v>1.1000000000000001</v>
      </c>
      <c r="H14" s="66"/>
      <c r="I14" s="66"/>
      <c r="J14" s="66"/>
      <c r="K14" s="66">
        <v>0.5</v>
      </c>
      <c r="L14" s="66"/>
      <c r="M14" s="66"/>
      <c r="N14" s="66"/>
      <c r="O14" s="66"/>
      <c r="P14" s="66"/>
      <c r="Q14" s="66"/>
      <c r="R14" s="66">
        <v>8</v>
      </c>
      <c r="S14" s="66">
        <v>2.6112500000000001</v>
      </c>
      <c r="T14" s="66"/>
      <c r="U14" s="66"/>
      <c r="V14" s="66">
        <v>13</v>
      </c>
      <c r="W14" s="66"/>
      <c r="X14" s="66"/>
      <c r="Y14" s="66"/>
      <c r="Z14" s="66"/>
      <c r="AA14" s="66">
        <v>7</v>
      </c>
      <c r="AB14" s="66">
        <v>15</v>
      </c>
      <c r="AC14" s="66">
        <v>8</v>
      </c>
      <c r="AD14" s="66">
        <v>7.5</v>
      </c>
      <c r="AE14" s="66">
        <v>13</v>
      </c>
      <c r="AF14" s="66">
        <v>13</v>
      </c>
      <c r="AG14" s="66">
        <v>14</v>
      </c>
      <c r="AH14" s="66"/>
      <c r="AI14" s="66"/>
      <c r="AJ14" s="66"/>
      <c r="AK14" s="66"/>
      <c r="AL14" s="66"/>
      <c r="AM14" s="66"/>
      <c r="AN14" s="66"/>
      <c r="AO14" s="66"/>
      <c r="AP14" s="66">
        <v>1.3539301002729414</v>
      </c>
      <c r="AQ14" s="66">
        <v>1.6986112791385832</v>
      </c>
      <c r="AR14" s="66"/>
      <c r="AS14" s="66"/>
      <c r="AT14" s="66"/>
      <c r="AU14" s="66"/>
      <c r="AV14" s="66"/>
      <c r="AW14" s="66"/>
      <c r="AX14" s="66">
        <v>2.1621330312117215</v>
      </c>
      <c r="AY14" s="66"/>
      <c r="AZ14" s="66"/>
      <c r="BA14" s="66"/>
      <c r="BB14" s="66"/>
      <c r="BC14" s="66"/>
      <c r="BD14" s="66">
        <v>0.24373110616188107</v>
      </c>
      <c r="BE14" s="66"/>
      <c r="BF14" s="66"/>
      <c r="BG14" s="66"/>
      <c r="BH14" s="66"/>
      <c r="BI14" s="66">
        <v>0.61173897796440357</v>
      </c>
      <c r="BJ14" s="66"/>
      <c r="BK14" s="66"/>
      <c r="BL14" s="67"/>
      <c r="BM14" s="66"/>
      <c r="BN14" s="66"/>
    </row>
    <row r="15" spans="1:66">
      <c r="A15" s="18" t="s">
        <v>206</v>
      </c>
      <c r="B15" s="18" t="s">
        <v>247</v>
      </c>
      <c r="C15" s="18" t="s">
        <v>280</v>
      </c>
      <c r="D15" s="18" t="s">
        <v>30</v>
      </c>
      <c r="E15" s="66"/>
      <c r="F15" s="66"/>
      <c r="G15" s="66">
        <v>10.8</v>
      </c>
      <c r="H15" s="66"/>
      <c r="I15" s="66"/>
      <c r="J15" s="66"/>
      <c r="K15" s="66">
        <v>5.4</v>
      </c>
      <c r="L15" s="66"/>
      <c r="M15" s="66"/>
      <c r="N15" s="66"/>
      <c r="O15" s="66"/>
      <c r="P15" s="66"/>
      <c r="Q15" s="66"/>
      <c r="R15" s="66">
        <v>3</v>
      </c>
      <c r="S15" s="66">
        <v>1.1950000000000001</v>
      </c>
      <c r="T15" s="66"/>
      <c r="U15" s="66"/>
      <c r="V15" s="66">
        <v>10</v>
      </c>
      <c r="W15" s="66"/>
      <c r="X15" s="66"/>
      <c r="Y15" s="66"/>
      <c r="Z15" s="66"/>
      <c r="AA15" s="66">
        <v>8</v>
      </c>
      <c r="AB15" s="66">
        <v>7</v>
      </c>
      <c r="AC15" s="66">
        <v>8</v>
      </c>
      <c r="AD15" s="66">
        <v>3.7289115646258502</v>
      </c>
      <c r="AE15" s="66">
        <v>11</v>
      </c>
      <c r="AF15" s="66">
        <v>11</v>
      </c>
      <c r="AG15" s="66">
        <v>12</v>
      </c>
      <c r="AH15" s="66"/>
      <c r="AI15" s="66"/>
      <c r="AJ15" s="66"/>
      <c r="AK15" s="66"/>
      <c r="AL15" s="66"/>
      <c r="AM15" s="66"/>
      <c r="AN15" s="66"/>
      <c r="AO15" s="66"/>
      <c r="AP15" s="66">
        <v>8.9359386618014138</v>
      </c>
      <c r="AQ15" s="66">
        <v>11.210834442314651</v>
      </c>
      <c r="AR15" s="66"/>
      <c r="AS15" s="66"/>
      <c r="AT15" s="66"/>
      <c r="AU15" s="66"/>
      <c r="AV15" s="66"/>
      <c r="AW15" s="66"/>
      <c r="AX15" s="66">
        <v>14.270078005997361</v>
      </c>
      <c r="AY15" s="66"/>
      <c r="AZ15" s="66"/>
      <c r="BA15" s="66"/>
      <c r="BB15" s="66"/>
      <c r="BC15" s="66"/>
      <c r="BD15" s="66">
        <v>1.608625300668415</v>
      </c>
      <c r="BE15" s="66"/>
      <c r="BF15" s="66"/>
      <c r="BG15" s="66"/>
      <c r="BH15" s="66"/>
      <c r="BI15" s="66">
        <v>4.0374772545650641</v>
      </c>
      <c r="BJ15" s="66"/>
      <c r="BK15" s="66"/>
      <c r="BL15" s="67"/>
      <c r="BM15" s="66"/>
      <c r="BN15" s="66"/>
    </row>
    <row r="16" spans="1:66">
      <c r="A16" s="18" t="s">
        <v>204</v>
      </c>
      <c r="B16" s="18" t="s">
        <v>248</v>
      </c>
      <c r="C16" s="18" t="s">
        <v>281</v>
      </c>
      <c r="D16" s="18" t="s">
        <v>29</v>
      </c>
      <c r="E16" s="66">
        <v>31.5</v>
      </c>
      <c r="F16" s="66">
        <f>0.88*15</f>
        <v>13.2</v>
      </c>
      <c r="G16" s="66">
        <v>54.5</v>
      </c>
      <c r="H16" s="66">
        <v>45.405599425699933</v>
      </c>
      <c r="I16" s="66">
        <v>67.043999999999997</v>
      </c>
      <c r="J16" s="66">
        <v>72.48</v>
      </c>
      <c r="K16" s="66">
        <v>61.7</v>
      </c>
      <c r="L16" s="66">
        <v>90</v>
      </c>
      <c r="M16" s="66"/>
      <c r="N16" s="66"/>
      <c r="O16" s="66"/>
      <c r="P16" s="66"/>
      <c r="Q16" s="66"/>
      <c r="R16" s="66"/>
      <c r="S16" s="66"/>
      <c r="T16" s="66"/>
      <c r="U16" s="66"/>
      <c r="V16" s="66"/>
      <c r="W16" s="66"/>
      <c r="X16" s="66"/>
      <c r="Y16" s="66"/>
      <c r="Z16" s="66"/>
      <c r="AA16" s="66"/>
      <c r="AB16" s="66"/>
      <c r="AC16" s="66"/>
      <c r="AD16" s="66"/>
      <c r="AE16" s="66"/>
      <c r="AF16" s="66"/>
      <c r="AG16" s="66"/>
      <c r="AH16" s="66">
        <v>48.020295235342701</v>
      </c>
      <c r="AI16" s="66">
        <v>44.335297508788678</v>
      </c>
      <c r="AJ16" s="66">
        <v>46.670062602251924</v>
      </c>
      <c r="AK16" s="66">
        <v>54.116870260968405</v>
      </c>
      <c r="AL16" s="66">
        <v>53.060124563706552</v>
      </c>
      <c r="AM16" s="66">
        <v>52.453726294772409</v>
      </c>
      <c r="AN16" s="66">
        <v>53.893382392623145</v>
      </c>
      <c r="AO16" s="66">
        <v>45.820684023270836</v>
      </c>
      <c r="AP16" s="66">
        <v>50.98318118782943</v>
      </c>
      <c r="AQ16" s="66">
        <v>51.169912889627092</v>
      </c>
      <c r="AR16" s="66">
        <v>34.149675497302027</v>
      </c>
      <c r="AS16" s="66">
        <v>20.905059790565215</v>
      </c>
      <c r="AT16" s="66">
        <v>31.929046665192818</v>
      </c>
      <c r="AU16" s="66"/>
      <c r="AV16" s="66"/>
      <c r="AW16" s="66"/>
      <c r="AX16" s="66">
        <v>51.421026704050327</v>
      </c>
      <c r="AY16" s="66">
        <v>67.888493025895315</v>
      </c>
      <c r="AZ16" s="66">
        <v>66.602393396963151</v>
      </c>
      <c r="BA16" s="66"/>
      <c r="BB16" s="66"/>
      <c r="BC16" s="66">
        <v>45.072437292839936</v>
      </c>
      <c r="BD16" s="66">
        <v>72.01093767940047</v>
      </c>
      <c r="BE16" s="66">
        <v>71.03638840828205</v>
      </c>
      <c r="BF16" s="66">
        <v>69.85519813466297</v>
      </c>
      <c r="BG16" s="66"/>
      <c r="BH16" s="66">
        <v>65.455591977261065</v>
      </c>
      <c r="BI16" s="66">
        <v>72.295897084217813</v>
      </c>
      <c r="BJ16" s="66">
        <v>53.130011203575009</v>
      </c>
      <c r="BK16" s="66">
        <v>49.305710897180909</v>
      </c>
      <c r="BL16" s="67"/>
      <c r="BM16" s="66"/>
      <c r="BN16" s="66">
        <v>44.456975009199724</v>
      </c>
    </row>
    <row r="17" spans="1:66">
      <c r="A17" s="18" t="s">
        <v>210</v>
      </c>
      <c r="B17" s="18" t="s">
        <v>249</v>
      </c>
      <c r="C17" s="18" t="s">
        <v>282</v>
      </c>
      <c r="D17" s="18" t="s">
        <v>28</v>
      </c>
      <c r="E17" s="66">
        <v>3.5</v>
      </c>
      <c r="F17" s="66">
        <f>0.12*15</f>
        <v>1.7999999999999998</v>
      </c>
      <c r="G17" s="66">
        <v>6.7</v>
      </c>
      <c r="H17" s="66">
        <v>5.068198133524767</v>
      </c>
      <c r="I17" s="66">
        <v>6.956000000000004</v>
      </c>
      <c r="J17" s="66">
        <v>7.52</v>
      </c>
      <c r="K17" s="66">
        <v>5.4</v>
      </c>
      <c r="L17" s="66">
        <v>10</v>
      </c>
      <c r="M17" s="66"/>
      <c r="N17" s="66"/>
      <c r="O17" s="66"/>
      <c r="P17" s="66"/>
      <c r="Q17" s="66"/>
      <c r="R17" s="66"/>
      <c r="S17" s="66"/>
      <c r="T17" s="66"/>
      <c r="U17" s="66"/>
      <c r="V17" s="66"/>
      <c r="W17" s="66"/>
      <c r="X17" s="66"/>
      <c r="Y17" s="66"/>
      <c r="Z17" s="66"/>
      <c r="AA17" s="66"/>
      <c r="AB17" s="66"/>
      <c r="AC17" s="66"/>
      <c r="AD17" s="66"/>
      <c r="AE17" s="66"/>
      <c r="AF17" s="66"/>
      <c r="AG17" s="66"/>
      <c r="AH17" s="66"/>
      <c r="AI17" s="66">
        <v>4.9261441676431863</v>
      </c>
      <c r="AJ17" s="66">
        <v>5.1855625113613248</v>
      </c>
      <c r="AK17" s="66">
        <v>6.0129855845520446</v>
      </c>
      <c r="AL17" s="66">
        <v>5.8955693959673949</v>
      </c>
      <c r="AM17" s="66">
        <v>5.8281918105302681</v>
      </c>
      <c r="AN17" s="66">
        <v>5.9881535991803503</v>
      </c>
      <c r="AO17" s="66">
        <v>5.0911871136967592</v>
      </c>
      <c r="AP17" s="66">
        <v>5.6647979097588257</v>
      </c>
      <c r="AQ17" s="66">
        <v>5.6855458766252331</v>
      </c>
      <c r="AR17" s="66">
        <v>3.7944083885891144</v>
      </c>
      <c r="AS17" s="66">
        <v>2.3227844211739126</v>
      </c>
      <c r="AT17" s="66">
        <v>3.547671851688091</v>
      </c>
      <c r="AU17" s="66"/>
      <c r="AV17" s="66"/>
      <c r="AW17" s="66"/>
      <c r="AX17" s="66">
        <v>5.7134474115611482</v>
      </c>
      <c r="AY17" s="66">
        <v>7.5431658917661455</v>
      </c>
      <c r="AZ17" s="66">
        <v>7.4002659329959064</v>
      </c>
      <c r="BA17" s="66"/>
      <c r="BB17" s="66"/>
      <c r="BC17" s="66">
        <v>5.0080485880933265</v>
      </c>
      <c r="BD17" s="66">
        <v>8.0012152977111626</v>
      </c>
      <c r="BE17" s="66">
        <v>7.8929320453646721</v>
      </c>
      <c r="BF17" s="66">
        <v>7.7616886816292183</v>
      </c>
      <c r="BG17" s="66"/>
      <c r="BH17" s="66">
        <v>7.2728435530290074</v>
      </c>
      <c r="BI17" s="66">
        <v>8.03287745380198</v>
      </c>
      <c r="BJ17" s="66">
        <v>5.9033345781750013</v>
      </c>
      <c r="BK17" s="66">
        <v>5.4784123219089897</v>
      </c>
      <c r="BL17" s="67"/>
      <c r="BM17" s="66"/>
      <c r="BN17" s="66">
        <v>4.9396638899110803</v>
      </c>
    </row>
    <row r="18" spans="1:66">
      <c r="A18" s="18" t="s">
        <v>203</v>
      </c>
      <c r="B18" s="18" t="s">
        <v>250</v>
      </c>
      <c r="C18" s="18" t="s">
        <v>283</v>
      </c>
      <c r="D18" s="18" t="s">
        <v>23</v>
      </c>
      <c r="E18" s="66">
        <v>4</v>
      </c>
      <c r="F18" s="66"/>
      <c r="G18" s="66">
        <v>14.7</v>
      </c>
      <c r="H18" s="66">
        <v>22.483847810480977</v>
      </c>
      <c r="I18" s="66">
        <v>19.152000000000001</v>
      </c>
      <c r="J18" s="66">
        <v>18.239999999999998</v>
      </c>
      <c r="K18" s="66">
        <v>16.8</v>
      </c>
      <c r="L18" s="66"/>
      <c r="M18" s="66"/>
      <c r="N18" s="66"/>
      <c r="O18" s="66"/>
      <c r="P18" s="66"/>
      <c r="Q18" s="66"/>
      <c r="R18" s="66"/>
      <c r="S18" s="66"/>
      <c r="T18" s="66"/>
      <c r="U18" s="66">
        <v>9</v>
      </c>
      <c r="V18" s="66">
        <v>9</v>
      </c>
      <c r="W18" s="66"/>
      <c r="X18" s="66"/>
      <c r="Y18" s="66"/>
      <c r="Z18" s="66"/>
      <c r="AA18" s="66"/>
      <c r="AB18" s="66"/>
      <c r="AC18" s="66">
        <v>4</v>
      </c>
      <c r="AD18" s="66"/>
      <c r="AE18" s="66"/>
      <c r="AF18" s="66"/>
      <c r="AG18" s="66">
        <v>1</v>
      </c>
      <c r="AH18" s="66">
        <v>24.818289072457802</v>
      </c>
      <c r="AI18" s="66">
        <v>22.310780702681079</v>
      </c>
      <c r="AJ18" s="66">
        <v>3.3305965738975956</v>
      </c>
      <c r="AK18" s="66">
        <v>4.9042107485176265</v>
      </c>
      <c r="AL18" s="66">
        <v>4.9096051674430203</v>
      </c>
      <c r="AM18" s="66">
        <v>15.263892229877191</v>
      </c>
      <c r="AN18" s="66">
        <v>15.241058443682098</v>
      </c>
      <c r="AO18" s="66">
        <v>22.276633127432341</v>
      </c>
      <c r="AP18" s="66">
        <v>8.9994001194098505</v>
      </c>
      <c r="AQ18" s="66">
        <v>5.6452259039181767</v>
      </c>
      <c r="AR18" s="66"/>
      <c r="AS18" s="66"/>
      <c r="AT18" s="66">
        <v>10.452674327303093</v>
      </c>
      <c r="AU18" s="66"/>
      <c r="AV18" s="66">
        <v>29.512018724075901</v>
      </c>
      <c r="AW18" s="66"/>
      <c r="AX18" s="66">
        <v>1.1345859141168013</v>
      </c>
      <c r="AY18" s="66"/>
      <c r="AZ18" s="66"/>
      <c r="BA18" s="66">
        <v>38.631633915625642</v>
      </c>
      <c r="BB18" s="66"/>
      <c r="BC18" s="66"/>
      <c r="BD18" s="66">
        <v>15.795482365142595</v>
      </c>
      <c r="BE18" s="66">
        <v>18.192938295200616</v>
      </c>
      <c r="BF18" s="66">
        <v>18.215707320356689</v>
      </c>
      <c r="BG18" s="66"/>
      <c r="BH18" s="66">
        <v>14.668198595480522</v>
      </c>
      <c r="BI18" s="66">
        <v>12.198452114102549</v>
      </c>
      <c r="BJ18" s="66"/>
      <c r="BK18" s="66"/>
      <c r="BL18" s="67"/>
      <c r="BM18" s="66">
        <v>60.556578978820987</v>
      </c>
      <c r="BN18" s="66">
        <v>45.543024990800291</v>
      </c>
    </row>
    <row r="19" spans="1:66">
      <c r="A19" s="18" t="s">
        <v>326</v>
      </c>
      <c r="B19" s="18" t="s">
        <v>251</v>
      </c>
      <c r="C19" s="18" t="s">
        <v>284</v>
      </c>
      <c r="D19" s="18" t="s">
        <v>24</v>
      </c>
      <c r="E19" s="66">
        <v>1</v>
      </c>
      <c r="F19" s="66"/>
      <c r="G19" s="66">
        <v>1.5</v>
      </c>
      <c r="H19" s="66">
        <v>2.4982053122756636</v>
      </c>
      <c r="I19" s="66">
        <v>1.8479999999999994</v>
      </c>
      <c r="J19" s="66">
        <v>1.76</v>
      </c>
      <c r="K19" s="66">
        <v>1.6</v>
      </c>
      <c r="L19" s="66"/>
      <c r="M19" s="66"/>
      <c r="N19" s="66"/>
      <c r="O19" s="66"/>
      <c r="P19" s="66"/>
      <c r="Q19" s="66"/>
      <c r="R19" s="66"/>
      <c r="S19" s="66"/>
      <c r="T19" s="66"/>
      <c r="U19" s="66">
        <v>9</v>
      </c>
      <c r="V19" s="66">
        <v>9</v>
      </c>
      <c r="W19" s="66"/>
      <c r="X19" s="66"/>
      <c r="Y19" s="66"/>
      <c r="Z19" s="66"/>
      <c r="AA19" s="66">
        <v>1</v>
      </c>
      <c r="AB19" s="66"/>
      <c r="AC19" s="66">
        <v>2</v>
      </c>
      <c r="AD19" s="66"/>
      <c r="AE19" s="66">
        <v>4</v>
      </c>
      <c r="AF19" s="66">
        <v>4</v>
      </c>
      <c r="AG19" s="66">
        <v>3</v>
      </c>
      <c r="AH19" s="66"/>
      <c r="AI19" s="66">
        <v>2.4789756336312307</v>
      </c>
      <c r="AJ19" s="66">
        <v>0.37006628598862179</v>
      </c>
      <c r="AK19" s="66">
        <v>0.54491230539084734</v>
      </c>
      <c r="AL19" s="66">
        <v>0.54551168527144667</v>
      </c>
      <c r="AM19" s="66">
        <v>1.6959880255419102</v>
      </c>
      <c r="AN19" s="66">
        <v>1.6934509381868998</v>
      </c>
      <c r="AO19" s="66">
        <v>2.4751814586035934</v>
      </c>
      <c r="AP19" s="66">
        <v>0.99993334660109445</v>
      </c>
      <c r="AQ19" s="66">
        <v>0.62724732265757521</v>
      </c>
      <c r="AR19" s="66"/>
      <c r="AS19" s="66"/>
      <c r="AT19" s="66">
        <v>1.1614082585892325</v>
      </c>
      <c r="AU19" s="66"/>
      <c r="AV19" s="66">
        <v>3.2791131915639888</v>
      </c>
      <c r="AW19" s="66"/>
      <c r="AX19" s="66">
        <v>0.12606510156853346</v>
      </c>
      <c r="AY19" s="66"/>
      <c r="AZ19" s="66"/>
      <c r="BA19" s="66">
        <v>4.2924037684028491</v>
      </c>
      <c r="BB19" s="66"/>
      <c r="BC19" s="66"/>
      <c r="BD19" s="66">
        <v>1.7550535961269551</v>
      </c>
      <c r="BE19" s="66">
        <v>2.0214375883556239</v>
      </c>
      <c r="BF19" s="66">
        <v>2.0239674800396323</v>
      </c>
      <c r="BG19" s="66"/>
      <c r="BH19" s="66">
        <v>1.6297998439422801</v>
      </c>
      <c r="BI19" s="66">
        <v>1.3553835682336166</v>
      </c>
      <c r="BJ19" s="66"/>
      <c r="BK19" s="66"/>
      <c r="BL19" s="67"/>
      <c r="BM19" s="66">
        <v>6.7285087754245536</v>
      </c>
      <c r="BN19" s="66">
        <v>5.0603361100889206</v>
      </c>
    </row>
    <row r="20" spans="1:66">
      <c r="A20" s="18" t="s">
        <v>181</v>
      </c>
      <c r="B20" s="18" t="s">
        <v>1</v>
      </c>
      <c r="C20" s="18" t="s">
        <v>285</v>
      </c>
      <c r="D20" s="18" t="s">
        <v>25</v>
      </c>
      <c r="E20" s="66">
        <v>37.6</v>
      </c>
      <c r="F20" s="66">
        <f>85*0.91</f>
        <v>77.350000000000009</v>
      </c>
      <c r="G20" s="66">
        <v>7.4</v>
      </c>
      <c r="H20" s="66">
        <v>20.028715003589372</v>
      </c>
      <c r="I20" s="66">
        <v>2.88</v>
      </c>
      <c r="J20" s="66"/>
      <c r="K20" s="66">
        <v>6.7</v>
      </c>
      <c r="L20" s="66"/>
      <c r="M20" s="66"/>
      <c r="N20" s="66"/>
      <c r="O20" s="66"/>
      <c r="P20" s="66"/>
      <c r="Q20" s="66"/>
      <c r="R20" s="66"/>
      <c r="S20" s="66"/>
      <c r="T20" s="66"/>
      <c r="U20" s="66">
        <v>5</v>
      </c>
      <c r="V20" s="66">
        <v>5</v>
      </c>
      <c r="W20" s="66"/>
      <c r="X20" s="66"/>
      <c r="Y20" s="66"/>
      <c r="Z20" s="66"/>
      <c r="AA20" s="66">
        <v>11</v>
      </c>
      <c r="AB20" s="66">
        <v>15</v>
      </c>
      <c r="AC20" s="66">
        <v>19.5</v>
      </c>
      <c r="AD20" s="66">
        <v>7.5</v>
      </c>
      <c r="AE20" s="66">
        <v>24</v>
      </c>
      <c r="AF20" s="66">
        <v>24</v>
      </c>
      <c r="AG20" s="66">
        <v>21</v>
      </c>
      <c r="AH20" s="66">
        <v>19.6706851986341</v>
      </c>
      <c r="AI20" s="66">
        <v>17.683263437576599</v>
      </c>
      <c r="AJ20" s="66">
        <v>1.7030915032449521</v>
      </c>
      <c r="AK20" s="66">
        <v>1.6900086919981891</v>
      </c>
      <c r="AL20" s="66">
        <v>1.691867628193978</v>
      </c>
      <c r="AM20" s="66">
        <v>10.369699012226649</v>
      </c>
      <c r="AN20" s="66">
        <v>10.354186619542876</v>
      </c>
      <c r="AO20" s="66">
        <v>17.656198469437438</v>
      </c>
      <c r="AP20" s="66">
        <v>17.832047790304244</v>
      </c>
      <c r="AQ20" s="66">
        <v>17.897359694207481</v>
      </c>
      <c r="AR20" s="66">
        <v>6.8049225399949025</v>
      </c>
      <c r="AS20" s="66">
        <v>14.456084491771014</v>
      </c>
      <c r="AT20" s="66">
        <v>15.780318532793432</v>
      </c>
      <c r="AU20" s="66">
        <v>13.365770142676441</v>
      </c>
      <c r="AV20" s="66">
        <v>13.31410732711614</v>
      </c>
      <c r="AW20" s="66">
        <v>12.877390948133137</v>
      </c>
      <c r="AX20" s="66">
        <v>17.985190100927369</v>
      </c>
      <c r="AY20" s="66"/>
      <c r="AZ20" s="66"/>
      <c r="BA20" s="66"/>
      <c r="BB20" s="66"/>
      <c r="BC20" s="66"/>
      <c r="BD20" s="66"/>
      <c r="BE20" s="66"/>
      <c r="BF20" s="66"/>
      <c r="BG20" s="66"/>
      <c r="BH20" s="66"/>
      <c r="BI20" s="66"/>
      <c r="BJ20" s="66"/>
      <c r="BK20" s="66"/>
      <c r="BL20" s="67"/>
      <c r="BM20" s="66"/>
      <c r="BN20" s="66"/>
    </row>
    <row r="21" spans="1:66">
      <c r="A21" s="18" t="s">
        <v>328</v>
      </c>
      <c r="B21" s="18" t="s">
        <v>2</v>
      </c>
      <c r="C21" s="18" t="s">
        <v>286</v>
      </c>
      <c r="D21" s="18" t="s">
        <v>26</v>
      </c>
      <c r="E21" s="66">
        <v>9.4</v>
      </c>
      <c r="F21" s="66">
        <f>0.09*85</f>
        <v>7.6499999999999995</v>
      </c>
      <c r="G21" s="66"/>
      <c r="H21" s="66"/>
      <c r="I21" s="66">
        <v>0.12</v>
      </c>
      <c r="J21" s="66"/>
      <c r="K21" s="66"/>
      <c r="L21" s="66"/>
      <c r="M21" s="66"/>
      <c r="N21" s="66"/>
      <c r="O21" s="66"/>
      <c r="P21" s="66"/>
      <c r="Q21" s="66"/>
      <c r="R21" s="66"/>
      <c r="S21" s="66"/>
      <c r="T21" s="66"/>
      <c r="U21" s="66">
        <v>9</v>
      </c>
      <c r="V21" s="66">
        <v>11</v>
      </c>
      <c r="W21" s="66"/>
      <c r="X21" s="66"/>
      <c r="Y21" s="66"/>
      <c r="Z21" s="66"/>
      <c r="AA21" s="66">
        <v>2</v>
      </c>
      <c r="AB21" s="66">
        <v>3</v>
      </c>
      <c r="AC21" s="66">
        <v>5.4009999999999998</v>
      </c>
      <c r="AD21" s="66">
        <v>1.3583333333333334</v>
      </c>
      <c r="AE21" s="66">
        <v>2</v>
      </c>
      <c r="AF21" s="66">
        <v>2</v>
      </c>
      <c r="AG21" s="66">
        <v>5</v>
      </c>
      <c r="AH21" s="66"/>
      <c r="AI21" s="66">
        <v>1.9648070486196223</v>
      </c>
      <c r="AJ21" s="66">
        <v>0.18923238924943908</v>
      </c>
      <c r="AK21" s="66">
        <v>0.18777874355535434</v>
      </c>
      <c r="AL21" s="66">
        <v>0.18798529202155309</v>
      </c>
      <c r="AM21" s="66">
        <v>1.1521887791362944</v>
      </c>
      <c r="AN21" s="66">
        <v>1.1504651799492085</v>
      </c>
      <c r="AO21" s="66">
        <v>1.9617998299374932</v>
      </c>
      <c r="AP21" s="66">
        <v>1.9813386433671385</v>
      </c>
      <c r="AQ21" s="66">
        <v>1.9885955215786093</v>
      </c>
      <c r="AR21" s="66">
        <v>0.75610250444387805</v>
      </c>
      <c r="AS21" s="66">
        <v>1.6062316101967795</v>
      </c>
      <c r="AT21" s="66">
        <v>1.753368725865937</v>
      </c>
      <c r="AU21" s="66">
        <v>1.4850855714084936</v>
      </c>
      <c r="AV21" s="66">
        <v>1.4793452585684603</v>
      </c>
      <c r="AW21" s="66">
        <v>1.4308212164592378</v>
      </c>
      <c r="AX21" s="66">
        <v>1.9983544556585966</v>
      </c>
      <c r="AY21" s="66"/>
      <c r="AZ21" s="66"/>
      <c r="BA21" s="66"/>
      <c r="BB21" s="66"/>
      <c r="BC21" s="66"/>
      <c r="BD21" s="66"/>
      <c r="BE21" s="66"/>
      <c r="BF21" s="66"/>
      <c r="BG21" s="66"/>
      <c r="BH21" s="66"/>
      <c r="BI21" s="66"/>
      <c r="BJ21" s="66"/>
      <c r="BK21" s="66"/>
      <c r="BL21" s="67"/>
      <c r="BM21" s="66"/>
      <c r="BN21" s="66"/>
    </row>
    <row r="22" spans="1:66">
      <c r="A22" s="18" t="s">
        <v>202</v>
      </c>
      <c r="B22" s="18" t="s">
        <v>3</v>
      </c>
      <c r="C22" s="18" t="s">
        <v>287</v>
      </c>
      <c r="D22" s="18" t="s">
        <v>27</v>
      </c>
      <c r="E22" s="66"/>
      <c r="F22" s="66"/>
      <c r="G22" s="66">
        <v>1.2</v>
      </c>
      <c r="H22" s="66"/>
      <c r="I22" s="66"/>
      <c r="J22" s="66"/>
      <c r="K22" s="66">
        <v>1.2</v>
      </c>
      <c r="L22" s="66"/>
      <c r="M22" s="66"/>
      <c r="N22" s="66"/>
      <c r="O22" s="66"/>
      <c r="P22" s="66"/>
      <c r="Q22" s="66"/>
      <c r="R22" s="66"/>
      <c r="S22" s="66"/>
      <c r="T22" s="66"/>
      <c r="U22" s="66"/>
      <c r="V22" s="66">
        <v>2</v>
      </c>
      <c r="W22" s="66"/>
      <c r="X22" s="66">
        <v>8</v>
      </c>
      <c r="Y22" s="66"/>
      <c r="Z22" s="66">
        <v>13</v>
      </c>
      <c r="AA22" s="66">
        <v>13</v>
      </c>
      <c r="AB22" s="66">
        <v>12</v>
      </c>
      <c r="AC22" s="66">
        <v>17</v>
      </c>
      <c r="AD22" s="66">
        <v>10</v>
      </c>
      <c r="AE22" s="66">
        <v>18</v>
      </c>
      <c r="AF22" s="66">
        <v>18</v>
      </c>
      <c r="AG22" s="66">
        <v>18</v>
      </c>
      <c r="AH22" s="66"/>
      <c r="AI22" s="66"/>
      <c r="AJ22" s="66"/>
      <c r="AK22" s="66"/>
      <c r="AL22" s="66"/>
      <c r="AM22" s="66"/>
      <c r="AN22" s="66"/>
      <c r="AO22" s="66"/>
      <c r="AP22" s="66"/>
      <c r="AQ22" s="66"/>
      <c r="AR22" s="66"/>
      <c r="AS22" s="66"/>
      <c r="AT22" s="66"/>
      <c r="AU22" s="66"/>
      <c r="AV22" s="66"/>
      <c r="AW22" s="66"/>
      <c r="AX22" s="66"/>
      <c r="AY22" s="66"/>
      <c r="AZ22" s="66"/>
      <c r="BA22" s="66"/>
      <c r="BB22" s="66"/>
      <c r="BC22" s="66"/>
      <c r="BD22" s="66"/>
      <c r="BE22" s="66"/>
      <c r="BF22" s="66"/>
      <c r="BG22" s="66"/>
      <c r="BH22" s="66"/>
      <c r="BI22" s="66"/>
      <c r="BJ22" s="66"/>
      <c r="BK22" s="66"/>
      <c r="BL22" s="67"/>
      <c r="BM22" s="66"/>
      <c r="BN22" s="66"/>
    </row>
    <row r="23" spans="1:66">
      <c r="A23" s="18" t="s">
        <v>212</v>
      </c>
      <c r="B23" s="18" t="s">
        <v>4</v>
      </c>
      <c r="C23" s="18" t="s">
        <v>54</v>
      </c>
      <c r="D23" s="18" t="s">
        <v>19</v>
      </c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>
        <v>6.9083762886597944</v>
      </c>
      <c r="T23" s="66"/>
      <c r="U23" s="66"/>
      <c r="V23" s="66"/>
      <c r="W23" s="66">
        <v>11</v>
      </c>
      <c r="X23" s="66">
        <v>11</v>
      </c>
      <c r="Y23" s="66">
        <v>4</v>
      </c>
      <c r="Z23" s="66">
        <v>4</v>
      </c>
      <c r="AA23" s="66">
        <v>1</v>
      </c>
      <c r="AB23" s="66"/>
      <c r="AC23" s="66"/>
      <c r="AD23" s="66">
        <v>5.5</v>
      </c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  <c r="BK23" s="66"/>
      <c r="BL23" s="67"/>
      <c r="BM23" s="66"/>
      <c r="BN23" s="66"/>
    </row>
    <row r="24" spans="1:66">
      <c r="A24" s="18" t="s">
        <v>208</v>
      </c>
      <c r="B24" s="18" t="s">
        <v>5</v>
      </c>
      <c r="C24" s="18" t="s">
        <v>55</v>
      </c>
      <c r="D24" s="18" t="s">
        <v>20</v>
      </c>
      <c r="E24" s="66"/>
      <c r="F24" s="66"/>
      <c r="G24" s="66"/>
      <c r="H24" s="66"/>
      <c r="I24" s="66"/>
      <c r="J24" s="66"/>
      <c r="K24" s="66"/>
      <c r="L24" s="66"/>
      <c r="M24" s="66"/>
      <c r="N24" s="66"/>
      <c r="O24" s="66"/>
      <c r="P24" s="66"/>
      <c r="Q24" s="66"/>
      <c r="R24" s="66">
        <v>17</v>
      </c>
      <c r="S24" s="66">
        <v>6.0958762886597926</v>
      </c>
      <c r="T24" s="66"/>
      <c r="U24" s="66"/>
      <c r="V24" s="66"/>
      <c r="W24" s="66">
        <v>6</v>
      </c>
      <c r="X24" s="66">
        <v>6</v>
      </c>
      <c r="Y24" s="66">
        <v>4</v>
      </c>
      <c r="Z24" s="66">
        <v>4</v>
      </c>
      <c r="AA24" s="66">
        <v>5</v>
      </c>
      <c r="AB24" s="66">
        <v>10</v>
      </c>
      <c r="AC24" s="66"/>
      <c r="AD24" s="66">
        <v>8</v>
      </c>
      <c r="AE24" s="66"/>
      <c r="AF24" s="66"/>
      <c r="AG24" s="66"/>
      <c r="AH24" s="66"/>
      <c r="AI24" s="66"/>
      <c r="AJ24" s="66"/>
      <c r="AK24" s="66"/>
      <c r="AL24" s="66"/>
      <c r="AM24" s="66"/>
      <c r="AN24" s="66"/>
      <c r="AO24" s="66"/>
      <c r="AP24" s="66"/>
      <c r="AQ24" s="66"/>
      <c r="AR24" s="66"/>
      <c r="AS24" s="66"/>
      <c r="AT24" s="66"/>
      <c r="AU24" s="66"/>
      <c r="AV24" s="66"/>
      <c r="AW24" s="66"/>
      <c r="AX24" s="66"/>
      <c r="AY24" s="66"/>
      <c r="AZ24" s="66"/>
      <c r="BA24" s="66"/>
      <c r="BB24" s="66"/>
      <c r="BC24" s="66"/>
      <c r="BD24" s="66"/>
      <c r="BE24" s="66"/>
      <c r="BF24" s="66"/>
      <c r="BG24" s="66"/>
      <c r="BH24" s="66"/>
      <c r="BI24" s="66"/>
      <c r="BJ24" s="66"/>
      <c r="BK24" s="66"/>
      <c r="BL24" s="67"/>
      <c r="BM24" s="66"/>
      <c r="BN24" s="66"/>
    </row>
    <row r="25" spans="1:66">
      <c r="A25" s="18" t="s">
        <v>182</v>
      </c>
      <c r="B25" s="18" t="s">
        <v>6</v>
      </c>
      <c r="C25" s="18" t="s">
        <v>288</v>
      </c>
      <c r="D25" s="18" t="s">
        <v>21</v>
      </c>
      <c r="E25" s="66"/>
      <c r="F25" s="66"/>
      <c r="G25" s="66"/>
      <c r="H25" s="66"/>
      <c r="I25" s="66"/>
      <c r="J25" s="66"/>
      <c r="K25" s="66"/>
      <c r="L25" s="66"/>
      <c r="M25" s="66"/>
      <c r="N25" s="66"/>
      <c r="O25" s="66">
        <v>8</v>
      </c>
      <c r="P25" s="66">
        <v>12</v>
      </c>
      <c r="Q25" s="66">
        <v>9</v>
      </c>
      <c r="R25" s="66">
        <v>18</v>
      </c>
      <c r="S25" s="66">
        <v>5.2291881443298971</v>
      </c>
      <c r="T25" s="66">
        <v>13</v>
      </c>
      <c r="U25" s="66">
        <v>2</v>
      </c>
      <c r="V25" s="66"/>
      <c r="W25" s="66">
        <v>12</v>
      </c>
      <c r="X25" s="66">
        <v>14</v>
      </c>
      <c r="Y25" s="66">
        <v>15</v>
      </c>
      <c r="Z25" s="66">
        <v>15</v>
      </c>
      <c r="AA25" s="66">
        <v>10</v>
      </c>
      <c r="AB25" s="66">
        <v>4</v>
      </c>
      <c r="AC25" s="66"/>
      <c r="AD25" s="66">
        <v>9.112244897959183</v>
      </c>
      <c r="AE25" s="66"/>
      <c r="AF25" s="66"/>
      <c r="AG25" s="66"/>
      <c r="AH25" s="66"/>
      <c r="AI25" s="66"/>
      <c r="AJ25" s="66">
        <v>12.370851589897203</v>
      </c>
      <c r="AK25" s="66">
        <v>6.8600177075166551</v>
      </c>
      <c r="AL25" s="66">
        <v>6.8675634291929004</v>
      </c>
      <c r="AM25" s="66"/>
      <c r="AN25" s="66"/>
      <c r="AO25" s="66"/>
      <c r="AP25" s="66"/>
      <c r="AQ25" s="66"/>
      <c r="AR25" s="66">
        <v>6.9386103849481691</v>
      </c>
      <c r="AS25" s="66"/>
      <c r="AT25" s="66"/>
      <c r="AU25" s="66"/>
      <c r="AV25" s="66"/>
      <c r="AW25" s="66"/>
      <c r="AX25" s="66"/>
      <c r="AY25" s="66"/>
      <c r="AZ25" s="66"/>
      <c r="BA25" s="66"/>
      <c r="BB25" s="66"/>
      <c r="BC25" s="66"/>
      <c r="BD25" s="66"/>
      <c r="BE25" s="66"/>
      <c r="BF25" s="66"/>
      <c r="BG25" s="66"/>
      <c r="BH25" s="66"/>
      <c r="BI25" s="66"/>
      <c r="BJ25" s="66"/>
      <c r="BK25" s="66"/>
      <c r="BL25" s="67"/>
      <c r="BM25" s="66"/>
      <c r="BN25" s="66"/>
    </row>
    <row r="26" spans="1:66">
      <c r="A26" s="18" t="s">
        <v>209</v>
      </c>
      <c r="B26" s="18" t="s">
        <v>7</v>
      </c>
      <c r="C26" s="18" t="s">
        <v>289</v>
      </c>
      <c r="D26" s="18" t="s">
        <v>22</v>
      </c>
      <c r="E26" s="66"/>
      <c r="F26" s="66"/>
      <c r="G26" s="66"/>
      <c r="H26" s="66"/>
      <c r="I26" s="66"/>
      <c r="J26" s="66"/>
      <c r="K26" s="66"/>
      <c r="L26" s="66"/>
      <c r="M26" s="66"/>
      <c r="N26" s="66"/>
      <c r="O26" s="66">
        <v>14</v>
      </c>
      <c r="P26" s="66">
        <v>5</v>
      </c>
      <c r="Q26" s="66">
        <v>16</v>
      </c>
      <c r="R26" s="66">
        <v>5</v>
      </c>
      <c r="S26" s="66">
        <v>3.0927190721649485</v>
      </c>
      <c r="T26" s="66">
        <v>25</v>
      </c>
      <c r="U26" s="66">
        <v>7</v>
      </c>
      <c r="V26" s="66"/>
      <c r="W26" s="66">
        <v>17</v>
      </c>
      <c r="X26" s="66">
        <v>17</v>
      </c>
      <c r="Y26" s="66">
        <v>5</v>
      </c>
      <c r="Z26" s="66">
        <v>5</v>
      </c>
      <c r="AA26" s="66">
        <v>1</v>
      </c>
      <c r="AB26" s="66">
        <v>2</v>
      </c>
      <c r="AC26" s="66"/>
      <c r="AD26" s="66">
        <v>9.5</v>
      </c>
      <c r="AE26" s="66"/>
      <c r="AF26" s="66"/>
      <c r="AG26" s="66"/>
      <c r="AH26" s="66"/>
      <c r="AI26" s="66"/>
      <c r="AJ26" s="66">
        <v>1.7672645128424576</v>
      </c>
      <c r="AK26" s="66">
        <v>0.98000252964523638</v>
      </c>
      <c r="AL26" s="66">
        <v>0.9810804898847002</v>
      </c>
      <c r="AM26" s="66"/>
      <c r="AN26" s="66"/>
      <c r="AO26" s="66"/>
      <c r="AP26" s="66"/>
      <c r="AQ26" s="66"/>
      <c r="AR26" s="66">
        <v>0.99123005499259564</v>
      </c>
      <c r="AS26" s="66"/>
      <c r="AT26" s="66"/>
      <c r="AU26" s="66"/>
      <c r="AV26" s="66"/>
      <c r="AW26" s="66"/>
      <c r="AX26" s="66"/>
      <c r="AY26" s="66"/>
      <c r="AZ26" s="66"/>
      <c r="BA26" s="66"/>
      <c r="BB26" s="66"/>
      <c r="BC26" s="66"/>
      <c r="BD26" s="66"/>
      <c r="BE26" s="66"/>
      <c r="BF26" s="66"/>
      <c r="BG26" s="66"/>
      <c r="BH26" s="66"/>
      <c r="BI26" s="66"/>
      <c r="BJ26" s="66"/>
      <c r="BK26" s="66"/>
      <c r="BL26" s="67"/>
      <c r="BM26" s="66"/>
      <c r="BN26" s="66"/>
    </row>
    <row r="27" spans="1:66">
      <c r="A27" s="18" t="s">
        <v>179</v>
      </c>
      <c r="B27" s="18" t="s">
        <v>8</v>
      </c>
      <c r="C27" s="18" t="s">
        <v>56</v>
      </c>
      <c r="D27" s="18" t="s">
        <v>363</v>
      </c>
      <c r="E27" s="66"/>
      <c r="F27" s="66"/>
      <c r="G27" s="66"/>
      <c r="H27" s="66"/>
      <c r="I27" s="66"/>
      <c r="J27" s="66"/>
      <c r="K27" s="66"/>
      <c r="L27" s="66"/>
      <c r="M27" s="66"/>
      <c r="N27" s="66"/>
      <c r="O27" s="66"/>
      <c r="P27" s="66"/>
      <c r="Q27" s="66">
        <v>15</v>
      </c>
      <c r="R27" s="66">
        <v>14</v>
      </c>
      <c r="S27" s="66"/>
      <c r="T27" s="66">
        <v>12</v>
      </c>
      <c r="U27" s="66">
        <v>9</v>
      </c>
      <c r="V27" s="66"/>
      <c r="W27" s="66"/>
      <c r="X27" s="66"/>
      <c r="Y27" s="66"/>
      <c r="Z27" s="66"/>
      <c r="AA27" s="66">
        <v>3</v>
      </c>
      <c r="AB27" s="66"/>
      <c r="AC27" s="66"/>
      <c r="AD27" s="66"/>
      <c r="AE27" s="66"/>
      <c r="AF27" s="66"/>
      <c r="AG27" s="66"/>
      <c r="AH27" s="66"/>
      <c r="AI27" s="66"/>
      <c r="AJ27" s="66"/>
      <c r="AK27" s="66"/>
      <c r="AL27" s="66"/>
      <c r="AM27" s="66"/>
      <c r="AN27" s="66"/>
      <c r="AO27" s="66"/>
      <c r="AP27" s="66"/>
      <c r="AQ27" s="66"/>
      <c r="AR27" s="66"/>
      <c r="AS27" s="66"/>
      <c r="AT27" s="66"/>
      <c r="AU27" s="66"/>
      <c r="AV27" s="66"/>
      <c r="AW27" s="66"/>
      <c r="AX27" s="66"/>
      <c r="AY27" s="66"/>
      <c r="AZ27" s="66"/>
      <c r="BA27" s="66"/>
      <c r="BB27" s="66"/>
      <c r="BC27" s="66"/>
      <c r="BD27" s="66"/>
      <c r="BE27" s="66"/>
      <c r="BF27" s="66"/>
      <c r="BG27" s="66"/>
      <c r="BH27" s="66"/>
      <c r="BI27" s="66"/>
      <c r="BJ27" s="66"/>
      <c r="BK27" s="66"/>
      <c r="BL27" s="67"/>
      <c r="BM27" s="66"/>
      <c r="BN27" s="66"/>
    </row>
    <row r="28" spans="1:66">
      <c r="A28" s="18" t="s">
        <v>184</v>
      </c>
      <c r="B28" s="18" t="s">
        <v>9</v>
      </c>
      <c r="C28" s="18" t="s">
        <v>57</v>
      </c>
      <c r="D28" s="18" t="s">
        <v>364</v>
      </c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>
        <v>10</v>
      </c>
      <c r="R28" s="66"/>
      <c r="S28" s="66"/>
      <c r="T28" s="66">
        <v>12</v>
      </c>
      <c r="U28" s="66">
        <v>7</v>
      </c>
      <c r="V28" s="66"/>
      <c r="W28" s="66"/>
      <c r="X28" s="66"/>
      <c r="Y28" s="66"/>
      <c r="Z28" s="66"/>
      <c r="AA28" s="66"/>
      <c r="AB28" s="66">
        <v>8</v>
      </c>
      <c r="AC28" s="66"/>
      <c r="AD28" s="66">
        <v>3.8333333333333335</v>
      </c>
      <c r="AE28" s="66"/>
      <c r="AF28" s="66"/>
      <c r="AG28" s="66"/>
      <c r="AH28" s="66"/>
      <c r="AI28" s="66"/>
      <c r="AJ28" s="66">
        <v>21.207174154109495</v>
      </c>
      <c r="AK28" s="66">
        <v>11.760030355742837</v>
      </c>
      <c r="AL28" s="66">
        <v>11.772965878616402</v>
      </c>
      <c r="AM28" s="66"/>
      <c r="AN28" s="66"/>
      <c r="AO28" s="66"/>
      <c r="AP28" s="66"/>
      <c r="AQ28" s="66"/>
      <c r="AR28" s="66">
        <v>11.894760659911146</v>
      </c>
      <c r="AS28" s="66"/>
      <c r="AT28" s="66"/>
      <c r="AU28" s="66"/>
      <c r="AV28" s="66"/>
      <c r="AW28" s="66"/>
      <c r="AX28" s="66"/>
      <c r="AY28" s="66"/>
      <c r="AZ28" s="66"/>
      <c r="BA28" s="66"/>
      <c r="BB28" s="66"/>
      <c r="BC28" s="66"/>
      <c r="BD28" s="66"/>
      <c r="BE28" s="66"/>
      <c r="BF28" s="66"/>
      <c r="BG28" s="66"/>
      <c r="BH28" s="66"/>
      <c r="BI28" s="66"/>
      <c r="BJ28" s="66"/>
      <c r="BK28" s="66"/>
      <c r="BL28" s="67"/>
      <c r="BM28" s="66"/>
      <c r="BN28" s="66"/>
    </row>
    <row r="29" spans="1:66">
      <c r="A29" s="18" t="s">
        <v>211</v>
      </c>
      <c r="B29" s="18" t="s">
        <v>10</v>
      </c>
      <c r="C29" s="18" t="s">
        <v>360</v>
      </c>
      <c r="D29" s="18" t="s">
        <v>361</v>
      </c>
      <c r="E29" s="66"/>
      <c r="F29" s="66"/>
      <c r="G29" s="66"/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7"/>
      <c r="BM29" s="66"/>
      <c r="BN29" s="66"/>
    </row>
    <row r="30" spans="1:66">
      <c r="A30" s="18" t="s">
        <v>199</v>
      </c>
      <c r="B30" s="18" t="s">
        <v>11</v>
      </c>
      <c r="C30" s="18" t="s">
        <v>53</v>
      </c>
      <c r="D30" s="18" t="s">
        <v>362</v>
      </c>
      <c r="E30" s="66"/>
      <c r="F30" s="66"/>
      <c r="G30" s="66"/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X30" s="66"/>
      <c r="Y30" s="66"/>
      <c r="Z30" s="66"/>
      <c r="AA30" s="66"/>
      <c r="AB30" s="66"/>
      <c r="AC30" s="66"/>
      <c r="AD30" s="66"/>
      <c r="AE30" s="66"/>
      <c r="AF30" s="66"/>
      <c r="AG30" s="66"/>
      <c r="AH30" s="66"/>
      <c r="AI30" s="66"/>
      <c r="AJ30" s="66"/>
      <c r="AK30" s="66"/>
      <c r="AL30" s="66"/>
      <c r="AM30" s="66"/>
      <c r="AN30" s="66"/>
      <c r="AO30" s="66"/>
      <c r="AP30" s="66"/>
      <c r="AQ30" s="66"/>
      <c r="AR30" s="66"/>
      <c r="AS30" s="66"/>
      <c r="AT30" s="66"/>
      <c r="AU30" s="66"/>
      <c r="AV30" s="66"/>
      <c r="AW30" s="66"/>
      <c r="AX30" s="66"/>
      <c r="AY30" s="66"/>
      <c r="AZ30" s="66">
        <v>15.209102826930186</v>
      </c>
      <c r="BA30" s="66"/>
      <c r="BB30" s="66"/>
      <c r="BC30" s="66"/>
      <c r="BD30" s="66"/>
      <c r="BE30" s="66"/>
      <c r="BF30" s="66"/>
      <c r="BG30" s="66"/>
      <c r="BH30" s="66"/>
      <c r="BI30" s="66"/>
      <c r="BJ30" s="66"/>
      <c r="BK30" s="66">
        <v>45.215876780910108</v>
      </c>
      <c r="BL30" s="67"/>
      <c r="BM30" s="66"/>
      <c r="BN30" s="66"/>
    </row>
    <row r="31" spans="1:66">
      <c r="A31" s="18" t="s">
        <v>189</v>
      </c>
      <c r="B31" s="18" t="s">
        <v>12</v>
      </c>
      <c r="C31" s="18" t="s">
        <v>322</v>
      </c>
      <c r="D31" s="18" t="s">
        <v>33</v>
      </c>
      <c r="E31" s="66"/>
      <c r="F31" s="66"/>
      <c r="G31" s="66"/>
      <c r="H31" s="66"/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>
        <v>1.5</v>
      </c>
      <c r="T31" s="66"/>
      <c r="U31" s="66"/>
      <c r="V31" s="66"/>
      <c r="W31" s="66"/>
      <c r="X31" s="66"/>
      <c r="Y31" s="66"/>
      <c r="Z31" s="66"/>
      <c r="AA31" s="66"/>
      <c r="AB31" s="66"/>
      <c r="AC31" s="66"/>
      <c r="AD31" s="66"/>
      <c r="AE31" s="66"/>
      <c r="AF31" s="66"/>
      <c r="AG31" s="66"/>
      <c r="AH31" s="66"/>
      <c r="AI31" s="66"/>
      <c r="AJ31" s="66"/>
      <c r="AK31" s="66"/>
      <c r="AL31" s="66"/>
      <c r="AM31" s="66"/>
      <c r="AN31" s="66"/>
      <c r="AO31" s="66"/>
      <c r="AP31" s="66"/>
      <c r="AQ31" s="66"/>
      <c r="AR31" s="66"/>
      <c r="AS31" s="66"/>
      <c r="AT31" s="66"/>
      <c r="AU31" s="66"/>
      <c r="AV31" s="66"/>
      <c r="AW31" s="66"/>
      <c r="AX31" s="66"/>
      <c r="AY31" s="66"/>
      <c r="AZ31" s="66"/>
      <c r="BA31" s="66"/>
      <c r="BB31" s="66"/>
      <c r="BC31" s="66"/>
      <c r="BD31" s="66"/>
      <c r="BE31" s="66"/>
      <c r="BF31" s="66"/>
      <c r="BG31" s="66"/>
      <c r="BH31" s="66"/>
      <c r="BI31" s="66"/>
      <c r="BJ31" s="66"/>
      <c r="BK31" s="66"/>
      <c r="BL31" s="67"/>
      <c r="BM31" s="66"/>
      <c r="BN31" s="66"/>
    </row>
    <row r="32" spans="1:66">
      <c r="A32" s="18" t="s">
        <v>173</v>
      </c>
      <c r="B32" s="18" t="s">
        <v>13</v>
      </c>
      <c r="C32" s="18" t="s">
        <v>321</v>
      </c>
      <c r="D32" s="18" t="s">
        <v>34</v>
      </c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6"/>
      <c r="AI32" s="66"/>
      <c r="AJ32" s="66"/>
      <c r="AK32" s="66"/>
      <c r="AL32" s="66"/>
      <c r="AM32" s="66"/>
      <c r="AN32" s="66"/>
      <c r="AO32" s="66"/>
      <c r="AP32" s="66"/>
      <c r="AQ32" s="66"/>
      <c r="AR32" s="66"/>
      <c r="AS32" s="66"/>
      <c r="AT32" s="66"/>
      <c r="AU32" s="66"/>
      <c r="AV32" s="66"/>
      <c r="AW32" s="66"/>
      <c r="AX32" s="66"/>
      <c r="AY32" s="66"/>
      <c r="AZ32" s="66"/>
      <c r="BA32" s="66"/>
      <c r="BB32" s="66"/>
      <c r="BC32" s="66"/>
      <c r="BD32" s="66"/>
      <c r="BE32" s="66"/>
      <c r="BF32" s="66"/>
      <c r="BG32" s="66"/>
      <c r="BH32" s="66"/>
      <c r="BI32" s="66"/>
      <c r="BJ32" s="66"/>
      <c r="BK32" s="66"/>
      <c r="BL32" s="67"/>
      <c r="BM32" s="66"/>
      <c r="BN32" s="66"/>
    </row>
    <row r="33" spans="1:66">
      <c r="A33" s="18" t="s">
        <v>332</v>
      </c>
      <c r="B33" s="18" t="s">
        <v>14</v>
      </c>
      <c r="C33" s="18" t="s">
        <v>347</v>
      </c>
      <c r="D33" s="18" t="s">
        <v>410</v>
      </c>
      <c r="E33" s="66"/>
      <c r="F33" s="66"/>
      <c r="G33" s="66"/>
      <c r="H33" s="66"/>
      <c r="I33" s="66"/>
      <c r="J33" s="66"/>
      <c r="K33" s="66"/>
      <c r="L33" s="66"/>
      <c r="M33" s="66">
        <v>2</v>
      </c>
      <c r="N33" s="66">
        <v>2</v>
      </c>
      <c r="O33" s="66">
        <v>2</v>
      </c>
      <c r="P33" s="66">
        <v>2</v>
      </c>
      <c r="Q33" s="66">
        <v>2</v>
      </c>
      <c r="R33" s="66"/>
      <c r="S33" s="66">
        <v>15.115979381443299</v>
      </c>
      <c r="T33" s="66"/>
      <c r="U33" s="66"/>
      <c r="V33" s="66"/>
      <c r="W33" s="66">
        <v>2</v>
      </c>
      <c r="X33" s="66">
        <v>2</v>
      </c>
      <c r="Y33" s="66">
        <v>2</v>
      </c>
      <c r="Z33" s="66">
        <v>2</v>
      </c>
      <c r="AA33" s="66">
        <v>2</v>
      </c>
      <c r="AB33" s="66">
        <v>2</v>
      </c>
      <c r="AC33" s="66">
        <v>2</v>
      </c>
      <c r="AD33" s="66">
        <v>2</v>
      </c>
      <c r="AE33" s="66">
        <v>2</v>
      </c>
      <c r="AF33" s="66">
        <v>2</v>
      </c>
      <c r="AG33" s="66">
        <v>2</v>
      </c>
      <c r="AH33" s="66"/>
      <c r="AI33" s="66"/>
      <c r="AJ33" s="66"/>
      <c r="AK33" s="66"/>
      <c r="AL33" s="66"/>
      <c r="AM33" s="66"/>
      <c r="AN33" s="66"/>
      <c r="AO33" s="66"/>
      <c r="AP33" s="66"/>
      <c r="AQ33" s="66"/>
      <c r="AR33" s="66"/>
      <c r="AS33" s="66"/>
      <c r="AT33" s="66"/>
      <c r="AU33" s="66"/>
      <c r="AV33" s="66"/>
      <c r="AW33" s="66"/>
      <c r="AX33" s="66"/>
      <c r="AY33" s="66"/>
      <c r="AZ33" s="66"/>
      <c r="BA33" s="66"/>
      <c r="BB33" s="66"/>
      <c r="BC33" s="66"/>
      <c r="BD33" s="66"/>
      <c r="BE33" s="66"/>
      <c r="BF33" s="66"/>
      <c r="BG33" s="66"/>
      <c r="BH33" s="66"/>
      <c r="BI33" s="66"/>
      <c r="BJ33" s="66"/>
      <c r="BK33" s="66"/>
      <c r="BL33" s="67"/>
      <c r="BM33" s="66"/>
      <c r="BN33" s="66"/>
    </row>
    <row r="34" spans="1:66">
      <c r="A34" s="18" t="s">
        <v>153</v>
      </c>
      <c r="B34" s="18" t="s">
        <v>15</v>
      </c>
      <c r="C34" s="18" t="s">
        <v>348</v>
      </c>
      <c r="D34" s="18" t="s">
        <v>18</v>
      </c>
      <c r="E34" s="66"/>
      <c r="F34" s="66"/>
      <c r="G34" s="66"/>
      <c r="H34" s="66"/>
      <c r="I34" s="66"/>
      <c r="J34" s="66"/>
      <c r="K34" s="66"/>
      <c r="L34" s="66"/>
      <c r="M34" s="66"/>
      <c r="N34" s="66"/>
      <c r="O34" s="66"/>
      <c r="P34" s="66"/>
      <c r="Q34" s="66"/>
      <c r="R34" s="66"/>
      <c r="S34" s="66"/>
      <c r="T34" s="66"/>
      <c r="U34" s="66"/>
      <c r="V34" s="66"/>
      <c r="W34" s="66"/>
      <c r="X34" s="66"/>
      <c r="Y34" s="66"/>
      <c r="Z34" s="66"/>
      <c r="AA34" s="66"/>
      <c r="AB34" s="66"/>
      <c r="AC34" s="66"/>
      <c r="AD34" s="66"/>
      <c r="AE34" s="66"/>
      <c r="AF34" s="66"/>
      <c r="AG34" s="66"/>
      <c r="AH34" s="66"/>
      <c r="AI34" s="66"/>
      <c r="AJ34" s="66"/>
      <c r="AK34" s="66"/>
      <c r="AL34" s="66"/>
      <c r="AM34" s="66"/>
      <c r="AN34" s="66"/>
      <c r="AO34" s="66"/>
      <c r="AP34" s="66"/>
      <c r="AQ34" s="66"/>
      <c r="AR34" s="66"/>
      <c r="AS34" s="66"/>
      <c r="AT34" s="66"/>
      <c r="AU34" s="66"/>
      <c r="AV34" s="66"/>
      <c r="AW34" s="66"/>
      <c r="AX34" s="66"/>
      <c r="AY34" s="66"/>
      <c r="AZ34" s="66"/>
      <c r="BA34" s="66"/>
      <c r="BB34" s="66"/>
      <c r="BC34" s="66"/>
      <c r="BD34" s="66"/>
      <c r="BE34" s="66"/>
      <c r="BF34" s="66"/>
      <c r="BG34" s="66"/>
      <c r="BH34" s="66"/>
      <c r="BI34" s="66"/>
      <c r="BJ34" s="66"/>
      <c r="BK34" s="66"/>
      <c r="BL34" s="67"/>
      <c r="BM34" s="66"/>
      <c r="BN34" s="66"/>
    </row>
    <row r="35" spans="1:66">
      <c r="A35" s="18" t="s">
        <v>205</v>
      </c>
      <c r="B35" s="18" t="s">
        <v>16</v>
      </c>
      <c r="C35" s="18" t="s">
        <v>349</v>
      </c>
      <c r="D35" s="18" t="s">
        <v>408</v>
      </c>
      <c r="E35" s="66"/>
      <c r="F35" s="66"/>
      <c r="G35" s="66"/>
      <c r="H35" s="66"/>
      <c r="I35" s="66"/>
      <c r="J35" s="66"/>
      <c r="K35" s="66"/>
      <c r="L35" s="66"/>
      <c r="M35" s="66"/>
      <c r="N35" s="66"/>
      <c r="O35" s="66"/>
      <c r="P35" s="66"/>
      <c r="Q35" s="66"/>
      <c r="R35" s="66"/>
      <c r="S35" s="66"/>
      <c r="T35" s="66"/>
      <c r="U35" s="66"/>
      <c r="V35" s="66"/>
      <c r="W35" s="66"/>
      <c r="X35" s="66"/>
      <c r="Y35" s="66"/>
      <c r="Z35" s="66"/>
      <c r="AA35" s="66"/>
      <c r="AB35" s="66"/>
      <c r="AC35" s="66"/>
      <c r="AD35" s="66"/>
      <c r="AE35" s="66"/>
      <c r="AF35" s="66"/>
      <c r="AG35" s="66"/>
      <c r="AH35" s="66"/>
      <c r="AI35" s="66"/>
      <c r="AJ35" s="66"/>
      <c r="AK35" s="66"/>
      <c r="AL35" s="66"/>
      <c r="AM35" s="66"/>
      <c r="AN35" s="66"/>
      <c r="AO35" s="66"/>
      <c r="AP35" s="66"/>
      <c r="AQ35" s="66"/>
      <c r="AR35" s="66"/>
      <c r="AS35" s="66"/>
      <c r="AT35" s="66"/>
      <c r="AU35" s="66"/>
      <c r="AV35" s="66"/>
      <c r="AW35" s="66"/>
      <c r="AX35" s="66"/>
      <c r="AY35" s="66">
        <v>13.8563980107111</v>
      </c>
      <c r="AZ35" s="66"/>
      <c r="BA35" s="66"/>
      <c r="BB35" s="66"/>
      <c r="BC35" s="66"/>
      <c r="BD35" s="66"/>
      <c r="BE35" s="66"/>
      <c r="BF35" s="66"/>
      <c r="BG35" s="66"/>
      <c r="BH35" s="66"/>
      <c r="BI35" s="66"/>
      <c r="BJ35" s="66">
        <v>40.966654218249985</v>
      </c>
      <c r="BK35" s="66"/>
      <c r="BL35" s="67"/>
      <c r="BM35" s="66"/>
      <c r="BN35" s="66"/>
    </row>
    <row r="36" spans="1:66">
      <c r="A36" s="18" t="s">
        <v>168</v>
      </c>
      <c r="B36" s="18" t="s">
        <v>17</v>
      </c>
      <c r="C36" s="18" t="s">
        <v>350</v>
      </c>
      <c r="D36" s="18" t="s">
        <v>409</v>
      </c>
      <c r="E36" s="66"/>
      <c r="F36" s="66"/>
      <c r="G36" s="66"/>
      <c r="H36" s="66"/>
      <c r="I36" s="66"/>
      <c r="J36" s="66"/>
      <c r="K36" s="66"/>
      <c r="L36" s="66"/>
      <c r="M36" s="66">
        <v>18</v>
      </c>
      <c r="N36" s="66">
        <v>16</v>
      </c>
      <c r="O36" s="66">
        <v>11</v>
      </c>
      <c r="P36" s="66">
        <v>11</v>
      </c>
      <c r="Q36" s="66">
        <v>2</v>
      </c>
      <c r="R36" s="66"/>
      <c r="S36" s="66">
        <v>4.3487499999999999</v>
      </c>
      <c r="T36" s="66"/>
      <c r="U36" s="66"/>
      <c r="V36" s="66"/>
      <c r="W36" s="66">
        <v>6</v>
      </c>
      <c r="X36" s="66">
        <v>5</v>
      </c>
      <c r="Y36" s="66">
        <v>8</v>
      </c>
      <c r="Z36" s="66">
        <v>8</v>
      </c>
      <c r="AA36" s="66"/>
      <c r="AB36" s="66"/>
      <c r="AC36" s="66"/>
      <c r="AD36" s="66">
        <v>2.6666666666666665</v>
      </c>
      <c r="AE36" s="66"/>
      <c r="AF36" s="66"/>
      <c r="AG36" s="66"/>
      <c r="AH36" s="66"/>
      <c r="AI36" s="66"/>
      <c r="AJ36" s="66"/>
      <c r="AK36" s="66"/>
      <c r="AL36" s="66"/>
      <c r="AM36" s="66"/>
      <c r="AN36" s="66"/>
      <c r="AO36" s="66"/>
      <c r="AP36" s="66"/>
      <c r="AQ36" s="66"/>
      <c r="AR36" s="66">
        <v>31.203260972836354</v>
      </c>
      <c r="AS36" s="66">
        <v>28.388174044386403</v>
      </c>
      <c r="AT36" s="66">
        <v>31.837960474710659</v>
      </c>
      <c r="AU36" s="66">
        <v>26.247066365968518</v>
      </c>
      <c r="AV36" s="66">
        <v>27.598147452092416</v>
      </c>
      <c r="AW36" s="66">
        <v>25.288010434727621</v>
      </c>
      <c r="AX36" s="66"/>
      <c r="AY36" s="66">
        <v>9.6407487644646892</v>
      </c>
      <c r="AZ36" s="66">
        <v>9.7094140587996751</v>
      </c>
      <c r="BA36" s="66">
        <v>9.0315875973007955</v>
      </c>
      <c r="BB36" s="66">
        <v>7.4583642221559048</v>
      </c>
      <c r="BC36" s="66">
        <v>8.7049152764105617</v>
      </c>
      <c r="BD36" s="66"/>
      <c r="BE36" s="66"/>
      <c r="BF36" s="66"/>
      <c r="BG36" s="66">
        <v>6.9864808304673325</v>
      </c>
      <c r="BH36" s="66">
        <v>9.87620942725842</v>
      </c>
      <c r="BI36" s="66"/>
      <c r="BJ36" s="66"/>
      <c r="BK36" s="66"/>
      <c r="BL36" s="67"/>
      <c r="BM36" s="66"/>
      <c r="BN36" s="66"/>
    </row>
    <row r="37" spans="1:66">
      <c r="A37" s="18" t="s">
        <v>169</v>
      </c>
      <c r="B37" s="18" t="s">
        <v>255</v>
      </c>
      <c r="C37" s="18" t="s">
        <v>351</v>
      </c>
      <c r="D37" s="18" t="s">
        <v>35</v>
      </c>
      <c r="E37" s="66"/>
      <c r="F37" s="66"/>
      <c r="G37" s="66"/>
      <c r="H37" s="66"/>
      <c r="I37" s="66"/>
      <c r="J37" s="66"/>
      <c r="K37" s="66"/>
      <c r="L37" s="66"/>
      <c r="M37" s="66">
        <v>10</v>
      </c>
      <c r="N37" s="66">
        <v>8</v>
      </c>
      <c r="O37" s="66">
        <v>6</v>
      </c>
      <c r="P37" s="66">
        <v>8</v>
      </c>
      <c r="Q37" s="66">
        <v>3</v>
      </c>
      <c r="R37" s="66"/>
      <c r="S37" s="66">
        <v>2.5262500000000001</v>
      </c>
      <c r="T37" s="66"/>
      <c r="U37" s="66"/>
      <c r="V37" s="66"/>
      <c r="W37" s="66">
        <v>3</v>
      </c>
      <c r="X37" s="66">
        <v>4</v>
      </c>
      <c r="Y37" s="66">
        <v>8</v>
      </c>
      <c r="Z37" s="66">
        <v>8</v>
      </c>
      <c r="AA37" s="66"/>
      <c r="AB37" s="66"/>
      <c r="AC37" s="66"/>
      <c r="AD37" s="66">
        <v>2</v>
      </c>
      <c r="AE37" s="66"/>
      <c r="AF37" s="66"/>
      <c r="AG37" s="66"/>
      <c r="AH37" s="66"/>
      <c r="AI37" s="66"/>
      <c r="AJ37" s="66"/>
      <c r="AK37" s="66"/>
      <c r="AL37" s="66"/>
      <c r="AM37" s="66"/>
      <c r="AN37" s="66"/>
      <c r="AO37" s="66"/>
      <c r="AP37" s="66"/>
      <c r="AQ37" s="66"/>
      <c r="AR37" s="66">
        <v>3.4670289969818171</v>
      </c>
      <c r="AS37" s="66">
        <v>3.1542415604873781</v>
      </c>
      <c r="AT37" s="66">
        <v>3.5375511638567403</v>
      </c>
      <c r="AU37" s="66">
        <v>2.9163407073298355</v>
      </c>
      <c r="AV37" s="66">
        <v>3.0664608280102685</v>
      </c>
      <c r="AW37" s="66">
        <v>2.8097789371919579</v>
      </c>
      <c r="AX37" s="66"/>
      <c r="AY37" s="66">
        <v>1.0711943071627432</v>
      </c>
      <c r="AZ37" s="66">
        <v>1.0788237843110751</v>
      </c>
      <c r="BA37" s="66">
        <v>1.0035097330334217</v>
      </c>
      <c r="BB37" s="66">
        <v>0.82870713579510036</v>
      </c>
      <c r="BC37" s="66">
        <v>0.9672128084900623</v>
      </c>
      <c r="BD37" s="66"/>
      <c r="BE37" s="66"/>
      <c r="BF37" s="66"/>
      <c r="BG37" s="66">
        <v>0.77627564782970349</v>
      </c>
      <c r="BH37" s="66">
        <v>1.0973566030287132</v>
      </c>
      <c r="BI37" s="66"/>
      <c r="BJ37" s="66"/>
      <c r="BK37" s="66"/>
      <c r="BL37" s="67"/>
      <c r="BM37" s="66"/>
      <c r="BN37" s="66"/>
    </row>
    <row r="38" spans="1:66">
      <c r="A38" s="18" t="s">
        <v>214</v>
      </c>
      <c r="B38" s="18" t="s">
        <v>256</v>
      </c>
      <c r="C38" s="18" t="s">
        <v>48</v>
      </c>
      <c r="D38" s="18" t="s">
        <v>36</v>
      </c>
      <c r="E38" s="66"/>
      <c r="F38" s="66"/>
      <c r="G38" s="66"/>
      <c r="H38" s="66"/>
      <c r="I38" s="66"/>
      <c r="J38" s="66"/>
      <c r="K38" s="66"/>
      <c r="L38" s="66"/>
      <c r="M38" s="66"/>
      <c r="N38" s="66"/>
      <c r="O38" s="66"/>
      <c r="P38" s="66"/>
      <c r="Q38" s="66"/>
      <c r="R38" s="66"/>
      <c r="S38" s="66"/>
      <c r="T38" s="66"/>
      <c r="U38" s="66"/>
      <c r="V38" s="66"/>
      <c r="W38" s="66"/>
      <c r="X38" s="66"/>
      <c r="Y38" s="66"/>
      <c r="Z38" s="66"/>
      <c r="AA38" s="66"/>
      <c r="AB38" s="66"/>
      <c r="AC38" s="66"/>
      <c r="AD38" s="66"/>
      <c r="AE38" s="66"/>
      <c r="AF38" s="66"/>
      <c r="AG38" s="66"/>
      <c r="AH38" s="66"/>
      <c r="AI38" s="66"/>
      <c r="AJ38" s="66"/>
      <c r="AK38" s="66"/>
      <c r="AL38" s="66"/>
      <c r="AM38" s="66"/>
      <c r="AN38" s="66"/>
      <c r="AO38" s="66"/>
      <c r="AP38" s="66"/>
      <c r="AQ38" s="66"/>
      <c r="AR38" s="66"/>
      <c r="AS38" s="66">
        <v>29.167424081419298</v>
      </c>
      <c r="AT38" s="66"/>
      <c r="AU38" s="66">
        <v>45.3054729120365</v>
      </c>
      <c r="AV38" s="66">
        <v>0</v>
      </c>
      <c r="AW38" s="66">
        <v>50.665215049584184</v>
      </c>
      <c r="AX38" s="66"/>
      <c r="AY38" s="66"/>
      <c r="AZ38" s="66"/>
      <c r="BA38" s="66"/>
      <c r="BB38" s="66">
        <v>70.347211337690524</v>
      </c>
      <c r="BC38" s="66">
        <v>40.247386034166119</v>
      </c>
      <c r="BD38" s="66"/>
      <c r="BE38" s="66"/>
      <c r="BF38" s="66"/>
      <c r="BG38" s="66">
        <v>78.817277396060206</v>
      </c>
      <c r="BH38" s="66"/>
      <c r="BI38" s="66"/>
      <c r="BJ38" s="66"/>
      <c r="BK38" s="66"/>
      <c r="BL38" s="67">
        <v>100</v>
      </c>
      <c r="BM38" s="66"/>
      <c r="BN38" s="66"/>
    </row>
    <row r="39" spans="1:66">
      <c r="A39" s="18" t="s">
        <v>197</v>
      </c>
      <c r="B39" s="18" t="s">
        <v>257</v>
      </c>
      <c r="C39" s="18" t="s">
        <v>48</v>
      </c>
      <c r="D39" s="18" t="s">
        <v>38</v>
      </c>
      <c r="E39" s="66"/>
      <c r="F39" s="66"/>
      <c r="G39" s="66"/>
      <c r="H39" s="66"/>
      <c r="I39" s="66"/>
      <c r="J39" s="66"/>
      <c r="K39" s="66"/>
      <c r="L39" s="66"/>
      <c r="M39" s="66"/>
      <c r="N39" s="66"/>
      <c r="O39" s="66"/>
      <c r="P39" s="66"/>
      <c r="Q39" s="66"/>
      <c r="R39" s="66">
        <v>4</v>
      </c>
      <c r="S39" s="66"/>
      <c r="T39" s="66"/>
      <c r="U39" s="66"/>
      <c r="V39" s="66"/>
      <c r="W39" s="66"/>
      <c r="X39" s="66"/>
      <c r="Y39" s="66"/>
      <c r="Z39" s="66"/>
      <c r="AA39" s="66">
        <v>10</v>
      </c>
      <c r="AB39" s="66"/>
      <c r="AC39" s="66">
        <v>8</v>
      </c>
      <c r="AD39" s="66"/>
      <c r="AE39" s="66"/>
      <c r="AF39" s="66"/>
      <c r="AG39" s="66"/>
      <c r="AH39" s="66"/>
      <c r="AI39" s="66"/>
      <c r="AJ39" s="66"/>
      <c r="AK39" s="66"/>
      <c r="AL39" s="66"/>
      <c r="AM39" s="66"/>
      <c r="AN39" s="66"/>
      <c r="AO39" s="66"/>
      <c r="AP39" s="66"/>
      <c r="AQ39" s="66"/>
      <c r="AR39" s="66"/>
      <c r="AS39" s="66"/>
      <c r="AT39" s="66"/>
      <c r="AU39" s="66"/>
      <c r="AV39" s="66"/>
      <c r="AW39" s="66"/>
      <c r="AX39" s="66"/>
      <c r="AY39" s="66"/>
      <c r="AZ39" s="66"/>
      <c r="BA39" s="66"/>
      <c r="BB39" s="66"/>
      <c r="BC39" s="66"/>
      <c r="BD39" s="66"/>
      <c r="BE39" s="66"/>
      <c r="BF39" s="66"/>
      <c r="BG39" s="66"/>
      <c r="BH39" s="66"/>
      <c r="BI39" s="66"/>
      <c r="BJ39" s="66"/>
      <c r="BK39" s="66"/>
      <c r="BL39" s="67"/>
      <c r="BM39" s="66"/>
      <c r="BN39" s="66"/>
    </row>
    <row r="40" spans="1:66">
      <c r="A40" s="18" t="s">
        <v>331</v>
      </c>
      <c r="B40" s="18" t="s">
        <v>258</v>
      </c>
      <c r="C40" s="18" t="s">
        <v>48</v>
      </c>
      <c r="D40" s="18" t="s">
        <v>37</v>
      </c>
      <c r="E40" s="66"/>
      <c r="F40" s="66"/>
      <c r="G40" s="66"/>
      <c r="H40" s="66"/>
      <c r="I40" s="66"/>
      <c r="J40" s="66"/>
      <c r="K40" s="66"/>
      <c r="L40" s="66"/>
      <c r="M40" s="66"/>
      <c r="N40" s="66"/>
      <c r="O40" s="66"/>
      <c r="P40" s="66"/>
      <c r="Q40" s="66"/>
      <c r="R40" s="66"/>
      <c r="S40" s="66"/>
      <c r="T40" s="66"/>
      <c r="U40" s="66"/>
      <c r="V40" s="66"/>
      <c r="W40" s="66"/>
      <c r="X40" s="66"/>
      <c r="Y40" s="66">
        <v>5</v>
      </c>
      <c r="Z40" s="66">
        <v>5</v>
      </c>
      <c r="AA40" s="66"/>
      <c r="AB40" s="66"/>
      <c r="AC40" s="66"/>
      <c r="AD40" s="66"/>
      <c r="AE40" s="66"/>
      <c r="AF40" s="66"/>
      <c r="AG40" s="66"/>
      <c r="AH40" s="66"/>
      <c r="AI40" s="66"/>
      <c r="AJ40" s="66"/>
      <c r="AK40" s="66"/>
      <c r="AL40" s="66"/>
      <c r="AM40" s="66"/>
      <c r="AN40" s="66"/>
      <c r="AO40" s="66"/>
      <c r="AP40" s="66"/>
      <c r="AQ40" s="66"/>
      <c r="AR40" s="66"/>
      <c r="AS40" s="66"/>
      <c r="AT40" s="66"/>
      <c r="AU40" s="66"/>
      <c r="AV40" s="66"/>
      <c r="AW40" s="66"/>
      <c r="AX40" s="66"/>
      <c r="AY40" s="66"/>
      <c r="AZ40" s="66"/>
      <c r="BA40" s="66"/>
      <c r="BB40" s="66"/>
      <c r="BC40" s="66"/>
      <c r="BD40" s="66"/>
      <c r="BE40" s="66"/>
      <c r="BF40" s="66"/>
      <c r="BG40" s="66"/>
      <c r="BH40" s="66"/>
      <c r="BI40" s="66"/>
      <c r="BJ40" s="66"/>
      <c r="BK40" s="66"/>
      <c r="BL40" s="67"/>
      <c r="BM40" s="66"/>
      <c r="BN40" s="66"/>
    </row>
    <row r="41" spans="1:66">
      <c r="A41" s="18" t="s">
        <v>196</v>
      </c>
      <c r="B41" s="18" t="s">
        <v>259</v>
      </c>
      <c r="C41" s="18" t="s">
        <v>352</v>
      </c>
      <c r="D41" s="18" t="s">
        <v>39</v>
      </c>
      <c r="E41" s="66"/>
      <c r="F41" s="66"/>
      <c r="G41" s="66"/>
      <c r="H41" s="66"/>
      <c r="I41" s="66"/>
      <c r="J41" s="66"/>
      <c r="K41" s="66"/>
      <c r="L41" s="66"/>
      <c r="M41" s="66"/>
      <c r="N41" s="66"/>
      <c r="O41" s="66">
        <v>8</v>
      </c>
      <c r="P41" s="66">
        <v>32</v>
      </c>
      <c r="Q41" s="66">
        <v>18</v>
      </c>
      <c r="R41" s="66"/>
      <c r="S41" s="66">
        <v>20.077319587628864</v>
      </c>
      <c r="T41" s="66"/>
      <c r="U41" s="66"/>
      <c r="V41" s="66"/>
      <c r="W41" s="66"/>
      <c r="X41" s="66"/>
      <c r="Y41" s="66">
        <v>23</v>
      </c>
      <c r="Z41" s="66">
        <v>23</v>
      </c>
      <c r="AA41" s="66"/>
      <c r="AB41" s="66"/>
      <c r="AC41" s="66"/>
      <c r="AD41" s="66"/>
      <c r="AE41" s="66"/>
      <c r="AF41" s="66"/>
      <c r="AG41" s="66"/>
      <c r="AH41" s="66"/>
      <c r="AI41" s="66"/>
      <c r="AJ41" s="66"/>
      <c r="AK41" s="66"/>
      <c r="AL41" s="66"/>
      <c r="AM41" s="66"/>
      <c r="AN41" s="66"/>
      <c r="AO41" s="66"/>
      <c r="AP41" s="66"/>
      <c r="AQ41" s="66"/>
      <c r="AR41" s="66"/>
      <c r="AS41" s="66"/>
      <c r="AT41" s="66"/>
      <c r="AU41" s="66"/>
      <c r="AV41" s="66"/>
      <c r="AW41" s="66"/>
      <c r="AX41" s="66"/>
      <c r="AY41" s="66"/>
      <c r="AZ41" s="66"/>
      <c r="BA41" s="66"/>
      <c r="BB41" s="66"/>
      <c r="BC41" s="66"/>
      <c r="BD41" s="66"/>
      <c r="BE41" s="66"/>
      <c r="BF41" s="66"/>
      <c r="BG41" s="66"/>
      <c r="BH41" s="66"/>
      <c r="BI41" s="66"/>
      <c r="BJ41" s="66"/>
      <c r="BK41" s="66"/>
      <c r="BL41" s="67"/>
      <c r="BM41" s="66"/>
      <c r="BN41" s="66"/>
    </row>
    <row r="42" spans="1:66">
      <c r="A42" s="18" t="s">
        <v>176</v>
      </c>
      <c r="B42" s="18" t="s">
        <v>260</v>
      </c>
      <c r="C42" s="18" t="s">
        <v>49</v>
      </c>
      <c r="D42" s="18" t="s">
        <v>365</v>
      </c>
      <c r="E42" s="66"/>
      <c r="F42" s="66"/>
      <c r="G42" s="66"/>
      <c r="H42" s="66"/>
      <c r="I42" s="66"/>
      <c r="J42" s="66"/>
      <c r="K42" s="66"/>
      <c r="L42" s="66"/>
      <c r="M42" s="66"/>
      <c r="N42" s="66"/>
      <c r="O42" s="66">
        <v>4</v>
      </c>
      <c r="P42" s="66"/>
      <c r="Q42" s="66"/>
      <c r="R42" s="66"/>
      <c r="S42" s="66"/>
      <c r="T42" s="66"/>
      <c r="U42" s="66"/>
      <c r="V42" s="66"/>
      <c r="W42" s="66">
        <v>30</v>
      </c>
      <c r="X42" s="66">
        <v>28</v>
      </c>
      <c r="Y42" s="66"/>
      <c r="Z42" s="66"/>
      <c r="AA42" s="66"/>
      <c r="AB42" s="66"/>
      <c r="AC42" s="66"/>
      <c r="AD42" s="66">
        <v>14</v>
      </c>
      <c r="AE42" s="66"/>
      <c r="AF42" s="66"/>
      <c r="AG42" s="66"/>
      <c r="AH42" s="66"/>
      <c r="AI42" s="66"/>
      <c r="AJ42" s="66"/>
      <c r="AK42" s="66"/>
      <c r="AL42" s="66"/>
      <c r="AM42" s="66"/>
      <c r="AN42" s="66"/>
      <c r="AO42" s="66"/>
      <c r="AP42" s="66"/>
      <c r="AQ42" s="66"/>
      <c r="AR42" s="66"/>
      <c r="AS42" s="66"/>
      <c r="AT42" s="66"/>
      <c r="AU42" s="66"/>
      <c r="AV42" s="66"/>
      <c r="AW42" s="66"/>
      <c r="AX42" s="66"/>
      <c r="AY42" s="66"/>
      <c r="AZ42" s="66"/>
      <c r="BA42" s="66"/>
      <c r="BB42" s="66"/>
      <c r="BC42" s="66"/>
      <c r="BD42" s="66"/>
      <c r="BE42" s="66"/>
      <c r="BF42" s="66"/>
      <c r="BG42" s="66"/>
      <c r="BH42" s="66"/>
      <c r="BI42" s="66"/>
      <c r="BJ42" s="66"/>
      <c r="BK42" s="66"/>
      <c r="BL42" s="67"/>
      <c r="BM42" s="66"/>
      <c r="BN42" s="66"/>
    </row>
    <row r="43" spans="1:66">
      <c r="A43" s="18" t="s">
        <v>329</v>
      </c>
      <c r="B43" s="18" t="s">
        <v>261</v>
      </c>
      <c r="C43" s="18" t="s">
        <v>358</v>
      </c>
      <c r="D43" s="18" t="s">
        <v>366</v>
      </c>
      <c r="E43" s="66"/>
      <c r="F43" s="66"/>
      <c r="G43" s="66"/>
      <c r="H43" s="66"/>
      <c r="I43" s="66"/>
      <c r="J43" s="66"/>
      <c r="K43" s="66"/>
      <c r="L43" s="66"/>
      <c r="M43" s="66"/>
      <c r="N43" s="66">
        <v>14</v>
      </c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  <c r="BK43" s="66"/>
      <c r="BL43" s="67"/>
      <c r="BM43" s="66"/>
      <c r="BN43" s="66"/>
    </row>
    <row r="44" spans="1:66">
      <c r="A44" s="18" t="s">
        <v>330</v>
      </c>
      <c r="B44" s="18" t="s">
        <v>262</v>
      </c>
      <c r="C44" s="18" t="s">
        <v>52</v>
      </c>
      <c r="D44" s="18" t="s">
        <v>367</v>
      </c>
      <c r="E44" s="66"/>
      <c r="F44" s="66"/>
      <c r="G44" s="66"/>
      <c r="H44" s="66"/>
      <c r="I44" s="66"/>
      <c r="J44" s="66"/>
      <c r="K44" s="66"/>
      <c r="L44" s="66"/>
      <c r="M44" s="66"/>
      <c r="N44" s="66">
        <v>13</v>
      </c>
      <c r="O44" s="66">
        <v>18</v>
      </c>
      <c r="P44" s="66"/>
      <c r="Q44" s="66"/>
      <c r="R44" s="66"/>
      <c r="S44" s="66"/>
      <c r="T44" s="66"/>
      <c r="U44" s="66"/>
      <c r="V44" s="66"/>
      <c r="W44" s="66"/>
      <c r="X44" s="66"/>
      <c r="Y44" s="66"/>
      <c r="Z44" s="66"/>
      <c r="AA44" s="66"/>
      <c r="AB44" s="66"/>
      <c r="AC44" s="66"/>
      <c r="AD44" s="66"/>
      <c r="AE44" s="66"/>
      <c r="AF44" s="66"/>
      <c r="AG44" s="66"/>
      <c r="AH44" s="66"/>
      <c r="AI44" s="66"/>
      <c r="AJ44" s="66"/>
      <c r="AK44" s="66"/>
      <c r="AL44" s="66"/>
      <c r="AM44" s="66"/>
      <c r="AN44" s="66"/>
      <c r="AO44" s="66"/>
      <c r="AP44" s="66"/>
      <c r="AQ44" s="66"/>
      <c r="AR44" s="66"/>
      <c r="AS44" s="66"/>
      <c r="AT44" s="66"/>
      <c r="AU44" s="66"/>
      <c r="AV44" s="66"/>
      <c r="AW44" s="66"/>
      <c r="AX44" s="66"/>
      <c r="AY44" s="66"/>
      <c r="AZ44" s="66"/>
      <c r="BA44" s="66"/>
      <c r="BB44" s="66"/>
      <c r="BC44" s="66"/>
      <c r="BD44" s="66"/>
      <c r="BE44" s="66"/>
      <c r="BF44" s="66"/>
      <c r="BG44" s="66"/>
      <c r="BH44" s="66"/>
      <c r="BI44" s="66"/>
      <c r="BJ44" s="66"/>
      <c r="BK44" s="66"/>
      <c r="BL44" s="67"/>
      <c r="BM44" s="66"/>
      <c r="BN44" s="66"/>
    </row>
    <row r="45" spans="1:66">
      <c r="A45" s="18" t="s">
        <v>334</v>
      </c>
      <c r="B45" s="18" t="s">
        <v>263</v>
      </c>
      <c r="C45" s="18" t="s">
        <v>354</v>
      </c>
      <c r="D45" s="18" t="s">
        <v>356</v>
      </c>
      <c r="E45" s="66"/>
      <c r="F45" s="66"/>
      <c r="G45" s="66"/>
      <c r="H45" s="66"/>
      <c r="I45" s="66"/>
      <c r="J45" s="66"/>
      <c r="K45" s="66"/>
      <c r="L45" s="66"/>
      <c r="M45" s="66">
        <v>25</v>
      </c>
      <c r="N45" s="66"/>
      <c r="O45" s="66"/>
      <c r="P45" s="66"/>
      <c r="Q45" s="66"/>
      <c r="R45" s="66"/>
      <c r="S45" s="66"/>
      <c r="T45" s="66"/>
      <c r="U45" s="66"/>
      <c r="V45" s="66"/>
      <c r="W45" s="66"/>
      <c r="X45" s="66"/>
      <c r="Y45" s="66"/>
      <c r="Z45" s="66"/>
      <c r="AA45" s="66"/>
      <c r="AB45" s="66"/>
      <c r="AC45" s="66"/>
      <c r="AD45" s="66"/>
      <c r="AE45" s="66"/>
      <c r="AF45" s="66"/>
      <c r="AG45" s="66"/>
      <c r="AH45" s="66"/>
      <c r="AI45" s="66"/>
      <c r="AJ45" s="66"/>
      <c r="AK45" s="66"/>
      <c r="AL45" s="66"/>
      <c r="AM45" s="66"/>
      <c r="AN45" s="66"/>
      <c r="AO45" s="66"/>
      <c r="AP45" s="66"/>
      <c r="AQ45" s="66"/>
      <c r="AR45" s="66"/>
      <c r="AS45" s="66"/>
      <c r="AT45" s="66"/>
      <c r="AU45" s="66"/>
      <c r="AV45" s="66"/>
      <c r="AW45" s="66"/>
      <c r="AX45" s="66"/>
      <c r="AY45" s="66"/>
      <c r="AZ45" s="66"/>
      <c r="BA45" s="66"/>
      <c r="BB45" s="66"/>
      <c r="BC45" s="66"/>
      <c r="BD45" s="66"/>
      <c r="BE45" s="66"/>
      <c r="BF45" s="66"/>
      <c r="BG45" s="66"/>
      <c r="BH45" s="66"/>
      <c r="BI45" s="66"/>
      <c r="BJ45" s="66"/>
      <c r="BK45" s="66"/>
      <c r="BL45" s="67"/>
      <c r="BM45" s="66"/>
      <c r="BN45" s="66"/>
    </row>
    <row r="46" spans="1:66">
      <c r="A46" s="18" t="s">
        <v>335</v>
      </c>
      <c r="B46" s="18" t="s">
        <v>264</v>
      </c>
      <c r="C46" s="18" t="s">
        <v>353</v>
      </c>
      <c r="D46" s="18" t="s">
        <v>355</v>
      </c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6"/>
      <c r="R46" s="66"/>
      <c r="S46" s="66"/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6"/>
      <c r="AI46" s="66"/>
      <c r="AJ46" s="66"/>
      <c r="AK46" s="66"/>
      <c r="AL46" s="66"/>
      <c r="AM46" s="66"/>
      <c r="AN46" s="66"/>
      <c r="AO46" s="66"/>
      <c r="AP46" s="66"/>
      <c r="AQ46" s="66"/>
      <c r="AR46" s="66"/>
      <c r="AS46" s="66"/>
      <c r="AT46" s="66"/>
      <c r="AU46" s="66"/>
      <c r="AV46" s="66"/>
      <c r="AW46" s="66"/>
      <c r="AX46" s="66"/>
      <c r="AY46" s="66"/>
      <c r="AZ46" s="66"/>
      <c r="BA46" s="66"/>
      <c r="BB46" s="66"/>
      <c r="BC46" s="66"/>
      <c r="BD46" s="66"/>
      <c r="BE46" s="66"/>
      <c r="BF46" s="66"/>
      <c r="BG46" s="66"/>
      <c r="BH46" s="66"/>
      <c r="BI46" s="66"/>
      <c r="BJ46" s="66"/>
      <c r="BK46" s="66"/>
      <c r="BL46" s="67"/>
      <c r="BM46" s="66"/>
      <c r="BN46" s="66"/>
    </row>
    <row r="47" spans="1:66">
      <c r="A47" s="18" t="s">
        <v>215</v>
      </c>
      <c r="B47" s="18" t="s">
        <v>265</v>
      </c>
      <c r="C47" s="18" t="s">
        <v>357</v>
      </c>
      <c r="D47" s="18" t="s">
        <v>368</v>
      </c>
      <c r="E47" s="66"/>
      <c r="F47" s="66"/>
      <c r="G47" s="66"/>
      <c r="H47" s="66"/>
      <c r="I47" s="66"/>
      <c r="J47" s="66"/>
      <c r="K47" s="66"/>
      <c r="L47" s="66"/>
      <c r="M47" s="66"/>
      <c r="N47" s="66"/>
      <c r="O47" s="66"/>
      <c r="P47" s="66"/>
      <c r="Q47" s="66"/>
      <c r="R47" s="66"/>
      <c r="S47" s="66"/>
      <c r="T47" s="66"/>
      <c r="U47" s="66"/>
      <c r="V47" s="66"/>
      <c r="W47" s="66"/>
      <c r="X47" s="66"/>
      <c r="Y47" s="66"/>
      <c r="Z47" s="66"/>
      <c r="AA47" s="66"/>
      <c r="AB47" s="66"/>
      <c r="AC47" s="66"/>
      <c r="AD47" s="66"/>
      <c r="AE47" s="66"/>
      <c r="AF47" s="66"/>
      <c r="AG47" s="66"/>
      <c r="AH47" s="66"/>
      <c r="AI47" s="66"/>
      <c r="AJ47" s="66"/>
      <c r="AK47" s="66"/>
      <c r="AL47" s="66"/>
      <c r="AM47" s="66"/>
      <c r="AN47" s="66"/>
      <c r="AO47" s="66"/>
      <c r="AP47" s="66"/>
      <c r="AQ47" s="66"/>
      <c r="AR47" s="66"/>
      <c r="AS47" s="66"/>
      <c r="AT47" s="66"/>
      <c r="AU47" s="66"/>
      <c r="AV47" s="66"/>
      <c r="AW47" s="66">
        <v>6.9287834139038731</v>
      </c>
      <c r="AX47" s="66"/>
      <c r="AY47" s="66"/>
      <c r="AZ47" s="66"/>
      <c r="BA47" s="66"/>
      <c r="BB47" s="66"/>
      <c r="BC47" s="66"/>
      <c r="BD47" s="66"/>
      <c r="BE47" s="66"/>
      <c r="BF47" s="66"/>
      <c r="BG47" s="66">
        <v>13.419966125642757</v>
      </c>
      <c r="BH47" s="66"/>
      <c r="BI47" s="66"/>
      <c r="BJ47" s="66"/>
      <c r="BK47" s="66"/>
      <c r="BL47" s="67"/>
      <c r="BM47" s="66"/>
      <c r="BN47" s="66"/>
    </row>
    <row r="48" spans="1:66">
      <c r="A48" s="18" t="s">
        <v>193</v>
      </c>
      <c r="B48" s="18" t="s">
        <v>369</v>
      </c>
      <c r="C48" s="18" t="s">
        <v>359</v>
      </c>
      <c r="D48" s="74" t="s">
        <v>370</v>
      </c>
      <c r="E48" s="66"/>
      <c r="F48" s="66"/>
      <c r="G48" s="66"/>
      <c r="H48" s="66"/>
      <c r="I48" s="66"/>
      <c r="J48" s="66"/>
      <c r="K48" s="66"/>
      <c r="L48" s="66"/>
      <c r="M48" s="66"/>
      <c r="N48" s="66"/>
      <c r="O48" s="66"/>
      <c r="P48" s="66"/>
      <c r="Q48" s="66"/>
      <c r="R48" s="66"/>
      <c r="S48" s="66"/>
      <c r="T48" s="66"/>
      <c r="U48" s="66"/>
      <c r="V48" s="66"/>
      <c r="W48" s="66"/>
      <c r="X48" s="66"/>
      <c r="Y48" s="66"/>
      <c r="Z48" s="66"/>
      <c r="AA48" s="66"/>
      <c r="AB48" s="66"/>
      <c r="AC48" s="66"/>
      <c r="AD48" s="66"/>
      <c r="AE48" s="66"/>
      <c r="AF48" s="66"/>
      <c r="AG48" s="66"/>
      <c r="AH48" s="66"/>
      <c r="AI48" s="66"/>
      <c r="AJ48" s="66"/>
      <c r="AK48" s="66"/>
      <c r="AL48" s="66"/>
      <c r="AM48" s="66"/>
      <c r="AN48" s="66"/>
      <c r="AO48" s="66"/>
      <c r="AP48" s="66"/>
      <c r="AQ48" s="66"/>
      <c r="AR48" s="66"/>
      <c r="AS48" s="66"/>
      <c r="AT48" s="66"/>
      <c r="AU48" s="66"/>
      <c r="AV48" s="66"/>
      <c r="AW48" s="66"/>
      <c r="AX48" s="66"/>
      <c r="AY48" s="66"/>
      <c r="AZ48" s="66"/>
      <c r="BA48" s="66"/>
      <c r="BB48" s="66"/>
      <c r="BC48" s="66"/>
      <c r="BD48" s="66"/>
      <c r="BE48" s="66"/>
      <c r="BF48" s="66"/>
      <c r="BG48" s="66"/>
      <c r="BH48" s="66"/>
      <c r="BI48" s="66"/>
      <c r="BJ48" s="66"/>
      <c r="BK48" s="66"/>
      <c r="BL48" s="67"/>
      <c r="BM48" s="66"/>
      <c r="BN48" s="66"/>
    </row>
    <row r="49" spans="1:66">
      <c r="A49" s="18" t="s">
        <v>336</v>
      </c>
      <c r="B49" s="18" t="s">
        <v>266</v>
      </c>
      <c r="C49" s="18" t="s">
        <v>50</v>
      </c>
      <c r="D49" s="18" t="s">
        <v>51</v>
      </c>
      <c r="E49" s="66"/>
      <c r="F49" s="66"/>
      <c r="G49" s="66"/>
      <c r="H49" s="66"/>
      <c r="I49" s="66"/>
      <c r="J49" s="66"/>
      <c r="K49" s="66"/>
      <c r="L49" s="66"/>
      <c r="M49" s="66"/>
      <c r="N49" s="66"/>
      <c r="O49" s="66"/>
      <c r="P49" s="66"/>
      <c r="Q49" s="66"/>
      <c r="R49" s="66"/>
      <c r="S49" s="66"/>
      <c r="T49" s="66"/>
      <c r="U49" s="66"/>
      <c r="V49" s="66"/>
      <c r="W49" s="66"/>
      <c r="X49" s="66"/>
      <c r="Y49" s="66"/>
      <c r="Z49" s="66"/>
      <c r="AA49" s="66"/>
      <c r="AB49" s="66"/>
      <c r="AC49" s="66"/>
      <c r="AD49" s="66"/>
      <c r="AE49" s="66"/>
      <c r="AF49" s="66"/>
      <c r="AG49" s="66"/>
      <c r="AH49" s="66"/>
      <c r="AI49" s="66"/>
      <c r="AJ49" s="66"/>
      <c r="AK49" s="66"/>
      <c r="AL49" s="66"/>
      <c r="AM49" s="66"/>
      <c r="AN49" s="66"/>
      <c r="AO49" s="66"/>
      <c r="AP49" s="66"/>
      <c r="AQ49" s="66"/>
      <c r="AR49" s="66"/>
      <c r="AS49" s="66"/>
      <c r="AT49" s="66"/>
      <c r="AU49" s="66">
        <v>10.680264300580198</v>
      </c>
      <c r="AV49" s="66">
        <v>21.750807218572838</v>
      </c>
      <c r="AW49" s="66"/>
      <c r="AX49" s="66"/>
      <c r="AY49" s="66"/>
      <c r="AZ49" s="66"/>
      <c r="BA49" s="66">
        <v>47.040864985637278</v>
      </c>
      <c r="BB49" s="66">
        <v>21.365717304358473</v>
      </c>
      <c r="BC49" s="66"/>
      <c r="BD49" s="66"/>
      <c r="BE49" s="66"/>
      <c r="BF49" s="66"/>
      <c r="BG49" s="66"/>
      <c r="BH49" s="66"/>
      <c r="BI49" s="66"/>
      <c r="BJ49" s="66"/>
      <c r="BK49" s="66"/>
      <c r="BL49" s="67"/>
      <c r="BM49" s="66">
        <v>32.714912245754462</v>
      </c>
      <c r="BN49" s="66"/>
    </row>
    <row r="50" spans="1:66">
      <c r="A50" s="18" t="s">
        <v>337</v>
      </c>
      <c r="B50" s="18" t="s">
        <v>267</v>
      </c>
      <c r="C50" s="18" t="s">
        <v>290</v>
      </c>
      <c r="D50" s="18" t="s">
        <v>40</v>
      </c>
      <c r="E50" s="66"/>
      <c r="F50" s="66"/>
      <c r="G50" s="66"/>
      <c r="H50" s="66"/>
      <c r="I50" s="66"/>
      <c r="J50" s="66"/>
      <c r="K50" s="66"/>
      <c r="L50" s="66"/>
      <c r="M50" s="66"/>
      <c r="N50" s="66"/>
      <c r="O50" s="66"/>
      <c r="P50" s="66"/>
      <c r="Q50" s="66"/>
      <c r="R50" s="66"/>
      <c r="S50" s="66"/>
      <c r="T50" s="66"/>
      <c r="U50" s="66"/>
      <c r="V50" s="66"/>
      <c r="W50" s="66"/>
      <c r="X50" s="66"/>
      <c r="Y50" s="66"/>
      <c r="Z50" s="66"/>
      <c r="AA50" s="66"/>
      <c r="AB50" s="66"/>
      <c r="AC50" s="66"/>
      <c r="AD50" s="66"/>
      <c r="AE50" s="66"/>
      <c r="AF50" s="66"/>
      <c r="AG50" s="66"/>
      <c r="AH50" s="66"/>
      <c r="AI50" s="66"/>
      <c r="AJ50" s="66"/>
      <c r="AK50" s="66"/>
      <c r="AL50" s="66"/>
      <c r="AM50" s="66"/>
      <c r="AN50" s="66"/>
      <c r="AO50" s="66"/>
      <c r="AP50" s="66"/>
      <c r="AQ50" s="66"/>
      <c r="AR50" s="66"/>
      <c r="AS50" s="66"/>
      <c r="AT50" s="66"/>
      <c r="AU50" s="66"/>
      <c r="AV50" s="66"/>
      <c r="AW50" s="66"/>
      <c r="AX50" s="66"/>
      <c r="AY50" s="66"/>
      <c r="AZ50" s="66"/>
      <c r="BA50" s="66"/>
      <c r="BB50" s="66"/>
      <c r="BC50" s="66"/>
      <c r="BD50" s="66"/>
      <c r="BE50" s="66"/>
      <c r="BF50" s="66"/>
      <c r="BG50" s="66"/>
      <c r="BH50" s="66"/>
      <c r="BI50" s="66"/>
      <c r="BJ50" s="66"/>
      <c r="BK50" s="66"/>
      <c r="BL50" s="67"/>
      <c r="BM50" s="66"/>
      <c r="BN50" s="66"/>
    </row>
    <row r="51" spans="1:66">
      <c r="A51" s="18" t="s">
        <v>338</v>
      </c>
      <c r="B51" s="18" t="s">
        <v>268</v>
      </c>
      <c r="C51" s="18" t="s">
        <v>290</v>
      </c>
      <c r="D51" s="18" t="s">
        <v>41</v>
      </c>
      <c r="E51" s="66"/>
      <c r="F51" s="66"/>
      <c r="G51" s="66"/>
      <c r="H51" s="66"/>
      <c r="I51" s="66"/>
      <c r="J51" s="66"/>
      <c r="K51" s="66"/>
      <c r="L51" s="66"/>
      <c r="M51" s="66"/>
      <c r="N51" s="66"/>
      <c r="O51" s="66"/>
      <c r="P51" s="66"/>
      <c r="Q51" s="66"/>
      <c r="R51" s="66"/>
      <c r="S51" s="66"/>
      <c r="T51" s="66"/>
      <c r="U51" s="66"/>
      <c r="V51" s="66"/>
      <c r="W51" s="66"/>
      <c r="X51" s="66"/>
      <c r="Y51" s="66"/>
      <c r="Z51" s="66"/>
      <c r="AA51" s="66"/>
      <c r="AB51" s="66"/>
      <c r="AC51" s="66"/>
      <c r="AD51" s="66"/>
      <c r="AE51" s="66"/>
      <c r="AF51" s="66"/>
      <c r="AG51" s="66"/>
      <c r="AH51" s="66"/>
      <c r="AI51" s="66"/>
      <c r="AJ51" s="66"/>
      <c r="AK51" s="66"/>
      <c r="AL51" s="66"/>
      <c r="AM51" s="66"/>
      <c r="AN51" s="66"/>
      <c r="AO51" s="66"/>
      <c r="AP51" s="66"/>
      <c r="AQ51" s="66"/>
      <c r="AR51" s="66"/>
      <c r="AS51" s="66"/>
      <c r="AT51" s="66"/>
      <c r="AU51" s="66"/>
      <c r="AV51" s="66"/>
      <c r="AW51" s="66"/>
      <c r="AX51" s="66"/>
      <c r="AY51" s="66"/>
      <c r="AZ51" s="66"/>
      <c r="BA51" s="66"/>
      <c r="BB51" s="66"/>
      <c r="BC51" s="66"/>
      <c r="BD51" s="66"/>
      <c r="BE51" s="66"/>
      <c r="BF51" s="66"/>
      <c r="BG51" s="66"/>
      <c r="BH51" s="66"/>
      <c r="BI51" s="66"/>
      <c r="BJ51" s="66"/>
      <c r="BK51" s="66"/>
      <c r="BL51" s="67"/>
      <c r="BM51" s="66"/>
      <c r="BN51" s="66"/>
    </row>
    <row r="52" spans="1:66">
      <c r="A52" s="18" t="s">
        <v>339</v>
      </c>
      <c r="B52" s="18" t="s">
        <v>269</v>
      </c>
      <c r="C52" s="18" t="s">
        <v>291</v>
      </c>
      <c r="D52" s="18" t="s">
        <v>42</v>
      </c>
      <c r="E52" s="66"/>
      <c r="F52" s="66"/>
      <c r="G52" s="66"/>
      <c r="H52" s="66">
        <v>4.5</v>
      </c>
      <c r="I52" s="66">
        <v>1</v>
      </c>
      <c r="J52" s="66"/>
      <c r="K52" s="66"/>
      <c r="L52" s="66"/>
      <c r="M52" s="66">
        <v>2</v>
      </c>
      <c r="N52" s="66">
        <v>3</v>
      </c>
      <c r="O52" s="66">
        <v>3</v>
      </c>
      <c r="P52" s="66">
        <v>3</v>
      </c>
      <c r="Q52" s="66">
        <v>3</v>
      </c>
      <c r="R52" s="66">
        <v>1</v>
      </c>
      <c r="S52" s="66">
        <v>1.7</v>
      </c>
      <c r="T52" s="66"/>
      <c r="U52" s="66"/>
      <c r="V52" s="66"/>
      <c r="W52" s="66">
        <v>3</v>
      </c>
      <c r="X52" s="66">
        <v>3</v>
      </c>
      <c r="Y52" s="66">
        <v>3</v>
      </c>
      <c r="Z52" s="66">
        <v>3</v>
      </c>
      <c r="AA52" s="66">
        <v>2</v>
      </c>
      <c r="AB52" s="66">
        <v>2</v>
      </c>
      <c r="AC52" s="66">
        <v>2</v>
      </c>
      <c r="AD52" s="66">
        <v>2.8</v>
      </c>
      <c r="AE52" s="66">
        <v>2</v>
      </c>
      <c r="AF52" s="66">
        <v>2</v>
      </c>
      <c r="AG52" s="66">
        <v>2</v>
      </c>
      <c r="AH52" s="66">
        <v>7.4907304935653727</v>
      </c>
      <c r="AI52" s="66">
        <v>3.1503657505297959</v>
      </c>
      <c r="AJ52" s="66">
        <v>3.6030489385784938</v>
      </c>
      <c r="AK52" s="66">
        <v>0.75270969074280791</v>
      </c>
      <c r="AL52" s="66">
        <v>1.3186908677714588</v>
      </c>
      <c r="AM52" s="66">
        <v>0.7697566856259187</v>
      </c>
      <c r="AN52" s="66"/>
      <c r="AO52" s="66">
        <v>2.3591579888107699</v>
      </c>
      <c r="AP52" s="66"/>
      <c r="AQ52" s="66"/>
      <c r="AR52" s="66"/>
      <c r="AS52" s="66"/>
      <c r="AT52" s="66"/>
      <c r="AU52" s="66"/>
      <c r="AV52" s="66"/>
      <c r="AW52" s="66"/>
      <c r="AX52" s="66"/>
      <c r="AY52" s="66"/>
      <c r="AZ52" s="66"/>
      <c r="BA52" s="66"/>
      <c r="BB52" s="66"/>
      <c r="BC52" s="66"/>
      <c r="BD52" s="66"/>
      <c r="BE52" s="66">
        <v>0.42815183139851981</v>
      </c>
      <c r="BF52" s="66">
        <v>1.0717191916557505</v>
      </c>
      <c r="BG52" s="66"/>
      <c r="BH52" s="66"/>
      <c r="BI52" s="66"/>
      <c r="BJ52" s="66"/>
      <c r="BK52" s="66"/>
      <c r="BL52" s="67"/>
      <c r="BM52" s="66"/>
      <c r="BN52" s="66"/>
    </row>
    <row r="53" spans="1:66">
      <c r="A53" s="18" t="s">
        <v>340</v>
      </c>
      <c r="B53" s="18" t="s">
        <v>270</v>
      </c>
      <c r="C53" s="18" t="s">
        <v>292</v>
      </c>
      <c r="D53" s="18" t="s">
        <v>43</v>
      </c>
      <c r="E53" s="66"/>
      <c r="F53" s="66"/>
      <c r="G53" s="66"/>
      <c r="H53" s="66"/>
      <c r="I53" s="66"/>
      <c r="J53" s="66"/>
      <c r="K53" s="66"/>
      <c r="L53" s="66"/>
      <c r="M53" s="66"/>
      <c r="N53" s="66"/>
      <c r="O53" s="66"/>
      <c r="P53" s="66"/>
      <c r="Q53" s="66"/>
      <c r="R53" s="66"/>
      <c r="S53" s="66"/>
      <c r="T53" s="66"/>
      <c r="U53" s="66"/>
      <c r="V53" s="66"/>
      <c r="W53" s="66"/>
      <c r="X53" s="66"/>
      <c r="Y53" s="66"/>
      <c r="Z53" s="66"/>
      <c r="AA53" s="66"/>
      <c r="AB53" s="66"/>
      <c r="AC53" s="66"/>
      <c r="AD53" s="66"/>
      <c r="AE53" s="66"/>
      <c r="AF53" s="66"/>
      <c r="AG53" s="66"/>
      <c r="AH53" s="66"/>
      <c r="AI53" s="66"/>
      <c r="AJ53" s="66"/>
      <c r="AK53" s="66"/>
      <c r="AL53" s="66"/>
      <c r="AM53" s="66"/>
      <c r="AN53" s="66"/>
      <c r="AO53" s="66"/>
      <c r="AP53" s="66"/>
      <c r="AQ53" s="66"/>
      <c r="AR53" s="66"/>
      <c r="AS53" s="66"/>
      <c r="AT53" s="66"/>
      <c r="AU53" s="66"/>
      <c r="AV53" s="66"/>
      <c r="AW53" s="66"/>
      <c r="AX53" s="66"/>
      <c r="AY53" s="66"/>
      <c r="AZ53" s="66"/>
      <c r="BA53" s="66"/>
      <c r="BB53" s="66"/>
      <c r="BC53" s="66"/>
      <c r="BD53" s="66"/>
      <c r="BE53" s="66"/>
      <c r="BF53" s="66"/>
      <c r="BG53" s="66"/>
      <c r="BH53" s="66"/>
      <c r="BI53" s="66"/>
      <c r="BJ53" s="66"/>
      <c r="BK53" s="66"/>
      <c r="BL53" s="67"/>
      <c r="BM53" s="66"/>
      <c r="BN53" s="66"/>
    </row>
    <row r="54" spans="1:66">
      <c r="A54" s="18" t="s">
        <v>341</v>
      </c>
      <c r="B54" s="18" t="s">
        <v>271</v>
      </c>
      <c r="C54" s="18" t="s">
        <v>293</v>
      </c>
      <c r="D54" s="18" t="s">
        <v>44</v>
      </c>
      <c r="E54" s="66"/>
      <c r="F54" s="66"/>
      <c r="G54" s="66"/>
      <c r="H54" s="66"/>
      <c r="I54" s="66">
        <v>1</v>
      </c>
      <c r="J54" s="66"/>
      <c r="K54" s="66"/>
      <c r="L54" s="66"/>
      <c r="M54" s="66">
        <v>4</v>
      </c>
      <c r="N54" s="66">
        <v>6</v>
      </c>
      <c r="O54" s="66"/>
      <c r="P54" s="66"/>
      <c r="Q54" s="66"/>
      <c r="R54" s="66"/>
      <c r="S54" s="66">
        <v>1.8</v>
      </c>
      <c r="T54" s="66">
        <v>1</v>
      </c>
      <c r="U54" s="66">
        <v>1</v>
      </c>
      <c r="V54" s="66">
        <v>1</v>
      </c>
      <c r="W54" s="66"/>
      <c r="X54" s="66"/>
      <c r="Y54" s="66"/>
      <c r="Z54" s="66"/>
      <c r="AA54" s="66"/>
      <c r="AB54" s="66"/>
      <c r="AC54" s="66"/>
      <c r="AD54" s="66"/>
      <c r="AE54" s="66"/>
      <c r="AF54" s="66"/>
      <c r="AG54" s="66"/>
      <c r="AH54" s="66"/>
      <c r="AI54" s="66">
        <v>3.1503657505297959</v>
      </c>
      <c r="AJ54" s="66">
        <v>3.6030489385784938</v>
      </c>
      <c r="AK54" s="66">
        <v>0.75270969074280791</v>
      </c>
      <c r="AL54" s="66">
        <v>1.3186908677714588</v>
      </c>
      <c r="AM54" s="66">
        <v>0.7697566856259187</v>
      </c>
      <c r="AN54" s="66"/>
      <c r="AO54" s="66">
        <v>2.3591579888107699</v>
      </c>
      <c r="AP54" s="66"/>
      <c r="AQ54" s="66"/>
      <c r="AR54" s="66"/>
      <c r="AS54" s="66"/>
      <c r="AT54" s="66"/>
      <c r="AU54" s="66"/>
      <c r="AV54" s="66"/>
      <c r="AW54" s="66"/>
      <c r="AX54" s="66"/>
      <c r="AY54" s="66"/>
      <c r="AZ54" s="66"/>
      <c r="BA54" s="66"/>
      <c r="BB54" s="66"/>
      <c r="BC54" s="66"/>
      <c r="BD54" s="66"/>
      <c r="BE54" s="66">
        <v>0.42815183139851981</v>
      </c>
      <c r="BF54" s="66">
        <v>1.0717191916557505</v>
      </c>
      <c r="BG54" s="66"/>
      <c r="BH54" s="66"/>
      <c r="BI54" s="66"/>
      <c r="BJ54" s="66"/>
      <c r="BK54" s="66"/>
      <c r="BL54" s="67"/>
      <c r="BM54" s="66"/>
      <c r="BN54" s="66"/>
    </row>
    <row r="55" spans="1:66">
      <c r="A55" s="18" t="s">
        <v>213</v>
      </c>
      <c r="B55" s="18" t="s">
        <v>272</v>
      </c>
      <c r="C55" s="18" t="s">
        <v>294</v>
      </c>
      <c r="D55" s="18" t="s">
        <v>295</v>
      </c>
      <c r="E55" s="66"/>
      <c r="F55" s="66"/>
      <c r="G55" s="66"/>
      <c r="H55" s="66"/>
      <c r="I55" s="66"/>
      <c r="J55" s="66"/>
      <c r="K55" s="66"/>
      <c r="L55" s="66"/>
      <c r="M55" s="66">
        <v>12</v>
      </c>
      <c r="N55" s="66">
        <v>5</v>
      </c>
      <c r="O55" s="66"/>
      <c r="P55" s="66"/>
      <c r="Q55" s="66"/>
      <c r="R55" s="66"/>
      <c r="S55" s="66">
        <v>4.375</v>
      </c>
      <c r="T55" s="66"/>
      <c r="U55" s="66"/>
      <c r="V55" s="66"/>
      <c r="W55" s="66"/>
      <c r="X55" s="66"/>
      <c r="Y55" s="66"/>
      <c r="Z55" s="66"/>
      <c r="AA55" s="66"/>
      <c r="AB55" s="66"/>
      <c r="AC55" s="66"/>
      <c r="AD55" s="66"/>
      <c r="AE55" s="66"/>
      <c r="AF55" s="66"/>
      <c r="AG55" s="66"/>
      <c r="AH55" s="66"/>
      <c r="AI55" s="66"/>
      <c r="AJ55" s="66"/>
      <c r="AK55" s="66"/>
      <c r="AL55" s="66"/>
      <c r="AM55" s="66"/>
      <c r="AN55" s="66"/>
      <c r="AO55" s="66"/>
      <c r="AP55" s="66"/>
      <c r="AQ55" s="66"/>
      <c r="AR55" s="66"/>
      <c r="AS55" s="66"/>
      <c r="AT55" s="66"/>
      <c r="AU55" s="66"/>
      <c r="AV55" s="66"/>
      <c r="AW55" s="66"/>
      <c r="AX55" s="66"/>
      <c r="AY55" s="66"/>
      <c r="AZ55" s="66"/>
      <c r="BA55" s="66"/>
      <c r="BB55" s="66"/>
      <c r="BC55" s="66"/>
      <c r="BD55" s="66"/>
      <c r="BE55" s="66"/>
      <c r="BF55" s="66"/>
      <c r="BG55" s="66"/>
      <c r="BH55" s="66"/>
      <c r="BI55" s="66"/>
      <c r="BJ55" s="66"/>
      <c r="BK55" s="66"/>
      <c r="BL55" s="67"/>
      <c r="BM55" s="66"/>
      <c r="BN55" s="66"/>
    </row>
    <row r="56" spans="1:66">
      <c r="A56" s="18" t="s">
        <v>333</v>
      </c>
      <c r="B56" s="18" t="s">
        <v>273</v>
      </c>
      <c r="C56" s="18" t="s">
        <v>294</v>
      </c>
      <c r="D56" s="18" t="s">
        <v>295</v>
      </c>
      <c r="E56" s="69"/>
      <c r="F56" s="69"/>
      <c r="G56" s="69"/>
      <c r="H56" s="69"/>
      <c r="I56" s="69"/>
      <c r="J56" s="69"/>
      <c r="K56" s="69"/>
      <c r="L56" s="69"/>
      <c r="M56" s="69"/>
      <c r="N56" s="69"/>
      <c r="O56" s="69"/>
      <c r="P56" s="69"/>
      <c r="Q56" s="69"/>
      <c r="R56" s="69"/>
      <c r="S56" s="69"/>
      <c r="T56" s="69"/>
      <c r="U56" s="69"/>
      <c r="V56" s="69"/>
      <c r="W56" s="69"/>
      <c r="X56" s="69"/>
      <c r="Y56" s="69"/>
      <c r="Z56" s="69"/>
      <c r="AA56" s="69"/>
      <c r="AB56" s="69"/>
      <c r="AC56" s="69"/>
      <c r="AD56" s="69"/>
      <c r="AE56" s="69"/>
      <c r="AF56" s="69"/>
      <c r="AG56" s="69"/>
      <c r="AH56" s="69"/>
      <c r="AI56" s="69"/>
      <c r="AJ56" s="69"/>
      <c r="AK56" s="69"/>
      <c r="AL56" s="69"/>
      <c r="AM56" s="69"/>
      <c r="AN56" s="69"/>
      <c r="AO56" s="69"/>
      <c r="AP56" s="69"/>
      <c r="AQ56" s="69"/>
      <c r="AR56" s="69"/>
      <c r="AS56" s="69"/>
      <c r="AT56" s="69"/>
      <c r="AU56" s="69"/>
      <c r="AV56" s="69"/>
      <c r="AW56" s="69"/>
      <c r="AX56" s="69"/>
      <c r="AY56" s="69"/>
      <c r="AZ56" s="69"/>
      <c r="BA56" s="69"/>
      <c r="BB56" s="69"/>
      <c r="BC56" s="69"/>
      <c r="BD56" s="69"/>
      <c r="BE56" s="69"/>
      <c r="BF56" s="69"/>
      <c r="BG56" s="69"/>
      <c r="BH56" s="69"/>
      <c r="BI56" s="69"/>
      <c r="BJ56" s="69"/>
      <c r="BK56" s="69"/>
      <c r="BL56" s="70"/>
      <c r="BM56" s="69"/>
      <c r="BN56" s="69"/>
    </row>
    <row r="57" spans="1:66">
      <c r="A57" s="64" t="s">
        <v>75</v>
      </c>
      <c r="B57" s="64"/>
      <c r="C57" s="64"/>
      <c r="D57" s="64"/>
      <c r="E57" s="62">
        <f t="shared" ref="E57:BN57" si="0">SUM(E5:E56)</f>
        <v>100</v>
      </c>
      <c r="F57" s="62">
        <f>SUM(F5:F56)</f>
        <v>100.00000000000001</v>
      </c>
      <c r="G57" s="62">
        <f t="shared" si="0"/>
        <v>100.00000000000001</v>
      </c>
      <c r="H57" s="62">
        <f t="shared" si="0"/>
        <v>99.984565685570701</v>
      </c>
      <c r="I57" s="62">
        <f t="shared" si="0"/>
        <v>100</v>
      </c>
      <c r="J57" s="62">
        <f t="shared" si="0"/>
        <v>100</v>
      </c>
      <c r="K57" s="62">
        <f t="shared" si="0"/>
        <v>100</v>
      </c>
      <c r="L57" s="62">
        <f t="shared" si="0"/>
        <v>100</v>
      </c>
      <c r="M57" s="62">
        <f t="shared" si="0"/>
        <v>100</v>
      </c>
      <c r="N57" s="62">
        <f t="shared" si="0"/>
        <v>100</v>
      </c>
      <c r="O57" s="62">
        <f t="shared" si="0"/>
        <v>100</v>
      </c>
      <c r="P57" s="62">
        <f t="shared" si="0"/>
        <v>100</v>
      </c>
      <c r="Q57" s="62">
        <f t="shared" si="0"/>
        <v>100</v>
      </c>
      <c r="R57" s="62">
        <f t="shared" si="0"/>
        <v>100</v>
      </c>
      <c r="S57" s="62">
        <f t="shared" si="0"/>
        <v>99.8944587628866</v>
      </c>
      <c r="T57" s="62">
        <f t="shared" si="0"/>
        <v>100</v>
      </c>
      <c r="U57" s="62">
        <f t="shared" si="0"/>
        <v>100</v>
      </c>
      <c r="V57" s="62">
        <f t="shared" si="0"/>
        <v>100</v>
      </c>
      <c r="W57" s="62">
        <f t="shared" si="0"/>
        <v>100</v>
      </c>
      <c r="X57" s="62">
        <f t="shared" si="0"/>
        <v>100</v>
      </c>
      <c r="Y57" s="62">
        <f t="shared" si="0"/>
        <v>100</v>
      </c>
      <c r="Z57" s="62">
        <f t="shared" si="0"/>
        <v>100</v>
      </c>
      <c r="AA57" s="62">
        <f t="shared" si="0"/>
        <v>100</v>
      </c>
      <c r="AB57" s="62">
        <f t="shared" si="0"/>
        <v>100</v>
      </c>
      <c r="AC57" s="62">
        <f t="shared" si="0"/>
        <v>99.954999999999998</v>
      </c>
      <c r="AD57" s="62">
        <f t="shared" si="0"/>
        <v>99.999489795918365</v>
      </c>
      <c r="AE57" s="62">
        <f t="shared" si="0"/>
        <v>100</v>
      </c>
      <c r="AF57" s="62">
        <f t="shared" si="0"/>
        <v>100</v>
      </c>
      <c r="AG57" s="62">
        <f t="shared" si="0"/>
        <v>100</v>
      </c>
      <c r="AH57" s="62">
        <f t="shared" si="0"/>
        <v>99.999999999999972</v>
      </c>
      <c r="AI57" s="62">
        <f t="shared" si="0"/>
        <v>100</v>
      </c>
      <c r="AJ57" s="62">
        <f t="shared" si="0"/>
        <v>100</v>
      </c>
      <c r="AK57" s="62">
        <f t="shared" si="0"/>
        <v>100.00000000000001</v>
      </c>
      <c r="AL57" s="62">
        <f t="shared" si="0"/>
        <v>100.00000000000001</v>
      </c>
      <c r="AM57" s="62">
        <f t="shared" si="0"/>
        <v>100</v>
      </c>
      <c r="AN57" s="62">
        <f t="shared" si="0"/>
        <v>100</v>
      </c>
      <c r="AO57" s="62">
        <f t="shared" si="0"/>
        <v>100</v>
      </c>
      <c r="AP57" s="62">
        <f t="shared" si="0"/>
        <v>100.00000000000001</v>
      </c>
      <c r="AQ57" s="62">
        <f t="shared" si="0"/>
        <v>99.999999999999986</v>
      </c>
      <c r="AR57" s="62">
        <f t="shared" si="0"/>
        <v>100</v>
      </c>
      <c r="AS57" s="62">
        <f t="shared" si="0"/>
        <v>100</v>
      </c>
      <c r="AT57" s="62">
        <f t="shared" si="0"/>
        <v>100</v>
      </c>
      <c r="AU57" s="62">
        <f t="shared" si="0"/>
        <v>100</v>
      </c>
      <c r="AV57" s="62">
        <f t="shared" si="0"/>
        <v>100</v>
      </c>
      <c r="AW57" s="62">
        <f t="shared" si="0"/>
        <v>100.00000000000001</v>
      </c>
      <c r="AX57" s="62">
        <f t="shared" si="0"/>
        <v>99.999999999999986</v>
      </c>
      <c r="AY57" s="62">
        <f t="shared" si="0"/>
        <v>100</v>
      </c>
      <c r="AZ57" s="62">
        <f t="shared" si="0"/>
        <v>100</v>
      </c>
      <c r="BA57" s="62">
        <f t="shared" si="0"/>
        <v>100</v>
      </c>
      <c r="BB57" s="62">
        <f t="shared" si="0"/>
        <v>100</v>
      </c>
      <c r="BC57" s="62">
        <f t="shared" si="0"/>
        <v>100</v>
      </c>
      <c r="BD57" s="62">
        <f t="shared" si="0"/>
        <v>99.999999999999986</v>
      </c>
      <c r="BE57" s="62">
        <f t="shared" si="0"/>
        <v>100.00000000000001</v>
      </c>
      <c r="BF57" s="62">
        <f t="shared" si="0"/>
        <v>100</v>
      </c>
      <c r="BG57" s="62">
        <f t="shared" si="0"/>
        <v>100</v>
      </c>
      <c r="BH57" s="62">
        <f t="shared" si="0"/>
        <v>100</v>
      </c>
      <c r="BI57" s="62">
        <f t="shared" si="0"/>
        <v>100</v>
      </c>
      <c r="BJ57" s="62">
        <f t="shared" si="0"/>
        <v>100</v>
      </c>
      <c r="BK57" s="62">
        <f t="shared" si="0"/>
        <v>100</v>
      </c>
      <c r="BL57" s="62">
        <f t="shared" si="0"/>
        <v>100</v>
      </c>
      <c r="BM57" s="62">
        <f t="shared" si="0"/>
        <v>100</v>
      </c>
      <c r="BN57" s="62">
        <f t="shared" si="0"/>
        <v>100.00000000000001</v>
      </c>
    </row>
  </sheetData>
  <pageMargins left="0.75" right="0.75" top="1" bottom="1" header="0.5" footer="0.5"/>
  <headerFooter alignWithMargins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0" r:id="rId3" name="Button 2">
              <controlPr defaultSize="0" print="0" autoFill="0" autoPict="0" macro="[0]!HackerandAbers03">
                <anchor moveWithCells="1">
                  <from>
                    <xdr:col>0</xdr:col>
                    <xdr:colOff>137160</xdr:colOff>
                    <xdr:row>57</xdr:row>
                    <xdr:rowOff>60960</xdr:rowOff>
                  </from>
                  <to>
                    <xdr:col>1</xdr:col>
                    <xdr:colOff>342900</xdr:colOff>
                    <xdr:row>63</xdr:row>
                    <xdr:rowOff>76200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447</vt:i4>
      </vt:variant>
    </vt:vector>
  </HeadingPairs>
  <TitlesOfParts>
    <vt:vector size="451" baseType="lpstr">
      <vt:lpstr>database</vt:lpstr>
      <vt:lpstr>minerals</vt:lpstr>
      <vt:lpstr>rocks</vt:lpstr>
      <vt:lpstr>rock mineral modes</vt:lpstr>
      <vt:lpstr>minerals!kA</vt:lpstr>
      <vt:lpstr>minerals!kac</vt:lpstr>
      <vt:lpstr>minerals!kalm</vt:lpstr>
      <vt:lpstr>minerals!kan</vt:lpstr>
      <vt:lpstr>minerals!kann</vt:lpstr>
      <vt:lpstr>minerals!kanth</vt:lpstr>
      <vt:lpstr>minerals!kaqz</vt:lpstr>
      <vt:lpstr>minerals!kar</vt:lpstr>
      <vt:lpstr>minerals!katg</vt:lpstr>
      <vt:lpstr>minerals!kbqz</vt:lpstr>
      <vt:lpstr>minerals!kbr</vt:lpstr>
      <vt:lpstr>minerals!kcc</vt:lpstr>
      <vt:lpstr>minerals!kchum</vt:lpstr>
      <vt:lpstr>minerals!kclin</vt:lpstr>
      <vt:lpstr>minerals!kcoe</vt:lpstr>
      <vt:lpstr>minerals!kczo</vt:lpstr>
      <vt:lpstr>minerals!kdaph</vt:lpstr>
      <vt:lpstr>minerals!kdi</vt:lpstr>
      <vt:lpstr>minerals!ken</vt:lpstr>
      <vt:lpstr>minerals!kep</vt:lpstr>
      <vt:lpstr>minerals!kfa</vt:lpstr>
      <vt:lpstr>minerals!kfgl</vt:lpstr>
      <vt:lpstr>minerals!kfo</vt:lpstr>
      <vt:lpstr>minerals!kfs</vt:lpstr>
      <vt:lpstr>minerals!kgl</vt:lpstr>
      <vt:lpstr>minerals!kgrs</vt:lpstr>
      <vt:lpstr>minerals!khab</vt:lpstr>
      <vt:lpstr>minerals!khb</vt:lpstr>
      <vt:lpstr>minerals!khd</vt:lpstr>
      <vt:lpstr>minerals!kHerc</vt:lpstr>
      <vt:lpstr>minerals!kjd</vt:lpstr>
      <vt:lpstr>minerals!kky</vt:lpstr>
      <vt:lpstr>minerals!klab</vt:lpstr>
      <vt:lpstr>minerals!klaw</vt:lpstr>
      <vt:lpstr>minerals!klm</vt:lpstr>
      <vt:lpstr>minerals!kMagn</vt:lpstr>
      <vt:lpstr>minerals!kms</vt:lpstr>
      <vt:lpstr>kor</vt:lpstr>
      <vt:lpstr>minerals!kparg</vt:lpstr>
      <vt:lpstr>minerals!kphl</vt:lpstr>
      <vt:lpstr>minerals!kpm</vt:lpstr>
      <vt:lpstr>minerals!kpr</vt:lpstr>
      <vt:lpstr>minerals!kprp</vt:lpstr>
      <vt:lpstr>minerals!ksan</vt:lpstr>
      <vt:lpstr>ksil</vt:lpstr>
      <vt:lpstr>minerals!kSpl</vt:lpstr>
      <vt:lpstr>minerals!kta</vt:lpstr>
      <vt:lpstr>minerals!ktr</vt:lpstr>
      <vt:lpstr>minerals!kts</vt:lpstr>
      <vt:lpstr>minerals!kwr</vt:lpstr>
      <vt:lpstr>kzo</vt:lpstr>
      <vt:lpstr>mA</vt:lpstr>
      <vt:lpstr>mac</vt:lpstr>
      <vt:lpstr>malm</vt:lpstr>
      <vt:lpstr>man</vt:lpstr>
      <vt:lpstr>mann</vt:lpstr>
      <vt:lpstr>manth</vt:lpstr>
      <vt:lpstr>maqz</vt:lpstr>
      <vt:lpstr>mar</vt:lpstr>
      <vt:lpstr>matg</vt:lpstr>
      <vt:lpstr>mbqz</vt:lpstr>
      <vt:lpstr>mbr</vt:lpstr>
      <vt:lpstr>mcc</vt:lpstr>
      <vt:lpstr>mchum</vt:lpstr>
      <vt:lpstr>mclin</vt:lpstr>
      <vt:lpstr>mcoe</vt:lpstr>
      <vt:lpstr>mczo</vt:lpstr>
      <vt:lpstr>mdaph</vt:lpstr>
      <vt:lpstr>mdi</vt:lpstr>
      <vt:lpstr>men</vt:lpstr>
      <vt:lpstr>mep</vt:lpstr>
      <vt:lpstr>mfa</vt:lpstr>
      <vt:lpstr>mfgl</vt:lpstr>
      <vt:lpstr>mfo</vt:lpstr>
      <vt:lpstr>mfs</vt:lpstr>
      <vt:lpstr>mgl</vt:lpstr>
      <vt:lpstr>mgrs</vt:lpstr>
      <vt:lpstr>mhab</vt:lpstr>
      <vt:lpstr>mhb</vt:lpstr>
      <vt:lpstr>mhd</vt:lpstr>
      <vt:lpstr>mherc</vt:lpstr>
      <vt:lpstr>mjd</vt:lpstr>
      <vt:lpstr>mky</vt:lpstr>
      <vt:lpstr>mlab</vt:lpstr>
      <vt:lpstr>mlaw</vt:lpstr>
      <vt:lpstr>mlm</vt:lpstr>
      <vt:lpstr>mmagn</vt:lpstr>
      <vt:lpstr>mms</vt:lpstr>
      <vt:lpstr>mor</vt:lpstr>
      <vt:lpstr>mparg</vt:lpstr>
      <vt:lpstr>mphl</vt:lpstr>
      <vt:lpstr>mpm</vt:lpstr>
      <vt:lpstr>mpr</vt:lpstr>
      <vt:lpstr>mprp</vt:lpstr>
      <vt:lpstr>msan</vt:lpstr>
      <vt:lpstr>msil</vt:lpstr>
      <vt:lpstr>mspl</vt:lpstr>
      <vt:lpstr>mta</vt:lpstr>
      <vt:lpstr>mtr</vt:lpstr>
      <vt:lpstr>mts</vt:lpstr>
      <vt:lpstr>mwr</vt:lpstr>
      <vt:lpstr>mzo</vt:lpstr>
      <vt:lpstr>nA</vt:lpstr>
      <vt:lpstr>nalm</vt:lpstr>
      <vt:lpstr>nan</vt:lpstr>
      <vt:lpstr>nann</vt:lpstr>
      <vt:lpstr>nanth</vt:lpstr>
      <vt:lpstr>naqz</vt:lpstr>
      <vt:lpstr>nar</vt:lpstr>
      <vt:lpstr>natg</vt:lpstr>
      <vt:lpstr>nbqz</vt:lpstr>
      <vt:lpstr>nbr</vt:lpstr>
      <vt:lpstr>ncc</vt:lpstr>
      <vt:lpstr>nchum</vt:lpstr>
      <vt:lpstr>nclin</vt:lpstr>
      <vt:lpstr>ncoe</vt:lpstr>
      <vt:lpstr>nczo</vt:lpstr>
      <vt:lpstr>ndaph</vt:lpstr>
      <vt:lpstr>ndi</vt:lpstr>
      <vt:lpstr>nen</vt:lpstr>
      <vt:lpstr>nep</vt:lpstr>
      <vt:lpstr>nfa</vt:lpstr>
      <vt:lpstr>nfact</vt:lpstr>
      <vt:lpstr>nfgl</vt:lpstr>
      <vt:lpstr>nfo</vt:lpstr>
      <vt:lpstr>nfs</vt:lpstr>
      <vt:lpstr>ngl</vt:lpstr>
      <vt:lpstr>ngrs</vt:lpstr>
      <vt:lpstr>nhab</vt:lpstr>
      <vt:lpstr>nhb</vt:lpstr>
      <vt:lpstr>nhd</vt:lpstr>
      <vt:lpstr>nHerc</vt:lpstr>
      <vt:lpstr>njd</vt:lpstr>
      <vt:lpstr>nky</vt:lpstr>
      <vt:lpstr>nlab</vt:lpstr>
      <vt:lpstr>nlaw</vt:lpstr>
      <vt:lpstr>nlm</vt:lpstr>
      <vt:lpstr>nMagn</vt:lpstr>
      <vt:lpstr>nms</vt:lpstr>
      <vt:lpstr>nOr</vt:lpstr>
      <vt:lpstr>nparg</vt:lpstr>
      <vt:lpstr>nphl</vt:lpstr>
      <vt:lpstr>npm</vt:lpstr>
      <vt:lpstr>npr</vt:lpstr>
      <vt:lpstr>nprp</vt:lpstr>
      <vt:lpstr>nqz</vt:lpstr>
      <vt:lpstr>nsan</vt:lpstr>
      <vt:lpstr>nSil</vt:lpstr>
      <vt:lpstr>nSpl</vt:lpstr>
      <vt:lpstr>nsum</vt:lpstr>
      <vt:lpstr>nta</vt:lpstr>
      <vt:lpstr>ntr</vt:lpstr>
      <vt:lpstr>nts</vt:lpstr>
      <vt:lpstr>nwr</vt:lpstr>
      <vt:lpstr>nzo</vt:lpstr>
      <vt:lpstr>P</vt:lpstr>
      <vt:lpstr>rocks!Print_Area</vt:lpstr>
      <vt:lpstr>minerals!rA</vt:lpstr>
      <vt:lpstr>minerals!rac</vt:lpstr>
      <vt:lpstr>minerals!ralm</vt:lpstr>
      <vt:lpstr>minerals!ran</vt:lpstr>
      <vt:lpstr>minerals!rann</vt:lpstr>
      <vt:lpstr>minerals!ranth</vt:lpstr>
      <vt:lpstr>minerals!raqz</vt:lpstr>
      <vt:lpstr>minerals!rar</vt:lpstr>
      <vt:lpstr>minerals!ratg</vt:lpstr>
      <vt:lpstr>minerals!rbqz</vt:lpstr>
      <vt:lpstr>minerals!rbr</vt:lpstr>
      <vt:lpstr>minerals!rcc</vt:lpstr>
      <vt:lpstr>minerals!rchum</vt:lpstr>
      <vt:lpstr>minerals!rclin</vt:lpstr>
      <vt:lpstr>minerals!rcoe</vt:lpstr>
      <vt:lpstr>minerals!rczo</vt:lpstr>
      <vt:lpstr>minerals!rdaph</vt:lpstr>
      <vt:lpstr>minerals!rdi</vt:lpstr>
      <vt:lpstr>minerals!ren</vt:lpstr>
      <vt:lpstr>minerals!rep</vt:lpstr>
      <vt:lpstr>minerals!rfa</vt:lpstr>
      <vt:lpstr>minerals!rfgl</vt:lpstr>
      <vt:lpstr>minerals!rfo</vt:lpstr>
      <vt:lpstr>minerals!rfs</vt:lpstr>
      <vt:lpstr>minerals!rgl</vt:lpstr>
      <vt:lpstr>minerals!rgrs</vt:lpstr>
      <vt:lpstr>minerals!rhab</vt:lpstr>
      <vt:lpstr>minerals!rhb</vt:lpstr>
      <vt:lpstr>minerals!rhd</vt:lpstr>
      <vt:lpstr>minerals!rHerc</vt:lpstr>
      <vt:lpstr>minerals!rjd</vt:lpstr>
      <vt:lpstr>minerals!rky</vt:lpstr>
      <vt:lpstr>minerals!rlab</vt:lpstr>
      <vt:lpstr>minerals!rlaw</vt:lpstr>
      <vt:lpstr>minerals!rlm</vt:lpstr>
      <vt:lpstr>minerals!rMagn</vt:lpstr>
      <vt:lpstr>minerals!rms</vt:lpstr>
      <vt:lpstr>minerals!rOr</vt:lpstr>
      <vt:lpstr>minerals!rparg</vt:lpstr>
      <vt:lpstr>minerals!rphl</vt:lpstr>
      <vt:lpstr>minerals!rpm</vt:lpstr>
      <vt:lpstr>minerals!rpr</vt:lpstr>
      <vt:lpstr>minerals!rprp</vt:lpstr>
      <vt:lpstr>rReuss</vt:lpstr>
      <vt:lpstr>minerals!rsan</vt:lpstr>
      <vt:lpstr>minerals!rSil</vt:lpstr>
      <vt:lpstr>minerals!rSpl</vt:lpstr>
      <vt:lpstr>minerals!rta</vt:lpstr>
      <vt:lpstr>minerals!rtr</vt:lpstr>
      <vt:lpstr>minerals!rts</vt:lpstr>
      <vt:lpstr>rVoigt</vt:lpstr>
      <vt:lpstr>rVRH</vt:lpstr>
      <vt:lpstr>minerals!rwr</vt:lpstr>
      <vt:lpstr>minerals!rzo</vt:lpstr>
      <vt:lpstr>sum</vt:lpstr>
      <vt:lpstr>TC</vt:lpstr>
      <vt:lpstr>minerals!uA</vt:lpstr>
      <vt:lpstr>minerals!uac</vt:lpstr>
      <vt:lpstr>minerals!ualm</vt:lpstr>
      <vt:lpstr>minerals!uan</vt:lpstr>
      <vt:lpstr>minerals!uann</vt:lpstr>
      <vt:lpstr>minerals!uanth</vt:lpstr>
      <vt:lpstr>minerals!uaqz</vt:lpstr>
      <vt:lpstr>minerals!uar</vt:lpstr>
      <vt:lpstr>minerals!uatg</vt:lpstr>
      <vt:lpstr>minerals!ubqz</vt:lpstr>
      <vt:lpstr>minerals!ubr</vt:lpstr>
      <vt:lpstr>minerals!ucc</vt:lpstr>
      <vt:lpstr>minerals!uchum</vt:lpstr>
      <vt:lpstr>minerals!uclin</vt:lpstr>
      <vt:lpstr>minerals!ucoe</vt:lpstr>
      <vt:lpstr>minerals!uczo</vt:lpstr>
      <vt:lpstr>minerals!udaph</vt:lpstr>
      <vt:lpstr>minerals!udi</vt:lpstr>
      <vt:lpstr>minerals!uen</vt:lpstr>
      <vt:lpstr>minerals!uep</vt:lpstr>
      <vt:lpstr>minerals!ufa</vt:lpstr>
      <vt:lpstr>minerals!ufgl</vt:lpstr>
      <vt:lpstr>minerals!ufo</vt:lpstr>
      <vt:lpstr>minerals!ufs</vt:lpstr>
      <vt:lpstr>minerals!ugl</vt:lpstr>
      <vt:lpstr>minerals!ugrs</vt:lpstr>
      <vt:lpstr>minerals!uhab</vt:lpstr>
      <vt:lpstr>minerals!uhb</vt:lpstr>
      <vt:lpstr>minerals!uhd</vt:lpstr>
      <vt:lpstr>minerals!uHerc</vt:lpstr>
      <vt:lpstr>minerals!ujd</vt:lpstr>
      <vt:lpstr>minerals!uky</vt:lpstr>
      <vt:lpstr>minerals!ulab</vt:lpstr>
      <vt:lpstr>minerals!ulaw</vt:lpstr>
      <vt:lpstr>minerals!ulm</vt:lpstr>
      <vt:lpstr>minerals!uMagn</vt:lpstr>
      <vt:lpstr>minerals!ums</vt:lpstr>
      <vt:lpstr>uor</vt:lpstr>
      <vt:lpstr>minerals!uparg</vt:lpstr>
      <vt:lpstr>minerals!uphl</vt:lpstr>
      <vt:lpstr>minerals!upm</vt:lpstr>
      <vt:lpstr>minerals!upr</vt:lpstr>
      <vt:lpstr>minerals!uprp</vt:lpstr>
      <vt:lpstr>minerals!uqz</vt:lpstr>
      <vt:lpstr>minerals!usan</vt:lpstr>
      <vt:lpstr>usil</vt:lpstr>
      <vt:lpstr>minerals!uSpl</vt:lpstr>
      <vt:lpstr>minerals!uta</vt:lpstr>
      <vt:lpstr>minerals!utr</vt:lpstr>
      <vt:lpstr>minerals!uts</vt:lpstr>
      <vt:lpstr>minerals!uwr</vt:lpstr>
      <vt:lpstr>minerals!uzo</vt:lpstr>
      <vt:lpstr>volA</vt:lpstr>
      <vt:lpstr>volalm</vt:lpstr>
      <vt:lpstr>volan</vt:lpstr>
      <vt:lpstr>volann</vt:lpstr>
      <vt:lpstr>volanth</vt:lpstr>
      <vt:lpstr>volaqz</vt:lpstr>
      <vt:lpstr>volar</vt:lpstr>
      <vt:lpstr>volatg</vt:lpstr>
      <vt:lpstr>volbqz</vt:lpstr>
      <vt:lpstr>volbr</vt:lpstr>
      <vt:lpstr>volcc</vt:lpstr>
      <vt:lpstr>volchum</vt:lpstr>
      <vt:lpstr>volclin</vt:lpstr>
      <vt:lpstr>volcoe</vt:lpstr>
      <vt:lpstr>volczo</vt:lpstr>
      <vt:lpstr>voldaph</vt:lpstr>
      <vt:lpstr>voldi</vt:lpstr>
      <vt:lpstr>volen</vt:lpstr>
      <vt:lpstr>volep</vt:lpstr>
      <vt:lpstr>volfa</vt:lpstr>
      <vt:lpstr>volfact</vt:lpstr>
      <vt:lpstr>volfgl</vt:lpstr>
      <vt:lpstr>volfo</vt:lpstr>
      <vt:lpstr>volfs</vt:lpstr>
      <vt:lpstr>volgl</vt:lpstr>
      <vt:lpstr>volgrs</vt:lpstr>
      <vt:lpstr>volhab</vt:lpstr>
      <vt:lpstr>volhb</vt:lpstr>
      <vt:lpstr>volhd</vt:lpstr>
      <vt:lpstr>volherc</vt:lpstr>
      <vt:lpstr>voljd</vt:lpstr>
      <vt:lpstr>volky</vt:lpstr>
      <vt:lpstr>vollab</vt:lpstr>
      <vt:lpstr>vollaw</vt:lpstr>
      <vt:lpstr>vollm</vt:lpstr>
      <vt:lpstr>volmagn</vt:lpstr>
      <vt:lpstr>volms</vt:lpstr>
      <vt:lpstr>volor</vt:lpstr>
      <vt:lpstr>volparg</vt:lpstr>
      <vt:lpstr>volphl</vt:lpstr>
      <vt:lpstr>volpm</vt:lpstr>
      <vt:lpstr>volpr</vt:lpstr>
      <vt:lpstr>volprp</vt:lpstr>
      <vt:lpstr>volsan</vt:lpstr>
      <vt:lpstr>volsil</vt:lpstr>
      <vt:lpstr>volspl</vt:lpstr>
      <vt:lpstr>volta</vt:lpstr>
      <vt:lpstr>voltr</vt:lpstr>
      <vt:lpstr>volts</vt:lpstr>
      <vt:lpstr>volwr</vt:lpstr>
      <vt:lpstr>volzo</vt:lpstr>
      <vt:lpstr>minerals!vpA</vt:lpstr>
      <vt:lpstr>minerals!vpac</vt:lpstr>
      <vt:lpstr>minerals!vpalm</vt:lpstr>
      <vt:lpstr>minerals!vpan</vt:lpstr>
      <vt:lpstr>minerals!vpann</vt:lpstr>
      <vt:lpstr>minerals!vpanth</vt:lpstr>
      <vt:lpstr>minerals!vpaqz</vt:lpstr>
      <vt:lpstr>minerals!vpar</vt:lpstr>
      <vt:lpstr>minerals!vpatg</vt:lpstr>
      <vt:lpstr>minerals!vpbqz</vt:lpstr>
      <vt:lpstr>minerals!vpbr</vt:lpstr>
      <vt:lpstr>minerals!vpcc</vt:lpstr>
      <vt:lpstr>minerals!vpchum</vt:lpstr>
      <vt:lpstr>minerals!vpclin</vt:lpstr>
      <vt:lpstr>minerals!vpcoe</vt:lpstr>
      <vt:lpstr>minerals!vpczo</vt:lpstr>
      <vt:lpstr>minerals!vpdaph</vt:lpstr>
      <vt:lpstr>minerals!vpdi</vt:lpstr>
      <vt:lpstr>minerals!vpen</vt:lpstr>
      <vt:lpstr>minerals!vpep</vt:lpstr>
      <vt:lpstr>minerals!vpfa</vt:lpstr>
      <vt:lpstr>minerals!vpfgl</vt:lpstr>
      <vt:lpstr>minerals!vpfo</vt:lpstr>
      <vt:lpstr>minerals!vpfs</vt:lpstr>
      <vt:lpstr>minerals!vpgl</vt:lpstr>
      <vt:lpstr>minerals!vpgrs</vt:lpstr>
      <vt:lpstr>minerals!vphab</vt:lpstr>
      <vt:lpstr>minerals!vphb</vt:lpstr>
      <vt:lpstr>minerals!vphd</vt:lpstr>
      <vt:lpstr>minerals!vpHerc</vt:lpstr>
      <vt:lpstr>minerals!vpjd</vt:lpstr>
      <vt:lpstr>minerals!vpky</vt:lpstr>
      <vt:lpstr>minerals!vplab</vt:lpstr>
      <vt:lpstr>minerals!vplaw</vt:lpstr>
      <vt:lpstr>minerals!vplm</vt:lpstr>
      <vt:lpstr>minerals!vpMagn</vt:lpstr>
      <vt:lpstr>minerals!vpms</vt:lpstr>
      <vt:lpstr>minerals!vpOr</vt:lpstr>
      <vt:lpstr>minerals!vpparg</vt:lpstr>
      <vt:lpstr>minerals!vpphl</vt:lpstr>
      <vt:lpstr>minerals!vppm</vt:lpstr>
      <vt:lpstr>minerals!vppr</vt:lpstr>
      <vt:lpstr>minerals!vpprp</vt:lpstr>
      <vt:lpstr>vpReuss</vt:lpstr>
      <vt:lpstr>minerals!vpsan</vt:lpstr>
      <vt:lpstr>minerals!vpSil</vt:lpstr>
      <vt:lpstr>minerals!vpSpl</vt:lpstr>
      <vt:lpstr>minerals!vpta</vt:lpstr>
      <vt:lpstr>minerals!vptr</vt:lpstr>
      <vt:lpstr>minerals!vpts</vt:lpstr>
      <vt:lpstr>vpVoigt</vt:lpstr>
      <vt:lpstr>minerals!vpwr</vt:lpstr>
      <vt:lpstr>minerals!vpzo</vt:lpstr>
      <vt:lpstr>minerals!vsA</vt:lpstr>
      <vt:lpstr>minerals!vsac</vt:lpstr>
      <vt:lpstr>minerals!vsalm</vt:lpstr>
      <vt:lpstr>minerals!vsan</vt:lpstr>
      <vt:lpstr>minerals!vsann</vt:lpstr>
      <vt:lpstr>minerals!vsanth</vt:lpstr>
      <vt:lpstr>minerals!vsaqz</vt:lpstr>
      <vt:lpstr>minerals!vsar</vt:lpstr>
      <vt:lpstr>minerals!vsatg</vt:lpstr>
      <vt:lpstr>minerals!vsbqz</vt:lpstr>
      <vt:lpstr>minerals!vsbr</vt:lpstr>
      <vt:lpstr>minerals!vscc</vt:lpstr>
      <vt:lpstr>minerals!vschum</vt:lpstr>
      <vt:lpstr>minerals!vsclin</vt:lpstr>
      <vt:lpstr>minerals!vscoe</vt:lpstr>
      <vt:lpstr>minerals!vsczo</vt:lpstr>
      <vt:lpstr>minerals!vsdaph</vt:lpstr>
      <vt:lpstr>minerals!vsdi</vt:lpstr>
      <vt:lpstr>minerals!vsen</vt:lpstr>
      <vt:lpstr>minerals!vsep</vt:lpstr>
      <vt:lpstr>minerals!vsfa</vt:lpstr>
      <vt:lpstr>minerals!vsfgl</vt:lpstr>
      <vt:lpstr>minerals!vsfo</vt:lpstr>
      <vt:lpstr>minerals!vsfs</vt:lpstr>
      <vt:lpstr>minerals!vsgl</vt:lpstr>
      <vt:lpstr>minerals!vsgrs</vt:lpstr>
      <vt:lpstr>minerals!vshab</vt:lpstr>
      <vt:lpstr>minerals!vshb</vt:lpstr>
      <vt:lpstr>minerals!vshd</vt:lpstr>
      <vt:lpstr>minerals!vsHerc</vt:lpstr>
      <vt:lpstr>minerals!vsjd</vt:lpstr>
      <vt:lpstr>minerals!vsky</vt:lpstr>
      <vt:lpstr>minerals!vslab</vt:lpstr>
      <vt:lpstr>minerals!vslaw</vt:lpstr>
      <vt:lpstr>minerals!vslm</vt:lpstr>
      <vt:lpstr>minerals!vsMagn</vt:lpstr>
      <vt:lpstr>minerals!vsms</vt:lpstr>
      <vt:lpstr>minerals!vsOr</vt:lpstr>
      <vt:lpstr>minerals!vsparg</vt:lpstr>
      <vt:lpstr>minerals!vsphl</vt:lpstr>
      <vt:lpstr>minerals!vspm</vt:lpstr>
      <vt:lpstr>minerals!vspr</vt:lpstr>
      <vt:lpstr>minerals!vsprp</vt:lpstr>
      <vt:lpstr>minerals!vssan</vt:lpstr>
      <vt:lpstr>minerals!vsSil</vt:lpstr>
      <vt:lpstr>minerals!vsSpl</vt:lpstr>
      <vt:lpstr>minerals!vsta</vt:lpstr>
      <vt:lpstr>minerals!vstr</vt:lpstr>
      <vt:lpstr>minerals!vsts</vt:lpstr>
      <vt:lpstr>minerals!vswr</vt:lpstr>
      <vt:lpstr>minerals!vszo</vt:lpstr>
      <vt:lpstr>wA</vt:lpstr>
      <vt:lpstr>wac</vt:lpstr>
      <vt:lpstr>wann</vt:lpstr>
      <vt:lpstr>wanth</vt:lpstr>
      <vt:lpstr>watg</vt:lpstr>
      <vt:lpstr>wbr</vt:lpstr>
      <vt:lpstr>wchum</vt:lpstr>
      <vt:lpstr>wclin</vt:lpstr>
      <vt:lpstr>wczo</vt:lpstr>
      <vt:lpstr>wdaph</vt:lpstr>
      <vt:lpstr>wep</vt:lpstr>
      <vt:lpstr>wfact</vt:lpstr>
      <vt:lpstr>wfgl</vt:lpstr>
      <vt:lpstr>wgl</vt:lpstr>
      <vt:lpstr>whb</vt:lpstr>
      <vt:lpstr>wlaw</vt:lpstr>
      <vt:lpstr>wlm</vt:lpstr>
      <vt:lpstr>wms</vt:lpstr>
      <vt:lpstr>wparg</vt:lpstr>
      <vt:lpstr>wphl</vt:lpstr>
      <vt:lpstr>wpm</vt:lpstr>
      <vt:lpstr>wpr</vt:lpstr>
      <vt:lpstr>wta</vt:lpstr>
      <vt:lpstr>wtr</vt:lpstr>
      <vt:lpstr>wts</vt:lpstr>
      <vt:lpstr>wwr</vt:lpstr>
      <vt:lpstr>wzo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Aniket Gupta</cp:lastModifiedBy>
  <cp:lastPrinted>2003-05-29T16:00:13Z</cp:lastPrinted>
  <dcterms:created xsi:type="dcterms:W3CDTF">1999-04-17T16:03:07Z</dcterms:created>
  <dcterms:modified xsi:type="dcterms:W3CDTF">2024-01-29T04:54:03Z</dcterms:modified>
</cp:coreProperties>
</file>