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9E3FF971-DF9A-44DF-B0FE-BA0D7BD95498}"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definedNames>
    <definedName name="_xlnm.Print_Area" localSheetId="0">Sheet1!$A$1:$C$448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1" i="1" l="1"/>
  <c r="A310"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7" i="1"/>
  <c r="A46" i="1"/>
  <c r="A45" i="1"/>
  <c r="A44" i="1"/>
  <c r="A43" i="1"/>
  <c r="A42" i="1"/>
  <c r="A423" i="1"/>
  <c r="A410" i="1"/>
  <c r="A409" i="1"/>
  <c r="A408" i="1"/>
  <c r="A407" i="1"/>
  <c r="A406" i="1"/>
  <c r="A426" i="1"/>
  <c r="A425" i="1"/>
  <c r="A424" i="1"/>
  <c r="A401" i="1"/>
  <c r="A400" i="1"/>
  <c r="A399" i="1"/>
  <c r="A398" i="1"/>
  <c r="A397" i="1"/>
  <c r="A396" i="1"/>
  <c r="A395" i="1"/>
  <c r="A394" i="1"/>
  <c r="A427" i="1"/>
  <c r="A422" i="1"/>
  <c r="A421" i="1"/>
  <c r="A420" i="1"/>
  <c r="A419" i="1"/>
  <c r="A418" i="1"/>
  <c r="A417" i="1"/>
  <c r="A416" i="1"/>
  <c r="A415" i="1"/>
  <c r="A414" i="1"/>
  <c r="A413" i="1"/>
  <c r="A412" i="1"/>
  <c r="A411" i="1"/>
  <c r="A393" i="1"/>
  <c r="A392" i="1"/>
  <c r="A391" i="1"/>
  <c r="A390" i="1"/>
  <c r="A389" i="1"/>
  <c r="A388" i="1"/>
  <c r="A387" i="1"/>
  <c r="A405" i="1"/>
  <c r="A404" i="1"/>
  <c r="A403" i="1"/>
  <c r="A402" i="1"/>
  <c r="A434" i="1"/>
  <c r="A436" i="1"/>
  <c r="A435" i="1"/>
  <c r="A433" i="1"/>
  <c r="A432" i="1"/>
  <c r="A431" i="1"/>
  <c r="A448" i="1"/>
  <c r="A447" i="1"/>
  <c r="A446" i="1"/>
  <c r="A445" i="1"/>
  <c r="A444" i="1"/>
  <c r="A443" i="1"/>
  <c r="A442" i="1"/>
  <c r="A441" i="1"/>
  <c r="A440" i="1"/>
  <c r="A439" i="1"/>
  <c r="A438" i="1"/>
  <c r="A437" i="1"/>
  <c r="A430" i="1"/>
  <c r="A482" i="1"/>
  <c r="A481" i="1"/>
  <c r="A479" i="1"/>
  <c r="A478" i="1"/>
  <c r="A475" i="1"/>
  <c r="A474" i="1"/>
  <c r="A470" i="1"/>
  <c r="A471" i="1"/>
  <c r="A472" i="1"/>
  <c r="A473" i="1"/>
  <c r="A469" i="1"/>
  <c r="A468" i="1"/>
  <c r="A467" i="1"/>
  <c r="A466" i="1"/>
  <c r="A465" i="1"/>
  <c r="A464" i="1"/>
  <c r="A463" i="1"/>
  <c r="A462" i="1"/>
  <c r="A461" i="1"/>
  <c r="A460" i="1"/>
  <c r="A459" i="1"/>
  <c r="A458" i="1"/>
  <c r="A476" i="1"/>
  <c r="A457" i="1"/>
  <c r="A477" i="1"/>
  <c r="A456" i="1"/>
  <c r="A455" i="1"/>
  <c r="A454" i="1"/>
  <c r="A480" i="1"/>
  <c r="A453" i="1"/>
  <c r="A452" i="1"/>
  <c r="A451" i="1"/>
  <c r="A384" i="1"/>
  <c r="A383" i="1"/>
  <c r="A382" i="1"/>
  <c r="A381" i="1"/>
  <c r="A380" i="1"/>
  <c r="A379" i="1"/>
  <c r="A378" i="1"/>
  <c r="A377" i="1"/>
  <c r="A376" i="1"/>
  <c r="A375" i="1"/>
  <c r="A48"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96"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02"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342" i="1"/>
  <c r="A115" i="1"/>
  <c r="A114" i="1"/>
  <c r="A113" i="1"/>
  <c r="A112" i="1"/>
  <c r="A111" i="1"/>
  <c r="A110" i="1"/>
  <c r="A109" i="1"/>
  <c r="A108" i="1"/>
  <c r="A107" i="1"/>
  <c r="A106" i="1"/>
  <c r="A105" i="1"/>
  <c r="A104" i="1"/>
  <c r="A103" i="1"/>
  <c r="A100" i="1"/>
  <c r="A99" i="1"/>
  <c r="A98" i="1"/>
  <c r="A97" i="1"/>
  <c r="A95" i="1"/>
  <c r="A94" i="1"/>
  <c r="A93" i="1"/>
  <c r="A92" i="1"/>
  <c r="A91" i="1"/>
  <c r="A90" i="1"/>
  <c r="A89" i="1"/>
  <c r="A41" i="1"/>
  <c r="A40" i="1"/>
  <c r="A39" i="1"/>
  <c r="A38" i="1"/>
  <c r="A37" i="1"/>
  <c r="A36" i="1"/>
  <c r="A35" i="1"/>
  <c r="A34" i="1"/>
  <c r="A33" i="1"/>
  <c r="A32" i="1"/>
  <c r="A31" i="1"/>
  <c r="A30" i="1"/>
  <c r="A101" i="1"/>
  <c r="A29" i="1"/>
  <c r="A28" i="1"/>
  <c r="A27" i="1"/>
  <c r="A26" i="1"/>
  <c r="A25" i="1"/>
  <c r="A24" i="1"/>
  <c r="A23" i="1"/>
  <c r="A22" i="1"/>
  <c r="A21" i="1"/>
  <c r="A20" i="1"/>
  <c r="A19" i="1"/>
  <c r="A18" i="1"/>
  <c r="A17" i="1"/>
  <c r="A16" i="1"/>
  <c r="A15" i="1"/>
  <c r="A14" i="1"/>
  <c r="A13" i="1"/>
  <c r="A12" i="1"/>
  <c r="A11" i="1"/>
  <c r="A10" i="1"/>
  <c r="A9" i="1"/>
  <c r="A8" i="1"/>
  <c r="A7" i="1"/>
  <c r="A6" i="1"/>
  <c r="A5" i="1"/>
  <c r="A2" i="1"/>
  <c r="A3" i="1"/>
  <c r="A4" i="1"/>
</calcChain>
</file>

<file path=xl/sharedStrings.xml><?xml version="1.0" encoding="utf-8"?>
<sst xmlns="http://schemas.openxmlformats.org/spreadsheetml/2006/main" count="538" uniqueCount="529">
  <si>
    <t>Call Number</t>
  </si>
  <si>
    <t>Notes</t>
  </si>
  <si>
    <t>As a whole, the call numbers are out of sequence against the dates; suggests that items were acquired out of sequence.  Down the line, we might want to re-order the call numbers</t>
  </si>
  <si>
    <t>Number of issues varies from year to year; not all issues were ever in our collection, and we are missing several issues in most volumes.  It is unclear now if we ever had the missing issues/volumes at any point, or if we simply received them as is…when the subscription database is ready, we can cross check the history of subscription.  Collected in a binder under a single call Number.</t>
  </si>
  <si>
    <t>We don't have numbers 1-21; unclear if we ever did have them.  2 consecutive renewals from 1999/2000 fiscal year.Last renewal Nov. 2001. Will expire Nov. 01 with No. 347.</t>
  </si>
  <si>
    <t>we seem to be missing entire volumes (120, 121) and several issues - but, the call numbers are sequential, suggesting that we never actually had them; crosscheck against the subscription database.</t>
  </si>
  <si>
    <t>3 consecutive renwals since 1998/1999 fiscal year. Last renewal August 2001 for 10 issues. Expires June 2002</t>
  </si>
  <si>
    <t>Collected in a binder under a single call number</t>
  </si>
  <si>
    <t>The month of publication is listed on the back of the following issue.</t>
  </si>
  <si>
    <t>Month of publication is to be found on the back cover of the following issue</t>
  </si>
  <si>
    <t>Publication is sometimes irregular - the publishing details for most missing items has been assumed, unless there seems to be some irregularity.</t>
  </si>
  <si>
    <t xml:space="preserve">this call number contains serveral different kinds of publications, therefore issue numbers are repeated - </t>
  </si>
  <si>
    <t>Unclear frequency - 'missing' items may never have had</t>
  </si>
  <si>
    <t>It is not clear why this begins at B5b.76, ie., what precedes this starting point, and what of it would have been in our collection and is now missing.</t>
  </si>
  <si>
    <t>Because briefs, reports, and bulletins are grouped together, it is difficult to assign call numbers to the missing issues: they are: Brief - 2,13,16; Report: 2, 6-8, 13; and Bulletin: 1,7,11,17</t>
  </si>
  <si>
    <t>the publication frequency is irregular, making it impossible to accurately determine what is missing and what is not…entire volumes seem to be missing as are many issues, but without more information it is not possible to assign call numbers - therefore, no call numbers are being assigned to missing publications except where there are gaps in the call numbers themselves, suggesting that *something* was there</t>
  </si>
  <si>
    <t>the 'b' and 'a' on the call numbers seem to be superfluous - they should be removed from publication labels and from call numbers herein</t>
  </si>
  <si>
    <t>miscellaneous collection; no necessary continuity of publications</t>
  </si>
  <si>
    <t>a's seem to be superfluous, but do appear on the publication labels.</t>
  </si>
  <si>
    <t>the 'a's seem to be superfluous, but do appear on the call number labels</t>
  </si>
  <si>
    <t>publication contains different types of title - makes it difficult to assign consistent call numbers across time</t>
  </si>
  <si>
    <t>Call numbers have been reserved for the rest of the series, corresponding to the number of the occasional paper; we only have a few of these, but cannot rightly say that the others are missing - clearly, we never had them</t>
  </si>
  <si>
    <t>Many issues are missing; call numbers have not been reserved</t>
  </si>
  <si>
    <t>Very irregular publication schedule - not clear how many issues per year, etc., therefore, no call numbers are reserved as we have no way of know what is missing</t>
  </si>
  <si>
    <t>Collection of irregular publications - not clear how many issues per year, etc., therefore, no call numbers are reserved as we have no way of know what is missing.</t>
  </si>
  <si>
    <t>Collection of irregular publication - not clear how many issues per year, etc., therefore, no call numbers are reserved as we have no way of know what is missing</t>
  </si>
  <si>
    <t>Combined occasional papers and working papers: missing OP no. 4, and WP nos. 1 and 8</t>
  </si>
  <si>
    <t>We have an incomplete set. Missing entire set for 1999</t>
  </si>
  <si>
    <t>Collection of memos and papers, making the sequential assigning of call numbers, and the identification of missing publications, difficult…</t>
  </si>
  <si>
    <t>Volume and 'part' number are inconsistent on the publication - does not always seem to make sense.</t>
  </si>
  <si>
    <t>This cannot be found on shelf</t>
  </si>
  <si>
    <t>This could not be found on the shelves</t>
  </si>
  <si>
    <t>This is in a binder, which is assigned a call number, but the reports in the binder do not have individual call numbers assigned.</t>
  </si>
  <si>
    <t>Missing all of 1988, but numbering seems to have changed over the period missing, so it is not clear what the missing items are…One renewal recorded only in October 1998. Assume expired Oct. 1999.</t>
  </si>
  <si>
    <t>Numbering system seems to have changed.  They don't appear to be consecutive by number, but the dates are chronalogical and nothing seems to be missing.</t>
  </si>
  <si>
    <t>Numbering seems to have changed.  Not clear what we are missing.</t>
  </si>
  <si>
    <t>Does not seem to contain any materials…</t>
  </si>
  <si>
    <t>Missing  several volumes and numbers, but it is unclear exactly what is missing as publication frequency is not consistent.</t>
  </si>
  <si>
    <t>These are collected in a binder under a single call number.</t>
  </si>
  <si>
    <t>This is a combination of two series; the call numbers are not always chonoligcally in sequence</t>
  </si>
  <si>
    <t>Collected in a binder under a single call number.</t>
  </si>
  <si>
    <t>These are collected under a single call number in a binder.</t>
  </si>
  <si>
    <t xml:space="preserve">call number starts at M11.3, nothing is missing before that; this publication is kept in the lock up room. </t>
  </si>
  <si>
    <t>Journal has erratic and somewhat confusing Vol. Numbers.  This is not a typo, and seems consistant in its error.</t>
  </si>
  <si>
    <t>Many of the missing Occasional Briefs have actually been catalogued under call number s7, and aren't actually missing at all</t>
  </si>
  <si>
    <t>Could not be found on shelf</t>
  </si>
  <si>
    <t>These are collected in a binder with a single call number.</t>
  </si>
  <si>
    <t>A3 (YELLOW)</t>
  </si>
  <si>
    <t>A4 (YELLOW)</t>
  </si>
  <si>
    <t>A5 (YELLOW)</t>
  </si>
  <si>
    <t>A7 (YELLOW)</t>
  </si>
  <si>
    <t>A7a (YELLOW)</t>
  </si>
  <si>
    <t>A8 (YELLOW)</t>
  </si>
  <si>
    <t>A9 (YELLOW)</t>
  </si>
  <si>
    <t>A10a (YELLOW)</t>
  </si>
  <si>
    <t>A10 (YELLOW)</t>
  </si>
  <si>
    <t>A4a (YELLOW)</t>
  </si>
  <si>
    <t>A11b (YELLOW)</t>
  </si>
  <si>
    <t>A11 (YELLOW)</t>
  </si>
  <si>
    <t>A11a (YELLOW)</t>
  </si>
  <si>
    <t>A12 (YELLOW)</t>
  </si>
  <si>
    <t>A13 (YELLOW)</t>
  </si>
  <si>
    <t>A15 (YELLOW)</t>
  </si>
  <si>
    <t>A16 (YELLOW)</t>
  </si>
  <si>
    <t>A17 (YELLOW)</t>
  </si>
  <si>
    <t>A17a (YELLOW)</t>
  </si>
  <si>
    <t>A17b (YELLOW)</t>
  </si>
  <si>
    <t>A18c (YELLOW)</t>
  </si>
  <si>
    <t>A21 (YELLOW)</t>
  </si>
  <si>
    <t>A17c (YELLOW)</t>
  </si>
  <si>
    <t>A18a (YELLOW)</t>
  </si>
  <si>
    <t>A18 (YELLOW)</t>
  </si>
  <si>
    <t>A18b (YELLOW)</t>
  </si>
  <si>
    <t>A19 (YELLOW)</t>
  </si>
  <si>
    <t>A20 (YELLOW)</t>
  </si>
  <si>
    <t>B12a (YELLOW)</t>
  </si>
  <si>
    <t>B12 (YELLOW)</t>
  </si>
  <si>
    <t>B4 (YELLOW)</t>
  </si>
  <si>
    <t>B5 (YELLOW)</t>
  </si>
  <si>
    <t>B5aiii (YELLOW)</t>
  </si>
  <si>
    <t>B5ai (YELLOW)</t>
  </si>
  <si>
    <t>B10 (YELLOW)</t>
  </si>
  <si>
    <t>B5aii (YELLOW)</t>
  </si>
  <si>
    <t>B5a (YELLOW)</t>
  </si>
  <si>
    <t>B8 (YELLOW)</t>
  </si>
  <si>
    <t>B5b (YELLOW)</t>
  </si>
  <si>
    <t>B7 (YELLOW)</t>
  </si>
  <si>
    <t>C5 (YELLOW)</t>
  </si>
  <si>
    <t>C5a (YELLOW)</t>
  </si>
  <si>
    <t>C6 (YELLOW)</t>
  </si>
  <si>
    <t>C7 (YELLOW)</t>
  </si>
  <si>
    <t>C7a (YELLOW)</t>
  </si>
  <si>
    <t>C8 (YELLOW)</t>
  </si>
  <si>
    <t>Y10a (YELLOW)</t>
  </si>
  <si>
    <r>
      <t>C9</t>
    </r>
    <r>
      <rPr>
        <b/>
        <sz val="8"/>
        <rFont val="Arial"/>
        <family val="2"/>
      </rPr>
      <t xml:space="preserve"> </t>
    </r>
    <r>
      <rPr>
        <sz val="8"/>
        <rFont val="Arial"/>
        <family val="2"/>
      </rPr>
      <t>(YELLOW)</t>
    </r>
  </si>
  <si>
    <t>C10 (YELLOW)</t>
  </si>
  <si>
    <t>C11 (YELLOW)</t>
  </si>
  <si>
    <t>C18a (YELLOW)</t>
  </si>
  <si>
    <t>C15 (YELLOW)</t>
  </si>
  <si>
    <t>C16 (YELLOW)</t>
  </si>
  <si>
    <t>C17 (YELLOW)</t>
  </si>
  <si>
    <t>C18 (YELLOW)</t>
  </si>
  <si>
    <t>C13 (YELLOW)</t>
  </si>
  <si>
    <t>C14 (YELLOW)</t>
  </si>
  <si>
    <t>C20 (YELLOW)</t>
  </si>
  <si>
    <t>C23 (YELLOW)</t>
  </si>
  <si>
    <t>C21 (YELLOW)</t>
  </si>
  <si>
    <t>C22 (YELLOW)</t>
  </si>
  <si>
    <t>C24 (YELLOW)</t>
  </si>
  <si>
    <t>C25 (YELLOW)</t>
  </si>
  <si>
    <t>C25o (YELLOW)</t>
  </si>
  <si>
    <t>C25a (YELLOW)</t>
  </si>
  <si>
    <t>C19 (YELLOW)</t>
  </si>
  <si>
    <t>C25b (YELLOW)</t>
  </si>
  <si>
    <t>C49 (YELLOW)</t>
  </si>
  <si>
    <t>C38 (YELLOW)</t>
  </si>
  <si>
    <t>C26 (YELLOW)</t>
  </si>
  <si>
    <t>C27 (YELLOW)</t>
  </si>
  <si>
    <t>C28 (YELLOW)</t>
  </si>
  <si>
    <t>C27a (YELLOW)</t>
  </si>
  <si>
    <t>C29 (YELLOW)</t>
  </si>
  <si>
    <t>C29b (YELLOW)</t>
  </si>
  <si>
    <t>C30 (YELLOW)</t>
  </si>
  <si>
    <t>C33 (YELLOW)</t>
  </si>
  <si>
    <t>C31 (YELLOW)</t>
  </si>
  <si>
    <t>C32 (YELLOW)</t>
  </si>
  <si>
    <t>C51 (YELLOW)</t>
  </si>
  <si>
    <t>C33a (YELLOW)</t>
  </si>
  <si>
    <t>C45 (YELLOW)</t>
  </si>
  <si>
    <t>C25c (YELLOW)</t>
  </si>
  <si>
    <t>C34 (YELLOW)</t>
  </si>
  <si>
    <t>C34a (YELLOW)</t>
  </si>
  <si>
    <t>C34b (YELLOW)</t>
  </si>
  <si>
    <t>C35 (YELLOW)</t>
  </si>
  <si>
    <t>C47 (YELLOW)</t>
  </si>
  <si>
    <t>C36 (YELLOW)</t>
  </si>
  <si>
    <t>C36ai (YELLOW)</t>
  </si>
  <si>
    <t>C48 (YELLOW)</t>
  </si>
  <si>
    <t>C46 (YELLOW)</t>
  </si>
  <si>
    <t>C38a (YELLOW)</t>
  </si>
  <si>
    <t>C37 (YELLOW)</t>
  </si>
  <si>
    <t>C37a (YELLOW)</t>
  </si>
  <si>
    <t>C39 (YELLOW)</t>
  </si>
  <si>
    <t>C40 (YELLOW)</t>
  </si>
  <si>
    <t>C50 (YELLOW)</t>
  </si>
  <si>
    <t>A14 (YELLOW)</t>
  </si>
  <si>
    <t>I4b (YELLOW)</t>
  </si>
  <si>
    <t>C40a (YELLOW)</t>
  </si>
  <si>
    <t>C41 (YELLOW)</t>
  </si>
  <si>
    <t>C42 (YELLOW)</t>
  </si>
  <si>
    <t>C43 (YELLOW)</t>
  </si>
  <si>
    <t>C44 (YELLOW)</t>
  </si>
  <si>
    <t>D5 (YELLOW)</t>
  </si>
  <si>
    <t>D5a (YELLOW)</t>
  </si>
  <si>
    <t>Y13 (YELLOW)</t>
  </si>
  <si>
    <t>Y16 (YELLOW)</t>
  </si>
  <si>
    <t>Y4 (YELLOW)</t>
  </si>
  <si>
    <t>Y12 (YELLOW)</t>
  </si>
  <si>
    <t>Y10 (YELLOW)</t>
  </si>
  <si>
    <t>Y7 (YELLOW)</t>
  </si>
  <si>
    <t>Y5 (YELLOW)</t>
  </si>
  <si>
    <t>Y8 (YELLOW)</t>
  </si>
  <si>
    <t>Y6 (YELLOW)</t>
  </si>
  <si>
    <t>Y9 (YELLOW)</t>
  </si>
  <si>
    <t>W13 (YELLOW)</t>
  </si>
  <si>
    <t>W12 (YELLOW)</t>
  </si>
  <si>
    <t>W11 (YELLOW)</t>
  </si>
  <si>
    <t>W10a (YELLOW)</t>
  </si>
  <si>
    <t>W10 (YELLOW)</t>
  </si>
  <si>
    <t>W8 (YELLOW)</t>
  </si>
  <si>
    <t>W7a (YELLOW)</t>
  </si>
  <si>
    <t>W7 (YELLOW)</t>
  </si>
  <si>
    <t>W6a (YELLOW)</t>
  </si>
  <si>
    <t>W6 (YELLOW)</t>
  </si>
  <si>
    <t>W5 (YELLOW)</t>
  </si>
  <si>
    <t>D6 (YELLOW)</t>
  </si>
  <si>
    <t>D7 (YELLOW)</t>
  </si>
  <si>
    <t>D7a (YELLOW)</t>
  </si>
  <si>
    <t>D8 (YELLOW)</t>
  </si>
  <si>
    <t>D8a (YELLOW)</t>
  </si>
  <si>
    <t>D10 (YELLOW)</t>
  </si>
  <si>
    <t>E4 (YELLOW)</t>
  </si>
  <si>
    <t>E4b (YELLOW)</t>
  </si>
  <si>
    <t>E4c (YELLOW)</t>
  </si>
  <si>
    <t>E4a (YELLOW)</t>
  </si>
  <si>
    <t>E4d (YELLOW)</t>
  </si>
  <si>
    <t>E5 (YELLOW)</t>
  </si>
  <si>
    <t>E6 (YELLOW)</t>
  </si>
  <si>
    <t>E6a (YELLOW)</t>
  </si>
  <si>
    <t>E6b (YELLOW)</t>
  </si>
  <si>
    <t>E6c (YELLOW)</t>
  </si>
  <si>
    <t>E7a (YELLOW)</t>
  </si>
  <si>
    <t>E14 (YELLOW)</t>
  </si>
  <si>
    <t>E15 (YELLOW)</t>
  </si>
  <si>
    <t>E7 (YELLOW)</t>
  </si>
  <si>
    <t>E8 (YELLOW)</t>
  </si>
  <si>
    <t>E8a (YELLOW)</t>
  </si>
  <si>
    <t>E9 (YELLOW)</t>
  </si>
  <si>
    <t>E12 (YELLOW)</t>
  </si>
  <si>
    <t>E10 (YELLOW)</t>
  </si>
  <si>
    <t>E16 (YELLOW)</t>
  </si>
  <si>
    <t>F4 (YELLOW)</t>
  </si>
  <si>
    <t>F4a (YELLOW)</t>
  </si>
  <si>
    <t>F5 (YELLOW)</t>
  </si>
  <si>
    <t>F6 (YELLOW)</t>
  </si>
  <si>
    <t>F7 (YELLOW)</t>
  </si>
  <si>
    <t>F7ai (YELLOW)</t>
  </si>
  <si>
    <t>F7a (YELLOW)</t>
  </si>
  <si>
    <t>F8 (YELLOW)</t>
  </si>
  <si>
    <t>F9 (YELLOW)</t>
  </si>
  <si>
    <t>F9a (YELLOW)</t>
  </si>
  <si>
    <t>F10 (YELLOW)</t>
  </si>
  <si>
    <t>G8a (YELLOW)</t>
  </si>
  <si>
    <t>G8 (YELLOW)</t>
  </si>
  <si>
    <t>G8b (YELLOW)</t>
  </si>
  <si>
    <t>V5 (YELLOW)</t>
  </si>
  <si>
    <t>V3 (YELLOW)</t>
  </si>
  <si>
    <t>V1 (YELLOW)</t>
  </si>
  <si>
    <t>U9 (YELLOW)</t>
  </si>
  <si>
    <t>U11 (YELLOW)</t>
  </si>
  <si>
    <t>U10 (YELLOW)</t>
  </si>
  <si>
    <t>U12 (YELLOW)</t>
  </si>
  <si>
    <t>U5 (YELLOW)</t>
  </si>
  <si>
    <t>U5a (YELLOW)</t>
  </si>
  <si>
    <t>U3 (YELLOW)</t>
  </si>
  <si>
    <t>U2 (YELLOW)</t>
  </si>
  <si>
    <t>U2a (YELLOW)</t>
  </si>
  <si>
    <t>U4 (YELLOW)</t>
  </si>
  <si>
    <t>U6 (YELLOW)</t>
  </si>
  <si>
    <t>U7 (YELLOW)</t>
  </si>
  <si>
    <t>U1a (YELLOW)</t>
  </si>
  <si>
    <t>U1 (YELLOW)</t>
  </si>
  <si>
    <t>T6 (YELLOW)</t>
  </si>
  <si>
    <t>T5 (YELLOW)</t>
  </si>
  <si>
    <t>T3 (YELLOW)</t>
  </si>
  <si>
    <t>T4 (YELLOW)</t>
  </si>
  <si>
    <t>D9 (YELLOW)</t>
  </si>
  <si>
    <t>S14 (YELLOW)</t>
  </si>
  <si>
    <t>S13 (YELLOW)</t>
  </si>
  <si>
    <t>S15 (YELLOW)</t>
  </si>
  <si>
    <t>S11 (YELLOW)</t>
  </si>
  <si>
    <t>S11a (YELLOW)</t>
  </si>
  <si>
    <t>S10a (YELLOW)</t>
  </si>
  <si>
    <t>S10 (YELLOW)</t>
  </si>
  <si>
    <t>S16 (YELLOW)</t>
  </si>
  <si>
    <t>S8 (YELLOW)</t>
  </si>
  <si>
    <t>S9 (YELLOW)</t>
  </si>
  <si>
    <t>S7a (YELLOW)</t>
  </si>
  <si>
    <t>S7 (YELLOW)</t>
  </si>
  <si>
    <t>S6 (YELLOW)</t>
  </si>
  <si>
    <t>S5b (YELLOW)</t>
  </si>
  <si>
    <t>S5c (YELLOW)</t>
  </si>
  <si>
    <t>S5a11 (YELLOW)</t>
  </si>
  <si>
    <t>S5a (YELLOW)</t>
  </si>
  <si>
    <t>S5a1 (YELLOW)</t>
  </si>
  <si>
    <t>G9 (YELLOW)</t>
  </si>
  <si>
    <t>G10 (YELLOW)</t>
  </si>
  <si>
    <t>S5 (YELLOW)</t>
  </si>
  <si>
    <t>S4a (YELLOW)</t>
  </si>
  <si>
    <t>S4 (YELLOW)</t>
  </si>
  <si>
    <t>S3 (YELLOW)</t>
  </si>
  <si>
    <t>R13 (YELLOW)</t>
  </si>
  <si>
    <t>R12 (YELLOW)</t>
  </si>
  <si>
    <t>R11 (YELLOW)</t>
  </si>
  <si>
    <t>R10 (YELLOW)</t>
  </si>
  <si>
    <t>R9 (YELLOW)</t>
  </si>
  <si>
    <t>R8b (YELLOW)</t>
  </si>
  <si>
    <t>R8a1 (YELLOW)</t>
  </si>
  <si>
    <t>R8a (YELLOW)</t>
  </si>
  <si>
    <t>H5 (YELLOW)</t>
  </si>
  <si>
    <t>H6 (YELLOW)</t>
  </si>
  <si>
    <t>H7 (YELLOW)</t>
  </si>
  <si>
    <t>I2 (YELLOW)</t>
  </si>
  <si>
    <t>I12a (YELLOW)</t>
  </si>
  <si>
    <t>I2a (YELLOW)</t>
  </si>
  <si>
    <t>I3 (YELLOW)</t>
  </si>
  <si>
    <t>I3b (YELLOW)</t>
  </si>
  <si>
    <t>I3a (YELLOW)</t>
  </si>
  <si>
    <t>I5 (YELLOW)</t>
  </si>
  <si>
    <t>I6 (YELLOW)</t>
  </si>
  <si>
    <t>I6a (YELLOW)</t>
  </si>
  <si>
    <t>I6c (YELLOW)</t>
  </si>
  <si>
    <t>R8 (YELLOW)</t>
  </si>
  <si>
    <t>R7 (YELLOW)</t>
  </si>
  <si>
    <t>R6 (YELLOW)</t>
  </si>
  <si>
    <t>R5 (YELLOW)</t>
  </si>
  <si>
    <t>R4 (YELLOW)</t>
  </si>
  <si>
    <t>R3 (YELLOW)</t>
  </si>
  <si>
    <t>Q8 (YELLOW)</t>
  </si>
  <si>
    <t>Q7b (YELLOW)</t>
  </si>
  <si>
    <t>Q7a (YELLOW)</t>
  </si>
  <si>
    <t>Q7 (YELLOW)</t>
  </si>
  <si>
    <t>Q6 (YELLOW)</t>
  </si>
  <si>
    <t>Q5 (YELLOW)</t>
  </si>
  <si>
    <t>P18b (YELLOW)</t>
  </si>
  <si>
    <t>P18a (YELLOW)</t>
  </si>
  <si>
    <t>P17 (YELLOW)</t>
  </si>
  <si>
    <t>P16 (YELLOW)</t>
  </si>
  <si>
    <t>P15a (YELLOW)</t>
  </si>
  <si>
    <t>P15 (YELLOW)</t>
  </si>
  <si>
    <t>P14 (YELLOW)</t>
  </si>
  <si>
    <t>P13a (YELLOW)</t>
  </si>
  <si>
    <t>P13 (YELLOW)</t>
  </si>
  <si>
    <t>P12 (YELLOW)</t>
  </si>
  <si>
    <t>P11 (YELLOW)</t>
  </si>
  <si>
    <t>P10 (YELLOW)</t>
  </si>
  <si>
    <t>P9c (YELLOW)</t>
  </si>
  <si>
    <t>P9b2 (YELLOW)</t>
  </si>
  <si>
    <t>P9b (YELLOW)</t>
  </si>
  <si>
    <t>P6a (YELLOW)</t>
  </si>
  <si>
    <t>P9a (YELLOW)</t>
  </si>
  <si>
    <t>P9 (YELLOW)</t>
  </si>
  <si>
    <t>P8b (YELLOW)</t>
  </si>
  <si>
    <t>P8a (YELLOW)</t>
  </si>
  <si>
    <t>P8 (YELLOW)</t>
  </si>
  <si>
    <t>P7 (YELLOW)</t>
  </si>
  <si>
    <t>P6 (YELLOW)</t>
  </si>
  <si>
    <t>P5 (YELLOW)</t>
  </si>
  <si>
    <t>P4c (YELLOW)</t>
  </si>
  <si>
    <t>P4b (YELLOW)</t>
  </si>
  <si>
    <t>P3 (YELLOW)</t>
  </si>
  <si>
    <t>P2a (YELLOW)</t>
  </si>
  <si>
    <t>P2 (YELLOW)</t>
  </si>
  <si>
    <t>P1 (YELLOW)</t>
  </si>
  <si>
    <t>P1a (YELLOW)</t>
  </si>
  <si>
    <t>P0 (YELLOW)</t>
  </si>
  <si>
    <t>P0a (YELLOW)</t>
  </si>
  <si>
    <t>O6 (YELLOW)</t>
  </si>
  <si>
    <t>O5 (YELLOW)</t>
  </si>
  <si>
    <t>O7 (YELLOW)</t>
  </si>
  <si>
    <t>O4 (YELLOW)</t>
  </si>
  <si>
    <t>N15 (YELLOW)</t>
  </si>
  <si>
    <t>N14a (YELLOW)</t>
  </si>
  <si>
    <t>N14 (YELLOW)</t>
  </si>
  <si>
    <t>N13 (YELLOW)</t>
  </si>
  <si>
    <t>N10 (YELLOW)</t>
  </si>
  <si>
    <t>N11 (YELLOW)</t>
  </si>
  <si>
    <t>N9 (YELLOW)</t>
  </si>
  <si>
    <t>N8a (YELLOW)</t>
  </si>
  <si>
    <t>N8 (YELLOW)</t>
  </si>
  <si>
    <t>N7 (YELLOW)</t>
  </si>
  <si>
    <t>N6c (YELLOW)</t>
  </si>
  <si>
    <t>N6b (YELLOW)</t>
  </si>
  <si>
    <t>N6a (YELLOW)</t>
  </si>
  <si>
    <t>N6 (YELLOW)</t>
  </si>
  <si>
    <t>N6aa (YELLOW)</t>
  </si>
  <si>
    <t>N5 (YELLOW)</t>
  </si>
  <si>
    <t>I27 (YELLOW)</t>
  </si>
  <si>
    <t>I7 (YELLOW)</t>
  </si>
  <si>
    <t>I8 (YELLOW)</t>
  </si>
  <si>
    <t>I9 (YELLOW)</t>
  </si>
  <si>
    <t>I10 (YELLOW)</t>
  </si>
  <si>
    <t>I11b (YELLOW)</t>
  </si>
  <si>
    <t>I11 (YELLOW)</t>
  </si>
  <si>
    <t>I11c (YELLOW)</t>
  </si>
  <si>
    <t>I4 (YELLOW)</t>
  </si>
  <si>
    <t>I11a (YELLOW)</t>
  </si>
  <si>
    <t>I12b (YELLOW)</t>
  </si>
  <si>
    <t>I14a (YELLOW)</t>
  </si>
  <si>
    <t>I12 (YELLOW)</t>
  </si>
  <si>
    <t>I13 (YELLOW)</t>
  </si>
  <si>
    <t>I14 (YELLOW)</t>
  </si>
  <si>
    <t>I15 (YELLOW)</t>
  </si>
  <si>
    <t>I16 (YELLOW)</t>
  </si>
  <si>
    <t>I17 (YELLOW)</t>
  </si>
  <si>
    <t>I17aa (YELLOW)</t>
  </si>
  <si>
    <t>I16b (YELLOW)</t>
  </si>
  <si>
    <t>I17a (YELLOW)</t>
  </si>
  <si>
    <t>I18 (YELLOW)</t>
  </si>
  <si>
    <t>I18a (YELLOW)</t>
  </si>
  <si>
    <t>I19 (YELLOW)</t>
  </si>
  <si>
    <t>I20 (YELLOW)</t>
  </si>
  <si>
    <t>I20ai (YELLOW)</t>
  </si>
  <si>
    <t>I20a (YELLOW)</t>
  </si>
  <si>
    <t>I21 (YELLOW)</t>
  </si>
  <si>
    <t>I21a (YELLOW)</t>
  </si>
  <si>
    <t>I22 (YELLOW)</t>
  </si>
  <si>
    <t>I22a (YELLOW)</t>
  </si>
  <si>
    <t>I23 (YELLOW)</t>
  </si>
  <si>
    <t>I24 (YELLOW)</t>
  </si>
  <si>
    <t>I24a (YELLOW)</t>
  </si>
  <si>
    <t>M11 (YELLOW)</t>
  </si>
  <si>
    <t>M10 (YELLOW)</t>
  </si>
  <si>
    <t>M8a (YELLOW)</t>
  </si>
  <si>
    <t>M8 (YELLOW)</t>
  </si>
  <si>
    <t>M6 (YELLOW)</t>
  </si>
  <si>
    <t>M5 (YELLOW)</t>
  </si>
  <si>
    <t>M3 (YELLOW)</t>
  </si>
  <si>
    <t>M2 (YELLOW)</t>
  </si>
  <si>
    <t>M1 (YELLOW)</t>
  </si>
  <si>
    <t>L3 (YELLOW)</t>
  </si>
  <si>
    <t>L2 (YELLOW)</t>
  </si>
  <si>
    <t>L1a (YELLOW)</t>
  </si>
  <si>
    <t>L1 (YELLOW)</t>
  </si>
  <si>
    <t>K7 (YELLOW)</t>
  </si>
  <si>
    <t>K9 (YELLOW)</t>
  </si>
  <si>
    <t>K6a (YELLOW)</t>
  </si>
  <si>
    <t>K6 (YELLOW)</t>
  </si>
  <si>
    <t>K5 (YELLOW)</t>
  </si>
  <si>
    <t>K1 (YELLOW)</t>
  </si>
  <si>
    <t>K2 (YELLOW)</t>
  </si>
  <si>
    <t>J19 (YELLOW)</t>
  </si>
  <si>
    <t>J18 (YELLOW)</t>
  </si>
  <si>
    <t>J17 (YELLOW)</t>
  </si>
  <si>
    <t>J16 (YELLOW)</t>
  </si>
  <si>
    <t>J15 (YELLOW)</t>
  </si>
  <si>
    <t>J14 (YELLOW)</t>
  </si>
  <si>
    <t>J15a (YELLOW)</t>
  </si>
  <si>
    <t>J13 (YELLOW)</t>
  </si>
  <si>
    <t>J11 (YELLOW)</t>
  </si>
  <si>
    <t>J10a (YELLOW)</t>
  </si>
  <si>
    <t>J10 (YELLOW)</t>
  </si>
  <si>
    <t>J3 (YELLOW)</t>
  </si>
  <si>
    <t>J8 (YELLOW)</t>
  </si>
  <si>
    <t>J9 (YELLOW)</t>
  </si>
  <si>
    <t>J7 (YELLOW)</t>
  </si>
  <si>
    <t>J6a (YELLOW)</t>
  </si>
  <si>
    <t>J6 (YELLOW)</t>
  </si>
  <si>
    <t>J5a (YELLOW)</t>
  </si>
  <si>
    <t>J5 (YELLOW)</t>
  </si>
  <si>
    <t>I28 (YELLOW)</t>
  </si>
  <si>
    <t>I24c (YELLOW)</t>
  </si>
  <si>
    <t>I26a (YELLOW)</t>
  </si>
  <si>
    <t>I26 (YELLOW)</t>
  </si>
  <si>
    <t>I25a (YELLOW)</t>
  </si>
  <si>
    <t>I4a (YELLOW)</t>
  </si>
  <si>
    <t>I24b (YELLOW)</t>
  </si>
  <si>
    <t>I26b (YELLOW)</t>
  </si>
  <si>
    <t>I25 (YELLOW)</t>
  </si>
  <si>
    <t>B1 (RED)</t>
  </si>
  <si>
    <t>B2 (RED)</t>
  </si>
  <si>
    <t>B9 (RED)</t>
  </si>
  <si>
    <t>B8 (RED)</t>
  </si>
  <si>
    <t>B7 (RED)</t>
  </si>
  <si>
    <t>B6 (RED)</t>
  </si>
  <si>
    <t>B4 (RED)</t>
  </si>
  <si>
    <t>Periodical Title</t>
  </si>
  <si>
    <t>International Documents</t>
  </si>
  <si>
    <t>A26 (RED)</t>
  </si>
  <si>
    <t>A25 (RED)</t>
  </si>
  <si>
    <t>A21 (RED)</t>
  </si>
  <si>
    <t>A20 (RED)</t>
  </si>
  <si>
    <t>A18 (RED)</t>
  </si>
  <si>
    <t>A17 (RED)</t>
  </si>
  <si>
    <t>A16 (RED)</t>
  </si>
  <si>
    <t>A14 (RED)</t>
  </si>
  <si>
    <t>A13 (RED)</t>
  </si>
  <si>
    <t>A12a (RED)</t>
  </si>
  <si>
    <t>A12 (RED)</t>
  </si>
  <si>
    <t>A8 (RED)</t>
  </si>
  <si>
    <t>A10 (RED)</t>
  </si>
  <si>
    <t>A5 (RED)</t>
  </si>
  <si>
    <t>A4 (RED)</t>
  </si>
  <si>
    <t>A3 (RED)</t>
  </si>
  <si>
    <t>A2 (RED)</t>
  </si>
  <si>
    <t>A1 (RED)</t>
  </si>
  <si>
    <t>C1 (RED)</t>
  </si>
  <si>
    <t>C2 (RED)</t>
  </si>
  <si>
    <t>C3 (RED)</t>
  </si>
  <si>
    <t>D2 (RED)</t>
  </si>
  <si>
    <t>D3 (RED)</t>
  </si>
  <si>
    <t>D5 (RED)</t>
  </si>
  <si>
    <t>D4 (RED)</t>
  </si>
  <si>
    <t>E1 (RED)</t>
  </si>
  <si>
    <t>E2 (RED)</t>
  </si>
  <si>
    <t>E5 (RED)</t>
  </si>
  <si>
    <t>E4 (RED)</t>
  </si>
  <si>
    <t>E3 (RED)</t>
  </si>
  <si>
    <t>F1 (RED)</t>
  </si>
  <si>
    <t>I3 (RED)</t>
  </si>
  <si>
    <t>K1 (RED)</t>
  </si>
  <si>
    <t>International Government Documents</t>
  </si>
  <si>
    <t>B1 (GREEN)</t>
  </si>
  <si>
    <t>B3 (GREEN)</t>
  </si>
  <si>
    <t>B4 (GREEN)</t>
  </si>
  <si>
    <t>B5 (GREEN)</t>
  </si>
  <si>
    <t>B6 (GREEN)</t>
  </si>
  <si>
    <t>B7 (GREEN)</t>
  </si>
  <si>
    <t>B8 (GREEN)</t>
  </si>
  <si>
    <t>B9 (GREEN)</t>
  </si>
  <si>
    <t>B11 (GREEN)</t>
  </si>
  <si>
    <t>B12a (GREEN)</t>
  </si>
  <si>
    <t>B12b (GREEN)</t>
  </si>
  <si>
    <t>B16 (GREEN)</t>
  </si>
  <si>
    <t>B19 (GREEN)</t>
  </si>
  <si>
    <t>C5 (GREEN)</t>
  </si>
  <si>
    <t>D1 (GREEN)</t>
  </si>
  <si>
    <t>D3 (GREEN)</t>
  </si>
  <si>
    <t>G1 (GREEN)</t>
  </si>
  <si>
    <t>M1 (GREEN)</t>
  </si>
  <si>
    <t>M2 (GREEN)</t>
  </si>
  <si>
    <t>Collected in a single binder</t>
  </si>
  <si>
    <t>A1a (RED)</t>
  </si>
  <si>
    <t>Reference Materials</t>
  </si>
  <si>
    <t>A6 (REF RED)</t>
  </si>
  <si>
    <t>A4 (REF RED)</t>
  </si>
  <si>
    <t>A2 (REF RED)</t>
  </si>
  <si>
    <t>A3 (REF RED)</t>
  </si>
  <si>
    <t>B5 (REF RED)</t>
  </si>
  <si>
    <t>C5 (REF RED)</t>
  </si>
  <si>
    <t>C3g (REF RED)</t>
  </si>
  <si>
    <t>C3b (REF RED)</t>
  </si>
  <si>
    <t>E3 (REF RED)</t>
  </si>
  <si>
    <t>E5 (REF RED)</t>
  </si>
  <si>
    <t>G5 (REF RED)</t>
  </si>
  <si>
    <t>J7 (REF RED)</t>
  </si>
  <si>
    <t>J1 (REF RED)</t>
  </si>
  <si>
    <t>J10 (REF RED)</t>
  </si>
  <si>
    <t>J11 (REF RED)</t>
  </si>
  <si>
    <t>J12 (REF RED)</t>
  </si>
  <si>
    <t>J13 (REF RED)</t>
  </si>
  <si>
    <t>J2 (REF RED)</t>
  </si>
  <si>
    <t>J3 (REF RED)</t>
  </si>
  <si>
    <t>J5 (REF RED)</t>
  </si>
  <si>
    <t>J4 (REF RED)</t>
  </si>
  <si>
    <t>J8 (REF RED)</t>
  </si>
  <si>
    <t>M1 (REF RED)</t>
  </si>
  <si>
    <t>V1 (REF RED)</t>
  </si>
  <si>
    <t>T5 (REF RED)</t>
  </si>
  <si>
    <t>S2 (REF RED)</t>
  </si>
  <si>
    <t>S5 (REF RED)</t>
  </si>
  <si>
    <t>P6 (REF RED)</t>
  </si>
  <si>
    <t>P5 (REF RED)</t>
  </si>
  <si>
    <t>P4 (REF RED)</t>
  </si>
  <si>
    <t>W1 (REF RED)</t>
  </si>
  <si>
    <t>W5 (REF RED)</t>
  </si>
  <si>
    <t>R10a (YELLOW)</t>
  </si>
  <si>
    <t>enter lead story only into database</t>
  </si>
  <si>
    <t>This is not a subscription, but is a newsletter that we receive periodically…intervening issues are not necessarily 'missing' in the sense that we may never have had them; enter only lead story 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</si>
</sst>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8"/>
      <name val="Arial"/>
    </font>
    <font>
      <u/>
      <sz val="8"/>
      <color indexed="12"/>
      <name val="Arial"/>
      <family val="2"/>
    </font>
    <font>
      <b/>
      <sz val="8"/>
      <name val="Arial"/>
      <family val="2"/>
    </font>
    <font>
      <sz val="8"/>
      <name val="Arial"/>
      <family val="2"/>
    </font>
    <font>
      <b/>
      <sz val="1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10">
    <xf numFmtId="0" fontId="0" fillId="0" borderId="0" xfId="0"/>
    <xf numFmtId="0" fontId="0" fillId="0" borderId="0" xfId="0" applyBorder="1" applyAlignment="1">
      <alignment wrapText="1"/>
    </xf>
    <xf numFmtId="0" fontId="1" fillId="0" borderId="0" xfId="1" applyBorder="1" applyAlignment="1" applyProtection="1">
      <alignment wrapText="1"/>
    </xf>
    <xf numFmtId="0" fontId="3" fillId="0" borderId="0" xfId="0" applyFont="1" applyBorder="1" applyAlignment="1">
      <alignment wrapText="1"/>
    </xf>
    <xf numFmtId="0" fontId="4" fillId="0" borderId="1" xfId="0" applyFont="1" applyBorder="1" applyAlignment="1">
      <alignment wrapText="1"/>
    </xf>
    <xf numFmtId="0" fontId="1" fillId="0" borderId="1" xfId="1" applyBorder="1" applyAlignment="1" applyProtection="1">
      <alignment wrapText="1"/>
    </xf>
    <xf numFmtId="0" fontId="0" fillId="0" borderId="1" xfId="0" applyBorder="1" applyAlignment="1">
      <alignment wrapText="1"/>
    </xf>
    <xf numFmtId="0" fontId="3" fillId="0" borderId="1" xfId="0" applyNumberFormat="1" applyFont="1" applyBorder="1" applyAlignment="1">
      <alignment horizontal="left" wrapText="1"/>
    </xf>
    <xf numFmtId="0" fontId="3" fillId="0" borderId="1" xfId="0" applyFont="1" applyBorder="1" applyAlignment="1">
      <alignment wrapText="1"/>
    </xf>
    <xf numFmtId="0" fontId="4"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9"/>
  <sheetViews>
    <sheetView tabSelected="1" topLeftCell="A363" zoomScale="120" workbookViewId="0">
      <selection activeCell="A373" sqref="A373"/>
    </sheetView>
  </sheetViews>
  <sheetFormatPr defaultColWidth="9.28515625" defaultRowHeight="10.199999999999999" x14ac:dyDescent="0.2"/>
  <cols>
    <col min="1" max="1" width="58.28515625" style="1" customWidth="1"/>
    <col min="2" max="2" width="17.7109375" style="1" customWidth="1"/>
    <col min="3" max="3" width="33" style="3" hidden="1" customWidth="1"/>
    <col min="4" max="16384" width="9.28515625" style="1"/>
  </cols>
  <sheetData>
    <row r="1" spans="1:3" ht="13.8" x14ac:dyDescent="0.25">
      <c r="A1" s="4" t="s">
        <v>436</v>
      </c>
      <c r="B1" s="4" t="s">
        <v>0</v>
      </c>
      <c r="C1" s="4" t="s">
        <v>1</v>
      </c>
    </row>
    <row r="2" spans="1:3" ht="61.2" x14ac:dyDescent="0.2">
      <c r="A2" s="5" t="str">
        <f>HYPERLINK("[http://www.yorku.ca/yciss/library/Bible/periodicals a.xls] A3!A1", "Academic Council of the UN System Reports and Papers")</f>
        <v>Academic Council of the UN System Reports and Papers</v>
      </c>
      <c r="B2" s="6" t="s">
        <v>47</v>
      </c>
      <c r="C2" s="7" t="s">
        <v>2</v>
      </c>
    </row>
    <row r="3" spans="1:3" ht="112.2" x14ac:dyDescent="0.2">
      <c r="A3" s="5" t="str">
        <f>HYPERLINK("[http://www.yorku.ca/yciss/library/Bible/periodicals a.xls] A4!A1","ACCESS Resource Brief")</f>
        <v>ACCESS Resource Brief</v>
      </c>
      <c r="B3" s="6" t="s">
        <v>48</v>
      </c>
      <c r="C3" s="8" t="s">
        <v>3</v>
      </c>
    </row>
    <row r="4" spans="1:3" ht="51" x14ac:dyDescent="0.2">
      <c r="A4" s="5" t="str">
        <f>HYPERLINK("[http://www.yorku.ca/yciss/library/Bible/periodicals a.xls] A5!A1", "Adelphi Paper")</f>
        <v>Adelphi Paper</v>
      </c>
      <c r="B4" s="6" t="s">
        <v>49</v>
      </c>
      <c r="C4" s="8" t="s">
        <v>4</v>
      </c>
    </row>
    <row r="5" spans="1:3" ht="20.399999999999999" x14ac:dyDescent="0.2">
      <c r="A5" s="5" t="str">
        <f>HYPERLINK("[http://www.yorku.ca/yciss/library/Bible/periodicals a.xls] A7!A1", "Aerospace Canada International/Aerospace and Defence Technology")</f>
        <v>Aerospace Canada International/Aerospace and Defence Technology</v>
      </c>
      <c r="B5" s="6" t="s">
        <v>50</v>
      </c>
      <c r="C5" s="8"/>
    </row>
    <row r="6" spans="1:3" x14ac:dyDescent="0.2">
      <c r="A6" s="5" t="str">
        <f>HYPERLINK("[http://www.yorku.ca/yciss/library/Bible/periodicals a.xls] A7a!A1", "Aerospace News and Comment")</f>
        <v>Aerospace News and Comment</v>
      </c>
      <c r="B6" s="6" t="s">
        <v>51</v>
      </c>
      <c r="C6" s="8"/>
    </row>
    <row r="7" spans="1:3" x14ac:dyDescent="0.2">
      <c r="A7" s="5" t="str">
        <f>HYPERLINK("[http://www.yorku.ca/yciss/library/Bible/periodicals a.xls] A8!A1", "African Security Review")</f>
        <v>African Security Review</v>
      </c>
      <c r="B7" s="6" t="s">
        <v>52</v>
      </c>
      <c r="C7" s="8"/>
    </row>
    <row r="8" spans="1:3" x14ac:dyDescent="0.2">
      <c r="A8" s="5" t="str">
        <f>HYPERLINK("[http://www.yorku.ca/yciss/library/Bible/periodicals a.xls] A9!A1", "Air Force")</f>
        <v>Air Force</v>
      </c>
      <c r="B8" s="6" t="s">
        <v>53</v>
      </c>
      <c r="C8" s="8"/>
    </row>
    <row r="9" spans="1:3" x14ac:dyDescent="0.2">
      <c r="A9" s="5" t="str">
        <f>HYPERLINK("[http://www.yorku.ca/yciss/library/Bible/periodicals a.xls] A10a!A1", "Alias Notes")</f>
        <v>Alias Notes</v>
      </c>
      <c r="B9" s="6" t="s">
        <v>54</v>
      </c>
      <c r="C9" s="8"/>
    </row>
    <row r="10" spans="1:3" x14ac:dyDescent="0.2">
      <c r="A10" s="5" t="str">
        <f>HYPERLINK("[http://www.yorku.ca/yciss/library/Bible/periodicals a.xls] A10!A1", "Alternatives: Global, Local, Political")</f>
        <v>Alternatives: Global, Local, Political</v>
      </c>
      <c r="B10" s="6" t="s">
        <v>55</v>
      </c>
      <c r="C10" s="8"/>
    </row>
    <row r="11" spans="1:3" ht="61.2" x14ac:dyDescent="0.2">
      <c r="A11" s="5" t="str">
        <f>HYPERLINK("[http://www.yorku.ca/yciss/library/Bible/periodicals a.xls] A4a!A1", "American Center of Oriental Research (ACOR) Newsletter")</f>
        <v>American Center of Oriental Research (ACOR) Newsletter</v>
      </c>
      <c r="B11" s="6" t="s">
        <v>56</v>
      </c>
      <c r="C11" s="8" t="s">
        <v>528</v>
      </c>
    </row>
    <row r="12" spans="1:3" x14ac:dyDescent="0.2">
      <c r="A12" s="5" t="str">
        <f>HYPERLINK("[http://www.yorku.ca/yciss/library/Bible/periodicals a.xls] A11b!A1", "American Political Science Review")</f>
        <v>American Political Science Review</v>
      </c>
      <c r="B12" s="6" t="s">
        <v>57</v>
      </c>
      <c r="C12" s="8"/>
    </row>
    <row r="13" spans="1:3" x14ac:dyDescent="0.2">
      <c r="A13" s="5" t="str">
        <f>HYPERLINK("[http://www.yorku.ca/yciss/library/Bible/periodicals a.xls] A11!A1", "Americas")</f>
        <v>Americas</v>
      </c>
      <c r="B13" s="6" t="s">
        <v>58</v>
      </c>
      <c r="C13" s="8"/>
    </row>
    <row r="14" spans="1:3" x14ac:dyDescent="0.2">
      <c r="A14" s="5" t="str">
        <f>HYPERLINK("[http://www.yorku.ca/yciss/library/Bible/periodicals a.xls] A11a!A1", "AMREF Canada")</f>
        <v>AMREF Canada</v>
      </c>
      <c r="B14" s="6" t="s">
        <v>59</v>
      </c>
      <c r="C14" s="8"/>
    </row>
    <row r="15" spans="1:3" x14ac:dyDescent="0.2">
      <c r="A15" s="5" t="str">
        <f>HYPERLINK("[http://www.yorku.ca/yciss/library/Bible/periodicals a.xls] A12!A1", "Armed Forces &amp; Society")</f>
        <v>Armed Forces &amp; Society</v>
      </c>
      <c r="B15" s="6" t="s">
        <v>60</v>
      </c>
      <c r="C15" s="8"/>
    </row>
    <row r="16" spans="1:3" ht="61.2" x14ac:dyDescent="0.2">
      <c r="A16" s="5" t="str">
        <f>HYPERLINK("[http://www.yorku.ca/yciss/library/Bible/periodicals a.xls] A13!A1", "Armed Forces Journal International")</f>
        <v>Armed Forces Journal International</v>
      </c>
      <c r="B16" s="6" t="s">
        <v>61</v>
      </c>
      <c r="C16" s="8" t="s">
        <v>5</v>
      </c>
    </row>
    <row r="17" spans="1:3" x14ac:dyDescent="0.2">
      <c r="A17" s="5" t="str">
        <f>HYPERLINK("[http://www.yorku.ca/yciss/library/Bible/periodicals a.xls] A15!A1", "Arms Control Chronicle")</f>
        <v>Arms Control Chronicle</v>
      </c>
      <c r="B17" s="6" t="s">
        <v>62</v>
      </c>
      <c r="C17" s="8"/>
    </row>
    <row r="18" spans="1:3" x14ac:dyDescent="0.2">
      <c r="A18" s="5" t="str">
        <f>HYPERLINK("[http://www.yorku.ca/yciss/library/Bible/periodicals a.xls] A16!A1", "Arms Control Communique")</f>
        <v>Arms Control Communique</v>
      </c>
      <c r="B18" s="6" t="s">
        <v>63</v>
      </c>
      <c r="C18" s="8"/>
    </row>
    <row r="19" spans="1:3" ht="40.799999999999997" x14ac:dyDescent="0.2">
      <c r="A19" s="5" t="str">
        <f>HYPERLINK("[http://www.yorku.ca/yciss/library/Bible/periodicals a.xls] A17!A1", "Arms Control Today")</f>
        <v>Arms Control Today</v>
      </c>
      <c r="B19" s="6" t="s">
        <v>64</v>
      </c>
      <c r="C19" s="8" t="s">
        <v>6</v>
      </c>
    </row>
    <row r="20" spans="1:3" ht="20.399999999999999" x14ac:dyDescent="0.2">
      <c r="A20" s="5" t="str">
        <f>HYPERLINK("[http://www.yorku.ca/yciss/library/Bible/periodicals a.xls] A17a!A1", "Arms Sales Monitor")</f>
        <v>Arms Sales Monitor</v>
      </c>
      <c r="B20" s="6" t="s">
        <v>65</v>
      </c>
      <c r="C20" s="8" t="s">
        <v>7</v>
      </c>
    </row>
    <row r="21" spans="1:3" x14ac:dyDescent="0.2">
      <c r="A21" s="5" t="str">
        <f>HYPERLINK("[http://www.yorku.ca/yciss/library/Bible/periodicals a.xls] A17b!A1", "Asia Pacific Foundation of Canada - Miscellaneous")</f>
        <v>Asia Pacific Foundation of Canada - Miscellaneous</v>
      </c>
      <c r="B21" s="6" t="s">
        <v>66</v>
      </c>
      <c r="C21" s="8"/>
    </row>
    <row r="22" spans="1:3" x14ac:dyDescent="0.2">
      <c r="A22" s="5" t="str">
        <f>HYPERLINK("[http://www.yorku.ca/yciss/library/Bible/periodicals a.xls] A18c!A1", "Asia Pacific Review")</f>
        <v>Asia Pacific Review</v>
      </c>
      <c r="B22" s="6" t="s">
        <v>67</v>
      </c>
      <c r="C22" s="8"/>
    </row>
    <row r="23" spans="1:3" x14ac:dyDescent="0.2">
      <c r="A23" s="5" t="str">
        <f>HYPERLINK("[http://www.yorku.ca/yciss/library/Bible/periodicals a.xls] A21!A1", "Asian and Pacific Migration Journal")</f>
        <v>Asian and Pacific Migration Journal</v>
      </c>
      <c r="B23" s="6" t="s">
        <v>68</v>
      </c>
      <c r="C23" s="8"/>
    </row>
    <row r="24" spans="1:3" ht="20.399999999999999" x14ac:dyDescent="0.2">
      <c r="A24" s="5" t="str">
        <f>HYPERLINK("[http://www.yorku.ca/yciss/library/Bible/periodicals a.xls] A17c!A1", "Asian Pacific Research and Resource Centre Working Papers")</f>
        <v>Asian Pacific Research and Resource Centre Working Papers</v>
      </c>
      <c r="B24" s="6" t="s">
        <v>69</v>
      </c>
      <c r="C24" s="8" t="s">
        <v>8</v>
      </c>
    </row>
    <row r="25" spans="1:3" x14ac:dyDescent="0.2">
      <c r="A25" s="5" t="str">
        <f>HYPERLINK("[http://www.yorku.ca/yciss/library/Bible/periodicals a.xls] A18a!A1", "Asian Survey")</f>
        <v>Asian Survey</v>
      </c>
      <c r="B25" s="6" t="s">
        <v>70</v>
      </c>
      <c r="C25" s="8"/>
    </row>
    <row r="26" spans="1:3" x14ac:dyDescent="0.2">
      <c r="A26" s="5" t="str">
        <f>HYPERLINK("[http://www.yorku.ca/yciss/library/Bible/periodicals a.xls] A18!A1", "Asia-Pacific Defence Reporters")</f>
        <v>Asia-Pacific Defence Reporters</v>
      </c>
      <c r="B26" s="6" t="s">
        <v>71</v>
      </c>
      <c r="C26" s="8"/>
    </row>
    <row r="27" spans="1:3" x14ac:dyDescent="0.2">
      <c r="A27" s="5" t="str">
        <f>HYPERLINK("[http://www.yorku.ca/yciss/library/Bible/periodicals a.xls] A18b!A1", "Athena Magazine")</f>
        <v>Athena Magazine</v>
      </c>
      <c r="B27" s="6" t="s">
        <v>72</v>
      </c>
      <c r="C27" s="8"/>
    </row>
    <row r="28" spans="1:3" ht="20.399999999999999" x14ac:dyDescent="0.2">
      <c r="A28" s="5" t="str">
        <f>HYPERLINK("[http://www.yorku.ca/yciss/library/Bible/periodicals a.xls] A19!A1", "Aurora Papers")</f>
        <v>Aurora Papers</v>
      </c>
      <c r="B28" s="6" t="s">
        <v>73</v>
      </c>
      <c r="C28" s="8" t="s">
        <v>9</v>
      </c>
    </row>
    <row r="29" spans="1:3" x14ac:dyDescent="0.2">
      <c r="A29" s="5" t="str">
        <f>HYPERLINK("[http://www.yorku.ca/yciss/library/Bible/periodicals a.xls] A20!A1", "Aviation Week &amp; Space Technology")</f>
        <v>Aviation Week &amp; Space Technology</v>
      </c>
      <c r="B29" s="6" t="s">
        <v>74</v>
      </c>
      <c r="C29" s="8"/>
    </row>
    <row r="30" spans="1:3" x14ac:dyDescent="0.2">
      <c r="A30" s="5" t="str">
        <f>HYPERLINK("[http://www.yorku.ca/yciss/library/Bible/periodicals b!.xls] B12a!A1", "Bangladesh Foreign Policy Survey")</f>
        <v>Bangladesh Foreign Policy Survey</v>
      </c>
      <c r="B30" s="6" t="s">
        <v>75</v>
      </c>
      <c r="C30" s="8"/>
    </row>
    <row r="31" spans="1:3" x14ac:dyDescent="0.2">
      <c r="A31" s="5" t="str">
        <f>HYPERLINK("[http://www.yorku.ca/yciss/library/Bible/periodicals b!.xls] B12!A1", "Bangladesh Institute for International and Strategic Studies")</f>
        <v>Bangladesh Institute for International and Strategic Studies</v>
      </c>
      <c r="B31" s="6" t="s">
        <v>76</v>
      </c>
      <c r="C31" s="8"/>
    </row>
    <row r="32" spans="1:3" ht="30.6" x14ac:dyDescent="0.2">
      <c r="A32" s="5" t="str">
        <f>HYPERLINK("[http://www.yorku.ca/yciss/library/Bible/periodicals b!.xls] B4!A1", "BASIC Reports")</f>
        <v>BASIC Reports</v>
      </c>
      <c r="B32" s="6" t="s">
        <v>77</v>
      </c>
      <c r="C32" s="8" t="s">
        <v>11</v>
      </c>
    </row>
    <row r="33" spans="1:3" ht="51" x14ac:dyDescent="0.2">
      <c r="A33" s="5" t="str">
        <f>HYPERLINK("[http://www.yorku.ca/yciss/library/Bible/periodicals b!.xls] B5!A1", "Behind the Headlines")</f>
        <v>Behind the Headlines</v>
      </c>
      <c r="B33" s="6" t="s">
        <v>78</v>
      </c>
      <c r="C33" s="8" t="s">
        <v>10</v>
      </c>
    </row>
    <row r="34" spans="1:3" x14ac:dyDescent="0.2">
      <c r="A34" s="5" t="str">
        <f>HYPERLINK("[http://www.yorku.ca/yciss/library/Bible/periodicals b!.xls] B5a111!A1", "BESA Bulletin")</f>
        <v>BESA Bulletin</v>
      </c>
      <c r="B34" s="6" t="s">
        <v>79</v>
      </c>
      <c r="C34" s="8"/>
    </row>
    <row r="35" spans="1:3" ht="20.399999999999999" x14ac:dyDescent="0.2">
      <c r="A35" s="5" t="str">
        <f>HYPERLINK("[http://www.yorku.ca/yciss/library/Bible/periodicals b!.xls] B5a1!A1", "BISA News - Newletter of the British International Studies Association")</f>
        <v>BISA News - Newletter of the British International Studies Association</v>
      </c>
      <c r="B35" s="6" t="s">
        <v>80</v>
      </c>
      <c r="C35" s="8"/>
    </row>
    <row r="36" spans="1:3" ht="61.2" x14ac:dyDescent="0.2">
      <c r="A36" s="5" t="str">
        <f>HYPERLINK("[http://www.yorku.ca/yciss/library/Bible/periodicals b!.xls] B10!A1", "Bonn International Centre for Conversion")</f>
        <v>Bonn International Centre for Conversion</v>
      </c>
      <c r="B36" s="6" t="s">
        <v>81</v>
      </c>
      <c r="C36" s="8" t="s">
        <v>14</v>
      </c>
    </row>
    <row r="37" spans="1:3" ht="20.399999999999999" x14ac:dyDescent="0.2">
      <c r="A37" s="5" t="str">
        <f>HYPERLINK("[http://www.yorku.ca/yciss/library/Bible/periodicals b!.xls] B5a11!A1", "Bruno Kreisky Foundation for International Dialogue")</f>
        <v>Bruno Kreisky Foundation for International Dialogue</v>
      </c>
      <c r="B37" s="6" t="s">
        <v>82</v>
      </c>
      <c r="C37" s="8" t="s">
        <v>12</v>
      </c>
    </row>
    <row r="38" spans="1:3" x14ac:dyDescent="0.2">
      <c r="A38" s="5" t="str">
        <f>HYPERLINK("[http://www.yorku.ca/yciss/library/Bible/periodicals b!.xls] B5a!A1", "Bulletin of Arms Control")</f>
        <v>Bulletin of Arms Control</v>
      </c>
      <c r="B38" s="6" t="s">
        <v>83</v>
      </c>
      <c r="C38" s="8"/>
    </row>
    <row r="39" spans="1:3" x14ac:dyDescent="0.2">
      <c r="A39" s="5" t="str">
        <f>HYPERLINK("[http://www.yorku.ca/yciss/library/Bible/periodicals b!.xls] B8!A1", "Bulletin of Peace Proposals")</f>
        <v>Bulletin of Peace Proposals</v>
      </c>
      <c r="B39" s="6" t="s">
        <v>84</v>
      </c>
      <c r="C39" s="8"/>
    </row>
    <row r="40" spans="1:3" ht="51" x14ac:dyDescent="0.2">
      <c r="A40" s="5" t="str">
        <f>HYPERLINK("[http://www.yorku.ca/yciss/library/Bible/periodicals b!.xls] B5b!A1", "Bulletin of Regional Cooperation in the Middle East")</f>
        <v>Bulletin of Regional Cooperation in the Middle East</v>
      </c>
      <c r="B40" s="6" t="s">
        <v>85</v>
      </c>
      <c r="C40" s="8" t="s">
        <v>13</v>
      </c>
    </row>
    <row r="41" spans="1:3" x14ac:dyDescent="0.2">
      <c r="A41" s="5" t="str">
        <f>HYPERLINK("[http://www.yorku.ca/yciss/library/Bible/periodicals b!.xls] B7!A1", "Bulletin of the Atomic Scientists")</f>
        <v>Bulletin of the Atomic Scientists</v>
      </c>
      <c r="B41" s="6" t="s">
        <v>86</v>
      </c>
      <c r="C41" s="8"/>
    </row>
    <row r="42" spans="1:3" x14ac:dyDescent="0.2">
      <c r="A42" s="5" t="str">
        <f>HYPERLINK("[http://www.yorku.ca/yciss/library/Bible/periodicals c.xls] C5!A1", "Canada and the Pacific Working Papers")</f>
        <v>Canada and the Pacific Working Papers</v>
      </c>
      <c r="B42" s="6" t="s">
        <v>87</v>
      </c>
      <c r="C42" s="8"/>
    </row>
    <row r="43" spans="1:3" ht="122.4" x14ac:dyDescent="0.2">
      <c r="A43" s="5" t="str">
        <f>HYPERLINK("[http://www.yorku.ca/yciss/library/Bible/periodicals c.xls] 'C5a'!A1", "Canada Watch")</f>
        <v>Canada Watch</v>
      </c>
      <c r="B43" s="6" t="s">
        <v>88</v>
      </c>
      <c r="C43" s="8" t="s">
        <v>15</v>
      </c>
    </row>
    <row r="44" spans="1:3" x14ac:dyDescent="0.2">
      <c r="A44" s="5" t="str">
        <f>HYPERLINK("[http://www.yorku.ca/yciss/library/Bible/periodicals c.xls] C6!A1", "Canadian Aviation")</f>
        <v>Canadian Aviation</v>
      </c>
      <c r="B44" s="6" t="s">
        <v>89</v>
      </c>
      <c r="C44" s="8"/>
    </row>
    <row r="45" spans="1:3" x14ac:dyDescent="0.2">
      <c r="A45" s="5" t="str">
        <f>HYPERLINK("[http://www.yorku.ca/yciss/library/Bible/periodicals c.xls] C7!A1", "Canadian Centre for Arms Control and Disarmament - Issue Briefs")</f>
        <v>Canadian Centre for Arms Control and Disarmament - Issue Briefs</v>
      </c>
      <c r="B45" s="6" t="s">
        <v>90</v>
      </c>
      <c r="C45" s="8"/>
    </row>
    <row r="46" spans="1:3" x14ac:dyDescent="0.2">
      <c r="A46" s="5" t="str">
        <f>HYPERLINK("[http://www.yorku.ca/yciss/library/Bible/periodicals c.xls] 'C7a'!A1", "Canadian Centre for Foreign Policy Development")</f>
        <v>Canadian Centre for Foreign Policy Development</v>
      </c>
      <c r="B46" s="6" t="s">
        <v>91</v>
      </c>
      <c r="C46" s="8"/>
    </row>
    <row r="47" spans="1:3" x14ac:dyDescent="0.2">
      <c r="A47" s="5" t="str">
        <f>HYPERLINK("[http://www.yorku.ca/yciss/library/Bible/periodicals c.xls] C8!A1", "Canadian Centre for Global Security - Communique")</f>
        <v>Canadian Centre for Global Security - Communique</v>
      </c>
      <c r="B47" s="6" t="s">
        <v>92</v>
      </c>
      <c r="C47" s="8"/>
    </row>
    <row r="48" spans="1:3" x14ac:dyDescent="0.2">
      <c r="A48" s="5" t="str">
        <f>HYPERLINK("[http://www.yorku.ca/yciss/library/Bible/periodicals y!.xls] Y10a!A1", "Canadian Consortium on Asia Pacific Security - CANCAPS Bulletin")</f>
        <v>Canadian Consortium on Asia Pacific Security - CANCAPS Bulletin</v>
      </c>
      <c r="B48" s="6" t="s">
        <v>93</v>
      </c>
      <c r="C48" s="8"/>
    </row>
    <row r="49" spans="1:3" x14ac:dyDescent="0.2">
      <c r="A49" s="5" t="str">
        <f>HYPERLINK("[http://www.yorku.ca/yciss/library/Bible/periodicals c.xls] C9!A1", "Canadian Defence Quarterly")</f>
        <v>Canadian Defence Quarterly</v>
      </c>
      <c r="B49" s="6" t="s">
        <v>94</v>
      </c>
      <c r="C49" s="8"/>
    </row>
    <row r="50" spans="1:3" x14ac:dyDescent="0.2">
      <c r="A50" s="5" t="str">
        <f>HYPERLINK("[http://www.yorku.ca/yciss/library/Bible/periodicals c.xls] C10!A1", "Canadian Defence Update")</f>
        <v>Canadian Defence Update</v>
      </c>
      <c r="B50" s="6" t="s">
        <v>95</v>
      </c>
      <c r="C50" s="8"/>
    </row>
    <row r="51" spans="1:3" x14ac:dyDescent="0.2">
      <c r="A51" s="5" t="str">
        <f>HYPERLINK("[http://www.yorku.ca/yciss/library/Bible/periodicals c.xls] C11!A1", "Canadian Foreign Policy")</f>
        <v>Canadian Foreign Policy</v>
      </c>
      <c r="B51" s="6" t="s">
        <v>96</v>
      </c>
      <c r="C51" s="8"/>
    </row>
    <row r="52" spans="1:3" ht="20.399999999999999" x14ac:dyDescent="0.2">
      <c r="A52" s="5" t="str">
        <f>HYPERLINK("[http://www.yorku.ca/yciss/library/Bible/periodicals c.xls] 'C18a'!A1", "Canadian Institute for International Peace and Security - Miscellaneous")</f>
        <v>Canadian Institute for International Peace and Security - Miscellaneous</v>
      </c>
      <c r="B52" s="6" t="s">
        <v>97</v>
      </c>
      <c r="C52" s="8" t="s">
        <v>17</v>
      </c>
    </row>
    <row r="53" spans="1:3" ht="20.399999999999999" x14ac:dyDescent="0.2">
      <c r="A53" s="5" t="str">
        <f>HYPERLINK("[http://www.yorku.ca/yciss/library/Bible/periodicals c.xls] C15!A1", "Canadian Institute for International Peace and Security - Occasional Papers")</f>
        <v>Canadian Institute for International Peace and Security - Occasional Papers</v>
      </c>
      <c r="B53" s="6" t="s">
        <v>98</v>
      </c>
      <c r="C53" s="8"/>
    </row>
    <row r="54" spans="1:3" ht="40.799999999999997" x14ac:dyDescent="0.2">
      <c r="A54" s="5" t="str">
        <f>HYPERLINK("[http://www.yorku.ca/yciss/library/Bible/periodicals c.xls] C16!A1", "Canadian Institute for International Peace and Security - Points of View")</f>
        <v>Canadian Institute for International Peace and Security - Points of View</v>
      </c>
      <c r="B54" s="6" t="s">
        <v>99</v>
      </c>
      <c r="C54" s="8" t="s">
        <v>16</v>
      </c>
    </row>
    <row r="55" spans="1:3" x14ac:dyDescent="0.2">
      <c r="A55" s="5" t="str">
        <f>HYPERLINK("[http://www.yorku.ca/yciss/library/Bible/periodicals c.xls] C17!A1", "Canadian Institute for International Peace and Security - Reports")</f>
        <v>Canadian Institute for International Peace and Security - Reports</v>
      </c>
      <c r="B55" s="6" t="s">
        <v>100</v>
      </c>
      <c r="C55" s="8"/>
    </row>
    <row r="56" spans="1:3" ht="20.399999999999999" x14ac:dyDescent="0.2">
      <c r="A56" s="5" t="str">
        <f>HYPERLINK("[http://www.yorku.ca/yciss/library/Bible/periodicals c.xls] C18!A1", "Canadian Institute for International Peace and Security - Working Papers")</f>
        <v>Canadian Institute for International Peace and Security - Working Papers</v>
      </c>
      <c r="B56" s="6" t="s">
        <v>101</v>
      </c>
      <c r="C56" s="8"/>
    </row>
    <row r="57" spans="1:3" ht="20.399999999999999" x14ac:dyDescent="0.2">
      <c r="A57" s="5" t="str">
        <f>HYPERLINK("[http://www.yorku.ca/yciss/library/Bible/periodicals c.xls] C13!A1", "Canadian Institute for International Peace and Security Background Paper")</f>
        <v>Canadian Institute for International Peace and Security Background Paper</v>
      </c>
      <c r="B57" s="6" t="s">
        <v>102</v>
      </c>
      <c r="C57" s="8"/>
    </row>
    <row r="58" spans="1:3" x14ac:dyDescent="0.2">
      <c r="A58" s="5" t="str">
        <f>HYPERLINK("[http://www.yorku.ca/yciss/library/Bible/periodicals c.xls] C14!A1", "Canadian Institute for International Peace and Security Factsheet")</f>
        <v>Canadian Institute for International Peace and Security Factsheet</v>
      </c>
      <c r="B58" s="6" t="s">
        <v>103</v>
      </c>
      <c r="C58" s="8"/>
    </row>
    <row r="59" spans="1:3" ht="20.399999999999999" x14ac:dyDescent="0.2">
      <c r="A59" s="5" t="str">
        <f>HYPERLINK("[http://www.yorku.ca/yciss/library/Bible/periodicals c.xls] C20!A1", "Canadian Institute of Strategic Studies - Issues in Strategy")</f>
        <v>Canadian Institute of Strategic Studies - Issues in Strategy</v>
      </c>
      <c r="B59" s="6" t="s">
        <v>104</v>
      </c>
      <c r="C59" s="8" t="s">
        <v>18</v>
      </c>
    </row>
    <row r="60" spans="1:3" x14ac:dyDescent="0.2">
      <c r="A60" s="5" t="str">
        <f>HYPERLINK("[http://www.yorku.ca/yciss/library/Bible/periodicals c.xls] C23!A1", "Canadian Institute of Strategic Studies - McNaughton Papers")</f>
        <v>Canadian Institute of Strategic Studies - McNaughton Papers</v>
      </c>
      <c r="B60" s="6" t="s">
        <v>105</v>
      </c>
      <c r="C60" s="8"/>
    </row>
    <row r="61" spans="1:3" x14ac:dyDescent="0.2">
      <c r="A61" s="5" t="str">
        <f>HYPERLINK("[http://www.yorku.ca/yciss/library/Bible/periodicals c.xls] C21!A1", "Canadian Institute of Strategic Studies - Polaris Papers")</f>
        <v>Canadian Institute of Strategic Studies - Polaris Papers</v>
      </c>
      <c r="B61" s="6" t="s">
        <v>106</v>
      </c>
      <c r="C61" s="8"/>
    </row>
    <row r="62" spans="1:3" ht="20.399999999999999" x14ac:dyDescent="0.2">
      <c r="A62" s="5" t="str">
        <f>HYPERLINK("[http://www.yorku.ca/yciss/library/Bible/periodicals c.xls] C22!A1", "Canadian Institute of Strategic Studies - Proceedings")</f>
        <v>Canadian Institute of Strategic Studies - Proceedings</v>
      </c>
      <c r="B62" s="6" t="s">
        <v>107</v>
      </c>
      <c r="C62" s="8" t="s">
        <v>19</v>
      </c>
    </row>
    <row r="63" spans="1:3" ht="30.6" x14ac:dyDescent="0.2">
      <c r="A63" s="5" t="str">
        <f>HYPERLINK("[http://www.yorku.ca/yciss/library/Bible/periodicals c.xls] C24!A1", "Canadian Institute of Strategic Studies - Strategic Datalink/Strategic Issues")</f>
        <v>Canadian Institute of Strategic Studies - Strategic Datalink/Strategic Issues</v>
      </c>
      <c r="B63" s="6" t="s">
        <v>108</v>
      </c>
      <c r="C63" s="8" t="s">
        <v>20</v>
      </c>
    </row>
    <row r="64" spans="1:3" x14ac:dyDescent="0.2">
      <c r="A64" s="5" t="str">
        <f>HYPERLINK("[http://www.yorku.ca/yciss/library/Bible/periodicals c.xls] C25!A1", "Canadian International Relations Chronicle")</f>
        <v>Canadian International Relations Chronicle</v>
      </c>
      <c r="B64" s="6" t="s">
        <v>109</v>
      </c>
      <c r="C64" s="8"/>
    </row>
    <row r="65" spans="1:3" x14ac:dyDescent="0.2">
      <c r="A65" s="5" t="str">
        <f>HYPERLINK("[http://www.yorku.ca/yciss/library/Bible/periodicals c.xls] 'C25o'!A1", "Canadian Journal of Political Science")</f>
        <v>Canadian Journal of Political Science</v>
      </c>
      <c r="B65" s="6" t="s">
        <v>110</v>
      </c>
      <c r="C65" s="8"/>
    </row>
    <row r="66" spans="1:3" x14ac:dyDescent="0.2">
      <c r="A66" s="5" t="str">
        <f>HYPERLINK("[http://www.yorku.ca/yciss/library/Bible/periodicals c.xls] 'C25a'!A1", "Canadian Military Journal/Revue Militaire Canadienne")</f>
        <v>Canadian Military Journal/Revue Militaire Canadienne</v>
      </c>
      <c r="B66" s="6" t="s">
        <v>111</v>
      </c>
      <c r="C66" s="8"/>
    </row>
    <row r="67" spans="1:3" x14ac:dyDescent="0.2">
      <c r="A67" s="5" t="str">
        <f>HYPERLINK("[http://www.yorku.ca/yciss/library/Bible/periodicals c.xls] C19!A1", "Canadian Strategic Review/Strategic Forecast")</f>
        <v>Canadian Strategic Review/Strategic Forecast</v>
      </c>
      <c r="B67" s="6" t="s">
        <v>112</v>
      </c>
      <c r="C67" s="8"/>
    </row>
    <row r="68" spans="1:3" x14ac:dyDescent="0.2">
      <c r="A68" s="5" t="str">
        <f>HYPERLINK("[http://www.yorku.ca/yciss/library/Bible/periodicals c.xls] 'C25b'!A1", "CAPS Papers Chinese Council of Advanced Policy Studies")</f>
        <v>CAPS Papers Chinese Council of Advanced Policy Studies</v>
      </c>
      <c r="B68" s="6" t="s">
        <v>113</v>
      </c>
      <c r="C68" s="8"/>
    </row>
    <row r="69" spans="1:3" x14ac:dyDescent="0.2">
      <c r="A69" s="5" t="str">
        <f>HYPERLINK("[http://www.yorku.ca/yciss/library/Bible/periodicals c.xls] C49!A1", "Carnegie Commission on Preventing Deadly Conflict")</f>
        <v>Carnegie Commission on Preventing Deadly Conflict</v>
      </c>
      <c r="B69" s="6" t="s">
        <v>114</v>
      </c>
      <c r="C69" s="8"/>
    </row>
    <row r="70" spans="1:3" x14ac:dyDescent="0.2">
      <c r="A70" s="5" t="str">
        <f>HYPERLINK("[http://www.yorku.ca/yciss/library/Bible/periodicals c.xls] C38!A1", "CDA Forum")</f>
        <v>CDA Forum</v>
      </c>
      <c r="B70" s="6" t="s">
        <v>115</v>
      </c>
      <c r="C70" s="8"/>
    </row>
    <row r="71" spans="1:3" x14ac:dyDescent="0.2">
      <c r="A71" s="5" t="str">
        <f>HYPERLINK("[http://www.yorku.ca/yciss/library/Bible/periodicals c.xls] C26!A1", "Center for Foreign Policy Development - Working Papers")</f>
        <v>Center for Foreign Policy Development - Working Papers</v>
      </c>
      <c r="B71" s="6" t="s">
        <v>116</v>
      </c>
      <c r="C71" s="8"/>
    </row>
    <row r="72" spans="1:3" ht="71.400000000000006" x14ac:dyDescent="0.2">
      <c r="A72" s="5" t="str">
        <f>HYPERLINK("[http://www.yorku.ca/yciss/library/Bible/periodicals c.xls] C27!A1", "Center for International Affairs - Occasional Papers")</f>
        <v>Center for International Affairs - Occasional Papers</v>
      </c>
      <c r="B72" s="6" t="s">
        <v>117</v>
      </c>
      <c r="C72" s="8" t="s">
        <v>21</v>
      </c>
    </row>
    <row r="73" spans="1:3" x14ac:dyDescent="0.2">
      <c r="A73" s="5" t="str">
        <f>HYPERLINK("[http://www.yorku.ca/yciss/library/Bible/periodicals c.xls] C28!A1", "Center for International and Strategic Affairs-Working Papers")</f>
        <v>Center for International and Strategic Affairs-Working Papers</v>
      </c>
      <c r="B73" s="6" t="s">
        <v>118</v>
      </c>
      <c r="C73" s="8"/>
    </row>
    <row r="74" spans="1:3" x14ac:dyDescent="0.2">
      <c r="A74" s="5" t="str">
        <f>HYPERLINK("[http://www.yorku.ca/yciss/library/Bible/periodicals c.xls] 'C27a'!A1", "Center for International Relations")</f>
        <v>Center for International Relations</v>
      </c>
      <c r="B74" s="6" t="s">
        <v>119</v>
      </c>
      <c r="C74" s="8"/>
    </row>
    <row r="75" spans="1:3" x14ac:dyDescent="0.2">
      <c r="A75" s="5" t="str">
        <f>HYPERLINK("[http://www.yorku.ca/yciss/library/Bible/periodicals c.xls] C29!A1", "Center for International Security and Arms Control-Miscellaneous")</f>
        <v>Center for International Security and Arms Control-Miscellaneous</v>
      </c>
      <c r="B75" s="6" t="s">
        <v>120</v>
      </c>
      <c r="C75" s="8"/>
    </row>
    <row r="76" spans="1:3" ht="20.399999999999999" x14ac:dyDescent="0.2">
      <c r="A76" s="5" t="str">
        <f>HYPERLINK("[http://www.yorku.ca/yciss/library/Bible/periodicals c.xls] 'C29b'!A1", "Center for International Studies, University of Southern California Working Papers on Re-Thinking Security")</f>
        <v>Center for International Studies, University of Southern California Working Papers on Re-Thinking Security</v>
      </c>
      <c r="B76" s="6" t="s">
        <v>121</v>
      </c>
      <c r="C76" s="8"/>
    </row>
    <row r="77" spans="1:3" x14ac:dyDescent="0.2">
      <c r="A77" s="5" t="str">
        <f>HYPERLINK("[http://www.yorku.ca/yciss/library/Bible/periodicals c.xls] C30!A1", "Center For National Security Studies - Reports")</f>
        <v>Center For National Security Studies - Reports</v>
      </c>
      <c r="B77" s="6" t="s">
        <v>122</v>
      </c>
      <c r="C77" s="8"/>
    </row>
    <row r="78" spans="1:3" ht="51" x14ac:dyDescent="0.2">
      <c r="A78" s="5" t="str">
        <f>HYPERLINK("[http://www.yorku.ca/yciss/library/Bible/periodicals c.xls] C33!A1", "Center For Naval Analyses - Miscellaneous")</f>
        <v>Center For Naval Analyses - Miscellaneous</v>
      </c>
      <c r="B78" s="6" t="s">
        <v>123</v>
      </c>
      <c r="C78" s="8" t="s">
        <v>23</v>
      </c>
    </row>
    <row r="79" spans="1:3" ht="20.399999999999999" x14ac:dyDescent="0.2">
      <c r="A79" s="5" t="str">
        <f>HYPERLINK("[http://www.yorku.ca/yciss/library/Bible/periodicals c.xls] C31!A1", "Center for Naval Analyses - Professional Papers")</f>
        <v>Center for Naval Analyses - Professional Papers</v>
      </c>
      <c r="B79" s="6" t="s">
        <v>124</v>
      </c>
      <c r="C79" s="8" t="s">
        <v>22</v>
      </c>
    </row>
    <row r="80" spans="1:3" ht="51" x14ac:dyDescent="0.2">
      <c r="A80" s="5" t="str">
        <f>HYPERLINK("[http://www.yorku.ca/yciss/library/Bible/periodicals c.xls] C32!A1", "Center for Naval Analyses - Research Memorandum")</f>
        <v>Center for Naval Analyses - Research Memorandum</v>
      </c>
      <c r="B80" s="6" t="s">
        <v>125</v>
      </c>
      <c r="C80" s="8" t="s">
        <v>23</v>
      </c>
    </row>
    <row r="81" spans="1:3" x14ac:dyDescent="0.2">
      <c r="A81" s="5" t="str">
        <f>HYPERLINK("[http://www.yorku.ca/yciss/library/Bible/periodicals c.xls] C51!A1", "Center for the Study of Globalization and Regionalisation")</f>
        <v>Center for the Study of Globalization and Regionalisation</v>
      </c>
      <c r="B81" s="6" t="s">
        <v>126</v>
      </c>
      <c r="C81" s="8" t="s">
        <v>30</v>
      </c>
    </row>
    <row r="82" spans="1:3" ht="20.399999999999999" x14ac:dyDescent="0.2">
      <c r="A82" s="5" t="str">
        <f>HYPERLINK("[http://www.yorku.ca/yciss/library/Bible/periodicals c.xls] 'C33a'!A1", "Centerpiece - Newsletter of the Center for International Affairs at Harvard")</f>
        <v>Centerpiece - Newsletter of the Center for International Affairs at Harvard</v>
      </c>
      <c r="B82" s="6" t="s">
        <v>127</v>
      </c>
      <c r="C82" s="8"/>
    </row>
    <row r="83" spans="1:3" ht="40.799999999999997" x14ac:dyDescent="0.2">
      <c r="A83" s="5" t="str">
        <f>HYPERLINK("[http://www.yorku.ca/yciss/library/Bible/periodicals c.xls] C45!A1", "Centre for Defence and International Security Studies")</f>
        <v>Centre for Defence and International Security Studies</v>
      </c>
      <c r="B83" s="6" t="s">
        <v>128</v>
      </c>
      <c r="C83" s="8" t="s">
        <v>28</v>
      </c>
    </row>
    <row r="84" spans="1:3" x14ac:dyDescent="0.2">
      <c r="A84" s="5" t="str">
        <f>HYPERLINK("[http://www.yorku.ca/yciss/library/Bible/periodicals c.xls] 'C25c'!A1", "Centre for Defence and Security Studies Occasional Papers")</f>
        <v>Centre for Defence and Security Studies Occasional Papers</v>
      </c>
      <c r="B84" s="6" t="s">
        <v>129</v>
      </c>
      <c r="C84" s="8"/>
    </row>
    <row r="85" spans="1:3" ht="51" x14ac:dyDescent="0.2">
      <c r="A85" s="5" t="str">
        <f>HYPERLINK("[http://www.yorku.ca/yciss/library/Bible/periodicals c.xls] C34!A1", "Centre for Foreign Policy Studies - Miscellaneous")</f>
        <v>Centre for Foreign Policy Studies - Miscellaneous</v>
      </c>
      <c r="B85" s="6" t="s">
        <v>130</v>
      </c>
      <c r="C85" s="8" t="s">
        <v>24</v>
      </c>
    </row>
    <row r="86" spans="1:3" ht="51" x14ac:dyDescent="0.2">
      <c r="A86" s="5" t="str">
        <f>HYPERLINK("[http://www.yorku.ca/yciss/library/Bible/periodicals c.xls] 'C34a'!A1", "Centre for National Security Studies - Reflections")</f>
        <v>Centre for National Security Studies - Reflections</v>
      </c>
      <c r="B86" s="6" t="s">
        <v>131</v>
      </c>
      <c r="C86" s="8" t="s">
        <v>25</v>
      </c>
    </row>
    <row r="87" spans="1:3" ht="30.6" x14ac:dyDescent="0.2">
      <c r="A87" s="5" t="str">
        <f>HYPERLINK("[http://www.yorku.ca/yciss/library/Bible/periodicals c.xls] 'C34b'!A1", "Centre for Peace Studies, University of Auckland, N.Z.")</f>
        <v>Centre for Peace Studies, University of Auckland, N.Z.</v>
      </c>
      <c r="B87" s="6" t="s">
        <v>132</v>
      </c>
      <c r="C87" s="8" t="s">
        <v>26</v>
      </c>
    </row>
    <row r="88" spans="1:3" x14ac:dyDescent="0.2">
      <c r="A88" s="5" t="str">
        <f>HYPERLINK("[http://www.yorku.ca/yciss/library/Bible/periodicals c.xls] C35!A1", "Centre for Russian and East European Studies - Working Papers")</f>
        <v>Centre for Russian and East European Studies - Working Papers</v>
      </c>
      <c r="B88" s="6" t="s">
        <v>133</v>
      </c>
      <c r="C88" s="8"/>
    </row>
    <row r="89" spans="1:3" ht="30.6" x14ac:dyDescent="0.2">
      <c r="A89" s="5" t="str">
        <f>HYPERLINK("[http://www.yorku.ca/yciss/library/Bible/periodicals c.xls] C47!A1", "Centre for Strategic Studies New Zealand Working Paper")</f>
        <v>Centre for Strategic Studies New Zealand Working Paper</v>
      </c>
      <c r="B89" s="6" t="s">
        <v>134</v>
      </c>
      <c r="C89" s="8" t="s">
        <v>29</v>
      </c>
    </row>
    <row r="90" spans="1:3" ht="20.399999999999999" x14ac:dyDescent="0.2">
      <c r="A90" s="5" t="str">
        <f>HYPERLINK("[http://www.yorku.ca/yciss/library/Bible/periodicals c.xls] C36!A1", "Centre for Studies in Defence Resources Management Reports/Solicited Research Reports")</f>
        <v>Centre for Studies in Defence Resources Management Reports/Solicited Research Reports</v>
      </c>
      <c r="B90" s="6" t="s">
        <v>135</v>
      </c>
      <c r="C90" s="8"/>
    </row>
    <row r="91" spans="1:3" ht="20.399999999999999" x14ac:dyDescent="0.2">
      <c r="A91" s="5" t="str">
        <f>HYPERLINK("[http://www.yorku.ca/yciss/library/Bible/periodicals c.xls] 'C36a1'!A1", "CEPII Newsletter - Centre d'etudes prospectives et d'informations internationales")</f>
        <v>CEPII Newsletter - Centre d'etudes prospectives et d'informations internationales</v>
      </c>
      <c r="B91" s="6" t="s">
        <v>136</v>
      </c>
      <c r="C91" s="8"/>
    </row>
    <row r="92" spans="1:3" x14ac:dyDescent="0.2">
      <c r="A92" s="5" t="str">
        <f>HYPERLINK("[http://www.yorku.ca/yciss/library/Bible/periodicals c.xls] C48!A1", "Chaillot Papers")</f>
        <v>Chaillot Papers</v>
      </c>
      <c r="B92" s="6" t="s">
        <v>137</v>
      </c>
      <c r="C92" s="8"/>
    </row>
    <row r="93" spans="1:3" x14ac:dyDescent="0.2">
      <c r="A93" s="5" t="str">
        <f>HYPERLINK("[http://www.yorku.ca/yciss/library/Bible/periodicals c.xls] C46!A1", "Civil Society")</f>
        <v>Civil Society</v>
      </c>
      <c r="B93" s="6" t="s">
        <v>138</v>
      </c>
      <c r="C93" s="8"/>
    </row>
    <row r="94" spans="1:3" ht="20.399999999999999" x14ac:dyDescent="0.2">
      <c r="A94" s="5" t="str">
        <f>HYPERLINK("[http://www.yorku.ca/yciss/library/Bible/periodicals c.xls] 'C38a'!A1", "Commonwealth Currents")</f>
        <v>Commonwealth Currents</v>
      </c>
      <c r="B94" s="6" t="s">
        <v>139</v>
      </c>
      <c r="C94" s="8" t="s">
        <v>27</v>
      </c>
    </row>
    <row r="95" spans="1:3" x14ac:dyDescent="0.2">
      <c r="A95" s="5" t="str">
        <f>HYPERLINK("[http://www.yorku.ca/yciss/library/Bible/periodicals c.xls] C37!A1", "Comparative Strategy")</f>
        <v>Comparative Strategy</v>
      </c>
      <c r="B95" s="6" t="s">
        <v>140</v>
      </c>
      <c r="C95" s="8"/>
    </row>
    <row r="96" spans="1:3" x14ac:dyDescent="0.2">
      <c r="A96" s="5" t="str">
        <f>HYPERLINK("[http://www.yorku.ca/yciss/library/Bible/periodicals o!.xls] O7!A1", "Conference of Defence Associations Institute - On Track")</f>
        <v>Conference of Defence Associations Institute - On Track</v>
      </c>
      <c r="B96" s="6" t="s">
        <v>329</v>
      </c>
      <c r="C96" s="8"/>
    </row>
    <row r="97" spans="1:3" x14ac:dyDescent="0.2">
      <c r="A97" s="5" t="str">
        <f>HYPERLINK("[http://www.yorku.ca/yciss/library/Bible/periodicals c.xls] 'C37a'!A1", "Conflict Prevention Newsletter")</f>
        <v>Conflict Prevention Newsletter</v>
      </c>
      <c r="B97" s="6" t="s">
        <v>141</v>
      </c>
      <c r="C97" s="8"/>
    </row>
    <row r="98" spans="1:3" x14ac:dyDescent="0.2">
      <c r="A98" s="5" t="str">
        <f>HYPERLINK("[http://www.yorku.ca/yciss/library/Bible/periodicals c.xls] C39!A1", "Conflict Quarterly")</f>
        <v>Conflict Quarterly</v>
      </c>
      <c r="B98" s="6" t="s">
        <v>142</v>
      </c>
      <c r="C98" s="8"/>
    </row>
    <row r="99" spans="1:3" x14ac:dyDescent="0.2">
      <c r="A99" s="5" t="str">
        <f>HYPERLINK("[http://www.yorku.ca/yciss/library/Bible/periodicals c.xls] C40!A1", "Conflict Resolution/The Journal of Conflict Resolution")</f>
        <v>Conflict Resolution/The Journal of Conflict Resolution</v>
      </c>
      <c r="B99" s="6" t="s">
        <v>143</v>
      </c>
      <c r="C99" s="8"/>
    </row>
    <row r="100" spans="1:3" x14ac:dyDescent="0.2">
      <c r="A100" s="5" t="str">
        <f>HYPERLINK("[http://www.yorku.ca/yciss/library/Bible/periodicals c.xls] C50!A1", "Congressional Research Service")</f>
        <v>Congressional Research Service</v>
      </c>
      <c r="B100" s="6" t="s">
        <v>144</v>
      </c>
      <c r="C100" s="8" t="s">
        <v>30</v>
      </c>
    </row>
    <row r="101" spans="1:3" x14ac:dyDescent="0.2">
      <c r="A101" s="5" t="str">
        <f>HYPERLINK("[http://www.yorku.ca/yciss/library/Bible/periodicals a.xls] A14!A1", "Contemporary Security Policy (formerly Arms Control)")</f>
        <v>Contemporary Security Policy (formerly Arms Control)</v>
      </c>
      <c r="B101" s="6" t="s">
        <v>145</v>
      </c>
      <c r="C101" s="8"/>
    </row>
    <row r="102" spans="1:3" ht="20.399999999999999" x14ac:dyDescent="0.2">
      <c r="A102" s="5" t="str">
        <f>HYPERLINK("[http://www.yorku.ca/yciss/library/Bible/periodicals i!.xls] I4b!A1", "Contemporary Southeast Asia Journal of International and Strategic Affairs")</f>
        <v>Contemporary Southeast Asia Journal of International and Strategic Affairs</v>
      </c>
      <c r="B102" s="6" t="s">
        <v>146</v>
      </c>
      <c r="C102" s="8"/>
    </row>
    <row r="103" spans="1:3" x14ac:dyDescent="0.2">
      <c r="A103" s="5" t="str">
        <f>HYPERLINK("[http://www.yorku.ca/yciss/library/Bible/periodicals c.xls] 'C40a'!A1", "Cooperation and Conflict")</f>
        <v>Cooperation and Conflict</v>
      </c>
      <c r="B103" s="6" t="s">
        <v>147</v>
      </c>
      <c r="C103" s="8"/>
    </row>
    <row r="104" spans="1:3" x14ac:dyDescent="0.2">
      <c r="A104" s="5" t="str">
        <f>HYPERLINK("[http://www.yorku.ca/yciss/library/Bible/periodicals c.xls] C41!A1", "Council for Arms Control - Bulletins")</f>
        <v>Council for Arms Control - Bulletins</v>
      </c>
      <c r="B104" s="6" t="s">
        <v>148</v>
      </c>
      <c r="C104" s="8"/>
    </row>
    <row r="105" spans="1:3" x14ac:dyDescent="0.2">
      <c r="A105" s="5" t="str">
        <f>HYPERLINK("[http://www.yorku.ca/yciss/library/Bible/periodicals c.xls] C42!A1", "Council for Arms Control - Miscellaneous")</f>
        <v>Council for Arms Control - Miscellaneous</v>
      </c>
      <c r="B105" s="6" t="s">
        <v>149</v>
      </c>
      <c r="C105" s="8"/>
    </row>
    <row r="106" spans="1:3" x14ac:dyDescent="0.2">
      <c r="A106" s="5" t="str">
        <f>HYPERLINK("[http://www.yorku.ca/yciss/library/Bible/periodicals c.xls] C43!A1", "Current Digest of the Soviet/Post-Soviet Press")</f>
        <v>Current Digest of the Soviet/Post-Soviet Press</v>
      </c>
      <c r="B106" s="6" t="s">
        <v>150</v>
      </c>
      <c r="C106" s="8"/>
    </row>
    <row r="107" spans="1:3" x14ac:dyDescent="0.2">
      <c r="A107" s="5" t="str">
        <f>HYPERLINK("[http://www.yorku.ca/yciss/library/Bible/periodicals c.xls] C44!A1", "Current History")</f>
        <v>Current History</v>
      </c>
      <c r="B107" s="6" t="s">
        <v>151</v>
      </c>
      <c r="C107" s="8"/>
    </row>
    <row r="108" spans="1:3" x14ac:dyDescent="0.2">
      <c r="A108" s="5" t="str">
        <f>HYPERLINK("[http://www.yorku.ca/yciss/library/Bible/periodicals d.xls] D5!A1", "Daedalus")</f>
        <v>Daedalus</v>
      </c>
      <c r="B108" s="6" t="s">
        <v>152</v>
      </c>
      <c r="C108" s="8"/>
    </row>
    <row r="109" spans="1:3" x14ac:dyDescent="0.2">
      <c r="A109" s="5" t="str">
        <f>HYPERLINK("[http://www.yorku.ca/yciss/library/Bible/periodicals d.xls] D5a!A1", "Defence Newsletter")</f>
        <v>Defence Newsletter</v>
      </c>
      <c r="B109" s="6" t="s">
        <v>153</v>
      </c>
      <c r="C109" s="8"/>
    </row>
    <row r="110" spans="1:3" x14ac:dyDescent="0.2">
      <c r="A110" s="5" t="str">
        <f>HYPERLINK("[http://www.yorku.ca/yciss/library/Bible/periodicals d.xls] D6!A1", "Defense Analysis")</f>
        <v>Defense Analysis</v>
      </c>
      <c r="B110" s="6" t="s">
        <v>175</v>
      </c>
      <c r="C110" s="8"/>
    </row>
    <row r="111" spans="1:3" x14ac:dyDescent="0.2">
      <c r="A111" s="5" t="str">
        <f>HYPERLINK("[http://www.yorku.ca/yciss/library/Bible/periodicals d.xls] D7!A1", "Defense and Diplomacy")</f>
        <v>Defense and Diplomacy</v>
      </c>
      <c r="B111" s="6" t="s">
        <v>176</v>
      </c>
      <c r="C111" s="8"/>
    </row>
    <row r="112" spans="1:3" x14ac:dyDescent="0.2">
      <c r="A112" s="5" t="str">
        <f>HYPERLINK("[http://www.yorku.ca/yciss/library/Bible/periodicals d.xls] D7a!A1", "Defense and Disarmament Alternatives")</f>
        <v>Defense and Disarmament Alternatives</v>
      </c>
      <c r="B112" s="6" t="s">
        <v>177</v>
      </c>
      <c r="C112" s="8"/>
    </row>
    <row r="113" spans="1:3" x14ac:dyDescent="0.2">
      <c r="A113" s="5" t="str">
        <f>HYPERLINK("[http://www.yorku.ca/yciss/library/Bible/periodicals d.xls] D8!A1", "Defense Monitor")</f>
        <v>Defense Monitor</v>
      </c>
      <c r="B113" s="6" t="s">
        <v>178</v>
      </c>
      <c r="C113" s="8"/>
    </row>
    <row r="114" spans="1:3" ht="20.399999999999999" x14ac:dyDescent="0.2">
      <c r="A114" s="5" t="str">
        <f>HYPERLINK("[http://www.yorku.ca/yciss/library/Bible/periodicals d.xls] D8a!A1", "DFID - Department for International Development")</f>
        <v>DFID - Department for International Development</v>
      </c>
      <c r="B114" s="6" t="s">
        <v>179</v>
      </c>
      <c r="C114" s="8" t="s">
        <v>31</v>
      </c>
    </row>
    <row r="115" spans="1:3" x14ac:dyDescent="0.2">
      <c r="A115" s="5" t="str">
        <f>HYPERLINK("[http://www.yorku.ca/yciss/library/Bible/periodicals d.xls] D10!A1", "Dialogue Monitor")</f>
        <v>Dialogue Monitor</v>
      </c>
      <c r="B115" s="6" t="s">
        <v>180</v>
      </c>
      <c r="C115" s="8"/>
    </row>
    <row r="116" spans="1:3" x14ac:dyDescent="0.2">
      <c r="A116" s="5" t="str">
        <f>HYPERLINK("[http://www.yorku.ca/yciss/library/Bible/periodicals e!.xls] E4!A1", "East Asia Forum")</f>
        <v>East Asia Forum</v>
      </c>
      <c r="B116" s="6" t="s">
        <v>181</v>
      </c>
      <c r="C116" s="8"/>
    </row>
    <row r="117" spans="1:3" x14ac:dyDescent="0.2">
      <c r="A117" s="5" t="str">
        <f>HYPERLINK("[http://www.yorku.ca/yciss/library/Bible/periodicals e!.xls] E4b!A1", "East Asian Strategic Review")</f>
        <v>East Asian Strategic Review</v>
      </c>
      <c r="B117" s="6" t="s">
        <v>182</v>
      </c>
      <c r="C117" s="8"/>
    </row>
    <row r="118" spans="1:3" x14ac:dyDescent="0.2">
      <c r="A118" s="5" t="str">
        <f>HYPERLINK("[http://www.yorku.ca/yciss/library/Bible/periodicals e!.xls] E4c!A1", "East European Constitutional Review")</f>
        <v>East European Constitutional Review</v>
      </c>
      <c r="B118" s="6" t="s">
        <v>183</v>
      </c>
      <c r="C118" s="8"/>
    </row>
    <row r="119" spans="1:3" x14ac:dyDescent="0.2">
      <c r="A119" s="5" t="str">
        <f>HYPERLINK("[http://www.yorku.ca/yciss/library/Bible/periodicals e!.xls] E4a!A1", "Eastern Asia Policy Papers")</f>
        <v>Eastern Asia Policy Papers</v>
      </c>
      <c r="B119" s="6" t="s">
        <v>184</v>
      </c>
      <c r="C119" s="8"/>
    </row>
    <row r="120" spans="1:3" x14ac:dyDescent="0.2">
      <c r="A120" s="5" t="str">
        <f>HYPERLINK("[http://www.yorku.ca/yciss/library/Bible/periodicals e!.xls] E4d!A1", "East-West Center - Observer/Special Reports/Asia Pacific Issues")</f>
        <v>East-West Center - Observer/Special Reports/Asia Pacific Issues</v>
      </c>
      <c r="B120" s="6" t="s">
        <v>185</v>
      </c>
      <c r="C120" s="8"/>
    </row>
    <row r="121" spans="1:3" x14ac:dyDescent="0.2">
      <c r="A121" s="5" t="str">
        <f>HYPERLINK("[http://www.yorku.ca/yciss/library/Bible/periodicals e!.xls] E5!A1", "Economic Impact")</f>
        <v>Economic Impact</v>
      </c>
      <c r="B121" s="6" t="s">
        <v>186</v>
      </c>
      <c r="C121" s="8"/>
    </row>
    <row r="122" spans="1:3" x14ac:dyDescent="0.2">
      <c r="A122" s="5" t="str">
        <f>HYPERLINK("[http://www.yorku.ca/yciss/library/Bible/periodicals e!.xls] E6!A1", "Economist")</f>
        <v>Economist</v>
      </c>
      <c r="B122" s="6" t="s">
        <v>187</v>
      </c>
      <c r="C122" s="8"/>
    </row>
    <row r="123" spans="1:3" x14ac:dyDescent="0.2">
      <c r="A123" s="5" t="str">
        <f>HYPERLINK("[http://www.yorku.ca/yciss/library/Bible/periodicals e!.xls] E6a!A1", "Economist - FOREIGN REPORT")</f>
        <v>Economist - FOREIGN REPORT</v>
      </c>
      <c r="B123" s="6" t="s">
        <v>188</v>
      </c>
      <c r="C123" s="8"/>
    </row>
    <row r="124" spans="1:3" x14ac:dyDescent="0.2">
      <c r="A124" s="5" t="str">
        <f>HYPERLINK("[http://www.yorku.ca/yciss/library/Bible/periodicals e!.xls] E6b!A1", "Ethics &amp; International Affairs")</f>
        <v>Ethics &amp; International Affairs</v>
      </c>
      <c r="B124" s="6" t="s">
        <v>189</v>
      </c>
      <c r="C124" s="8"/>
    </row>
    <row r="125" spans="1:3" x14ac:dyDescent="0.2">
      <c r="A125" s="5" t="str">
        <f>HYPERLINK("[http://www.yorku.ca/yciss/library/Bible/periodicals e!.xls] E6c!A1", "Etudes International")</f>
        <v>Etudes International</v>
      </c>
      <c r="B125" s="6" t="s">
        <v>190</v>
      </c>
      <c r="C125" s="8"/>
    </row>
    <row r="126" spans="1:3" x14ac:dyDescent="0.2">
      <c r="A126" s="5" t="str">
        <f>HYPERLINK("[http://www.yorku.ca/yciss/library/Bible/periodicals e!.xls] E7a!A1", "EU Info")</f>
        <v>EU Info</v>
      </c>
      <c r="B126" s="6" t="s">
        <v>191</v>
      </c>
      <c r="C126" s="8"/>
    </row>
    <row r="127" spans="1:3" ht="40.799999999999997" x14ac:dyDescent="0.2">
      <c r="A127" s="5" t="str">
        <f>HYPERLINK("[http://www.yorku.ca/yciss/library/Bible/periodicals e!.xls] E14!A1", "Eurasian File (Turkish International Cooperation Agency)")</f>
        <v>Eurasian File (Turkish International Cooperation Agency)</v>
      </c>
      <c r="B127" s="6" t="s">
        <v>192</v>
      </c>
      <c r="C127" s="8" t="s">
        <v>32</v>
      </c>
    </row>
    <row r="128" spans="1:3" x14ac:dyDescent="0.2">
      <c r="A128" s="5" t="str">
        <f>HYPERLINK("[http://www.yorku.ca/yciss/library/Bible/periodicals e!.xls] E15!A1", "Eurasian Studies (Turkish International Cooperation Agency)")</f>
        <v>Eurasian Studies (Turkish International Cooperation Agency)</v>
      </c>
      <c r="B128" s="6" t="s">
        <v>193</v>
      </c>
      <c r="C128" s="8"/>
    </row>
    <row r="129" spans="1:3" ht="61.2" x14ac:dyDescent="0.2">
      <c r="A129" s="5" t="str">
        <f>HYPERLINK("[http://www.yorku.ca/yciss/library/Bible/periodicals e!.xls] E7!A1", "Europe")</f>
        <v>Europe</v>
      </c>
      <c r="B129" s="6" t="s">
        <v>194</v>
      </c>
      <c r="C129" s="8" t="s">
        <v>33</v>
      </c>
    </row>
    <row r="130" spans="1:3" ht="51" x14ac:dyDescent="0.2">
      <c r="A130" s="5" t="str">
        <f>HYPERLINK("[http://www.yorku.ca/yciss/library/Bible/periodicals e!.xls] E8!A1", "European Affairs")</f>
        <v>European Affairs</v>
      </c>
      <c r="B130" s="6" t="s">
        <v>195</v>
      </c>
      <c r="C130" s="8" t="s">
        <v>34</v>
      </c>
    </row>
    <row r="131" spans="1:3" x14ac:dyDescent="0.2">
      <c r="A131" s="5" t="str">
        <f>HYPERLINK("[http://www.yorku.ca/yciss/library/Bible/periodicals e!.xls] E8a!A1", "European Center for Security Studies - The Marshall Center Papers")</f>
        <v>European Center for Security Studies - The Marshall Center Papers</v>
      </c>
      <c r="B131" s="6" t="s">
        <v>196</v>
      </c>
      <c r="C131" s="8"/>
    </row>
    <row r="132" spans="1:3" ht="20.399999999999999" x14ac:dyDescent="0.2">
      <c r="A132" s="5" t="str">
        <f>HYPERLINK("[http://www.yorku.ca/yciss/library/Bible/periodicals e!.xls] E9!A1", "European Journal of International Affairs")</f>
        <v>European Journal of International Affairs</v>
      </c>
      <c r="B132" s="6" t="s">
        <v>197</v>
      </c>
      <c r="C132" s="8" t="s">
        <v>35</v>
      </c>
    </row>
    <row r="133" spans="1:3" x14ac:dyDescent="0.2">
      <c r="A133" s="5" t="str">
        <f>HYPERLINK("[http://www.yorku.ca/yciss/library/Bible/periodicals e!.xls] E12!A1", "European Journal of International Relations")</f>
        <v>European Journal of International Relations</v>
      </c>
      <c r="B133" s="6" t="s">
        <v>198</v>
      </c>
      <c r="C133" s="8"/>
    </row>
    <row r="134" spans="1:3" x14ac:dyDescent="0.2">
      <c r="A134" s="5" t="str">
        <f>HYPERLINK("[http://www.yorku.ca/yciss/library/Bible/periodicals e!.xls] E10!A1", "European Security")</f>
        <v>European Security</v>
      </c>
      <c r="B134" s="6" t="s">
        <v>199</v>
      </c>
      <c r="C134" s="8"/>
    </row>
    <row r="135" spans="1:3" x14ac:dyDescent="0.2">
      <c r="A135" s="5" t="str">
        <f>HYPERLINK("[http://www.yorku.ca/yciss/library/Bible/periodicals e!.xls] E16!A1", "Exportwise")</f>
        <v>Exportwise</v>
      </c>
      <c r="B135" s="6" t="s">
        <v>200</v>
      </c>
      <c r="C135" s="8"/>
    </row>
    <row r="136" spans="1:3" x14ac:dyDescent="0.2">
      <c r="A136" s="5" t="str">
        <f>HYPERLINK("[http://www.yorku.ca/yciss/library/Bible/periodicals f!.xls] F4!A1", "Far Eastern Economic Review")</f>
        <v>Far Eastern Economic Review</v>
      </c>
      <c r="B136" s="6" t="s">
        <v>201</v>
      </c>
      <c r="C136" s="8"/>
    </row>
    <row r="137" spans="1:3" x14ac:dyDescent="0.2">
      <c r="A137" s="5" t="str">
        <f>HYPERLINK("[http://www.yorku.ca/yciss/library/Bible/periodicals f!.xls] F4a!A1", "Faraday Discussion Paper")</f>
        <v>Faraday Discussion Paper</v>
      </c>
      <c r="B137" s="6" t="s">
        <v>202</v>
      </c>
      <c r="C137" s="8"/>
    </row>
    <row r="138" spans="1:3" x14ac:dyDescent="0.2">
      <c r="A138" s="5" t="str">
        <f>HYPERLINK("[http://www.yorku.ca/yciss/library/Bible/periodicals f!.xls] F5!A1", "Federation of American Scientists - Public Interest Report")</f>
        <v>Federation of American Scientists - Public Interest Report</v>
      </c>
      <c r="B138" s="6" t="s">
        <v>203</v>
      </c>
      <c r="C138" s="8"/>
    </row>
    <row r="139" spans="1:3" x14ac:dyDescent="0.2">
      <c r="A139" s="5" t="str">
        <f>HYPERLINK("[http://www.yorku.ca/yciss/library/Bible/periodicals f!.xls] F6!A1", "Finnish Defence Studies")</f>
        <v>Finnish Defence Studies</v>
      </c>
      <c r="B139" s="6" t="s">
        <v>204</v>
      </c>
      <c r="C139" s="8"/>
    </row>
    <row r="140" spans="1:3" x14ac:dyDescent="0.2">
      <c r="A140" s="5" t="str">
        <f>HYPERLINK("[http://www.yorku.ca/yciss/library/Bible/periodicals f!.xls] F7!A1", "Fletcher Forum")</f>
        <v>Fletcher Forum</v>
      </c>
      <c r="B140" s="6" t="s">
        <v>205</v>
      </c>
      <c r="C140" s="8"/>
    </row>
    <row r="141" spans="1:3" x14ac:dyDescent="0.2">
      <c r="A141" s="5" t="str">
        <f>HYPERLINK("[http://www.yorku.ca/yciss/library/Bible/periodicals f!.xls] F7a1!A1", "FOCAL - Miscellaneous Publications")</f>
        <v>FOCAL - Miscellaneous Publications</v>
      </c>
      <c r="B141" s="6" t="s">
        <v>206</v>
      </c>
      <c r="C141" s="8"/>
    </row>
    <row r="142" spans="1:3" x14ac:dyDescent="0.2">
      <c r="A142" s="5" t="str">
        <f>HYPERLINK("[http://www.yorku.ca/yciss/library/Bible/periodicals f!.xls] F7a!A1", "Focus on Vienna")</f>
        <v>Focus on Vienna</v>
      </c>
      <c r="B142" s="6" t="s">
        <v>207</v>
      </c>
      <c r="C142" s="8"/>
    </row>
    <row r="143" spans="1:3" x14ac:dyDescent="0.2">
      <c r="A143" s="5" t="str">
        <f>HYPERLINK("[http://www.yorku.ca/yciss/library/Bible/periodicals f!.xls] F8!A1", "Foreign Affairs")</f>
        <v>Foreign Affairs</v>
      </c>
      <c r="B143" s="6" t="s">
        <v>208</v>
      </c>
      <c r="C143" s="8"/>
    </row>
    <row r="144" spans="1:3" x14ac:dyDescent="0.2">
      <c r="A144" s="5" t="str">
        <f>HYPERLINK("[http://www.yorku.ca/yciss/library/Bible/periodicals f!.xls] F9!A1", "Foreign Policy")</f>
        <v>Foreign Policy</v>
      </c>
      <c r="B144" s="6" t="s">
        <v>209</v>
      </c>
      <c r="C144" s="8"/>
    </row>
    <row r="145" spans="1:3" x14ac:dyDescent="0.2">
      <c r="A145" s="5" t="str">
        <f>HYPERLINK("[http://www.yorku.ca/yciss/library/Bible/periodicals f!.xls] F9a!A1", "Forum International")</f>
        <v>Forum International</v>
      </c>
      <c r="B145" s="6" t="s">
        <v>210</v>
      </c>
      <c r="C145" s="8"/>
    </row>
    <row r="146" spans="1:3" x14ac:dyDescent="0.2">
      <c r="A146" s="5" t="str">
        <f>HYPERLINK("[http://www.yorku.ca/yciss/library/Bible/periodicals f!.xls] F10!A1", "FPI Policy Briefs")</f>
        <v>FPI Policy Briefs</v>
      </c>
      <c r="B146" s="6" t="s">
        <v>211</v>
      </c>
      <c r="C146" s="8"/>
    </row>
    <row r="147" spans="1:3" x14ac:dyDescent="0.2">
      <c r="A147" s="5" t="str">
        <f>HYPERLINK("[http://www.yorku.ca/yciss/library/Bible/periodicals g!.xls] G8a!A1", "Global Dialogue - Weapons and War")</f>
        <v>Global Dialogue - Weapons and War</v>
      </c>
      <c r="B147" s="6" t="s">
        <v>212</v>
      </c>
      <c r="C147" s="8"/>
    </row>
    <row r="148" spans="1:3" x14ac:dyDescent="0.2">
      <c r="A148" s="5" t="str">
        <f>HYPERLINK("[http://www.yorku.ca/yciss/library/Bible/periodicals g!.xls] G8!A1", "Global Governance")</f>
        <v>Global Governance</v>
      </c>
      <c r="B148" s="6" t="s">
        <v>213</v>
      </c>
      <c r="C148" s="8"/>
    </row>
    <row r="149" spans="1:3" x14ac:dyDescent="0.2">
      <c r="A149" s="5" t="str">
        <f>HYPERLINK("[http://www.yorku.ca/yciss/library/Bible/periodicals g!.xls] G8b!A1", "Global Society")</f>
        <v>Global Society</v>
      </c>
      <c r="B149" s="6" t="s">
        <v>214</v>
      </c>
      <c r="C149" s="8"/>
    </row>
    <row r="150" spans="1:3" x14ac:dyDescent="0.2">
      <c r="A150" s="5" t="str">
        <f>HYPERLINK("[http://www.yorku.ca/yciss/library/Bible/periodicals g!.xls] G9!A1", "Grassroots Development Journal of the Inter-American Foundation")</f>
        <v>Grassroots Development Journal of the Inter-American Foundation</v>
      </c>
      <c r="B150" s="6" t="s">
        <v>255</v>
      </c>
      <c r="C150" s="8"/>
    </row>
    <row r="151" spans="1:3" x14ac:dyDescent="0.2">
      <c r="A151" s="5" t="str">
        <f>HYPERLINK("[http://www.yorku.ca/yciss/library/Bible/periodicals g!.xls] G10!A1", "Gulf Centre for Strategic Studies")</f>
        <v>Gulf Centre for Strategic Studies</v>
      </c>
      <c r="B151" s="6" t="s">
        <v>256</v>
      </c>
      <c r="C151" s="8"/>
    </row>
    <row r="152" spans="1:3" x14ac:dyDescent="0.2">
      <c r="A152" s="5" t="str">
        <f>HYPERLINK("[http://www.yorku.ca/yciss/library/Bible/periodicals h!.xls] H5!A1", "Henry L. Stimson Center - Occasional Papers")</f>
        <v>Henry L. Stimson Center - Occasional Papers</v>
      </c>
      <c r="B152" s="6" t="s">
        <v>269</v>
      </c>
      <c r="C152" s="8"/>
    </row>
    <row r="153" spans="1:3" x14ac:dyDescent="0.2">
      <c r="A153" s="5" t="str">
        <f>HYPERLINK("[http://www.yorku.ca/yciss/library/Bible/periodicals h!.xls] H6!A1", "Henry L. Stimson Center - Reports")</f>
        <v>Henry L. Stimson Center - Reports</v>
      </c>
      <c r="B153" s="6" t="s">
        <v>270</v>
      </c>
      <c r="C153" s="8"/>
    </row>
    <row r="154" spans="1:3" x14ac:dyDescent="0.2">
      <c r="A154" s="5" t="str">
        <f>HYPERLINK("[http://www.yorku.ca/yciss/library/Bible/periodicals h!.xls] H7!A1", "Hiroshima Research News")</f>
        <v>Hiroshima Research News</v>
      </c>
      <c r="B154" s="6" t="s">
        <v>271</v>
      </c>
      <c r="C154" s="8"/>
    </row>
    <row r="155" spans="1:3" x14ac:dyDescent="0.2">
      <c r="A155" s="5" t="str">
        <f>HYPERLINK("[http://www.yorku.ca/yciss/library/Bible/periodicals i!.xls] I2!A1", "IDDS Briefing Paper")</f>
        <v>IDDS Briefing Paper</v>
      </c>
      <c r="B155" s="6" t="s">
        <v>272</v>
      </c>
      <c r="C155" s="8"/>
    </row>
    <row r="156" spans="1:3" ht="20.399999999999999" x14ac:dyDescent="0.2">
      <c r="A156" s="5" t="str">
        <f>HYPERLINK("[http://www.yorku.ca/yciss/library/Bible/periodicals i!.xls] I12a!A1", "IDRC Briefing ")</f>
        <v xml:space="preserve">IDRC Briefing </v>
      </c>
      <c r="B156" s="6" t="s">
        <v>273</v>
      </c>
      <c r="C156" s="8" t="s">
        <v>36</v>
      </c>
    </row>
    <row r="157" spans="1:3" x14ac:dyDescent="0.2">
      <c r="A157" s="5" t="str">
        <f>HYPERLINK("[http://www.yorku.ca/yciss/library/Bible/periodicals i!.xls] I2a!A1", "IDSS Working Paper")</f>
        <v>IDSS Working Paper</v>
      </c>
      <c r="B157" s="6" t="s">
        <v>274</v>
      </c>
      <c r="C157" s="8"/>
    </row>
    <row r="158" spans="1:3" ht="40.799999999999997" x14ac:dyDescent="0.2">
      <c r="A158" s="5" t="str">
        <f>HYPERLINK("[http://www.yorku.ca/yciss/library/Bible/periodicals i!.xls] I3!A1", "IGCC (Institute on Global Conflict and Cooperation) - Miscellaneous")</f>
        <v>IGCC (Institute on Global Conflict and Cooperation) - Miscellaneous</v>
      </c>
      <c r="B158" s="6" t="s">
        <v>275</v>
      </c>
      <c r="C158" s="8" t="s">
        <v>37</v>
      </c>
    </row>
    <row r="159" spans="1:3" x14ac:dyDescent="0.2">
      <c r="A159" s="5" t="str">
        <f>HYPERLINK("[http://www.yorku.ca/yciss/library/Bible/periodicals i!.xls] I3b!A1", "IIGP News")</f>
        <v>IIGP News</v>
      </c>
      <c r="B159" s="6" t="s">
        <v>276</v>
      </c>
      <c r="C159" s="8"/>
    </row>
    <row r="160" spans="1:3" ht="20.399999999999999" x14ac:dyDescent="0.2">
      <c r="A160" s="5" t="str">
        <f>HYPERLINK("[http://www.yorku.ca/yciss/library/Bible/periodicals i!.xls] I3a!A1", "Institute for International Policy Studies (IIPS) - News and Policy Papers")</f>
        <v>Institute for International Policy Studies (IIPS) - News and Policy Papers</v>
      </c>
      <c r="B160" s="6" t="s">
        <v>277</v>
      </c>
      <c r="C160" s="8"/>
    </row>
    <row r="161" spans="1:3" x14ac:dyDescent="0.2">
      <c r="A161" s="5" t="str">
        <f>HYPERLINK("[http://www.yorku.ca/yciss/library/Bible/periodicals i!.xls] I5!A1", "Indian Ocean Centre for Peace Studies-Briefing/Occasional Papers")</f>
        <v>Indian Ocean Centre for Peace Studies-Briefing/Occasional Papers</v>
      </c>
      <c r="B161" s="6" t="s">
        <v>278</v>
      </c>
      <c r="C161" s="8"/>
    </row>
    <row r="162" spans="1:3" x14ac:dyDescent="0.2">
      <c r="A162" s="5" t="str">
        <f>HYPERLINK("[http://www.yorku.ca/yciss/library/Bible/periodicals i!.xls] I6!A1", "Indochina Chronology")</f>
        <v>Indochina Chronology</v>
      </c>
      <c r="B162" s="6" t="s">
        <v>279</v>
      </c>
      <c r="C162" s="8"/>
    </row>
    <row r="163" spans="1:3" x14ac:dyDescent="0.2">
      <c r="A163" s="5" t="str">
        <f>HYPERLINK("[http://www.yorku.ca/yciss/library/Bible/periodicals i!.xls] I6a!A1", "Indonesian Quarterly")</f>
        <v>Indonesian Quarterly</v>
      </c>
      <c r="B163" s="6" t="s">
        <v>280</v>
      </c>
      <c r="C163" s="8"/>
    </row>
    <row r="164" spans="1:3" x14ac:dyDescent="0.2">
      <c r="A164" s="5" t="str">
        <f>HYPERLINK("[http://www.yorku.ca/yciss/library/Bible/periodicals i!.xls] I6c!A1", "Institute for Defence and Disarmament Studies ")</f>
        <v xml:space="preserve">Institute for Defence and Disarmament Studies </v>
      </c>
      <c r="B164" s="6" t="s">
        <v>281</v>
      </c>
      <c r="C164" s="8"/>
    </row>
    <row r="165" spans="1:3" x14ac:dyDescent="0.2">
      <c r="A165" s="5" t="str">
        <f>HYPERLINK("[http://www.yorku.ca/yciss/library/Bible/periodicals i!.xls] I27!A1", "Institute for Defence Policy Publications - Papers and Monographs")</f>
        <v>Institute for Defence Policy Publications - Papers and Monographs</v>
      </c>
      <c r="B165" s="6" t="s">
        <v>347</v>
      </c>
      <c r="C165" s="8"/>
    </row>
    <row r="166" spans="1:3" x14ac:dyDescent="0.2">
      <c r="A166" s="5" t="str">
        <f>HYPERLINK("[http://www.yorku.ca/yciss/library/Bible/periodicals i!.xls] I7!A1", "Institute for East-West Security Studies - Meeting Reports")</f>
        <v>Institute for East-West Security Studies - Meeting Reports</v>
      </c>
      <c r="B166" s="6" t="s">
        <v>348</v>
      </c>
      <c r="C166" s="8"/>
    </row>
    <row r="167" spans="1:3" ht="20.399999999999999" x14ac:dyDescent="0.2">
      <c r="A167" s="5" t="str">
        <f>HYPERLINK("[http://www.yorku.ca/yciss/library/Bible/periodicals i!.xls] I8!A1", "Institute for East-West Security Studies - Occasional Papers/Public Policy Papers/Monograph Series")</f>
        <v>Institute for East-West Security Studies - Occasional Papers/Public Policy Papers/Monograph Series</v>
      </c>
      <c r="B167" s="6" t="s">
        <v>349</v>
      </c>
      <c r="C167" s="8"/>
    </row>
    <row r="168" spans="1:3" x14ac:dyDescent="0.2">
      <c r="A168" s="5" t="str">
        <f>HYPERLINK("[http://www.yorku.ca/yciss/library/Bible/periodicals i!.xls] I9!A1", "Institute for East-West Security Studies - Public Policy Papers")</f>
        <v>Institute for East-West Security Studies - Public Policy Papers</v>
      </c>
      <c r="B168" s="6" t="s">
        <v>350</v>
      </c>
      <c r="C168" s="8"/>
    </row>
    <row r="169" spans="1:3" x14ac:dyDescent="0.2">
      <c r="A169" s="5" t="str">
        <f>HYPERLINK("[http://www.yorku.ca/yciss/library/Bible/periodicals i!.xls] I10!A1", "Institute for National Strategic Studies - McNair Papers")</f>
        <v>Institute for National Strategic Studies - McNair Papers</v>
      </c>
      <c r="B169" s="6" t="s">
        <v>351</v>
      </c>
      <c r="C169" s="8"/>
    </row>
    <row r="170" spans="1:3" ht="20.399999999999999" x14ac:dyDescent="0.2">
      <c r="A170" s="5" t="str">
        <f>HYPERLINK("[http://www.yorku.ca/yciss/library/Bible/periodicals i!.xls] I11b!A1", "Institute for National Strategic Studies - Strategic Forum")</f>
        <v>Institute for National Strategic Studies - Strategic Forum</v>
      </c>
      <c r="B170" s="6" t="s">
        <v>352</v>
      </c>
      <c r="C170" s="8" t="s">
        <v>38</v>
      </c>
    </row>
    <row r="171" spans="1:3" x14ac:dyDescent="0.2">
      <c r="A171" s="5" t="str">
        <f>HYPERLINK("[http://www.yorku.ca/yciss/library/Bible/periodicals i!.xls] I11!A1", "Institute for National Strategic Studies-Miscellaneous")</f>
        <v>Institute for National Strategic Studies-Miscellaneous</v>
      </c>
      <c r="B171" s="6" t="s">
        <v>353</v>
      </c>
      <c r="C171" s="8"/>
    </row>
    <row r="172" spans="1:3" x14ac:dyDescent="0.2">
      <c r="A172" s="5" t="str">
        <f>HYPERLINK("[http://www.yorku.ca/yciss/library/Bible/periodicals i!.xls] I11c!A1", "Institute for Security Studies - Mongraphs and Papers")</f>
        <v>Institute for Security Studies - Mongraphs and Papers</v>
      </c>
      <c r="B172" s="6" t="s">
        <v>354</v>
      </c>
      <c r="C172" s="8"/>
    </row>
    <row r="173" spans="1:3" x14ac:dyDescent="0.2">
      <c r="A173" s="5" t="str">
        <f>HYPERLINK("[http://www.yorku.ca/yciss/library/Bible/periodicals i!.xls] I4!A1", "Institute for the Study of Diplomacy")</f>
        <v>Institute for the Study of Diplomacy</v>
      </c>
      <c r="B173" s="6" t="s">
        <v>355</v>
      </c>
      <c r="C173" s="8"/>
    </row>
    <row r="174" spans="1:3" x14ac:dyDescent="0.2">
      <c r="A174" s="5" t="str">
        <f>HYPERLINK("[http://www.yorku.ca/yciss/library/Bible/periodicals i!.xls] I11a!A1", "Institute on Global Conflict and Cooperation")</f>
        <v>Institute on Global Conflict and Cooperation</v>
      </c>
      <c r="B174" s="6" t="s">
        <v>356</v>
      </c>
      <c r="C174" s="8"/>
    </row>
    <row r="175" spans="1:3" x14ac:dyDescent="0.2">
      <c r="A175" s="5" t="str">
        <f>HYPERLINK("[http://www.yorku.ca/yciss/library/Bible/periodicals i!.xls] I12b!A1", "Intelligence Newsletter")</f>
        <v>Intelligence Newsletter</v>
      </c>
      <c r="B175" s="6" t="s">
        <v>357</v>
      </c>
      <c r="C175" s="8"/>
    </row>
    <row r="176" spans="1:3" x14ac:dyDescent="0.2">
      <c r="A176" s="5" t="str">
        <f>HYPERLINK("[http://www.yorku.ca/yciss/library/Bible/periodicals i!.xls] I14a!A1", "Intercom ")</f>
        <v xml:space="preserve">Intercom </v>
      </c>
      <c r="B176" s="6" t="s">
        <v>358</v>
      </c>
      <c r="C176" s="8"/>
    </row>
    <row r="177" spans="1:3" ht="20.399999999999999" x14ac:dyDescent="0.2">
      <c r="A177" s="5" t="str">
        <f>HYPERLINK("[http://www.yorku.ca/yciss/library/Bible/periodicals i!.xls] I12!A1", "International Boundaries Research Unit - Boundary and Security Bulletin")</f>
        <v>International Boundaries Research Unit - Boundary and Security Bulletin</v>
      </c>
      <c r="B177" s="6" t="s">
        <v>359</v>
      </c>
      <c r="C177" s="8"/>
    </row>
    <row r="178" spans="1:3" x14ac:dyDescent="0.2">
      <c r="A178" s="5" t="str">
        <f>HYPERLINK("[http://www.yorku.ca/yciss/library/Bible/periodicals i!.xls] I13!A1", "International Boundaries Research Unit - Miscellaneous")</f>
        <v>International Boundaries Research Unit - Miscellaneous</v>
      </c>
      <c r="B178" s="6" t="s">
        <v>360</v>
      </c>
      <c r="C178" s="8"/>
    </row>
    <row r="179" spans="1:3" x14ac:dyDescent="0.2">
      <c r="A179" s="5" t="str">
        <f>HYPERLINK("[http://www.yorku.ca/yciss/library/Bible/periodicals i!.xls] I14!A1", "International Boundaries Research Unit - Newsletter")</f>
        <v>International Boundaries Research Unit - Newsletter</v>
      </c>
      <c r="B179" s="6" t="s">
        <v>361</v>
      </c>
      <c r="C179" s="8"/>
    </row>
    <row r="180" spans="1:3" x14ac:dyDescent="0.2">
      <c r="A180" s="5" t="str">
        <f>HYPERLINK("[http://www.yorku.ca/yciss/library/Bible/periodicals i!.xls] I15!A1", "International Canada")</f>
        <v>International Canada</v>
      </c>
      <c r="B180" s="6" t="s">
        <v>362</v>
      </c>
      <c r="C180" s="8"/>
    </row>
    <row r="181" spans="1:3" x14ac:dyDescent="0.2">
      <c r="A181" s="5" t="str">
        <f>HYPERLINK("[http://www.yorku.ca/yciss/library/Bible/periodicals i!.xls] I16!A1", "International Defense Review ")</f>
        <v xml:space="preserve">International Defense Review </v>
      </c>
      <c r="B181" s="6" t="s">
        <v>363</v>
      </c>
      <c r="C181" s="8"/>
    </row>
    <row r="182" spans="1:3" x14ac:dyDescent="0.2">
      <c r="A182" s="5" t="str">
        <f>HYPERLINK("[http://www.yorku.ca/yciss/library/Bible/periodicals i!.xls] I17!A1", "International Economic Insights ")</f>
        <v xml:space="preserve">International Economic Insights </v>
      </c>
      <c r="B182" s="6" t="s">
        <v>364</v>
      </c>
      <c r="C182" s="8"/>
    </row>
    <row r="183" spans="1:3" x14ac:dyDescent="0.2">
      <c r="A183" s="5" t="str">
        <f>HYPERLINK("[http://www.yorku.ca/yciss/library/Bible/periodicals i!.xls] I17aa!A1", "International Feminist Journal of Politics ")</f>
        <v xml:space="preserve">International Feminist Journal of Politics </v>
      </c>
      <c r="B183" s="6" t="s">
        <v>365</v>
      </c>
      <c r="C183" s="8"/>
    </row>
    <row r="184" spans="1:3" x14ac:dyDescent="0.2">
      <c r="A184" s="5" t="str">
        <f>HYPERLINK("[http://www.yorku.ca/yciss/library/Bible/periodicals i!.xls] I6b!A1", "International Institute for Democracy")</f>
        <v>International Institute for Democracy</v>
      </c>
      <c r="B184" s="6" t="s">
        <v>366</v>
      </c>
      <c r="C184" s="8"/>
    </row>
    <row r="185" spans="1:3" x14ac:dyDescent="0.2">
      <c r="A185" s="5" t="str">
        <f>HYPERLINK("[http://www.yorku.ca/yciss/library/Bible/periodicals i!.xls] I17a!A1", "International Institute for Strategic Studies - Strategic Comments")</f>
        <v>International Institute for Strategic Studies - Strategic Comments</v>
      </c>
      <c r="B185" s="6" t="s">
        <v>367</v>
      </c>
      <c r="C185" s="8"/>
    </row>
    <row r="186" spans="1:3" x14ac:dyDescent="0.2">
      <c r="A186" s="5" t="str">
        <f>HYPERLINK("[http://www.yorku.ca/yciss/library/Bible/periodicals i!.xls] I18!A1", "International Journal")</f>
        <v>International Journal</v>
      </c>
      <c r="B186" s="6" t="s">
        <v>368</v>
      </c>
      <c r="C186" s="8"/>
    </row>
    <row r="187" spans="1:3" x14ac:dyDescent="0.2">
      <c r="A187" s="5" t="str">
        <f>HYPERLINK("[http://www.yorku.ca/yciss/library/Bible/periodicals i!.xls] I18a!A1", "International Negotiation")</f>
        <v>International Negotiation</v>
      </c>
      <c r="B187" s="6" t="s">
        <v>369</v>
      </c>
      <c r="C187" s="8"/>
    </row>
    <row r="188" spans="1:3" x14ac:dyDescent="0.2">
      <c r="A188" s="5" t="str">
        <f>HYPERLINK("[http://www.yorku.ca/yciss/library/Bible/periodicals i!.xls] I19!A1", "International Organization")</f>
        <v>International Organization</v>
      </c>
      <c r="B188" s="6" t="s">
        <v>370</v>
      </c>
      <c r="C188" s="8"/>
    </row>
    <row r="189" spans="1:3" x14ac:dyDescent="0.2">
      <c r="A189" s="5" t="str">
        <f>HYPERLINK("[http://www.yorku.ca/yciss/library/Bible/periodicals i!.xls] I20!A1", "International Peace Academy - Reports/Occasional Papers")</f>
        <v>International Peace Academy - Reports/Occasional Papers</v>
      </c>
      <c r="B189" s="6" t="s">
        <v>371</v>
      </c>
      <c r="C189" s="8"/>
    </row>
    <row r="190" spans="1:3" x14ac:dyDescent="0.2">
      <c r="A190" s="5" t="str">
        <f>HYPERLINK("[http://www.yorku.ca/yciss/library/Bible/periodicals i!.xls] I20ai!A1", "International Peace Research Newsletter")</f>
        <v>International Peace Research Newsletter</v>
      </c>
      <c r="B190" s="6" t="s">
        <v>372</v>
      </c>
      <c r="C190" s="8"/>
    </row>
    <row r="191" spans="1:3" x14ac:dyDescent="0.2">
      <c r="A191" s="5" t="str">
        <f>HYPERLINK("[http://www.yorku.ca/yciss/library/Bible/periodicals i!.xls] I20a!A1", "International Peacekeeping")</f>
        <v>International Peacekeeping</v>
      </c>
      <c r="B191" s="6" t="s">
        <v>373</v>
      </c>
      <c r="C191" s="8"/>
    </row>
    <row r="192" spans="1:3" x14ac:dyDescent="0.2">
      <c r="A192" s="5" t="str">
        <f>HYPERLINK("[http://www.yorku.ca/yciss/library/Bible/periodicals i!.xls] I21!A1", "International Perspectives")</f>
        <v>International Perspectives</v>
      </c>
      <c r="B192" s="6" t="s">
        <v>374</v>
      </c>
      <c r="C192" s="8"/>
    </row>
    <row r="193" spans="1:3" x14ac:dyDescent="0.2">
      <c r="A193" s="5" t="str">
        <f>HYPERLINK("[http://www.yorku.ca/yciss/library/Bible/periodicals i!.xls] I21a!A1", "International Relations Bulletin")</f>
        <v>International Relations Bulletin</v>
      </c>
      <c r="B193" s="6" t="s">
        <v>375</v>
      </c>
      <c r="C193" s="8"/>
    </row>
    <row r="194" spans="1:3" x14ac:dyDescent="0.2">
      <c r="A194" s="5" t="str">
        <f>HYPERLINK("[http://www.yorku.ca/yciss/library/Bible/periodicals i!.xls] I22!A1", "International Security")</f>
        <v>International Security</v>
      </c>
      <c r="B194" s="6" t="s">
        <v>376</v>
      </c>
      <c r="C194" s="8"/>
    </row>
    <row r="195" spans="1:3" x14ac:dyDescent="0.2">
      <c r="A195" s="5" t="str">
        <f>HYPERLINK("[http://www.yorku.ca/yciss/library/Bible/periodicals i!.xls] I22a!A1", "International Security Digest")</f>
        <v>International Security Digest</v>
      </c>
      <c r="B195" s="6" t="s">
        <v>377</v>
      </c>
      <c r="C195" s="8"/>
    </row>
    <row r="196" spans="1:3" x14ac:dyDescent="0.2">
      <c r="A196" s="5" t="str">
        <f>HYPERLINK("[http://www.yorku.ca/yciss/library/Bible/periodicals i!.xls] I23!A1", "International Spectator")</f>
        <v>International Spectator</v>
      </c>
      <c r="B196" s="6" t="s">
        <v>378</v>
      </c>
      <c r="C196" s="8"/>
    </row>
    <row r="197" spans="1:3" x14ac:dyDescent="0.2">
      <c r="A197" s="5" t="str">
        <f>HYPERLINK("[http://www.yorku.ca/yciss/library/Bible/periodicals i!.xls] I24!A1", "International Strategic Studies")</f>
        <v>International Strategic Studies</v>
      </c>
      <c r="B197" s="6" t="s">
        <v>379</v>
      </c>
      <c r="C197" s="8"/>
    </row>
    <row r="198" spans="1:3" x14ac:dyDescent="0.2">
      <c r="A198" s="5" t="str">
        <f>HYPERLINK("[http://www.yorku.ca/yciss/library/Bible/periodicals i!.xls] I24a!A1", "International Studies")</f>
        <v>International Studies</v>
      </c>
      <c r="B198" s="6" t="s">
        <v>380</v>
      </c>
      <c r="C198" s="8"/>
    </row>
    <row r="199" spans="1:3" x14ac:dyDescent="0.2">
      <c r="A199" s="5" t="str">
        <f>HYPERLINK("[http://www.yorku.ca/yciss/library/Bible/periodicals i!.xls] I4a!A1", "International Studies Association Newsletter")</f>
        <v>International Studies Association Newsletter</v>
      </c>
      <c r="B199" s="6" t="s">
        <v>425</v>
      </c>
      <c r="C199" s="8"/>
    </row>
    <row r="200" spans="1:3" x14ac:dyDescent="0.2">
      <c r="A200" s="5" t="str">
        <f>HYPERLINK("[http://www.yorku.ca/yciss/library/Bible/periodicals i!.xls] I24b!A1", "International Studies in Europe")</f>
        <v>International Studies in Europe</v>
      </c>
      <c r="B200" s="6" t="s">
        <v>426</v>
      </c>
      <c r="C200" s="8"/>
    </row>
    <row r="201" spans="1:3" x14ac:dyDescent="0.2">
      <c r="A201" s="5" t="str">
        <f>HYPERLINK("[http://www.yorku.ca/yciss/library/Bible/periodicals i!.xls] I26b!A1", "International Studies Newsletter")</f>
        <v>International Studies Newsletter</v>
      </c>
      <c r="B201" s="6" t="s">
        <v>427</v>
      </c>
      <c r="C201" s="8"/>
    </row>
    <row r="202" spans="1:3" x14ac:dyDescent="0.2">
      <c r="A202" s="5" t="str">
        <f>HYPERLINK("[http://www.yorku.ca/yciss/library/Bible/periodicals i!.xls] I25!A1", "International Studies Notes")</f>
        <v>International Studies Notes</v>
      </c>
      <c r="B202" s="6" t="s">
        <v>428</v>
      </c>
      <c r="C202" s="8"/>
    </row>
    <row r="203" spans="1:3" x14ac:dyDescent="0.2">
      <c r="A203" s="5" t="str">
        <f>HYPERLINK("[http://www.yorku.ca/yciss/library/Bible/periodicals i!.xls] I25a!A1", "International Studies Perspectives")</f>
        <v>International Studies Perspectives</v>
      </c>
      <c r="B203" s="6" t="s">
        <v>424</v>
      </c>
      <c r="C203" s="8"/>
    </row>
    <row r="204" spans="1:3" x14ac:dyDescent="0.2">
      <c r="A204" s="5" t="str">
        <f>HYPERLINK("[http://www.yorku.ca/yciss/library/Bible/periodicals i!.xls] I26!A1", "International Studies Quarterly ")</f>
        <v xml:space="preserve">International Studies Quarterly </v>
      </c>
      <c r="B204" s="6" t="s">
        <v>423</v>
      </c>
      <c r="C204" s="8"/>
    </row>
    <row r="205" spans="1:3" x14ac:dyDescent="0.2">
      <c r="A205" s="5" t="str">
        <f>HYPERLINK("[http://www.yorku.ca/yciss/library/Bible/periodicals i!.xls] I26a!A1", "International Studies Review")</f>
        <v>International Studies Review</v>
      </c>
      <c r="B205" s="6" t="s">
        <v>422</v>
      </c>
      <c r="C205" s="8"/>
    </row>
    <row r="206" spans="1:3" x14ac:dyDescent="0.2">
      <c r="A206" s="5" t="str">
        <f>HYPERLINK("[http://www.yorku.ca/yciss/library/Bible/periodicals i!.xls] I24c!A1", "International Studies Series")</f>
        <v>International Studies Series</v>
      </c>
      <c r="B206" s="6" t="s">
        <v>421</v>
      </c>
      <c r="C206" s="8"/>
    </row>
    <row r="207" spans="1:3" x14ac:dyDescent="0.2">
      <c r="A207" s="5" t="str">
        <f>HYPERLINK("[http://www.yorku.ca/yciss/library/Bible/periodicals i!.xls] I28!A1", "ISUMA - Canadian Journal of Policy Research")</f>
        <v>ISUMA - Canadian Journal of Policy Research</v>
      </c>
      <c r="B207" s="6" t="s">
        <v>420</v>
      </c>
      <c r="C207" s="8"/>
    </row>
    <row r="208" spans="1:3" x14ac:dyDescent="0.2">
      <c r="A208" s="5" t="str">
        <f>HYPERLINK("[http://www.yorku.ca/yciss/library/Bible/periodicals j!.xls] J5!A1", "Jaffee Center for Strategic Studies - Miscellaneous")</f>
        <v>Jaffee Center for Strategic Studies - Miscellaneous</v>
      </c>
      <c r="B208" s="6" t="s">
        <v>419</v>
      </c>
      <c r="C208" s="8"/>
    </row>
    <row r="209" spans="1:3" x14ac:dyDescent="0.2">
      <c r="A209" s="5" t="str">
        <f>HYPERLINK("[http://www.yorku.ca/yciss/library/Bible/periodicals j!.xls] J5a!A1", "Jane's Defence Contracts")</f>
        <v>Jane's Defence Contracts</v>
      </c>
      <c r="B209" s="6" t="s">
        <v>418</v>
      </c>
      <c r="C209" s="8"/>
    </row>
    <row r="210" spans="1:3" x14ac:dyDescent="0.2">
      <c r="A210" s="5" t="str">
        <f>HYPERLINK("[http://www.yorku.ca/yciss/library/Bible/periodicals j!.xls] J6!A1", "Jane's Defence Weekly")</f>
        <v>Jane's Defence Weekly</v>
      </c>
      <c r="B210" s="6" t="s">
        <v>417</v>
      </c>
      <c r="C210" s="8"/>
    </row>
    <row r="211" spans="1:3" ht="20.399999999999999" x14ac:dyDescent="0.2">
      <c r="A211" s="5" t="str">
        <f>HYPERLINK("[http://www.yorku.ca/yciss/library/Bible/periodicals j!.xls] J6a!A1", "Janes Defense Weekly Defense Industry Report")</f>
        <v>Janes Defense Weekly Defense Industry Report</v>
      </c>
      <c r="B211" s="6" t="s">
        <v>416</v>
      </c>
      <c r="C211" s="8" t="s">
        <v>7</v>
      </c>
    </row>
    <row r="212" spans="1:3" ht="30.6" x14ac:dyDescent="0.2">
      <c r="A212" s="5" t="str">
        <f>HYPERLINK("[http://www.yorku.ca/yciss/library/Bible/periodicals j!.xls] J7!A1", "Jane's Intelligence Review Pointer/Special Report")</f>
        <v>Jane's Intelligence Review Pointer/Special Report</v>
      </c>
      <c r="B212" s="6" t="s">
        <v>415</v>
      </c>
      <c r="C212" s="8" t="s">
        <v>39</v>
      </c>
    </row>
    <row r="213" spans="1:3" x14ac:dyDescent="0.2">
      <c r="A213" s="5" t="str">
        <f>HYPERLINK("[http://www.yorku.ca/yciss/library/Bible/periodicals j!.xls] J9!A1", "Jane's Intelligence Review/Soviet Intelligence Review")</f>
        <v>Jane's Intelligence Review/Soviet Intelligence Review</v>
      </c>
      <c r="B213" s="6" t="s">
        <v>414</v>
      </c>
      <c r="C213" s="8"/>
    </row>
    <row r="214" spans="1:3" x14ac:dyDescent="0.2">
      <c r="A214" s="5" t="str">
        <f>HYPERLINK("[http://www.yorku.ca/yciss/library/Bible/periodicals j!.xls] J8!A1", "Jane's NATO Report")</f>
        <v>Jane's NATO Report</v>
      </c>
      <c r="B214" s="6" t="s">
        <v>413</v>
      </c>
      <c r="C214" s="8"/>
    </row>
    <row r="215" spans="1:3" x14ac:dyDescent="0.2">
      <c r="A215" s="5" t="str">
        <f>HYPERLINK("[http://www.yorku.ca/yciss/library/Bible/periodicals j!.xls] J3!A1", "Japan Echo")</f>
        <v>Japan Echo</v>
      </c>
      <c r="B215" s="6" t="s">
        <v>412</v>
      </c>
      <c r="C215" s="8"/>
    </row>
    <row r="216" spans="1:3" ht="20.399999999999999" x14ac:dyDescent="0.2">
      <c r="A216" s="5" t="str">
        <f>HYPERLINK("[http://www.yorku.ca/yciss/library/Bible/periodicals j!.xls] J10!A1", "John M. Olin Institute For Strategic Studies, Harvard University - Working Papers")</f>
        <v>John M. Olin Institute For Strategic Studies, Harvard University - Working Papers</v>
      </c>
      <c r="B216" s="6" t="s">
        <v>411</v>
      </c>
      <c r="C216" s="8"/>
    </row>
    <row r="217" spans="1:3" x14ac:dyDescent="0.2">
      <c r="A217" s="5" t="str">
        <f>HYPERLINK("[http://www.yorku.ca/yciss/library/Bible/periodicals j!.xls] J10a!A1", "John W. Holmes Memorial Lecture")</f>
        <v>John W. Holmes Memorial Lecture</v>
      </c>
      <c r="B217" s="6" t="s">
        <v>410</v>
      </c>
      <c r="C217" s="8"/>
    </row>
    <row r="218" spans="1:3" x14ac:dyDescent="0.2">
      <c r="A218" s="5" t="str">
        <f>HYPERLINK("[http://www.yorku.ca/yciss/library/Bible/periodicals j!.xls] J11!A1", "Joint Centre for Asia Pacific Studies - Asia/Policy/Research Papers")</f>
        <v>Joint Centre for Asia Pacific Studies - Asia/Policy/Research Papers</v>
      </c>
      <c r="B218" s="6" t="s">
        <v>409</v>
      </c>
      <c r="C218" s="8"/>
    </row>
    <row r="219" spans="1:3" x14ac:dyDescent="0.2">
      <c r="A219" s="5" t="str">
        <f>HYPERLINK("[http://www.yorku.ca/yciss/library/Bible/periodicals j!.xls] J13!A1", "Journal of American-East Asian Relations")</f>
        <v>Journal of American-East Asian Relations</v>
      </c>
      <c r="B219" s="6" t="s">
        <v>408</v>
      </c>
      <c r="C219" s="8"/>
    </row>
    <row r="220" spans="1:3" x14ac:dyDescent="0.2">
      <c r="A220" s="5" t="str">
        <f>HYPERLINK("[http://www.yorku.ca/yciss/library/Bible/periodicals j!.xls] J15a!A1", "Journal of Contemporary China")</f>
        <v>Journal of Contemporary China</v>
      </c>
      <c r="B220" s="6" t="s">
        <v>407</v>
      </c>
      <c r="C220" s="8"/>
    </row>
    <row r="221" spans="1:3" x14ac:dyDescent="0.2">
      <c r="A221" s="5" t="str">
        <f>HYPERLINK("[http://www.yorku.ca/yciss/library/Bible/periodicals j!.xls] J14!A1", "Journal of International Affairs")</f>
        <v>Journal of International Affairs</v>
      </c>
      <c r="B221" s="6" t="s">
        <v>406</v>
      </c>
      <c r="C221" s="8"/>
    </row>
    <row r="222" spans="1:3" x14ac:dyDescent="0.2">
      <c r="A222" s="5" t="str">
        <f>HYPERLINK("[http://www.yorku.ca/yciss/library/Bible/periodicals j!.xls] J15!A1", "Journal of North East Asian Studies")</f>
        <v>Journal of North East Asian Studies</v>
      </c>
      <c r="B222" s="6" t="s">
        <v>405</v>
      </c>
      <c r="C222" s="8"/>
    </row>
    <row r="223" spans="1:3" x14ac:dyDescent="0.2">
      <c r="A223" s="5" t="str">
        <f>HYPERLINK("[http://www.yorku.ca/yciss/library/Bible/periodicals j!.xls] J16!A1", "Journal of Peace Research ")</f>
        <v xml:space="preserve">Journal of Peace Research </v>
      </c>
      <c r="B223" s="6" t="s">
        <v>404</v>
      </c>
      <c r="C223" s="8"/>
    </row>
    <row r="224" spans="1:3" x14ac:dyDescent="0.2">
      <c r="A224" s="5" t="str">
        <f>HYPERLINK("[http://www.yorku.ca/yciss/library/Bible/periodicals j!.xls] J17!A1", "Journal of Political and Military Sociology")</f>
        <v>Journal of Political and Military Sociology</v>
      </c>
      <c r="B224" s="6" t="s">
        <v>403</v>
      </c>
      <c r="C224" s="8"/>
    </row>
    <row r="225" spans="1:3" x14ac:dyDescent="0.2">
      <c r="A225" s="5" t="str">
        <f>HYPERLINK("[http://www.yorku.ca/yciss/library/Bible/periodicals j!.xls] J18!A1", "Journal of Soviet Military Studies")</f>
        <v>Journal of Soviet Military Studies</v>
      </c>
      <c r="B225" s="6" t="s">
        <v>402</v>
      </c>
      <c r="C225" s="8"/>
    </row>
    <row r="226" spans="1:3" x14ac:dyDescent="0.2">
      <c r="A226" s="5" t="str">
        <f>HYPERLINK("[http://www.yorku.ca/yciss/library/Bible/periodicals j!.xls] J19!A1", "Journal of Strategic Studies")</f>
        <v>Journal of Strategic Studies</v>
      </c>
      <c r="B226" s="6" t="s">
        <v>401</v>
      </c>
      <c r="C226" s="8"/>
    </row>
    <row r="227" spans="1:3" x14ac:dyDescent="0.2">
      <c r="A227" s="5" t="str">
        <f>HYPERLINK("[http://www.yorku.ca/yciss/library/Bible/periodicals k!.xls] K2!A1", "Kasarinlan")</f>
        <v>Kasarinlan</v>
      </c>
      <c r="B227" s="6" t="s">
        <v>400</v>
      </c>
      <c r="C227" s="8"/>
    </row>
    <row r="228" spans="1:3" x14ac:dyDescent="0.2">
      <c r="A228" s="5" t="str">
        <f>HYPERLINK("[http://www.yorku.ca/yciss/library/Bible/periodicals k!.xls] K1!A1", "Kashmir Quarterly")</f>
        <v>Kashmir Quarterly</v>
      </c>
      <c r="B228" s="6" t="s">
        <v>399</v>
      </c>
      <c r="C228" s="8"/>
    </row>
    <row r="229" spans="1:3" x14ac:dyDescent="0.2">
      <c r="A229" s="5" t="str">
        <f>HYPERLINK("[http://www.yorku.ca/yciss/library/Bible/periodicals k!.xls] K5!A1", "Keck Center - Essays on Strategy and Diplomacy")</f>
        <v>Keck Center - Essays on Strategy and Diplomacy</v>
      </c>
      <c r="B229" s="6" t="s">
        <v>398</v>
      </c>
      <c r="C229" s="8"/>
    </row>
    <row r="230" spans="1:3" ht="20.399999999999999" x14ac:dyDescent="0.2">
      <c r="A230" s="5" t="str">
        <f>HYPERLINK("[http://www.yorku.ca/yciss/library/Bible/periodicals k!.xls] K6!A1", "Kennan Institute - Meeting Reports")</f>
        <v>Kennan Institute - Meeting Reports</v>
      </c>
      <c r="B230" s="6" t="s">
        <v>397</v>
      </c>
      <c r="C230" s="8" t="s">
        <v>40</v>
      </c>
    </row>
    <row r="231" spans="1:3" ht="20.399999999999999" x14ac:dyDescent="0.2">
      <c r="A231" s="5" t="str">
        <f>HYPERLINK("[http://www.yorku.ca/yciss/library/Bible/periodicals k!.xls] K6a!A1", "Kennan Institute for Advanced Russian studies - Conference/Special Reports")</f>
        <v>Kennan Institute for Advanced Russian studies - Conference/Special Reports</v>
      </c>
      <c r="B231" s="6" t="s">
        <v>396</v>
      </c>
      <c r="C231" s="8"/>
    </row>
    <row r="232" spans="1:3" x14ac:dyDescent="0.2">
      <c r="A232" s="5" t="str">
        <f>HYPERLINK("[http://www.yorku.ca/yciss/library/Bible/periodicals k!.xls] K9!A1", "Konrad Adenauer Stiftung - Miscellaneous")</f>
        <v>Konrad Adenauer Stiftung - Miscellaneous</v>
      </c>
      <c r="B232" s="6" t="s">
        <v>395</v>
      </c>
      <c r="C232" s="8"/>
    </row>
    <row r="233" spans="1:3" x14ac:dyDescent="0.2">
      <c r="A233" s="5" t="str">
        <f>HYPERLINK("[http://www.yorku.ca/yciss/library/Bible/periodicals k!.xls] K7!A1", "Korean Journal of Defense Analysis")</f>
        <v>Korean Journal of Defense Analysis</v>
      </c>
      <c r="B233" s="6" t="s">
        <v>394</v>
      </c>
      <c r="C233" s="8"/>
    </row>
    <row r="234" spans="1:3" ht="20.399999999999999" x14ac:dyDescent="0.2">
      <c r="A234" s="5" t="str">
        <f>HYPERLINK("[http://www.yorku.ca/yciss/library/Bible/periodicals l!.xls] L1!A1", "La Trobe University - Politics Working Papers/Conference Proceedings")</f>
        <v>La Trobe University - Politics Working Papers/Conference Proceedings</v>
      </c>
      <c r="B234" s="6" t="s">
        <v>393</v>
      </c>
      <c r="C234" s="8"/>
    </row>
    <row r="235" spans="1:3" x14ac:dyDescent="0.2">
      <c r="A235" s="5" t="str">
        <f>HYPERLINK("[http://www.yorku.ca/yciss/library/Bible/periodicals l!.xls] L1a!A1", "Lessons from the Edge")</f>
        <v>Lessons from the Edge</v>
      </c>
      <c r="B235" s="6" t="s">
        <v>392</v>
      </c>
      <c r="C235" s="8"/>
    </row>
    <row r="236" spans="1:3" x14ac:dyDescent="0.2">
      <c r="A236" s="5" t="str">
        <f>HYPERLINK("[http://www.yorku.ca/yciss/library/Bible/periodicals l!.xls] L2!A1", "Libertas")</f>
        <v>Libertas</v>
      </c>
      <c r="B236" s="6" t="s">
        <v>391</v>
      </c>
      <c r="C236" s="8"/>
    </row>
    <row r="237" spans="1:3" x14ac:dyDescent="0.2">
      <c r="A237" s="5" t="str">
        <f>HYPERLINK("[http://www.yorku.ca/yciss/library/Bible/periodicals l!.xls] L3!A1", "London Defence Studies")</f>
        <v>London Defence Studies</v>
      </c>
      <c r="B237" s="6" t="s">
        <v>390</v>
      </c>
      <c r="C237" s="8"/>
    </row>
    <row r="238" spans="1:3" x14ac:dyDescent="0.2">
      <c r="A238" s="5" t="str">
        <f>HYPERLINK("[http://www.yorku.ca/yciss/library/Bible/periodicals m!.xls] M1!A1", "Mackenzie Paper")</f>
        <v>Mackenzie Paper</v>
      </c>
      <c r="B238" s="6" t="s">
        <v>389</v>
      </c>
      <c r="C238" s="8"/>
    </row>
    <row r="239" spans="1:3" x14ac:dyDescent="0.2">
      <c r="A239" s="5" t="str">
        <f>HYPERLINK("[http://www.yorku.ca/yciss/library/Bible/periodicals m!.xls] M2!A1", "Maritime Affairs")</f>
        <v>Maritime Affairs</v>
      </c>
      <c r="B239" s="6" t="s">
        <v>388</v>
      </c>
      <c r="C239" s="8"/>
    </row>
    <row r="240" spans="1:3" x14ac:dyDescent="0.2">
      <c r="A240" s="5" t="str">
        <f>HYPERLINK("[http://www.yorku.ca/yciss/library/Bible/periodicals m!.xls] M3!A1", "Martello Papers")</f>
        <v>Martello Papers</v>
      </c>
      <c r="B240" s="6" t="s">
        <v>387</v>
      </c>
      <c r="C240" s="8"/>
    </row>
    <row r="241" spans="1:3" x14ac:dyDescent="0.2">
      <c r="A241" s="5" t="str">
        <f>HYPERLINK("[http://www.yorku.ca/yciss/library/Bible/periodicals m!.xls] M5!A1", "Mediterranean Quarterly")</f>
        <v>Mediterranean Quarterly</v>
      </c>
      <c r="B241" s="6" t="s">
        <v>386</v>
      </c>
      <c r="C241" s="8"/>
    </row>
    <row r="242" spans="1:3" ht="20.399999999999999" x14ac:dyDescent="0.2">
      <c r="A242" s="5" t="str">
        <f>HYPERLINK("[http://www.yorku.ca/yciss/library/Bible/periodicals m!.xls] M6!A1", "Mershon Center - Miscellaneous")</f>
        <v>Mershon Center - Miscellaneous</v>
      </c>
      <c r="B242" s="6" t="s">
        <v>385</v>
      </c>
      <c r="C242" s="8" t="s">
        <v>41</v>
      </c>
    </row>
    <row r="243" spans="1:3" x14ac:dyDescent="0.2">
      <c r="A243" s="5" t="str">
        <f>HYPERLINK("[http://www.yorku.ca/yciss/library/Bible/periodicals m!.xls] M8!A1", "Middle East Focus")</f>
        <v>Middle East Focus</v>
      </c>
      <c r="B243" s="6" t="s">
        <v>384</v>
      </c>
      <c r="C243" s="8"/>
    </row>
    <row r="244" spans="1:3" x14ac:dyDescent="0.2">
      <c r="A244" s="5" t="str">
        <f>HYPERLINK("[http://www.yorku.ca/yciss/library/Bible/periodicals m!.xls] M8a!A1", "Middle East Quarterly")</f>
        <v>Middle East Quarterly</v>
      </c>
      <c r="B244" s="6" t="s">
        <v>383</v>
      </c>
      <c r="C244" s="8"/>
    </row>
    <row r="245" spans="1:3" x14ac:dyDescent="0.2">
      <c r="A245" s="5" t="str">
        <f>HYPERLINK("[http://www.yorku.ca/yciss/library/Bible/periodicals m!.xls] M10!A1", "Military Technology and Economics/Military Technology")</f>
        <v>Military Technology and Economics/Military Technology</v>
      </c>
      <c r="B245" s="6" t="s">
        <v>382</v>
      </c>
      <c r="C245" s="8"/>
    </row>
    <row r="246" spans="1:3" ht="30.6" x14ac:dyDescent="0.2">
      <c r="A246" s="5" t="str">
        <f>HYPERLINK("[http://www.yorku.ca/yciss/library/Bible/periodicals m!.xls] M11!A1", "Millennium - Journal of International Studies")</f>
        <v>Millennium - Journal of International Studies</v>
      </c>
      <c r="B246" s="6" t="s">
        <v>381</v>
      </c>
      <c r="C246" s="8" t="s">
        <v>42</v>
      </c>
    </row>
    <row r="247" spans="1:3" ht="40.799999999999997" x14ac:dyDescent="0.2">
      <c r="A247" s="5" t="str">
        <f>HYPERLINK("[http://www.yorku.ca/yciss/library/Bible/periodicals n!.xls] N5!A1", "National Defense ")</f>
        <v xml:space="preserve">National Defense </v>
      </c>
      <c r="B247" s="6" t="s">
        <v>346</v>
      </c>
      <c r="C247" s="8" t="s">
        <v>43</v>
      </c>
    </row>
    <row r="248" spans="1:3" x14ac:dyDescent="0.2">
      <c r="A248" s="5" t="str">
        <f>HYPERLINK("[http://www.yorku.ca/yciss/library/Bible/periodicals n!.xls] N6aa!A1", "National Institute for Defense Studies, Japan - Miscellaneous")</f>
        <v>National Institute for Defense Studies, Japan - Miscellaneous</v>
      </c>
      <c r="B248" s="6" t="s">
        <v>345</v>
      </c>
      <c r="C248" s="8"/>
    </row>
    <row r="249" spans="1:3" x14ac:dyDescent="0.2">
      <c r="A249" s="5" t="str">
        <f>HYPERLINK("[http://www.yorku.ca/yciss/library/Bible/periodicals n!.xls] N6!A1", "National Interest")</f>
        <v>National Interest</v>
      </c>
      <c r="B249" s="6" t="s">
        <v>344</v>
      </c>
      <c r="C249" s="8"/>
    </row>
    <row r="250" spans="1:3" x14ac:dyDescent="0.2">
      <c r="A250" s="5" t="str">
        <f>HYPERLINK("[http://www.yorku.ca/yciss/library/Bible/periodicals n!.xls] N6a!A1", "National Network for Research on the Pacific Rim")</f>
        <v>National Network for Research on the Pacific Rim</v>
      </c>
      <c r="B250" s="6" t="s">
        <v>343</v>
      </c>
      <c r="C250" s="8"/>
    </row>
    <row r="251" spans="1:3" x14ac:dyDescent="0.2">
      <c r="A251" s="5" t="str">
        <f>HYPERLINK("[http://www.yorku.ca/yciss/library/Bible/periodicals n!.xls] N6b!A1", "National Network News")</f>
        <v>National Network News</v>
      </c>
      <c r="B251" s="6" t="s">
        <v>342</v>
      </c>
      <c r="C251" s="8"/>
    </row>
    <row r="252" spans="1:3" x14ac:dyDescent="0.2">
      <c r="A252" s="5" t="str">
        <f>HYPERLINK("[http://www.yorku.ca/yciss/library/Bible/periodicals n!.xls] N6c!A1", "National Security Studies Quarterly")</f>
        <v>National Security Studies Quarterly</v>
      </c>
      <c r="B252" s="6" t="s">
        <v>341</v>
      </c>
      <c r="C252" s="8"/>
    </row>
    <row r="253" spans="1:3" x14ac:dyDescent="0.2">
      <c r="A253" s="5" t="str">
        <f>HYPERLINK("[http://www.yorku.ca/yciss/library/Bible/periodicals n!.xls] N7!A1", "NATO's Sixteen Nations")</f>
        <v>NATO's Sixteen Nations</v>
      </c>
      <c r="B253" s="6" t="s">
        <v>340</v>
      </c>
      <c r="C253" s="8"/>
    </row>
    <row r="254" spans="1:3" x14ac:dyDescent="0.2">
      <c r="A254" s="5" t="str">
        <f>HYPERLINK("[http://www.yorku.ca/yciss/library/Bible/periodicals n!.xls] N8!A1", "Navy League of Canada - Maritime Affairs Bulletin ")</f>
        <v xml:space="preserve">Navy League of Canada - Maritime Affairs Bulletin </v>
      </c>
      <c r="B254" s="6" t="s">
        <v>339</v>
      </c>
      <c r="C254" s="8"/>
    </row>
    <row r="255" spans="1:3" x14ac:dyDescent="0.2">
      <c r="A255" s="5" t="str">
        <f>HYPERLINK("[http://www.yorku.ca/yciss/library/Bible/periodicals n!.xls] N8a!A1", "NIDS Security Reports")</f>
        <v>NIDS Security Reports</v>
      </c>
      <c r="B255" s="6" t="s">
        <v>338</v>
      </c>
      <c r="C255" s="8"/>
    </row>
    <row r="256" spans="1:3" x14ac:dyDescent="0.2">
      <c r="A256" s="5" t="str">
        <f>HYPERLINK("[http://www.yorku.ca/yciss/library/Bible/periodicals n!.xls] N9!A1", "Niobe Papers")</f>
        <v>Niobe Papers</v>
      </c>
      <c r="B256" s="6" t="s">
        <v>337</v>
      </c>
      <c r="C256" s="8"/>
    </row>
    <row r="257" spans="1:3" x14ac:dyDescent="0.2">
      <c r="A257" s="5" t="str">
        <f>HYPERLINK("[http://www.yorku.ca/yciss/library/Bible/periodicals n!.xls] N11!A1", "Non-Offensive Defence - Working Paper")</f>
        <v>Non-Offensive Defence - Working Paper</v>
      </c>
      <c r="B257" s="6" t="s">
        <v>336</v>
      </c>
      <c r="C257" s="8"/>
    </row>
    <row r="258" spans="1:3" x14ac:dyDescent="0.2">
      <c r="A258" s="5" t="str">
        <f>HYPERLINK("[http://www.yorku.ca/yciss/library/Bible/periodicals n!.xls] N10!A1", "Non-Offensive Defence/NOD &amp; Conversion")</f>
        <v>Non-Offensive Defence/NOD &amp; Conversion</v>
      </c>
      <c r="B258" s="6" t="s">
        <v>335</v>
      </c>
      <c r="C258" s="8"/>
    </row>
    <row r="259" spans="1:3" x14ac:dyDescent="0.2">
      <c r="A259" s="5" t="str">
        <f>HYPERLINK("[http://www.yorku.ca/yciss/library/Bible/periodicals n!.xls] N13!A1", "Nonproliferation Review")</f>
        <v>Nonproliferation Review</v>
      </c>
      <c r="B259" s="6" t="s">
        <v>334</v>
      </c>
      <c r="C259" s="8"/>
    </row>
    <row r="260" spans="1:3" ht="20.399999999999999" x14ac:dyDescent="0.2">
      <c r="A260" s="5" t="str">
        <f>HYPERLINK("[http://www.yorku.ca/yciss/library/Bible/periodicals n!.xls] N14!A1", "Norman Paterson School of International Affairs-Occasional Papers and Reports")</f>
        <v>Norman Paterson School of International Affairs-Occasional Papers and Reports</v>
      </c>
      <c r="B260" s="6" t="s">
        <v>333</v>
      </c>
      <c r="C260" s="8"/>
    </row>
    <row r="261" spans="1:3" x14ac:dyDescent="0.2">
      <c r="A261" s="5" t="str">
        <f>HYPERLINK("[http://www.yorku.ca/yciss/library/Bible/periodicals n!.xls] N14a!A1", "North-South Institute Newsletter/Conference Reports")</f>
        <v>North-South Institute Newsletter/Conference Reports</v>
      </c>
      <c r="B261" s="6" t="s">
        <v>332</v>
      </c>
      <c r="C261" s="8"/>
    </row>
    <row r="262" spans="1:3" x14ac:dyDescent="0.2">
      <c r="A262" s="5" t="str">
        <f>HYPERLINK("[http://www.yorku.ca/yciss/library/Bible/periodicals n!.xls] N15!A1", "Norwegian Institute of International Affairs - Miscellaneous")</f>
        <v>Norwegian Institute of International Affairs - Miscellaneous</v>
      </c>
      <c r="B262" s="6" t="s">
        <v>331</v>
      </c>
      <c r="C262" s="8"/>
    </row>
    <row r="263" spans="1:3" x14ac:dyDescent="0.2">
      <c r="A263" s="5" t="str">
        <f>HYPERLINK("[http://www.yorku.ca/yciss/library/Bible/periodicals o!.xls] O4!A1", "On the Alert")</f>
        <v>On the Alert</v>
      </c>
      <c r="B263" s="6" t="s">
        <v>330</v>
      </c>
      <c r="C263" s="8"/>
    </row>
    <row r="264" spans="1:3" x14ac:dyDescent="0.2">
      <c r="A264" s="5" t="str">
        <f>HYPERLINK("[http://www.yorku.ca/yciss/library/Bible/periodicals o!.xls] O5!A1", "Ontario Centre For International Business - Working Papers")</f>
        <v>Ontario Centre For International Business - Working Papers</v>
      </c>
      <c r="B264" s="6" t="s">
        <v>328</v>
      </c>
      <c r="C264" s="8"/>
    </row>
    <row r="265" spans="1:3" x14ac:dyDescent="0.2">
      <c r="A265" s="5" t="str">
        <f>HYPERLINK("[http://www.yorku.ca/yciss/library/Bible/periodicals o!.xls] O6!A1", "Orbis")</f>
        <v>Orbis</v>
      </c>
      <c r="B265" s="6" t="s">
        <v>327</v>
      </c>
      <c r="C265" s="8"/>
    </row>
    <row r="266" spans="1:3" x14ac:dyDescent="0.2">
      <c r="A266" s="5" t="str">
        <f>HYPERLINK("[http://www.yorku.ca/yciss/library/Bible/periodicals p!.xls] P0a!A1", "Pacific Affairs")</f>
        <v>Pacific Affairs</v>
      </c>
      <c r="B266" s="6" t="s">
        <v>326</v>
      </c>
      <c r="C266" s="8"/>
    </row>
    <row r="267" spans="1:3" x14ac:dyDescent="0.2">
      <c r="A267" s="5" t="str">
        <f>HYPERLINK("[http://www.yorku.ca/yciss/library/Bible/periodicals p!.xls] P0!A1", "Pacific Focus: Inha Journal of International and Security Studies")</f>
        <v>Pacific Focus: Inha Journal of International and Security Studies</v>
      </c>
      <c r="B267" s="6" t="s">
        <v>325</v>
      </c>
      <c r="C267" s="8"/>
    </row>
    <row r="268" spans="1:3" x14ac:dyDescent="0.2">
      <c r="A268" s="5" t="str">
        <f>HYPERLINK("[http://www.yorku.ca/yciss/library/Bible/periodicals p!.xls] P1a!A1", "Pacific Forum - Occasional Papers and Policy Reports")</f>
        <v>Pacific Forum - Occasional Papers and Policy Reports</v>
      </c>
      <c r="B268" s="6" t="s">
        <v>324</v>
      </c>
      <c r="C268" s="8"/>
    </row>
    <row r="269" spans="1:3" x14ac:dyDescent="0.2">
      <c r="A269" s="5" t="str">
        <f>HYPERLINK("[http://www.yorku.ca/yciss/library/Bible/periodicals p!.xls] P1!A1", "Pacific Research")</f>
        <v>Pacific Research</v>
      </c>
      <c r="B269" s="6" t="s">
        <v>323</v>
      </c>
      <c r="C269" s="8"/>
    </row>
    <row r="270" spans="1:3" x14ac:dyDescent="0.2">
      <c r="A270" s="5" t="str">
        <f>HYPERLINK("[http://www.yorku.ca/yciss/library/Bible/periodicals p!.xls] P2!A1", "Pacific Review")</f>
        <v>Pacific Review</v>
      </c>
      <c r="B270" s="6" t="s">
        <v>322</v>
      </c>
      <c r="C270" s="8"/>
    </row>
    <row r="271" spans="1:3" x14ac:dyDescent="0.2">
      <c r="A271" s="5" t="str">
        <f>HYPERLINK("[http://www.yorku.ca/yciss/library/Bible/periodicals p!.xls] P2a!A1", "Pacific Strategic Papers")</f>
        <v>Pacific Strategic Papers</v>
      </c>
      <c r="B271" s="6" t="s">
        <v>321</v>
      </c>
      <c r="C271" s="8"/>
    </row>
    <row r="272" spans="1:3" x14ac:dyDescent="0.2">
      <c r="A272" s="5" t="str">
        <f>HYPERLINK("[http://www.yorku.ca/yciss/library/Bible/periodicals p!.xls] P3!A1", "Pacifica Review")</f>
        <v>Pacifica Review</v>
      </c>
      <c r="B272" s="6" t="s">
        <v>320</v>
      </c>
      <c r="C272" s="8"/>
    </row>
    <row r="273" spans="1:3" x14ac:dyDescent="0.2">
      <c r="A273" s="5" t="str">
        <f>HYPERLINK("[http://www.yorku.ca/yciss/library/Bible/periodicals p!.xls] P4b!A1", "PacNet")</f>
        <v>PacNet</v>
      </c>
      <c r="B273" s="6" t="s">
        <v>319</v>
      </c>
      <c r="C273" s="8"/>
    </row>
    <row r="274" spans="1:3" x14ac:dyDescent="0.2">
      <c r="A274" s="5" t="str">
        <f>HYPERLINK("[http://www.yorku.ca/yciss/library/Bible/periodicals p!.xls] P4c!A1", "Palestine-Israel Journal of Politics, Economics and Culture")</f>
        <v>Palestine-Israel Journal of Politics, Economics and Culture</v>
      </c>
      <c r="B274" s="6" t="s">
        <v>318</v>
      </c>
      <c r="C274" s="8"/>
    </row>
    <row r="275" spans="1:3" x14ac:dyDescent="0.2">
      <c r="A275" s="5" t="str">
        <f>HYPERLINK("[http://www.yorku.ca/yciss/library/Bible/periodicals p!.xls] P5!A1", "Parameters")</f>
        <v>Parameters</v>
      </c>
      <c r="B275" s="6" t="s">
        <v>317</v>
      </c>
      <c r="C275" s="8"/>
    </row>
    <row r="276" spans="1:3" x14ac:dyDescent="0.2">
      <c r="A276" s="5" t="str">
        <f>HYPERLINK("[http://www.yorku.ca/yciss/library/Bible/periodicals p!.xls] P6!A1", "Peace and Security")</f>
        <v>Peace and Security</v>
      </c>
      <c r="B276" s="6" t="s">
        <v>316</v>
      </c>
      <c r="C276" s="8"/>
    </row>
    <row r="277" spans="1:3" x14ac:dyDescent="0.2">
      <c r="A277" s="5" t="str">
        <f>HYPERLINK("[http://www.yorku.ca/yciss/library/Bible/periodicals p!.xls] P7!A1", "Peace Magazine")</f>
        <v>Peace Magazine</v>
      </c>
      <c r="B277" s="6" t="s">
        <v>315</v>
      </c>
      <c r="C277" s="8"/>
    </row>
    <row r="278" spans="1:3" x14ac:dyDescent="0.2">
      <c r="A278" s="5" t="str">
        <f>HYPERLINK("[http://www.yorku.ca/yciss/library/Bible/periodicals p!.xls] P8!A1", "Peace Research")</f>
        <v>Peace Research</v>
      </c>
      <c r="B278" s="6" t="s">
        <v>314</v>
      </c>
      <c r="C278" s="8"/>
    </row>
    <row r="279" spans="1:3" x14ac:dyDescent="0.2">
      <c r="A279" s="5" t="str">
        <f>HYPERLINK("[http://www.yorku.ca/yciss/library/Bible/periodicals p!.xls] P8a!A1", "Peace Research Centre - Working Papers")</f>
        <v>Peace Research Centre - Working Papers</v>
      </c>
      <c r="B279" s="6" t="s">
        <v>313</v>
      </c>
      <c r="C279" s="8"/>
    </row>
    <row r="280" spans="1:3" x14ac:dyDescent="0.2">
      <c r="A280" s="5" t="str">
        <f>HYPERLINK("[http://www.yorku.ca/yciss/library/Bible/periodicals p!.xls] P8b!A1", "Peace Research Institute Frankfurt")</f>
        <v>Peace Research Institute Frankfurt</v>
      </c>
      <c r="B280" s="6" t="s">
        <v>312</v>
      </c>
      <c r="C280" s="8"/>
    </row>
    <row r="281" spans="1:3" x14ac:dyDescent="0.2">
      <c r="A281" s="5" t="str">
        <f>HYPERLINK("[http://www.yorku.ca/yciss/library/Bible/periodicals p!.xls] P9!A1", "Peace Research Review")</f>
        <v>Peace Research Review</v>
      </c>
      <c r="B281" s="6" t="s">
        <v>311</v>
      </c>
      <c r="C281" s="8"/>
    </row>
    <row r="282" spans="1:3" x14ac:dyDescent="0.2">
      <c r="A282" s="5" t="str">
        <f>HYPERLINK("[http://www.yorku.ca/yciss/library/Bible/periodicals p!.xls] P9a!A1", "Peace Review")</f>
        <v>Peace Review</v>
      </c>
      <c r="B282" s="6" t="s">
        <v>310</v>
      </c>
      <c r="C282" s="8"/>
    </row>
    <row r="283" spans="1:3" x14ac:dyDescent="0.2">
      <c r="A283" s="5" t="str">
        <f>HYPERLINK("[http://www.yorku.ca/yciss/library/Bible/periodicals p!.xls] P6a!A1", "Peace, Conflict Resolution, and Human Rights")</f>
        <v>Peace, Conflict Resolution, and Human Rights</v>
      </c>
      <c r="B283" s="6" t="s">
        <v>309</v>
      </c>
      <c r="C283" s="8"/>
    </row>
    <row r="284" spans="1:3" x14ac:dyDescent="0.2">
      <c r="A284" s="5" t="str">
        <f>HYPERLINK("[http://www.yorku.ca/yciss/library/Bible/periodicals p!.xls] P9b!A1", "Peacekeeping &amp; International Relations")</f>
        <v>Peacekeeping &amp; International Relations</v>
      </c>
      <c r="B284" s="6" t="s">
        <v>308</v>
      </c>
      <c r="C284" s="8"/>
    </row>
    <row r="285" spans="1:3" x14ac:dyDescent="0.2">
      <c r="A285" s="5" t="str">
        <f>HYPERLINK("[http://www.yorku.ca/yciss/library/Bible/periodicals p!.xls] P9b2!A1", "PeaceWatch")</f>
        <v>PeaceWatch</v>
      </c>
      <c r="B285" s="6" t="s">
        <v>307</v>
      </c>
      <c r="C285" s="8" t="s">
        <v>527</v>
      </c>
    </row>
    <row r="286" spans="1:3" x14ac:dyDescent="0.2">
      <c r="A286" s="5" t="str">
        <f>HYPERLINK("[http://www.yorku.ca/yciss/library/Bible/periodicals p!.xls] P9c!A1", "Perceptions: Journal of International Affairs")</f>
        <v>Perceptions: Journal of International Affairs</v>
      </c>
      <c r="B286" s="6" t="s">
        <v>306</v>
      </c>
      <c r="C286" s="8"/>
    </row>
    <row r="287" spans="1:3" x14ac:dyDescent="0.2">
      <c r="A287" s="5" t="str">
        <f>HYPERLINK("[http://www.yorku.ca/yciss/library/Bible/periodicals p!.xls] P10!A1", "Ploughshares - Miscellaneous")</f>
        <v>Ploughshares - Miscellaneous</v>
      </c>
      <c r="B287" s="6" t="s">
        <v>305</v>
      </c>
      <c r="C287" s="8"/>
    </row>
    <row r="288" spans="1:3" x14ac:dyDescent="0.2">
      <c r="A288" s="5" t="str">
        <f>HYPERLINK("[http://www.yorku.ca/yciss/library/Bible/periodicals p!.xls] P11!A1", "Ploughshares Monitor")</f>
        <v>Ploughshares Monitor</v>
      </c>
      <c r="B288" s="6" t="s">
        <v>304</v>
      </c>
      <c r="C288" s="8"/>
    </row>
    <row r="289" spans="1:3" x14ac:dyDescent="0.2">
      <c r="A289" s="5" t="str">
        <f>HYPERLINK("[http://www.yorku.ca/yciss/library/Bible/periodicals p!.xls] P12!A1", "Policy Options")</f>
        <v>Policy Options</v>
      </c>
      <c r="B289" s="6" t="s">
        <v>303</v>
      </c>
      <c r="C289" s="8"/>
    </row>
    <row r="290" spans="1:3" x14ac:dyDescent="0.2">
      <c r="A290" s="5" t="str">
        <f>HYPERLINK("[http://www.yorku.ca/yciss/library/Bible/periodicals p!.xls] P13!A1", "Policy Papers in International Affairs")</f>
        <v>Policy Papers in International Affairs</v>
      </c>
      <c r="B290" s="6" t="s">
        <v>302</v>
      </c>
      <c r="C290" s="8"/>
    </row>
    <row r="291" spans="1:3" x14ac:dyDescent="0.2">
      <c r="A291" s="5" t="str">
        <f>HYPERLINK("[http://www.yorku.ca/yciss/library/Bible/periodicals p!.xls] P13a!A1", "Polish Institute of International Affairs - Occasional Papers")</f>
        <v>Polish Institute of International Affairs - Occasional Papers</v>
      </c>
      <c r="B291" s="6" t="s">
        <v>301</v>
      </c>
      <c r="C291" s="8"/>
    </row>
    <row r="292" spans="1:3" x14ac:dyDescent="0.2">
      <c r="A292" s="5" t="str">
        <f>HYPERLINK("[http://www.yorku.ca/yciss/library/Bible/periodicals p!.xls] P14!A1", "Political Science and Politics")</f>
        <v>Political Science and Politics</v>
      </c>
      <c r="B292" s="6" t="s">
        <v>300</v>
      </c>
      <c r="C292" s="8"/>
    </row>
    <row r="293" spans="1:3" x14ac:dyDescent="0.2">
      <c r="A293" s="5" t="str">
        <f>HYPERLINK("[http://www.yorku.ca/yciss/library/Bible/periodicals p!.xls] P15!A1", "Political Science Quarterly")</f>
        <v>Political Science Quarterly</v>
      </c>
      <c r="B293" s="6" t="s">
        <v>299</v>
      </c>
      <c r="C293" s="8"/>
    </row>
    <row r="294" spans="1:3" x14ac:dyDescent="0.2">
      <c r="A294" s="5" t="str">
        <f>HYPERLINK("[http://www.yorku.ca/yciss/library/Bible/periodicals p!.xls] P15a!A1", "Problematique")</f>
        <v>Problematique</v>
      </c>
      <c r="B294" s="6" t="s">
        <v>298</v>
      </c>
      <c r="C294" s="8"/>
    </row>
    <row r="295" spans="1:3" x14ac:dyDescent="0.2">
      <c r="A295" s="5" t="str">
        <f>HYPERLINK("[http://www.yorku.ca/yciss/library/Bible/periodicals p!.xls] P16!A1", "Problems of Communism")</f>
        <v>Problems of Communism</v>
      </c>
      <c r="B295" s="6" t="s">
        <v>297</v>
      </c>
      <c r="C295" s="8"/>
    </row>
    <row r="296" spans="1:3" x14ac:dyDescent="0.2">
      <c r="A296" s="5" t="str">
        <f>HYPERLINK("[http://www.yorku.ca/yciss/library/Bible/periodicals p!.xls] P17!A1", "Proceedings")</f>
        <v>Proceedings</v>
      </c>
      <c r="B296" s="6" t="s">
        <v>296</v>
      </c>
      <c r="C296" s="8"/>
    </row>
    <row r="297" spans="1:3" ht="20.399999999999999" x14ac:dyDescent="0.2">
      <c r="A297" s="5" t="str">
        <f>HYPERLINK("[http://www.yorku.ca/yciss/library/Bible/periodicals p!.xls] P18a!A1", "Programme for Promoting Nuclear Non-Proliferation -  Newsbrief/Issue Review")</f>
        <v>Programme for Promoting Nuclear Non-Proliferation -  Newsbrief/Issue Review</v>
      </c>
      <c r="B297" s="6" t="s">
        <v>295</v>
      </c>
      <c r="C297" s="8"/>
    </row>
    <row r="298" spans="1:3" ht="20.399999999999999" x14ac:dyDescent="0.2">
      <c r="A298" s="5" t="str">
        <f>HYPERLINK("[http://www.yorku.ca/yciss/library/Bible/periodicals p!.xls] P18b!A1", "Programme for Promoting Nuclear Non-Proliferation - Occasional Paper/Study")</f>
        <v>Programme for Promoting Nuclear Non-Proliferation - Occasional Paper/Study</v>
      </c>
      <c r="B298" s="6" t="s">
        <v>294</v>
      </c>
      <c r="C298" s="8"/>
    </row>
    <row r="299" spans="1:3" ht="20.399999999999999" x14ac:dyDescent="0.2">
      <c r="A299" s="5" t="str">
        <f>HYPERLINK("[http://www.yorku.ca/yciss/library/Bible/periodicals q!.xls] Q5!A1", "Quebec Centre for International Relations - CIRCA: International and Regional Conflicts and Canada")</f>
        <v>Quebec Centre for International Relations - CIRCA: International and Regional Conflicts and Canada</v>
      </c>
      <c r="B299" s="6" t="s">
        <v>293</v>
      </c>
      <c r="C299" s="8"/>
    </row>
    <row r="300" spans="1:3" x14ac:dyDescent="0.2">
      <c r="A300" s="5" t="str">
        <f>HYPERLINK("[http://www.yorku.ca/yciss/library/Bible/periodicals q!.xls] Q6!A1", "Quebec Centre for International Relations - Miscellaneous")</f>
        <v>Quebec Centre for International Relations - Miscellaneous</v>
      </c>
      <c r="B300" s="6" t="s">
        <v>292</v>
      </c>
      <c r="C300" s="8"/>
    </row>
    <row r="301" spans="1:3" ht="20.399999999999999" x14ac:dyDescent="0.2">
      <c r="A301" s="5" t="str">
        <f>HYPERLINK("[http://www.yorku.ca/yciss/library/Bible/periodicals q!.xls] Q7!A1", "Queen's University, Centre for International Relations - Canada-Europe Series")</f>
        <v>Queen's University, Centre for International Relations - Canada-Europe Series</v>
      </c>
      <c r="B301" s="6" t="s">
        <v>291</v>
      </c>
      <c r="C301" s="8"/>
    </row>
    <row r="302" spans="1:3" ht="20.399999999999999" x14ac:dyDescent="0.2">
      <c r="A302" s="5" t="str">
        <f>HYPERLINK("[http://www.yorku.ca/yciss/library/Bible/periodicals q!.xls] Q7a!A1", "Queen's University, Centre for International Relations - National Security Series")</f>
        <v>Queen's University, Centre for International Relations - National Security Series</v>
      </c>
      <c r="B302" s="6" t="s">
        <v>290</v>
      </c>
      <c r="C302" s="8"/>
    </row>
    <row r="303" spans="1:3" ht="20.399999999999999" x14ac:dyDescent="0.2">
      <c r="A303" s="5" t="str">
        <f>HYPERLINK("[http://www.yorku.ca/yciss/library/Bible/periodicals q!.xls] Q7b!A1", "Queen's University, Centre for International Relations - Northern Studies Series")</f>
        <v>Queen's University, Centre for International Relations - Northern Studies Series</v>
      </c>
      <c r="B303" s="6" t="s">
        <v>289</v>
      </c>
      <c r="C303" s="8"/>
    </row>
    <row r="304" spans="1:3" x14ac:dyDescent="0.2">
      <c r="A304" s="5" t="str">
        <f>HYPERLINK("[http://www.yorku.ca/yciss/library/Bible/periodicals q!.xls] Q8!A1", "Queen's Working Papers")</f>
        <v>Queen's Working Papers</v>
      </c>
      <c r="B304" s="6" t="s">
        <v>288</v>
      </c>
      <c r="C304" s="8"/>
    </row>
    <row r="305" spans="1:3" x14ac:dyDescent="0.2">
      <c r="A305" s="5" t="str">
        <f>HYPERLINK("[http://www.yorku.ca/yciss/library/Bible/periodicals r!.xls] R3!A1", "Rand Abstracts: Semiannual Guide to Rand Publications")</f>
        <v>Rand Abstracts: Semiannual Guide to Rand Publications</v>
      </c>
      <c r="B305" s="6" t="s">
        <v>287</v>
      </c>
      <c r="C305" s="8"/>
    </row>
    <row r="306" spans="1:3" x14ac:dyDescent="0.2">
      <c r="A306" s="5" t="str">
        <f>HYPERLINK("[http://www.yorku.ca/yciss/library/Bible/periodicals r!.xls] R4!A1", "RAND Memorandum")</f>
        <v>RAND Memorandum</v>
      </c>
      <c r="B306" s="6" t="s">
        <v>286</v>
      </c>
      <c r="C306" s="8"/>
    </row>
    <row r="307" spans="1:3" x14ac:dyDescent="0.2">
      <c r="A307" s="5" t="str">
        <f>HYPERLINK("[http://www.yorku.ca/yciss/library/Bible/periodicals r!.xls] R5!A1", "RAND Notes")</f>
        <v>RAND Notes</v>
      </c>
      <c r="B307" s="6" t="s">
        <v>285</v>
      </c>
      <c r="C307" s="8"/>
    </row>
    <row r="308" spans="1:3" x14ac:dyDescent="0.2">
      <c r="A308" s="5" t="str">
        <f>HYPERLINK("[http://www.yorku.ca/yciss/library/Bible/periodicals r!.xls] R6!A1", "RAND Occasional Papers")</f>
        <v>RAND Occasional Papers</v>
      </c>
      <c r="B308" s="6" t="s">
        <v>284</v>
      </c>
      <c r="C308" s="8"/>
    </row>
    <row r="309" spans="1:3" x14ac:dyDescent="0.2">
      <c r="A309" s="5" t="str">
        <f>HYPERLINK("[http://www.yorku.ca/yciss/library/Bible/periodicals r!.xls] R7!A1", "RAND Papers")</f>
        <v>RAND Papers</v>
      </c>
      <c r="B309" s="6" t="s">
        <v>283</v>
      </c>
      <c r="C309" s="8"/>
    </row>
    <row r="310" spans="1:3" x14ac:dyDescent="0.2">
      <c r="A310" s="5" t="str">
        <f>HYPERLINK("[http://www.yorku.ca/yciss/library/Bible/periodicals r!.xls] R8!A1", "RAND Report")</f>
        <v>RAND Report</v>
      </c>
      <c r="B310" s="6" t="s">
        <v>282</v>
      </c>
      <c r="C310" s="8"/>
    </row>
    <row r="311" spans="1:3" x14ac:dyDescent="0.2">
      <c r="A311" s="5" t="str">
        <f>HYPERLINK("[http://www.yorku.ca/yciss/library/Bible/periodicals r.xls] 'R8a'!A1", "Refuge: Canada's Periodical on Refugees")</f>
        <v>Refuge: Canada's Periodical on Refugees</v>
      </c>
      <c r="B311" s="6" t="s">
        <v>268</v>
      </c>
      <c r="C311" s="8"/>
    </row>
    <row r="312" spans="1:3" x14ac:dyDescent="0.2">
      <c r="A312" s="5" t="str">
        <f>HYPERLINK("[http://www.yorku.ca/yciss/library/Bible/periodicals r!.xls] 'R8a1'!A1", "Regional Centre for Strategic Studies")</f>
        <v>Regional Centre for Strategic Studies</v>
      </c>
      <c r="B312" s="6" t="s">
        <v>267</v>
      </c>
      <c r="C312" s="8"/>
    </row>
    <row r="313" spans="1:3" x14ac:dyDescent="0.2">
      <c r="A313" s="5" t="str">
        <f>HYPERLINK("[http://www.yorku.ca/yciss/library/Bible/periodicals r!.xls] 'R8b'!A1", "Regional Studies")</f>
        <v>Regional Studies</v>
      </c>
      <c r="B313" s="6" t="s">
        <v>266</v>
      </c>
      <c r="C313" s="8"/>
    </row>
    <row r="314" spans="1:3" x14ac:dyDescent="0.2">
      <c r="A314" s="5" t="str">
        <f>HYPERLINK("[http://www.yorku.ca/yciss/library/Bible/periodicals r!.xls] R9!A1", "Review of International Studies")</f>
        <v>Review of International Studies</v>
      </c>
      <c r="B314" s="6" t="s">
        <v>265</v>
      </c>
      <c r="C314" s="8"/>
    </row>
    <row r="315" spans="1:3" x14ac:dyDescent="0.2">
      <c r="A315" s="5" t="str">
        <f>HYPERLINK("[http://www.yorku.ca/yciss/library/Bible/periodicals r!.xls] 'R10a'!A1", "RUSI - Chinese Military Update")</f>
        <v>RUSI - Chinese Military Update</v>
      </c>
      <c r="B315" s="6" t="s">
        <v>526</v>
      </c>
      <c r="C315" s="8"/>
    </row>
    <row r="316" spans="1:3" x14ac:dyDescent="0.2">
      <c r="A316" s="5" t="str">
        <f>HYPERLINK("[http://www.yorku.ca/yciss/library/Bible/periodicals r!.xls] R10!A1", "Roma Rights - Newsletter of the European Roma Rights Center")</f>
        <v>Roma Rights - Newsletter of the European Roma Rights Center</v>
      </c>
      <c r="B316" s="6" t="s">
        <v>264</v>
      </c>
      <c r="C316" s="8"/>
    </row>
    <row r="317" spans="1:3" x14ac:dyDescent="0.2">
      <c r="A317" s="5" t="str">
        <f>HYPERLINK("[http://www.yorku.ca/yciss/library/Bible/periodicals r!.xls] R11!A1", "RUSI Journal")</f>
        <v>RUSI Journal</v>
      </c>
      <c r="B317" s="6" t="s">
        <v>263</v>
      </c>
      <c r="C317" s="8"/>
    </row>
    <row r="318" spans="1:3" x14ac:dyDescent="0.2">
      <c r="A318" s="5" t="str">
        <f>HYPERLINK("[http://www.yorku.ca/yciss/library/Bible/periodicals r!.xls] R12!A1", "RUSI Newsbrief/Fact Sheet - The RUSI Journal")</f>
        <v>RUSI Newsbrief/Fact Sheet - The RUSI Journal</v>
      </c>
      <c r="B318" s="6" t="s">
        <v>262</v>
      </c>
      <c r="C318" s="8"/>
    </row>
    <row r="319" spans="1:3" x14ac:dyDescent="0.2">
      <c r="A319" s="5" t="str">
        <f>HYPERLINK("[http://www.yorku.ca/yciss/library/Bible/periodicals r!.xls] R13!A1", "RUSI Whitehall Paper Series - The RUSI Journal")</f>
        <v>RUSI Whitehall Paper Series - The RUSI Journal</v>
      </c>
      <c r="B319" s="6" t="s">
        <v>261</v>
      </c>
      <c r="C319" s="8"/>
    </row>
    <row r="320" spans="1:3" x14ac:dyDescent="0.2">
      <c r="A320" s="5" t="str">
        <f>HYPERLINK("[http://www.yorku.ca/yciss/library/Bible/periodicals s!.xls] S3!A1", "SAIS Review")</f>
        <v>SAIS Review</v>
      </c>
      <c r="B320" s="6" t="s">
        <v>260</v>
      </c>
      <c r="C320" s="8"/>
    </row>
    <row r="321" spans="1:3" x14ac:dyDescent="0.2">
      <c r="A321" s="5" t="str">
        <f>HYPERLINK("[http://www.yorku.ca/yciss/library/Bible/periodicals s!.xls] S4!A1", "Science &amp; Global Security")</f>
        <v>Science &amp; Global Security</v>
      </c>
      <c r="B321" s="6" t="s">
        <v>259</v>
      </c>
      <c r="C321" s="8"/>
    </row>
    <row r="322" spans="1:3" x14ac:dyDescent="0.2">
      <c r="A322" s="5" t="str">
        <f>HYPERLINK("[http://www.yorku.ca/yciss/library/Bible/periodicals s!.xls] S4a!A1", "Security Dialogue (formerly Bulletin of Peace Proposals)")</f>
        <v>Security Dialogue (formerly Bulletin of Peace Proposals)</v>
      </c>
      <c r="B322" s="6" t="s">
        <v>258</v>
      </c>
      <c r="C322" s="8"/>
    </row>
    <row r="323" spans="1:3" x14ac:dyDescent="0.2">
      <c r="A323" s="5" t="str">
        <f>HYPERLINK("[http://www.yorku.ca/yciss/library/Bible/periodicals s!.xls] S5!A1", "Security Studies")</f>
        <v>Security Studies</v>
      </c>
      <c r="B323" s="6" t="s">
        <v>257</v>
      </c>
      <c r="C323" s="8"/>
    </row>
    <row r="324" spans="1:3" x14ac:dyDescent="0.2">
      <c r="A324" s="5" t="str">
        <f>HYPERLINK("[http://www.yorku.ca/yciss/library/Bible/periodicals s!.xls] S5a1!A1", "Shastri News")</f>
        <v>Shastri News</v>
      </c>
      <c r="B324" s="6" t="s">
        <v>254</v>
      </c>
      <c r="C324" s="8"/>
    </row>
    <row r="325" spans="1:3" x14ac:dyDescent="0.2">
      <c r="A325" s="5" t="str">
        <f>HYPERLINK("[http://www.yorku.ca/yciss/library/Bible/periodicals s!.xls] S5a!A1", "Singapore Institute of International Affairs - Occasional Papers")</f>
        <v>Singapore Institute of International Affairs - Occasional Papers</v>
      </c>
      <c r="B325" s="6" t="s">
        <v>253</v>
      </c>
      <c r="C325" s="8"/>
    </row>
    <row r="326" spans="1:3" x14ac:dyDescent="0.2">
      <c r="A326" s="5" t="str">
        <f>HYPERLINK("[http://www.yorku.ca/yciss/library/Bible/periodicals s!.xls] S5a11!A1", "Small Arms Proliferation and Africa")</f>
        <v>Small Arms Proliferation and Africa</v>
      </c>
      <c r="B326" s="6" t="s">
        <v>252</v>
      </c>
      <c r="C326" s="8"/>
    </row>
    <row r="327" spans="1:3" x14ac:dyDescent="0.2">
      <c r="A327" s="5" t="str">
        <f>HYPERLINK("[http://www.yorku.ca/yciss/library/Bible/periodicals s!.xls] S5c!A1", "South Letter")</f>
        <v>South Letter</v>
      </c>
      <c r="B327" s="6" t="s">
        <v>251</v>
      </c>
      <c r="C327" s="8"/>
    </row>
    <row r="328" spans="1:3" x14ac:dyDescent="0.2">
      <c r="A328" s="5" t="str">
        <f>HYPERLINK("[http://www.yorku.ca/yciss/library/Bible/periodicals s!.xls] S5b!A1", "Southampton Papers in International Policy")</f>
        <v>Southampton Papers in International Policy</v>
      </c>
      <c r="B328" s="6" t="s">
        <v>250</v>
      </c>
      <c r="C328" s="8"/>
    </row>
    <row r="329" spans="1:3" ht="40.799999999999997" x14ac:dyDescent="0.2">
      <c r="A329" s="5" t="str">
        <f>HYPERLINK("[http://www.yorku.ca/yciss/library/Bible/periodicals s!.xls] S6!A1", "Soviet Studies Research Centre - Occasional Briefs")</f>
        <v>Soviet Studies Research Centre - Occasional Briefs</v>
      </c>
      <c r="B329" s="6" t="s">
        <v>249</v>
      </c>
      <c r="C329" s="8" t="s">
        <v>44</v>
      </c>
    </row>
    <row r="330" spans="1:3" x14ac:dyDescent="0.2">
      <c r="A330" s="5" t="str">
        <f>HYPERLINK("[http://www.yorku.ca/yciss/library/Bible/periodicals s!.xls] S7!A1", "Soviet Studies Research Centre - Studies")</f>
        <v>Soviet Studies Research Centre - Studies</v>
      </c>
      <c r="B330" s="6" t="s">
        <v>248</v>
      </c>
      <c r="C330" s="8"/>
    </row>
    <row r="331" spans="1:3" x14ac:dyDescent="0.2">
      <c r="A331" s="5" t="str">
        <f>HYPERLINK("[http://www.yorku.ca/yciss/library/Bible/periodicals s!.xls] S7a!A1", "Soviet Studies Research Centre - Translations")</f>
        <v>Soviet Studies Research Centre - Translations</v>
      </c>
      <c r="B331" s="6" t="s">
        <v>247</v>
      </c>
      <c r="C331" s="8"/>
    </row>
    <row r="332" spans="1:3" x14ac:dyDescent="0.2">
      <c r="A332" s="5" t="str">
        <f>HYPERLINK("[http://www.yorku.ca/yciss/library/Bible/periodicals s!.xls] S9!A1", "Stanley Foundation - Conference Reports")</f>
        <v>Stanley Foundation - Conference Reports</v>
      </c>
      <c r="B332" s="6" t="s">
        <v>246</v>
      </c>
      <c r="C332" s="8"/>
    </row>
    <row r="333" spans="1:3" x14ac:dyDescent="0.2">
      <c r="A333" s="5" t="str">
        <f>HYPERLINK("[http://www.yorku.ca/yciss/library/Bible/periodicals s!.xls] S8!A1", "Stanley Foundation - Occasional/Policy Papers/Policy Bulletins")</f>
        <v>Stanley Foundation - Occasional/Policy Papers/Policy Bulletins</v>
      </c>
      <c r="B333" s="6" t="s">
        <v>245</v>
      </c>
      <c r="C333" s="8" t="s">
        <v>45</v>
      </c>
    </row>
    <row r="334" spans="1:3" x14ac:dyDescent="0.2">
      <c r="A334" s="5" t="str">
        <f>HYPERLINK("[http://www.yorku.ca/yciss/library/Bible/periodicals s!.xls] S16!A1", "State of the Nation Reports")</f>
        <v>State of the Nation Reports</v>
      </c>
      <c r="B334" s="6" t="s">
        <v>244</v>
      </c>
      <c r="C334" s="8"/>
    </row>
    <row r="335" spans="1:3" x14ac:dyDescent="0.2">
      <c r="A335" s="5" t="str">
        <f>HYPERLINK("[http://www.yorku.ca/yciss/library/Bible/periodicals s!.xls] S10!A1", "Strategic and Defence Studies Centre - Working Papers")</f>
        <v>Strategic and Defence Studies Centre - Working Papers</v>
      </c>
      <c r="B335" s="6" t="s">
        <v>243</v>
      </c>
      <c r="C335" s="8"/>
    </row>
    <row r="336" spans="1:3" x14ac:dyDescent="0.2">
      <c r="A336" s="5" t="str">
        <f>HYPERLINK("[http://www.yorku.ca/yciss/library/Bible/periodicals s!.xls] S10a!A1", "Strategic and Defense Studies Newsletter")</f>
        <v>Strategic and Defense Studies Newsletter</v>
      </c>
      <c r="B336" s="6" t="s">
        <v>242</v>
      </c>
      <c r="C336" s="8"/>
    </row>
    <row r="337" spans="1:3" x14ac:dyDescent="0.2">
      <c r="A337" s="5" t="str">
        <f>HYPERLINK("[http://www.yorku.ca/yciss/library/Bible/periodicals s!.xls] S11a!A1", "Strategic Forum")</f>
        <v>Strategic Forum</v>
      </c>
      <c r="B337" s="6" t="s">
        <v>241</v>
      </c>
      <c r="C337" s="8"/>
    </row>
    <row r="338" spans="1:3" x14ac:dyDescent="0.2">
      <c r="A338" s="5" t="str">
        <f>HYPERLINK("[http://www.yorku.ca/yciss/library/Bible/periodicals s!.xls] S11!A1", "Strategic Review")</f>
        <v>Strategic Review</v>
      </c>
      <c r="B338" s="6" t="s">
        <v>240</v>
      </c>
      <c r="C338" s="8"/>
    </row>
    <row r="339" spans="1:3" x14ac:dyDescent="0.2">
      <c r="A339" s="5" t="str">
        <f>HYPERLINK("[http://www.yorku.ca/yciss/library/Bible/periodicals s!.xls] S15!A1", "Studies on the Economic Future of North America")</f>
        <v>Studies on the Economic Future of North America</v>
      </c>
      <c r="B339" s="6" t="s">
        <v>239</v>
      </c>
      <c r="C339" s="8"/>
    </row>
    <row r="340" spans="1:3" x14ac:dyDescent="0.2">
      <c r="A340" s="5" t="str">
        <f>HYPERLINK("[http://www.yorku.ca/yciss/library/Bible/periodicals s!.xls] S13!A1", "Survival")</f>
        <v>Survival</v>
      </c>
      <c r="B340" s="6" t="s">
        <v>238</v>
      </c>
      <c r="C340" s="8"/>
    </row>
    <row r="341" spans="1:3" ht="20.399999999999999" x14ac:dyDescent="0.2">
      <c r="A341" s="5" t="str">
        <f>HYPERLINK("[http://www.yorku.ca/yciss/library/Bible/periodicals s!.xls] S14!A1", "Swedish Institute of International Affairs - Conference/Occasional Papers")</f>
        <v>Swedish Institute of International Affairs - Conference/Occasional Papers</v>
      </c>
      <c r="B341" s="6" t="s">
        <v>237</v>
      </c>
      <c r="C341" s="8"/>
    </row>
    <row r="342" spans="1:3" ht="20.399999999999999" x14ac:dyDescent="0.2">
      <c r="A342" s="5" t="str">
        <f>HYPERLINK("[http://www.yorku.ca/yciss/library/Bible/periodicals d.xls] D9!A1", "The Dickey Center - John Sloan Dickey Center for International Understanding")</f>
        <v>The Dickey Center - John Sloan Dickey Center for International Understanding</v>
      </c>
      <c r="B342" s="6" t="s">
        <v>236</v>
      </c>
      <c r="C342" s="8"/>
    </row>
    <row r="343" spans="1:3" x14ac:dyDescent="0.2">
      <c r="A343" s="5" t="str">
        <f>HYPERLINK("[http://www.yorku.ca/yciss/library/Bible/periodicals t!.xls] T4!A1", "Third World Quarterly")</f>
        <v>Third World Quarterly</v>
      </c>
      <c r="B343" s="6" t="s">
        <v>235</v>
      </c>
      <c r="C343" s="8"/>
    </row>
    <row r="344" spans="1:3" x14ac:dyDescent="0.2">
      <c r="A344" s="5" t="str">
        <f>HYPERLINK("[http://www.yorku.ca/yciss/library/Bible/periodicals t!.xls] T3!A1", "Thomas J. Watson Jr. Institute for International Studies")</f>
        <v>Thomas J. Watson Jr. Institute for International Studies</v>
      </c>
      <c r="B344" s="6" t="s">
        <v>234</v>
      </c>
      <c r="C344" s="8"/>
    </row>
    <row r="345" spans="1:3" x14ac:dyDescent="0.2">
      <c r="A345" s="5" t="str">
        <f>HYPERLINK("[http://www.yorku.ca/yciss/library/Bible/periodicals t!.xls] T5!A1", "Transitions")</f>
        <v>Transitions</v>
      </c>
      <c r="B345" s="6" t="s">
        <v>233</v>
      </c>
      <c r="C345" s="8"/>
    </row>
    <row r="346" spans="1:3" ht="20.399999999999999" x14ac:dyDescent="0.2">
      <c r="A346" s="5" t="str">
        <f>HYPERLINK("[http://www.yorku.ca/yciss/library/Bible/periodicals t!.xls] T6!A1", "Trust and Verify")</f>
        <v>Trust and Verify</v>
      </c>
      <c r="B346" s="6" t="s">
        <v>232</v>
      </c>
      <c r="C346" s="8" t="s">
        <v>46</v>
      </c>
    </row>
    <row r="347" spans="1:3" x14ac:dyDescent="0.2">
      <c r="A347" s="5" t="str">
        <f>HYPERLINK("[http://www.yorku.ca/yciss/library/Bible/periodicals u!.xls] U1!A1", "United States Institute of Peace - Miscellaneous")</f>
        <v>United States Institute of Peace - Miscellaneous</v>
      </c>
      <c r="B347" s="6" t="s">
        <v>231</v>
      </c>
      <c r="C347" s="8"/>
    </row>
    <row r="348" spans="1:3" x14ac:dyDescent="0.2">
      <c r="A348" s="5" t="str">
        <f>HYPERLINK("[http://www.yorku.ca/yciss/library/Bible/periodicals u!.xls] U1a!A1", "United States Institute of Peace Journal")</f>
        <v>United States Institute of Peace Journal</v>
      </c>
      <c r="B348" s="6" t="s">
        <v>230</v>
      </c>
      <c r="C348" s="8"/>
    </row>
    <row r="349" spans="1:3" x14ac:dyDescent="0.2">
      <c r="A349" s="5" t="str">
        <f>HYPERLINK("[http://www.yorku.ca/yciss/library/Bible/periodicals u!.xls] U7!A1", "Universitat Rostock")</f>
        <v>Universitat Rostock</v>
      </c>
      <c r="B349" s="6" t="s">
        <v>229</v>
      </c>
      <c r="C349" s="8"/>
    </row>
    <row r="350" spans="1:3" ht="20.399999999999999" x14ac:dyDescent="0.2">
      <c r="A350" s="5" t="str">
        <f>HYPERLINK("[http://www.yorku.ca/yciss/library/Bible/periodicals u!.xls] U6!A1", "Universite du Quebec a Montreal. Centre d'etudes des politiques etrangeres et de securite")</f>
        <v>Universite du Quebec a Montreal. Centre d'etudes des politiques etrangeres et de securite</v>
      </c>
      <c r="B350" s="6" t="s">
        <v>228</v>
      </c>
      <c r="C350" s="8"/>
    </row>
    <row r="351" spans="1:3" x14ac:dyDescent="0.2">
      <c r="A351" s="5" t="str">
        <f>HYPERLINK("[http://www.yorku.ca/yciss/library/Bible/periodicals u!.xls] U4!A1", "University of  Laval: Le Maintien de la Paix and ECHOS de l'institut")</f>
        <v>University of  Laval: Le Maintien de la Paix and ECHOS de l'institut</v>
      </c>
      <c r="B351" s="6" t="s">
        <v>227</v>
      </c>
      <c r="C351" s="8"/>
    </row>
    <row r="352" spans="1:3" x14ac:dyDescent="0.2">
      <c r="A352" s="5" t="str">
        <f>HYPERLINK("[http://www.yorku.ca/yciss/library/Bible/periodicals u!.xls] U2a!A1", "University of Bradford - Miscellaneous")</f>
        <v>University of Bradford - Miscellaneous</v>
      </c>
      <c r="B352" s="6" t="s">
        <v>226</v>
      </c>
      <c r="C352" s="8"/>
    </row>
    <row r="353" spans="1:3" x14ac:dyDescent="0.2">
      <c r="A353" s="5" t="str">
        <f>HYPERLINK("[http://www.yorku.ca/yciss/library/Bible/periodicals u!.xls] U2!A1", "University of British Columbia Institute of International Relations")</f>
        <v>University of British Columbia Institute of International Relations</v>
      </c>
      <c r="B353" s="6" t="s">
        <v>225</v>
      </c>
      <c r="C353" s="8"/>
    </row>
    <row r="354" spans="1:3" ht="20.399999999999999" x14ac:dyDescent="0.2">
      <c r="A354" s="5" t="str">
        <f>HYPERLINK("[http://www.yorku.ca/yciss/library/Bible/periodicals u!.xls] U3!A1", "University of California, Institute of East Asian Studies - Research Papers and Policy Studies")</f>
        <v>University of California, Institute of East Asian Studies - Research Papers and Policy Studies</v>
      </c>
      <c r="B354" s="6" t="s">
        <v>224</v>
      </c>
      <c r="C354" s="8"/>
    </row>
    <row r="355" spans="1:3" ht="20.399999999999999" x14ac:dyDescent="0.2">
      <c r="A355" s="5" t="str">
        <f>HYPERLINK("[http://www.yorku.ca/yciss/library/Bible/periodicals u!.xls] U5a!A1", "University of Manitoba, Centre for Defence and Security Studies - Bison Papers")</f>
        <v>University of Manitoba, Centre for Defence and Security Studies - Bison Papers</v>
      </c>
      <c r="B355" s="6" t="s">
        <v>223</v>
      </c>
      <c r="C355" s="8"/>
    </row>
    <row r="356" spans="1:3" ht="20.399999999999999" x14ac:dyDescent="0.2">
      <c r="A356" s="5" t="str">
        <f>HYPERLINK("[http://www.yorku.ca/yciss/library/Bible/periodicals u!.xls] U5!A1", "University of Manitoba, Programme in Strategic Studies - Occasional Papers")</f>
        <v>University of Manitoba, Programme in Strategic Studies - Occasional Papers</v>
      </c>
      <c r="B356" s="6" t="s">
        <v>222</v>
      </c>
      <c r="C356" s="8"/>
    </row>
    <row r="357" spans="1:3" ht="20.399999999999999" x14ac:dyDescent="0.2">
      <c r="A357" s="5" t="str">
        <f>HYPERLINK("[http://www.yorku.ca/yciss/library/Bible/periodicals u!.xls] U12!A1", "University of the Western Cape Centre for Southern African Studies - Southern African Perspectives A Working Paper Series")</f>
        <v>University of the Western Cape Centre for Southern African Studies - Southern African Perspectives A Working Paper Series</v>
      </c>
      <c r="B357" s="6" t="s">
        <v>221</v>
      </c>
      <c r="C357" s="8"/>
    </row>
    <row r="358" spans="1:3" ht="20.399999999999999" x14ac:dyDescent="0.2">
      <c r="A358" s="5" t="str">
        <f>HYPERLINK("[http://www.yorku.ca/yciss/library/Bible/periodicals u!.xls] U10!A1", "University of the Western Cape, Centre for Southern  African Studies - Backgrounder Papers ")</f>
        <v xml:space="preserve">University of the Western Cape, Centre for Southern  African Studies - Backgrounder Papers </v>
      </c>
      <c r="B358" s="6" t="s">
        <v>220</v>
      </c>
      <c r="C358" s="8"/>
    </row>
    <row r="359" spans="1:3" ht="20.399999999999999" x14ac:dyDescent="0.2">
      <c r="A359" s="5" t="str">
        <f>HYPERLINK("[http://www.yorku.ca/yciss/library/Bible/periodicals u!.xls] U11!A1", "University of The Western Cape, Centre for Southern African Studies - Chronology")</f>
        <v>University of The Western Cape, Centre for Southern African Studies - Chronology</v>
      </c>
      <c r="B359" s="6" t="s">
        <v>219</v>
      </c>
      <c r="C359" s="8"/>
    </row>
    <row r="360" spans="1:3" ht="20.399999999999999" x14ac:dyDescent="0.2">
      <c r="A360" s="5" t="str">
        <f>HYPERLINK("[http://www.yorku.ca/yciss/library/Bible/periodicals u!.xls] U9!A1", "University of the Western Cape, Centre for Southern African Studies - Miscellaneous")</f>
        <v>University of the Western Cape, Centre for Southern African Studies - Miscellaneous</v>
      </c>
      <c r="B360" s="6" t="s">
        <v>218</v>
      </c>
      <c r="C360" s="8"/>
    </row>
    <row r="361" spans="1:3" x14ac:dyDescent="0.2">
      <c r="A361" s="5" t="str">
        <f>HYPERLINK("[http://www.yorku.ca/yciss/library/Bible/periodicals v!.xls] V1!A1", "Vanguard ")</f>
        <v xml:space="preserve">Vanguard </v>
      </c>
      <c r="B361" s="6" t="s">
        <v>217</v>
      </c>
      <c r="C361" s="8"/>
    </row>
    <row r="362" spans="1:3" x14ac:dyDescent="0.2">
      <c r="A362" s="5" t="str">
        <f>HYPERLINK("[http://www.yorku.ca/yciss/library/Bible/periodicals v!.xls] V3!A1", "Vantage Point: Developments in North Korea")</f>
        <v>Vantage Point: Developments in North Korea</v>
      </c>
      <c r="B362" s="6" t="s">
        <v>216</v>
      </c>
      <c r="C362" s="8"/>
    </row>
    <row r="363" spans="1:3" x14ac:dyDescent="0.2">
      <c r="A363" s="5" t="str">
        <f>HYPERLINK("[http://www.yorku.ca/yciss/library/Bible/periodicals v!.xls] V5!A1", "Vienna Fax")</f>
        <v>Vienna Fax</v>
      </c>
      <c r="B363" s="6" t="s">
        <v>215</v>
      </c>
      <c r="C363" s="8"/>
    </row>
    <row r="364" spans="1:3" x14ac:dyDescent="0.2">
      <c r="A364" s="5" t="str">
        <f>HYPERLINK("[http://www.yorku.ca/yciss/library/Bible/periodicals w!.xls] W5!A1", "Washington Papers")</f>
        <v>Washington Papers</v>
      </c>
      <c r="B364" s="6" t="s">
        <v>174</v>
      </c>
      <c r="C364" s="8"/>
    </row>
    <row r="365" spans="1:3" x14ac:dyDescent="0.2">
      <c r="A365" s="5" t="str">
        <f>HYPERLINK("[http://www.yorku.ca/yciss/library/Bible/periodicals w!.xls] W6!A1", "Washington Quarterly")</f>
        <v>Washington Quarterly</v>
      </c>
      <c r="B365" s="6" t="s">
        <v>173</v>
      </c>
      <c r="C365" s="8"/>
    </row>
    <row r="366" spans="1:3" x14ac:dyDescent="0.2">
      <c r="A366" s="5" t="str">
        <f>HYPERLINK("[http://www.yorku.ca/yciss/library/Bible/periodicals w!.xls] W6a!A1", "Wednesday Report")</f>
        <v>Wednesday Report</v>
      </c>
      <c r="B366" s="6" t="s">
        <v>172</v>
      </c>
      <c r="C366" s="8"/>
    </row>
    <row r="367" spans="1:3" x14ac:dyDescent="0.2">
      <c r="A367" s="5" t="str">
        <f>HYPERLINK("[http://www.yorku.ca/yciss/library/Bible/periodicals w!.xls] W7!A1", "Wellesley Papers")</f>
        <v>Wellesley Papers</v>
      </c>
      <c r="B367" s="6" t="s">
        <v>171</v>
      </c>
      <c r="C367" s="8"/>
    </row>
    <row r="368" spans="1:3" x14ac:dyDescent="0.2">
      <c r="A368" s="5" t="str">
        <f>HYPERLINK("[http://www.yorku.ca/yciss/library/Bible/periodicals w!.xls] W7a!A1", "West European Politics")</f>
        <v>West European Politics</v>
      </c>
      <c r="B368" s="6" t="s">
        <v>170</v>
      </c>
      <c r="C368" s="8"/>
    </row>
    <row r="369" spans="1:3" x14ac:dyDescent="0.2">
      <c r="A369" s="5" t="str">
        <f>HYPERLINK("[http://www.yorku.ca/yciss/library/Bible/periodicals w!.xls] W8!A1", "World Link")</f>
        <v>World Link</v>
      </c>
      <c r="B369" s="6" t="s">
        <v>169</v>
      </c>
      <c r="C369" s="8"/>
    </row>
    <row r="370" spans="1:3" x14ac:dyDescent="0.2">
      <c r="A370" s="5" t="str">
        <f>HYPERLINK("[http://www.yorku.ca/yciss/library/Bible/periodicals w!.xls] W10!A1", "World Policy Journal")</f>
        <v>World Policy Journal</v>
      </c>
      <c r="B370" s="6" t="s">
        <v>168</v>
      </c>
      <c r="C370" s="8"/>
    </row>
    <row r="371" spans="1:3" x14ac:dyDescent="0.2">
      <c r="A371" s="5" t="str">
        <f>HYPERLINK("[http://www.yorku.ca/yciss/library/Bible/periodicals w!.xls] W10a!A1", "World Policy Paper")</f>
        <v>World Policy Paper</v>
      </c>
      <c r="B371" s="6" t="s">
        <v>167</v>
      </c>
      <c r="C371" s="8"/>
    </row>
    <row r="372" spans="1:3" x14ac:dyDescent="0.2">
      <c r="A372" s="5" t="str">
        <f>HYPERLINK("[http://www.yorku.ca/yciss/library/Bible/periodicals w!.xls] W11!A1", "World Politics")</f>
        <v>World Politics</v>
      </c>
      <c r="B372" s="6" t="s">
        <v>166</v>
      </c>
      <c r="C372" s="8"/>
    </row>
    <row r="373" spans="1:3" x14ac:dyDescent="0.2">
      <c r="A373" s="5" t="str">
        <f>HYPERLINK("[http://www.yorku.ca/yciss/library/Bible/periodicals w!.xls] W12!A1", "World Press Review")</f>
        <v>World Press Review</v>
      </c>
      <c r="B373" s="6" t="s">
        <v>165</v>
      </c>
      <c r="C373" s="8"/>
    </row>
    <row r="374" spans="1:3" x14ac:dyDescent="0.2">
      <c r="A374" s="5" t="str">
        <f>HYPERLINK("[http://www.yorku.ca/yciss/library/Bible/periodicals w!.xls] W13!A1", "World Today")</f>
        <v>World Today</v>
      </c>
      <c r="B374" s="6" t="s">
        <v>164</v>
      </c>
      <c r="C374" s="8"/>
    </row>
    <row r="375" spans="1:3" x14ac:dyDescent="0.2">
      <c r="A375" s="5" t="str">
        <f>HYPERLINK("[http://www.yorku.ca/yciss/library/Bible/periodicals y!.xls] Y9!A1", "York Centre for International and Strategic Studies - Miscellaneous")</f>
        <v>York Centre for International and Strategic Studies - Miscellaneous</v>
      </c>
      <c r="B375" s="6" t="s">
        <v>163</v>
      </c>
      <c r="C375" s="8"/>
    </row>
    <row r="376" spans="1:3" x14ac:dyDescent="0.2">
      <c r="A376" s="5" t="str">
        <f>HYPERLINK("[http://www.yorku.ca/yciss/library/Bible/periodicals y!.xls] Y6!A1", "York Centre for International and Strategic Studies - Monographs")</f>
        <v>York Centre for International and Strategic Studies - Monographs</v>
      </c>
      <c r="B376" s="6" t="s">
        <v>162</v>
      </c>
      <c r="C376" s="8"/>
    </row>
    <row r="377" spans="1:3" ht="30.6" x14ac:dyDescent="0.2">
      <c r="A377" s="5" t="str">
        <f>HYPERLINK("[http://www.yorku.ca/yciss/library/Bible/periodicals y!.xls] Y8!A1", "York Centre for International and Strategic Studies - North Pacific Cooperative Security Dialogue Research Programme Working Papers")</f>
        <v>York Centre for International and Strategic Studies - North Pacific Cooperative Security Dialogue Research Programme Working Papers</v>
      </c>
      <c r="B377" s="6" t="s">
        <v>161</v>
      </c>
      <c r="C377" s="8"/>
    </row>
    <row r="378" spans="1:3" ht="20.399999999999999" x14ac:dyDescent="0.2">
      <c r="A378" s="5" t="str">
        <f>HYPERLINK("[http://www.yorku.ca/yciss/library/Bible/periodicals y!.xls] Y5!A1", "York Centre for International and Strategic Studies - Occasional Papers")</f>
        <v>York Centre for International and Strategic Studies - Occasional Papers</v>
      </c>
      <c r="B378" s="6" t="s">
        <v>160</v>
      </c>
      <c r="C378" s="8"/>
    </row>
    <row r="379" spans="1:3" ht="20.399999999999999" x14ac:dyDescent="0.2">
      <c r="A379" s="5" t="str">
        <f>HYPERLINK("[http://www.yorku.ca/yciss/library/Bible/periodicals y!.xls] Y7!A1", "York Centre for International and Strategic Studies - Working Papers")</f>
        <v>York Centre for International and Strategic Studies - Working Papers</v>
      </c>
      <c r="B379" s="6" t="s">
        <v>159</v>
      </c>
      <c r="C379" s="8"/>
    </row>
    <row r="380" spans="1:3" ht="20.399999999999999" x14ac:dyDescent="0.2">
      <c r="A380" s="5" t="str">
        <f>HYPERLINK("[http://www.yorku.ca/yciss/library/Bible/periodicals y!.xls] Y10!A1", "York Centre for International and Strategic Studies Canadian Consortium on Asia Pacific Security (CANCAPS) Papiers")</f>
        <v>York Centre for International and Strategic Studies Canadian Consortium on Asia Pacific Security (CANCAPS) Papiers</v>
      </c>
      <c r="B380" s="6" t="s">
        <v>158</v>
      </c>
      <c r="C380" s="8"/>
    </row>
    <row r="381" spans="1:3" ht="20.399999999999999" x14ac:dyDescent="0.2">
      <c r="A381" s="5" t="str">
        <f>HYPERLINK("[http://www.yorku.ca/yciss/library/Bible/periodicals y!.xls] Y12!A1", "York Centre for International and Strategic Studies Multilateral Institutions and Global Security Working Papers")</f>
        <v>York Centre for International and Strategic Studies Multilateral Institutions and Global Security Working Papers</v>
      </c>
      <c r="B381" s="6" t="s">
        <v>157</v>
      </c>
      <c r="C381" s="8"/>
    </row>
    <row r="382" spans="1:3" x14ac:dyDescent="0.2">
      <c r="A382" s="5" t="str">
        <f>HYPERLINK("[http://www.yorku.ca/yciss/library/Bible/periodicals y!.xls] Y4!A1", "York University - Centre for Feminist Research")</f>
        <v>York University - Centre for Feminist Research</v>
      </c>
      <c r="B382" s="6" t="s">
        <v>156</v>
      </c>
      <c r="C382" s="8"/>
    </row>
    <row r="383" spans="1:3" ht="20.399999999999999" x14ac:dyDescent="0.2">
      <c r="A383" s="5" t="str">
        <f>HYPERLINK("[http://www.yorku.ca/yciss/library/Bible/periodicals y!.xls] Y16!A1", "York University, Department of Political Science, Occasional Papers Series")</f>
        <v>York University, Department of Political Science, Occasional Papers Series</v>
      </c>
      <c r="B383" s="6" t="s">
        <v>155</v>
      </c>
      <c r="C383" s="8"/>
    </row>
    <row r="384" spans="1:3" ht="20.399999999999999" x14ac:dyDescent="0.2">
      <c r="A384" s="5" t="str">
        <f>HYPERLINK("[http://www.yorku.ca/yciss/library/Bible/periodicals y!.xls] Y13!A1", "York University: Joint Centre on Modern East Asia - Working Papers")</f>
        <v>York University: Joint Centre on Modern East Asia - Working Papers</v>
      </c>
      <c r="B384" s="6" t="s">
        <v>154</v>
      </c>
      <c r="C384" s="8"/>
    </row>
    <row r="385" spans="1:3" x14ac:dyDescent="0.2">
      <c r="A385" s="5"/>
      <c r="B385" s="6"/>
      <c r="C385" s="8"/>
    </row>
    <row r="386" spans="1:3" ht="13.8" x14ac:dyDescent="0.25">
      <c r="A386" s="9" t="s">
        <v>437</v>
      </c>
      <c r="B386" s="4" t="s">
        <v>0</v>
      </c>
      <c r="C386" s="4" t="s">
        <v>1</v>
      </c>
    </row>
    <row r="387" spans="1:3" x14ac:dyDescent="0.2">
      <c r="A387" s="5" t="str">
        <f>HYPERLINK("[http://www.yorku.ca/yciss/library/Bible/international publications - E.xls] E1!A1", "Allied Forces Central Europe Ace Output")</f>
        <v>Allied Forces Central Europe Ace Output</v>
      </c>
      <c r="B387" s="6" t="s">
        <v>463</v>
      </c>
      <c r="C387" s="8"/>
    </row>
    <row r="388" spans="1:3" x14ac:dyDescent="0.2">
      <c r="A388" s="5" t="str">
        <f>HYPERLINK("[http://www.yorku.ca/yciss/library/Bible/international publications - A.xls] A26!A1", "Association of South East Asian Nations (ASEAN) Publications")</f>
        <v>Association of South East Asian Nations (ASEAN) Publications</v>
      </c>
      <c r="B388" s="6" t="s">
        <v>438</v>
      </c>
      <c r="C388" s="8"/>
    </row>
    <row r="389" spans="1:3" x14ac:dyDescent="0.2">
      <c r="A389" s="5" t="str">
        <f>HYPERLINK("[http://www.yorku.ca/yciss/library/Bible/international publications - A.xls] A17!A1", "Canadian Network on United Nations Reform - New World")</f>
        <v>Canadian Network on United Nations Reform - New World</v>
      </c>
      <c r="B389" s="6" t="s">
        <v>443</v>
      </c>
      <c r="C389" s="8"/>
    </row>
    <row r="390" spans="1:3" x14ac:dyDescent="0.2">
      <c r="A390" s="5" t="str">
        <f>HYPERLINK("[http://www.yorku.ca/yciss/library/Bible/international publications - A.xls] A3!A1", "Disarmament - A Periodic Review by the United Nations")</f>
        <v>Disarmament - A Periodic Review by the United Nations</v>
      </c>
      <c r="B390" s="6" t="s">
        <v>453</v>
      </c>
      <c r="C390" s="8"/>
    </row>
    <row r="391" spans="1:3" ht="20.399999999999999" x14ac:dyDescent="0.2">
      <c r="A391" s="5" t="str">
        <f>HYPERLINK("[http://www.yorku.ca/yciss/library/Bible/international publications - A.xls] A8!A1", "United Nations - Department of Disarmament Affairs - Miscellaneous")</f>
        <v>United Nations - Department of Disarmament Affairs - Miscellaneous</v>
      </c>
      <c r="B391" s="6" t="s">
        <v>449</v>
      </c>
      <c r="C391" s="8"/>
    </row>
    <row r="392" spans="1:3" x14ac:dyDescent="0.2">
      <c r="A392" s="5" t="str">
        <f>HYPERLINK("[http://www.yorku.ca/yciss/library/Bible/international publications - A.xls] A4!A1", "Disarmament Fact Sheet")</f>
        <v>Disarmament Fact Sheet</v>
      </c>
      <c r="B392" s="6" t="s">
        <v>452</v>
      </c>
      <c r="C392" s="8"/>
    </row>
    <row r="393" spans="1:3" x14ac:dyDescent="0.2">
      <c r="A393" s="5" t="str">
        <f>HYPERLINK("[http://www.yorku.ca/yciss/library/Bible/international publications - A.xls] A5!A1", "Information Paper")</f>
        <v>Information Paper</v>
      </c>
      <c r="B393" s="6" t="s">
        <v>451</v>
      </c>
      <c r="C393" s="8"/>
    </row>
    <row r="394" spans="1:3" x14ac:dyDescent="0.2">
      <c r="A394" s="5" t="str">
        <f>HYPERLINK("[http://www.yorku.ca/yciss/library/Bible/international publications - C.xls] C2!A1", "International Atomic Energy Agency - Miscellaneous")</f>
        <v>International Atomic Energy Agency - Miscellaneous</v>
      </c>
      <c r="B394" s="6" t="s">
        <v>457</v>
      </c>
      <c r="C394" s="8"/>
    </row>
    <row r="395" spans="1:3" x14ac:dyDescent="0.2">
      <c r="A395" s="5" t="str">
        <f>HYPERLINK("[http://www.yorku.ca/yciss/library/Bible/international publications - C.xls] C3!A1", "International Atomic Energy Agency - Newsbriefs")</f>
        <v>International Atomic Energy Agency - Newsbriefs</v>
      </c>
      <c r="B395" s="6" t="s">
        <v>458</v>
      </c>
      <c r="C395" s="8"/>
    </row>
    <row r="396" spans="1:3" ht="20.399999999999999" x14ac:dyDescent="0.2">
      <c r="A396" s="5" t="str">
        <f>HYPERLINK("[http://www.yorku.ca/yciss/library/Bible/international publications - C.xls] C1!A1", "International Atomic Energy Agency Bulletin - Quarterly Journal of the International Atomic Energy Agency")</f>
        <v>International Atomic Energy Agency Bulletin - Quarterly Journal of the International Atomic Energy Agency</v>
      </c>
      <c r="B396" s="6" t="s">
        <v>456</v>
      </c>
      <c r="C396" s="8"/>
    </row>
    <row r="397" spans="1:3" x14ac:dyDescent="0.2">
      <c r="A397" s="5" t="str">
        <f>HYPERLINK("[http://www.yorku.ca/yciss/library/Bible/international publications - F.xls] F1!A1", "International Energy Agency Publications")</f>
        <v>International Energy Agency Publications</v>
      </c>
      <c r="B397" s="6" t="s">
        <v>468</v>
      </c>
      <c r="C397" s="8"/>
    </row>
    <row r="398" spans="1:3" x14ac:dyDescent="0.2">
      <c r="A398" s="5" t="str">
        <f>HYPERLINK("[http://www.yorku.ca/yciss/library/Bible/international publications - B.xls] B6!A1", "International Monetary Fund - Miscellaneous Publications")</f>
        <v>International Monetary Fund - Miscellaneous Publications</v>
      </c>
      <c r="B398" s="6" t="s">
        <v>434</v>
      </c>
      <c r="C398" s="8"/>
    </row>
    <row r="399" spans="1:3" x14ac:dyDescent="0.2">
      <c r="A399" s="5" t="str">
        <f>HYPERLINK("[http://www.yorku.ca/yciss/library/Bible/international publications - B.xls] B4!A1", "International Monetary Fund - Occasional Papers")</f>
        <v>International Monetary Fund - Occasional Papers</v>
      </c>
      <c r="B399" s="6" t="s">
        <v>435</v>
      </c>
      <c r="C399" s="8"/>
    </row>
    <row r="400" spans="1:3" x14ac:dyDescent="0.2">
      <c r="A400" s="5" t="str">
        <f>HYPERLINK("[http://www.yorku.ca/yciss/library/Bible/international publications - B.xls] B9!A1", "International Monetary Fund - Survey")</f>
        <v>International Monetary Fund - Survey</v>
      </c>
      <c r="B400" s="6" t="s">
        <v>431</v>
      </c>
      <c r="C400" s="8" t="s">
        <v>491</v>
      </c>
    </row>
    <row r="401" spans="1:3" x14ac:dyDescent="0.2">
      <c r="A401" s="5" t="str">
        <f>HYPERLINK("[http://www.yorku.ca/yciss/library/Bible/international publications - B.xls] B2!A1", "International Monetary Fund - Annual Report")</f>
        <v>International Monetary Fund - Annual Report</v>
      </c>
      <c r="B401" s="6" t="s">
        <v>430</v>
      </c>
      <c r="C401" s="8"/>
    </row>
    <row r="402" spans="1:3" x14ac:dyDescent="0.2">
      <c r="A402" s="5" t="str">
        <f>HYPERLINK("[http://www.yorku.ca/yciss/library/Bible/international publications - E.xls] E2!A1", "NATO Facts and Figures")</f>
        <v>NATO Facts and Figures</v>
      </c>
      <c r="B402" s="6" t="s">
        <v>464</v>
      </c>
      <c r="C402" s="8"/>
    </row>
    <row r="403" spans="1:3" x14ac:dyDescent="0.2">
      <c r="A403" s="5" t="str">
        <f>HYPERLINK("[http://www.yorku.ca/yciss/library/Bible/international publications - E.xls] E4!A1", "NATO Miscellaneous")</f>
        <v>NATO Miscellaneous</v>
      </c>
      <c r="B403" s="6" t="s">
        <v>466</v>
      </c>
      <c r="C403" s="8"/>
    </row>
    <row r="404" spans="1:3" x14ac:dyDescent="0.2">
      <c r="A404" s="5" t="str">
        <f>HYPERLINK("[http://www.yorku.ca/yciss/library/Bible/international publications - E.xls] E5!A1", "NATO Press Service")</f>
        <v>NATO Press Service</v>
      </c>
      <c r="B404" s="6" t="s">
        <v>465</v>
      </c>
      <c r="C404" s="8"/>
    </row>
    <row r="405" spans="1:3" x14ac:dyDescent="0.2">
      <c r="A405" s="5" t="str">
        <f>HYPERLINK("[http://www.yorku.ca/yciss/library/Bible/international publications - E.xls] E3!A1", "NATO Review")</f>
        <v>NATO Review</v>
      </c>
      <c r="B405" s="6" t="s">
        <v>467</v>
      </c>
      <c r="C405" s="8"/>
    </row>
    <row r="406" spans="1:3" ht="20.399999999999999" x14ac:dyDescent="0.2">
      <c r="A406" s="5" t="str">
        <f>HYPERLINK("[http://www.yorku.ca/yciss/library/Bible/international publications - D.xls] D2!A1", "Organisation for Economic Cooperation and Development (OECD) - Economic Outlook")</f>
        <v>Organisation for Economic Cooperation and Development (OECD) - Economic Outlook</v>
      </c>
      <c r="B406" s="6" t="s">
        <v>459</v>
      </c>
      <c r="C406" s="8"/>
    </row>
    <row r="407" spans="1:3" ht="20.399999999999999" x14ac:dyDescent="0.2">
      <c r="A407" s="5" t="str">
        <f>HYPERLINK("[http://www.yorku.ca/yciss/library/Bible/international publications - D.xls] D3!A1", "Organisation for Economic Cooperation and Development (OECD) - Economic Survey")</f>
        <v>Organisation for Economic Cooperation and Development (OECD) - Economic Survey</v>
      </c>
      <c r="B407" s="6" t="s">
        <v>460</v>
      </c>
      <c r="C407" s="8"/>
    </row>
    <row r="408" spans="1:3" ht="20.399999999999999" x14ac:dyDescent="0.2">
      <c r="A408" s="5" t="str">
        <f>HYPERLINK("[http://www.yorku.ca/yciss/library/Bible/international publications - D.xls] D5!A1", "Organisation for Economic Cooperation and Development (OECD) - Miscellaneous")</f>
        <v>Organisation for Economic Cooperation and Development (OECD) - Miscellaneous</v>
      </c>
      <c r="B408" s="6" t="s">
        <v>461</v>
      </c>
      <c r="C408" s="8"/>
    </row>
    <row r="409" spans="1:3" ht="20.399999999999999" x14ac:dyDescent="0.2">
      <c r="A409" s="5" t="str">
        <f>HYPERLINK("[http://www.yorku.ca/yciss/library/Bible/international publications - D.xls] D4!A1", "Organisation for Economic Cooperation and Development (OECD) - Nuclear Energy Publications")</f>
        <v>Organisation for Economic Cooperation and Development (OECD) - Nuclear Energy Publications</v>
      </c>
      <c r="B409" s="6" t="s">
        <v>462</v>
      </c>
      <c r="C409" s="8"/>
    </row>
    <row r="410" spans="1:3" ht="20.399999999999999" x14ac:dyDescent="0.2">
      <c r="A410" s="5" t="str">
        <f>HYPERLINK("[http://www.yorku.ca/yciss/library/Bible/international publications - K.xls] K1!A1", "Organization for the Prohibition of Chemical Weapons - Information Series and OPCW Synthesis")</f>
        <v>Organization for the Prohibition of Chemical Weapons - Information Series and OPCW Synthesis</v>
      </c>
      <c r="B410" s="6" t="s">
        <v>470</v>
      </c>
      <c r="C410" s="8"/>
    </row>
    <row r="411" spans="1:3" x14ac:dyDescent="0.2">
      <c r="A411" s="5" t="str">
        <f>HYPERLINK("[http://www.yorku.ca/yciss/library/Bible/international publications - A.xls] A13!A1", "UNIDIR Newsletter")</f>
        <v>UNIDIR Newsletter</v>
      </c>
      <c r="B411" s="6" t="s">
        <v>446</v>
      </c>
      <c r="C411" s="8"/>
    </row>
    <row r="412" spans="1:3" x14ac:dyDescent="0.2">
      <c r="A412" s="5" t="str">
        <f>HYPERLINK("[http://www.yorku.ca/yciss/library/Bible/international publications - A.xls] A12!A1", "UNIDIR Publications")</f>
        <v>UNIDIR Publications</v>
      </c>
      <c r="B412" s="6" t="s">
        <v>448</v>
      </c>
      <c r="C412" s="8"/>
    </row>
    <row r="413" spans="1:3" x14ac:dyDescent="0.2">
      <c r="A413" s="5" t="str">
        <f>HYPERLINK("[http://www.yorku.ca/yciss/library/Bible/international publications - A.xls] A12a!A1", "UNIDIR Research Papers")</f>
        <v>UNIDIR Research Papers</v>
      </c>
      <c r="B413" s="6" t="s">
        <v>447</v>
      </c>
      <c r="C413" s="8"/>
    </row>
    <row r="414" spans="1:3" x14ac:dyDescent="0.2">
      <c r="A414" s="5" t="str">
        <f>HYPERLINK("[http://www.yorku.ca/yciss/library/Bible/international publications - A.xls] A21!A1", "United Nations -  Resolutions")</f>
        <v>United Nations -  Resolutions</v>
      </c>
      <c r="B414" s="6" t="s">
        <v>440</v>
      </c>
      <c r="C414" s="8"/>
    </row>
    <row r="415" spans="1:3" x14ac:dyDescent="0.2">
      <c r="A415" s="5" t="str">
        <f>HYPERLINK("[http://www.yorku.ca/yciss/library/Bible/international publications - A.xls] A20!A1", "United Nations - Miscellaneous Publications")</f>
        <v>United Nations - Miscellaneous Publications</v>
      </c>
      <c r="B415" s="6" t="s">
        <v>441</v>
      </c>
      <c r="C415" s="8"/>
    </row>
    <row r="416" spans="1:3" ht="20.399999999999999" x14ac:dyDescent="0.2">
      <c r="A416" s="5" t="str">
        <f>HYPERLINK("[http://www.yorku.ca/yciss/library/Bible/international publications - A.xls] A16!A1", "United Nations Association of Canada - Bulletin and Briefing Papers")</f>
        <v>United Nations Association of Canada - Bulletin and Briefing Papers</v>
      </c>
      <c r="B416" s="6" t="s">
        <v>444</v>
      </c>
      <c r="C416" s="8"/>
    </row>
    <row r="417" spans="1:3" ht="20.399999999999999" x14ac:dyDescent="0.2">
      <c r="A417" s="5" t="str">
        <f>HYPERLINK("[http://www.yorku.ca/yciss/library/Bible/international publications - A.xls] A18!A1", "United Nations Association of the United States of America Publications")</f>
        <v>United Nations Association of the United States of America Publications</v>
      </c>
      <c r="B417" s="6" t="s">
        <v>442</v>
      </c>
      <c r="C417" s="8"/>
    </row>
    <row r="418" spans="1:3" x14ac:dyDescent="0.2">
      <c r="A418" s="5" t="str">
        <f>HYPERLINK("[http://www.yorku.ca/yciss/library/Bible/international publications - A.xls] A1!A1", "United Nations Chronicle")</f>
        <v>United Nations Chronicle</v>
      </c>
      <c r="B418" s="6" t="s">
        <v>455</v>
      </c>
      <c r="C418" s="8"/>
    </row>
    <row r="419" spans="1:3" x14ac:dyDescent="0.2">
      <c r="A419" s="5" t="str">
        <f>HYPERLINK("[http://www.yorku.ca/yciss/library/Bible/international publications - A.xls] A10!A1", "United Nations Conferences on Disarmament ")</f>
        <v xml:space="preserve">United Nations Conferences on Disarmament </v>
      </c>
      <c r="B419" s="6" t="s">
        <v>450</v>
      </c>
      <c r="C419" s="8"/>
    </row>
    <row r="420" spans="1:3" x14ac:dyDescent="0.2">
      <c r="A420" s="5" t="str">
        <f>HYPERLINK("[http://www.yorku.ca/yciss/library/Bible/international publications - A.xls] A14!A1", "United Nations Disarmament Topical Papers")</f>
        <v>United Nations Disarmament Topical Papers</v>
      </c>
      <c r="B420" s="6" t="s">
        <v>445</v>
      </c>
      <c r="C420" s="8"/>
    </row>
    <row r="421" spans="1:3" x14ac:dyDescent="0.2">
      <c r="A421" s="5" t="str">
        <f>HYPERLINK("[http://www.yorku.ca/yciss/library/Bible/international publications - A.xls] A2!A1", "United Nations Disarmament Yearbook")</f>
        <v>United Nations Disarmament Yearbook</v>
      </c>
      <c r="B421" s="6" t="s">
        <v>454</v>
      </c>
      <c r="C421" s="8"/>
    </row>
    <row r="422" spans="1:3" x14ac:dyDescent="0.2">
      <c r="A422" s="5" t="str">
        <f>HYPERLINK("[http://www.yorku.ca/yciss/library/Bible/international publications - A.xls] A25!A1", "United Nations Environment Programme")</f>
        <v>United Nations Environment Programme</v>
      </c>
      <c r="B422" s="6" t="s">
        <v>439</v>
      </c>
      <c r="C422" s="8"/>
    </row>
    <row r="423" spans="1:3" x14ac:dyDescent="0.2">
      <c r="A423" s="5" t="str">
        <f>HYPERLINK("[http://www.yorku.ca/yciss/library/Bible/international publications - I.xls] I3!A1", "Western European Union - Miscellaneous")</f>
        <v>Western European Union - Miscellaneous</v>
      </c>
      <c r="B423" s="6" t="s">
        <v>469</v>
      </c>
      <c r="C423" s="8"/>
    </row>
    <row r="424" spans="1:3" x14ac:dyDescent="0.2">
      <c r="A424" s="5" t="str">
        <f>HYPERLINK("[http://www.yorku.ca/yciss/library/Bible/international publications - B.xls] B7!A1", "World Bank Publications - Miscellaneous")</f>
        <v>World Bank Publications - Miscellaneous</v>
      </c>
      <c r="B424" s="6" t="s">
        <v>433</v>
      </c>
      <c r="C424" s="8"/>
    </row>
    <row r="425" spans="1:3" x14ac:dyDescent="0.2">
      <c r="A425" s="5" t="str">
        <f>HYPERLINK("[http://www.yorku.ca/yciss/library/Bible/international publications - B.xls] B1!A1", "World Economic and Financial Surveys")</f>
        <v>World Economic and Financial Surveys</v>
      </c>
      <c r="B425" s="6" t="s">
        <v>429</v>
      </c>
      <c r="C425" s="8"/>
    </row>
    <row r="426" spans="1:3" x14ac:dyDescent="0.2">
      <c r="A426" s="5" t="str">
        <f>HYPERLINK("[http://www.yorku.ca/yciss/library/Bible/international publications - B.xls] B8!A1", "World Economic Forum")</f>
        <v>World Economic Forum</v>
      </c>
      <c r="B426" s="6" t="s">
        <v>432</v>
      </c>
      <c r="C426" s="8"/>
    </row>
    <row r="427" spans="1:3" x14ac:dyDescent="0.2">
      <c r="A427" s="5" t="str">
        <f>HYPERLINK("[http://www.yorku.ca/yciss/library/Bible/international publications - A.xls] A1a!A1", "United Nations - Disarmament Forum")</f>
        <v>United Nations - Disarmament Forum</v>
      </c>
      <c r="B427" s="6" t="s">
        <v>492</v>
      </c>
      <c r="C427" s="8"/>
    </row>
    <row r="428" spans="1:3" x14ac:dyDescent="0.2">
      <c r="A428" s="6"/>
      <c r="B428" s="6"/>
      <c r="C428" s="8"/>
    </row>
    <row r="429" spans="1:3" ht="13.8" x14ac:dyDescent="0.25">
      <c r="A429" s="9" t="s">
        <v>471</v>
      </c>
      <c r="B429" s="4" t="s">
        <v>0</v>
      </c>
      <c r="C429" s="4" t="s">
        <v>1</v>
      </c>
    </row>
    <row r="430" spans="1:3" x14ac:dyDescent="0.2">
      <c r="A430" s="5" t="str">
        <f>HYPERLINK("[http://www.yorku.ca/yciss/library/Bible/international government documents - B.xls] B1!A1", "American Foreign Policy Basic Documents ")</f>
        <v xml:space="preserve">American Foreign Policy Basic Documents </v>
      </c>
      <c r="B430" s="6" t="s">
        <v>472</v>
      </c>
      <c r="C430" s="8"/>
    </row>
    <row r="431" spans="1:3" x14ac:dyDescent="0.2">
      <c r="A431" s="5" t="str">
        <f>HYPERLINK("[http://www.yorku.ca/yciss/library/Bible/international government documents - G.xls] G1!A1", "Australian Foreign Affairs Record - Monthly Record")</f>
        <v>Australian Foreign Affairs Record - Monthly Record</v>
      </c>
      <c r="B431" s="6" t="s">
        <v>488</v>
      </c>
      <c r="C431" s="8"/>
    </row>
    <row r="432" spans="1:3" x14ac:dyDescent="0.2">
      <c r="A432" s="5" t="str">
        <f>HYPERLINK("[http://www.yorku.ca/yciss/library/Bible/international government documents - D.xls] D1!A1", "British Information Service - News Release")</f>
        <v>British Information Service - News Release</v>
      </c>
      <c r="B432" s="6" t="s">
        <v>486</v>
      </c>
      <c r="C432" s="8"/>
    </row>
    <row r="433" spans="1:3" x14ac:dyDescent="0.2">
      <c r="A433" s="5" t="str">
        <f>HYPERLINK("[http://www.yorku.ca/yciss/library/Bible/international government documents - D.xls] D3!A1", "British Information Service - Reference Services ")</f>
        <v xml:space="preserve">British Information Service - Reference Services </v>
      </c>
      <c r="B433" s="6" t="s">
        <v>487</v>
      </c>
      <c r="C433" s="8"/>
    </row>
    <row r="434" spans="1:3" x14ac:dyDescent="0.2">
      <c r="A434" s="5" t="str">
        <f>HYPERLINK("[http://www.yorku.ca/yciss/library/Bible/international government documents - M.xls] M1!A1", "Consulate General of Israel - Arab Media Survey")</f>
        <v>Consulate General of Israel - Arab Media Survey</v>
      </c>
      <c r="B434" s="6" t="s">
        <v>489</v>
      </c>
      <c r="C434" s="8"/>
    </row>
    <row r="435" spans="1:3" x14ac:dyDescent="0.2">
      <c r="A435" s="5" t="str">
        <f>HYPERLINK("[http://www.yorku.ca/yciss/library/Bible/international government documents - C.xls] C5!A1", "Foreign Trade - Monthly")</f>
        <v>Foreign Trade - Monthly</v>
      </c>
      <c r="B435" s="6" t="s">
        <v>485</v>
      </c>
      <c r="C435" s="8"/>
    </row>
    <row r="436" spans="1:3" x14ac:dyDescent="0.2">
      <c r="A436" s="5" t="str">
        <f>HYPERLINK("[http://www.yorku.ca/yciss/library/Bible/international government documents - M.xls] M2!A1", "MidEast Mirror")</f>
        <v>MidEast Mirror</v>
      </c>
      <c r="B436" s="6" t="s">
        <v>490</v>
      </c>
      <c r="C436" s="8"/>
    </row>
    <row r="437" spans="1:3" x14ac:dyDescent="0.2">
      <c r="A437" s="5" t="str">
        <f>HYPERLINK("[http://www.yorku.ca/yciss/library/Bible/international government documents - B.xls] B11!A1", "United States - Arms Control and Disarmament Agency")</f>
        <v>United States - Arms Control and Disarmament Agency</v>
      </c>
      <c r="B437" s="6" t="s">
        <v>480</v>
      </c>
      <c r="C437" s="8"/>
    </row>
    <row r="438" spans="1:3" x14ac:dyDescent="0.2">
      <c r="A438" s="5" t="str">
        <f>HYPERLINK("[http://www.yorku.ca/yciss/library/Bible/international government documents - B.xls] B6!A1", "United States - Commission Reports")</f>
        <v>United States - Commission Reports</v>
      </c>
      <c r="B438" s="6" t="s">
        <v>476</v>
      </c>
      <c r="C438" s="8"/>
    </row>
    <row r="439" spans="1:3" x14ac:dyDescent="0.2">
      <c r="A439" s="5" t="str">
        <f>HYPERLINK("[http://www.yorku.ca/yciss/library/Bible/international government documents - B.xls] B12a!A1", "United States - Congressional Research Service - Reports")</f>
        <v>United States - Congressional Research Service - Reports</v>
      </c>
      <c r="B439" s="6" t="s">
        <v>481</v>
      </c>
      <c r="C439" s="8"/>
    </row>
    <row r="440" spans="1:3" ht="20.399999999999999" x14ac:dyDescent="0.2">
      <c r="A440" s="5" t="str">
        <f>HYPERLINK("[http://www.yorku.ca/yciss/library/Bible/international government documents - B.xls] B19!A1", "United States - Country Reports on Human Rights Practices (for use of the Committee on Foreign Affairs and Foreign Relations)")</f>
        <v>United States - Country Reports on Human Rights Practices (for use of the Committee on Foreign Affairs and Foreign Relations)</v>
      </c>
      <c r="B440" s="6" t="s">
        <v>484</v>
      </c>
      <c r="C440" s="8"/>
    </row>
    <row r="441" spans="1:3" x14ac:dyDescent="0.2">
      <c r="A441" s="5" t="str">
        <f>HYPERLINK("[http://www.yorku.ca/yciss/library/Bible/international government documents - B.xls] B12b!A1", "United States - CRS Major Issues System - Issue Briefs")</f>
        <v>United States - CRS Major Issues System - Issue Briefs</v>
      </c>
      <c r="B441" s="6" t="s">
        <v>482</v>
      </c>
      <c r="C441" s="8"/>
    </row>
    <row r="442" spans="1:3" x14ac:dyDescent="0.2">
      <c r="A442" s="5" t="str">
        <f>HYPERLINK("[http://www.yorku.ca/yciss/library/Bible/international government documents - B.xls] B5!A1", "United States - Department of Defense")</f>
        <v>United States - Department of Defense</v>
      </c>
      <c r="B442" s="6" t="s">
        <v>475</v>
      </c>
      <c r="C442" s="8"/>
    </row>
    <row r="443" spans="1:3" x14ac:dyDescent="0.2">
      <c r="A443" s="5" t="str">
        <f>HYPERLINK("[http://www.yorku.ca/yciss/library/Bible/international government documents - B.xls] B8!A1", "United States - Department of State")</f>
        <v>United States - Department of State</v>
      </c>
      <c r="B443" s="6" t="s">
        <v>478</v>
      </c>
      <c r="C443" s="8"/>
    </row>
    <row r="444" spans="1:3" x14ac:dyDescent="0.2">
      <c r="A444" s="5" t="str">
        <f>HYPERLINK("[http://www.yorku.ca/yciss/library/Bible/international government documents - B.xls] B3!A1", "United States - Department of State Bulletin")</f>
        <v>United States - Department of State Bulletin</v>
      </c>
      <c r="B444" s="6" t="s">
        <v>473</v>
      </c>
      <c r="C444" s="8"/>
    </row>
    <row r="445" spans="1:3" x14ac:dyDescent="0.2">
      <c r="A445" s="5" t="str">
        <f>HYPERLINK("[http://www.yorku.ca/yciss/library/Bible/international government documents - B.xls] B4!A1", "United States - DOD Annual Report")</f>
        <v>United States - DOD Annual Report</v>
      </c>
      <c r="B445" s="6" t="s">
        <v>474</v>
      </c>
      <c r="C445" s="8"/>
    </row>
    <row r="446" spans="1:3" x14ac:dyDescent="0.2">
      <c r="A446" s="5" t="str">
        <f>HYPERLINK("[http://www.yorku.ca/yciss/library/Bible/international government documents - B.xls] B7!A1", "United States - Miscellaneous")</f>
        <v>United States - Miscellaneous</v>
      </c>
      <c r="B446" s="6" t="s">
        <v>477</v>
      </c>
      <c r="C446" s="8"/>
    </row>
    <row r="447" spans="1:3" x14ac:dyDescent="0.2">
      <c r="A447" s="5" t="str">
        <f>HYPERLINK("[http://www.yorku.ca/yciss/library/Bible/international government documents - B.xls] B9!A1", "United States - Office of Technology Assessment")</f>
        <v>United States - Office of Technology Assessment</v>
      </c>
      <c r="B447" s="6" t="s">
        <v>479</v>
      </c>
      <c r="C447" s="8"/>
    </row>
    <row r="448" spans="1:3" x14ac:dyDescent="0.2">
      <c r="A448" s="5" t="str">
        <f>HYPERLINK("[http://www.yorku.ca/yciss/library/Bible/international government documents - B.xls] B16!A1", "United States Department of State - Current Policy")</f>
        <v>United States Department of State - Current Policy</v>
      </c>
      <c r="B448" s="6" t="s">
        <v>483</v>
      </c>
      <c r="C448" s="8"/>
    </row>
    <row r="449" spans="1:3" x14ac:dyDescent="0.2">
      <c r="A449" s="2"/>
    </row>
    <row r="450" spans="1:3" ht="13.8" x14ac:dyDescent="0.25">
      <c r="A450" s="9" t="s">
        <v>493</v>
      </c>
      <c r="B450" s="4" t="s">
        <v>0</v>
      </c>
      <c r="C450" s="4" t="s">
        <v>1</v>
      </c>
    </row>
    <row r="451" spans="1:3" x14ac:dyDescent="0.2">
      <c r="A451" s="5" t="str">
        <f>HYPERLINK("[http://www.yorku.ca/yciss/library/Bible/reference - A.xls] A6!A1","Annual Editions")</f>
        <v>Annual Editions</v>
      </c>
      <c r="B451" s="6" t="s">
        <v>494</v>
      </c>
      <c r="C451" s="8"/>
    </row>
    <row r="452" spans="1:3" x14ac:dyDescent="0.2">
      <c r="A452" s="5" t="str">
        <f>HYPERLINK("[http://www.yorku.ca/yciss/library/Bible/reference - A.xls] A3!A1","ASIA YEARBOOK (Far Eastern Economic Review)")</f>
        <v>ASIA YEARBOOK (Far Eastern Economic Review)</v>
      </c>
      <c r="B452" s="6" t="s">
        <v>497</v>
      </c>
      <c r="C452" s="8"/>
    </row>
    <row r="453" spans="1:3" x14ac:dyDescent="0.2">
      <c r="A453" s="5" t="str">
        <f>HYPERLINK("[http://www.yorku.ca/yciss/library/Bible/reference - A.xls] A2!A1","Asian Security")</f>
        <v>Asian Security</v>
      </c>
      <c r="B453" s="6" t="s">
        <v>496</v>
      </c>
      <c r="C453" s="8"/>
    </row>
    <row r="454" spans="1:3" x14ac:dyDescent="0.2">
      <c r="A454" s="5" t="str">
        <f>HYPERLINK("[http://www.yorku.ca/yciss/library/Bible/reference - B.xls] B5!A1","Bibliographies")</f>
        <v>Bibliographies</v>
      </c>
      <c r="B454" s="6" t="s">
        <v>498</v>
      </c>
      <c r="C454" s="8"/>
    </row>
    <row r="455" spans="1:3" ht="20.399999999999999" x14ac:dyDescent="0.2">
      <c r="A455" s="5" t="str">
        <f>HYPERLINK("[http://www.yorku.ca/yciss/library/Bible/reference - C.xls] 'C3b'!A1","Bibliographies - The Canadian Institute for Inernational Peace and Security")</f>
        <v>Bibliographies - The Canadian Institute for Inernational Peace and Security</v>
      </c>
      <c r="B455" s="6" t="s">
        <v>501</v>
      </c>
      <c r="C455" s="8"/>
    </row>
    <row r="456" spans="1:3" x14ac:dyDescent="0.2">
      <c r="A456" s="5" t="str">
        <f>HYPERLINK("[http://www.yorku.ca/yciss/library/Bible/reference - C.xls] C5!A1","Canadian News Facts ")</f>
        <v xml:space="preserve">Canadian News Facts </v>
      </c>
      <c r="B456" s="6" t="s">
        <v>499</v>
      </c>
      <c r="C456" s="8"/>
    </row>
    <row r="457" spans="1:3" x14ac:dyDescent="0.2">
      <c r="A457" s="5" t="str">
        <f>HYPERLINK("[http://www.yorku.ca/yciss/library/Bible/reference - E.xls] E5!A1","Encyclopedia of Arms Control and Disarmament  ")</f>
        <v xml:space="preserve">Encyclopedia of Arms Control and Disarmament  </v>
      </c>
      <c r="B457" s="6" t="s">
        <v>503</v>
      </c>
      <c r="C457" s="8"/>
    </row>
    <row r="458" spans="1:3" x14ac:dyDescent="0.2">
      <c r="A458" s="5" t="str">
        <f>HYPERLINK("[http://www.yorku.ca/yciss/library/Bible/reference - G.xls] G5!A1","Guides and Directories")</f>
        <v>Guides and Directories</v>
      </c>
      <c r="B458" s="6" t="s">
        <v>504</v>
      </c>
      <c r="C458" s="8"/>
    </row>
    <row r="459" spans="1:3" x14ac:dyDescent="0.2">
      <c r="A459" s="5" t="str">
        <f>HYPERLINK("[http://www.yorku.ca/yciss/library/Bible/reference - J.xls] J1!A1","JANE'S -  Infantry Weapons")</f>
        <v>JANE'S -  Infantry Weapons</v>
      </c>
      <c r="B459" s="6" t="s">
        <v>506</v>
      </c>
      <c r="C459" s="8"/>
    </row>
    <row r="460" spans="1:3" x14ac:dyDescent="0.2">
      <c r="A460" s="5" t="str">
        <f>HYPERLINK("[http://www.yorku.ca/yciss/library/Bible/reference - J.xls] J4!A1","JANE'S - All the World's Aircrafts")</f>
        <v>JANE'S - All the World's Aircrafts</v>
      </c>
      <c r="B460" s="6" t="s">
        <v>514</v>
      </c>
      <c r="C460" s="8"/>
    </row>
    <row r="461" spans="1:3" x14ac:dyDescent="0.2">
      <c r="A461" s="5" t="str">
        <f>HYPERLINK("[http://www.yorku.ca/yciss/library/Bible/reference - J.xls] J3!A1","JANE'S - Armour and Artillery")</f>
        <v>JANE'S - Armour and Artillery</v>
      </c>
      <c r="B461" s="6" t="s">
        <v>512</v>
      </c>
      <c r="C461" s="8"/>
    </row>
    <row r="462" spans="1:3" x14ac:dyDescent="0.2">
      <c r="A462" s="5" t="str">
        <f>HYPERLINK("[http://www.yorku.ca/yciss/library/Bible/reference - J.xls] J7!A1","JANE'S - Aviation Annual")</f>
        <v>JANE'S - Aviation Annual</v>
      </c>
      <c r="B462" s="6" t="s">
        <v>505</v>
      </c>
      <c r="C462" s="8"/>
    </row>
    <row r="463" spans="1:3" x14ac:dyDescent="0.2">
      <c r="A463" s="5" t="str">
        <f>HYPERLINK("[http://www.yorku.ca/yciss/library/Bible/reference - J.xls] J12!A1","JANE'S - Aviation Review")</f>
        <v>JANE'S - Aviation Review</v>
      </c>
      <c r="B463" s="6" t="s">
        <v>509</v>
      </c>
      <c r="C463" s="8"/>
    </row>
    <row r="464" spans="1:3" x14ac:dyDescent="0.2">
      <c r="A464" s="5" t="str">
        <f>HYPERLINK("[http://www.yorku.ca/yciss/library/Bible/reference - J.xls] J2!A1","JANE'S - Fighting Ships")</f>
        <v>JANE'S - Fighting Ships</v>
      </c>
      <c r="B464" s="6" t="s">
        <v>511</v>
      </c>
      <c r="C464" s="8"/>
    </row>
    <row r="465" spans="1:3" x14ac:dyDescent="0.2">
      <c r="A465" s="5" t="str">
        <f>HYPERLINK("[http://www.yorku.ca/yciss/library/Bible/reference - J.xls] J10!A1","JANE'S - Military Review")</f>
        <v>JANE'S - Military Review</v>
      </c>
      <c r="B465" s="6" t="s">
        <v>507</v>
      </c>
      <c r="C465" s="8"/>
    </row>
    <row r="466" spans="1:3" x14ac:dyDescent="0.2">
      <c r="A466" s="5" t="str">
        <f>HYPERLINK("[http://www.yorku.ca/yciss/library/Bible/reference - J.xls] J13!A1","JANE'S - NATO Handbook")</f>
        <v>JANE'S - NATO Handbook</v>
      </c>
      <c r="B466" s="6" t="s">
        <v>510</v>
      </c>
      <c r="C466" s="8"/>
    </row>
    <row r="467" spans="1:3" x14ac:dyDescent="0.2">
      <c r="A467" s="5" t="str">
        <f>HYPERLINK("[http://www.yorku.ca/yciss/library/Bible/reference - J.xls] J8!A1","JANE'S - Naval Annual")</f>
        <v>JANE'S - Naval Annual</v>
      </c>
      <c r="B467" s="6" t="s">
        <v>515</v>
      </c>
      <c r="C467" s="8"/>
    </row>
    <row r="468" spans="1:3" x14ac:dyDescent="0.2">
      <c r="A468" s="5" t="str">
        <f>HYPERLINK("[http://www.yorku.ca/yciss/library/Bible/reference - J.xls] J11!A1","JANE'S - Naval Review")</f>
        <v>JANE'S - Naval Review</v>
      </c>
      <c r="B468" s="6" t="s">
        <v>508</v>
      </c>
      <c r="C468" s="8"/>
    </row>
    <row r="469" spans="1:3" x14ac:dyDescent="0.2">
      <c r="A469" s="5" t="str">
        <f>HYPERLINK("[http://www.yorku.ca/yciss/library/Bible/reference - J.xls] J5!A1","JANE'S - Weapon Systems")</f>
        <v>JANE'S - Weapon Systems</v>
      </c>
      <c r="B469" s="6" t="s">
        <v>513</v>
      </c>
      <c r="C469" s="8"/>
    </row>
    <row r="470" spans="1:3" x14ac:dyDescent="0.2">
      <c r="A470" s="5" t="str">
        <f>HYPERLINK("[http://www.yorku.ca/yciss/library/Bible/reference - M.xls] M1!A1","Middle East Contemporary Survey")</f>
        <v>Middle East Contemporary Survey</v>
      </c>
      <c r="B470" s="6" t="s">
        <v>516</v>
      </c>
      <c r="C470" s="8"/>
    </row>
    <row r="471" spans="1:3" x14ac:dyDescent="0.2">
      <c r="A471" s="5" t="str">
        <f>HYPERLINK("[http://www.yorku.ca/yciss/library/Bible/reference - P.xls] P4!A1","Pacific Economic Outlook")</f>
        <v>Pacific Economic Outlook</v>
      </c>
      <c r="B471" s="6" t="s">
        <v>523</v>
      </c>
      <c r="C471" s="8"/>
    </row>
    <row r="472" spans="1:3" x14ac:dyDescent="0.2">
      <c r="A472" s="5" t="str">
        <f>HYPERLINK("[http://www.yorku.ca/yciss/library/Bible/reference - P.xls] P5!A1","Peacekeeper's Handbook)")</f>
        <v>Peacekeeper's Handbook)</v>
      </c>
      <c r="B472" s="6" t="s">
        <v>522</v>
      </c>
      <c r="C472" s="8"/>
    </row>
    <row r="473" spans="1:3" x14ac:dyDescent="0.2">
      <c r="A473" s="5" t="str">
        <f>HYPERLINK("[http://www.yorku.ca/yciss/library/Bible/reference - P.xls] P6!A1","Political Handbook of the World (Banks)")</f>
        <v>Political Handbook of the World (Banks)</v>
      </c>
      <c r="B473" s="6" t="s">
        <v>521</v>
      </c>
      <c r="C473" s="8"/>
    </row>
    <row r="474" spans="1:3" x14ac:dyDescent="0.2">
      <c r="A474" s="5" t="str">
        <f>HYPERLINK("[http://www.yorku.ca/yciss/library/Bible/reference - S.xls] S2!A1","Stateman's Yearbook")</f>
        <v>Stateman's Yearbook</v>
      </c>
      <c r="B474" s="6" t="s">
        <v>519</v>
      </c>
      <c r="C474" s="8"/>
    </row>
    <row r="475" spans="1:3" x14ac:dyDescent="0.2">
      <c r="A475" s="5" t="str">
        <f>HYPERLINK("[http://www.yorku.ca/yciss/library/Bible/reference - S.xls] S5!A1","Survey of International Affairs")</f>
        <v>Survey of International Affairs</v>
      </c>
      <c r="B475" s="6" t="s">
        <v>520</v>
      </c>
      <c r="C475" s="8"/>
    </row>
    <row r="476" spans="1:3" x14ac:dyDescent="0.2">
      <c r="A476" s="5" t="str">
        <f>HYPERLINK("[http://www.yorku.ca/yciss/library/Bible/reference - E.xls] E3!A1","The Economist: World Review")</f>
        <v>The Economist: World Review</v>
      </c>
      <c r="B476" s="6" t="s">
        <v>502</v>
      </c>
      <c r="C476" s="8"/>
    </row>
    <row r="477" spans="1:3" ht="30.6" x14ac:dyDescent="0.2">
      <c r="A477" s="5" t="str">
        <f>HYPERLINK("[http://www.yorku.ca/yciss/library/Bible/reference - C.xls] 'C3g'!A1","The Guide to Canadian Policies on Arms Control, Disarmament, Defence and Conflict Resolution - The Canadian Institute for Inernational Peace and Security")</f>
        <v>The Guide to Canadian Policies on Arms Control, Disarmament, Defence and Conflict Resolution - The Canadian Institute for Inernational Peace and Security</v>
      </c>
      <c r="B477" s="6" t="s">
        <v>500</v>
      </c>
      <c r="C477" s="8"/>
    </row>
    <row r="478" spans="1:3" x14ac:dyDescent="0.2">
      <c r="A478" s="5" t="str">
        <f>HYPERLINK("[http://www.yorku.ca/yciss/library/Bible/reference - T.xls] T5!A1","Treaties and Negotiations Texts")</f>
        <v>Treaties and Negotiations Texts</v>
      </c>
      <c r="B478" s="6" t="s">
        <v>518</v>
      </c>
      <c r="C478" s="8"/>
    </row>
    <row r="479" spans="1:3" ht="20.399999999999999" x14ac:dyDescent="0.2">
      <c r="A479" s="5" t="str">
        <f>HYPERLINK("[http://www.yorku.ca/yciss/library/Bible/reference - V.xls] V1!A1","Verification Report - Yearbook on Arms Control, Peacekeeping and the Environment")</f>
        <v>Verification Report - Yearbook on Arms Control, Peacekeeping and the Environment</v>
      </c>
      <c r="B479" s="6" t="s">
        <v>517</v>
      </c>
      <c r="C479" s="8"/>
    </row>
    <row r="480" spans="1:3" x14ac:dyDescent="0.2">
      <c r="A480" s="5" t="str">
        <f>HYPERLINK("[http://www.yorku.ca/yciss/library/Bible/reference - A.xls] A4!A1","World Atlas")</f>
        <v>World Atlas</v>
      </c>
      <c r="B480" s="6" t="s">
        <v>495</v>
      </c>
      <c r="C480" s="8"/>
    </row>
    <row r="481" spans="1:3" x14ac:dyDescent="0.2">
      <c r="A481" s="5" t="str">
        <f>HYPERLINK("[http://www.yorku.ca/yciss/library/Bible/reference - W.xls] W1!A1","World Military And Social Expenditures")</f>
        <v>World Military And Social Expenditures</v>
      </c>
      <c r="B481" s="6" t="s">
        <v>524</v>
      </c>
      <c r="C481" s="8"/>
    </row>
    <row r="482" spans="1:3" x14ac:dyDescent="0.2">
      <c r="A482" s="5" t="str">
        <f>HYPERLINK("[http://www.yorku.ca/yciss/library/Bible/reference - W.xls] W5!A1","World Military Expenditures and Arms Transfers - U.S. ACDA")</f>
        <v>World Military Expenditures and Arms Transfers - U.S. ACDA</v>
      </c>
      <c r="B482" s="6" t="s">
        <v>525</v>
      </c>
      <c r="C482" s="8"/>
    </row>
    <row r="483" spans="1:3" x14ac:dyDescent="0.2">
      <c r="A483" s="2"/>
    </row>
    <row r="484" spans="1:3" x14ac:dyDescent="0.2">
      <c r="A484" s="2"/>
    </row>
    <row r="485" spans="1:3" x14ac:dyDescent="0.2">
      <c r="A485" s="2"/>
    </row>
    <row r="486" spans="1:3" x14ac:dyDescent="0.2">
      <c r="A486" s="2"/>
    </row>
    <row r="487" spans="1:3" x14ac:dyDescent="0.2">
      <c r="A487" s="2"/>
    </row>
    <row r="488" spans="1:3" x14ac:dyDescent="0.2">
      <c r="A488" s="2"/>
    </row>
    <row r="489" spans="1:3" x14ac:dyDescent="0.2">
      <c r="A489" s="2"/>
    </row>
  </sheetData>
  <phoneticPr fontId="0" type="noConversion"/>
  <pageMargins left="0.75" right="0.75" top="1" bottom="1" header="0.5" footer="0.5"/>
  <pageSetup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0.199999999999999"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0.199999999999999"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York University</Company>
  <LinksUpToDate>false</LinksUpToDate>
  <SharedDoc>false</SharedDoc>
  <HyperlinkBase>H:\ciss.x\chair\YCISS New Website\library\bible</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atsgtest</dc:creator>
  <cp:lastModifiedBy>Aniket Gupta</cp:lastModifiedBy>
  <cp:lastPrinted>2003-06-09T15:23:20Z</cp:lastPrinted>
  <dcterms:created xsi:type="dcterms:W3CDTF">2003-05-27T11:54:14Z</dcterms:created>
  <dcterms:modified xsi:type="dcterms:W3CDTF">2024-01-29T04:54:19Z</dcterms:modified>
</cp:coreProperties>
</file>