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F5E6266A-876D-4F24-B251-62B5185FEECE}" xr6:coauthVersionLast="47" xr6:coauthVersionMax="47" xr10:uidLastSave="{00000000-0000-0000-0000-000000000000}"/>
  <bookViews>
    <workbookView xWindow="3348" yWindow="3348" windowWidth="17280" windowHeight="8880"/>
  </bookViews>
  <sheets>
    <sheet name="states" sheetId="1" r:id="rId1"/>
    <sheet name="criteria" sheetId="2" r:id="rId2"/>
    <sheet name="Sheet3" sheetId="3" r:id="rId3"/>
  </sheets>
  <definedNames>
    <definedName name="AK">states!$B$4:$M$4</definedName>
    <definedName name="AL">states!$B$3:$M$3</definedName>
    <definedName name="ALERT">states!$B$3:$B$57</definedName>
    <definedName name="AR">states!$B$7:$M$7</definedName>
    <definedName name="AS">states!$B$5:$M$5</definedName>
    <definedName name="AZ">states!$B$6:$M$6</definedName>
    <definedName name="CA">states!$B$8:$M$8</definedName>
    <definedName name="CDS">states!$C$3:$C$57</definedName>
    <definedName name="CER">states!$D$3:$D$57</definedName>
    <definedName name="CO">states!$B$9:$M$9</definedName>
    <definedName name="CT">states!$B$10:$M$10</definedName>
    <definedName name="DC">states!$B$12:$M$12</definedName>
    <definedName name="DE">states!$B$11:$M$11</definedName>
    <definedName name="ETS">states!$E$3:$E$57</definedName>
    <definedName name="FDR">states!$F$3:$F$57</definedName>
    <definedName name="FL">states!$B$13:$M$13</definedName>
    <definedName name="GA">states!$B$14:$M$14</definedName>
    <definedName name="GU">states!$B$15:$M$15</definedName>
    <definedName name="HI">states!$B$16:$M$16</definedName>
    <definedName name="IA">states!$B$20:$M$20</definedName>
    <definedName name="ID">states!$B$17:$M$17</definedName>
    <definedName name="IL">states!$B$18:$M$18</definedName>
    <definedName name="IN">states!$B$19:$M$19</definedName>
    <definedName name="KS">states!$B$21:$M$21</definedName>
    <definedName name="KY">states!$B$22:$M$22</definedName>
    <definedName name="LA">states!$B$23:$M$23</definedName>
    <definedName name="MA">states!$B$26:$M$26</definedName>
    <definedName name="MD">states!$B$25:$M$25</definedName>
    <definedName name="ME">states!$B$24:$M$24</definedName>
    <definedName name="MI">states!$B$27:$M$27</definedName>
    <definedName name="MN">states!$B$28:$M$28</definedName>
    <definedName name="MO">states!$B$30:$M$30</definedName>
    <definedName name="MS">states!$B$29:$M$29</definedName>
    <definedName name="MT">states!$B$31:$M$31</definedName>
    <definedName name="NC">states!$B$38:$M$38</definedName>
    <definedName name="ND">states!$B$39:$M$39</definedName>
    <definedName name="NE">states!$B$32:$M$32</definedName>
    <definedName name="NH">states!$B$34:$M$34</definedName>
    <definedName name="NJ">states!$B$35:$M$35</definedName>
    <definedName name="NM">states!$B$36:$M$36</definedName>
    <definedName name="NV">states!$B$33:$M$33</definedName>
    <definedName name="NY">states!$B$37:$M$37</definedName>
    <definedName name="OH">states!$B$40:$M$40</definedName>
    <definedName name="OK">states!$B$41:$M$41</definedName>
    <definedName name="OR">states!$B$42:$M$42</definedName>
    <definedName name="PA">states!$B$43:$M$43</definedName>
    <definedName name="PDB">states!$G$3:$G$57</definedName>
    <definedName name="PIN">states!$H$3:$H$57</definedName>
    <definedName name="PR">states!$B$44:$M$44</definedName>
    <definedName name="_xlnm.Print_Area" localSheetId="0">states!$A$2:$P$72</definedName>
    <definedName name="_xlnm.Print_Titles" localSheetId="0">states!$1:$2</definedName>
    <definedName name="Regcast">states!$I$3:$I$57</definedName>
    <definedName name="RI">states!$B$45:$M$45</definedName>
    <definedName name="RIRS">states!$J$3:$J$57</definedName>
    <definedName name="SAD">states!$K$3:$K$57</definedName>
    <definedName name="SC">states!$B$46:$M$46</definedName>
    <definedName name="SD">states!$B$47:$M$47</definedName>
    <definedName name="SERFF">states!$L$3:$L$57</definedName>
    <definedName name="TN">states!$B$48:$M$48</definedName>
    <definedName name="TX">states!$B$49:$M$49</definedName>
    <definedName name="UT">states!$B$50:$M$50</definedName>
    <definedName name="UT_LR">states!$M$3:$M$57</definedName>
    <definedName name="VA">states!$B$53:$M$53</definedName>
    <definedName name="VI">states!$B$52:$M$52</definedName>
    <definedName name="VT">states!$B$51:$M$51</definedName>
    <definedName name="WA">states!$B$54:$M$54</definedName>
    <definedName name="WI">states!$B$56:$M$56</definedName>
    <definedName name="WV">states!$B$55:$M$55</definedName>
    <definedName name="WY">states!$B$57:$M$57</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O3" i="1" s="1"/>
  <c r="N4" i="1"/>
  <c r="O4" i="1" s="1"/>
  <c r="N5" i="1"/>
  <c r="O5" i="1"/>
  <c r="N6" i="1"/>
  <c r="Q58" i="1" s="1"/>
  <c r="O6" i="1"/>
  <c r="N7" i="1"/>
  <c r="O7" i="1" s="1"/>
  <c r="N8" i="1"/>
  <c r="O8" i="1" s="1"/>
  <c r="N9" i="1"/>
  <c r="O9" i="1"/>
  <c r="N10" i="1"/>
  <c r="O10" i="1"/>
  <c r="N11" i="1"/>
  <c r="O11" i="1" s="1"/>
  <c r="N12" i="1"/>
  <c r="O12" i="1" s="1"/>
  <c r="N13" i="1"/>
  <c r="O13" i="1"/>
  <c r="N14" i="1"/>
  <c r="O14" i="1"/>
  <c r="N15" i="1"/>
  <c r="O15" i="1" s="1"/>
  <c r="N16" i="1"/>
  <c r="O16" i="1" s="1"/>
  <c r="N17" i="1"/>
  <c r="O17" i="1"/>
  <c r="N18" i="1"/>
  <c r="O18" i="1"/>
  <c r="N19" i="1"/>
  <c r="O19" i="1" s="1"/>
  <c r="N20" i="1"/>
  <c r="O20" i="1" s="1"/>
  <c r="N21" i="1"/>
  <c r="O21" i="1"/>
  <c r="N22" i="1"/>
  <c r="O22" i="1"/>
  <c r="N23" i="1"/>
  <c r="O23" i="1" s="1"/>
  <c r="N24" i="1"/>
  <c r="O24" i="1" s="1"/>
  <c r="N25" i="1"/>
  <c r="O25" i="1"/>
  <c r="N26" i="1"/>
  <c r="O26" i="1"/>
  <c r="N27" i="1"/>
  <c r="O27" i="1" s="1"/>
  <c r="N28" i="1"/>
  <c r="O28" i="1" s="1"/>
  <c r="N29" i="1"/>
  <c r="O29" i="1"/>
  <c r="N30" i="1"/>
  <c r="O30" i="1"/>
  <c r="N31" i="1"/>
  <c r="O31" i="1" s="1"/>
  <c r="N32" i="1"/>
  <c r="O32" i="1" s="1"/>
  <c r="N33" i="1"/>
  <c r="O33" i="1"/>
  <c r="N34" i="1"/>
  <c r="O34" i="1"/>
  <c r="N35" i="1"/>
  <c r="O35" i="1" s="1"/>
  <c r="N36" i="1"/>
  <c r="O36" i="1" s="1"/>
  <c r="N37" i="1"/>
  <c r="O37" i="1"/>
  <c r="N38" i="1"/>
  <c r="O38" i="1"/>
  <c r="N39" i="1"/>
  <c r="O39" i="1" s="1"/>
  <c r="N40" i="1"/>
  <c r="O40" i="1" s="1"/>
  <c r="N41" i="1"/>
  <c r="O41" i="1"/>
  <c r="N42" i="1"/>
  <c r="O42" i="1"/>
  <c r="N43" i="1"/>
  <c r="O43" i="1" s="1"/>
  <c r="N44" i="1"/>
  <c r="O44" i="1" s="1"/>
  <c r="N45" i="1"/>
  <c r="O45" i="1"/>
  <c r="N46" i="1"/>
  <c r="O46" i="1"/>
  <c r="N47" i="1"/>
  <c r="O47" i="1" s="1"/>
  <c r="N48" i="1"/>
  <c r="O48" i="1" s="1"/>
  <c r="N49" i="1"/>
  <c r="O49" i="1"/>
  <c r="N50" i="1"/>
  <c r="O50" i="1"/>
  <c r="N51" i="1"/>
  <c r="O51" i="1" s="1"/>
  <c r="N52" i="1"/>
  <c r="O52" i="1" s="1"/>
  <c r="N53" i="1"/>
  <c r="O53" i="1"/>
  <c r="N54" i="1"/>
  <c r="O54" i="1"/>
  <c r="N55" i="1"/>
  <c r="O55" i="1" s="1"/>
  <c r="N56" i="1"/>
  <c r="O56" i="1" s="1"/>
  <c r="N57" i="1"/>
  <c r="O57" i="1"/>
  <c r="B58" i="1"/>
  <c r="B59" i="1" s="1"/>
  <c r="C58" i="1"/>
  <c r="C59" i="1" s="1"/>
  <c r="D58" i="1"/>
  <c r="D59" i="1" s="1"/>
  <c r="E58" i="1"/>
  <c r="F58" i="1"/>
  <c r="F59" i="1" s="1"/>
  <c r="G58" i="1"/>
  <c r="H58" i="1"/>
  <c r="H59" i="1" s="1"/>
  <c r="I58" i="1"/>
  <c r="I59" i="1" s="1"/>
  <c r="J58" i="1"/>
  <c r="J59" i="1" s="1"/>
  <c r="K58" i="1"/>
  <c r="K59" i="1" s="1"/>
  <c r="L58" i="1"/>
  <c r="L59" i="1" s="1"/>
  <c r="M58" i="1"/>
  <c r="P58" i="1"/>
  <c r="E59" i="1"/>
  <c r="G59" i="1"/>
  <c r="M59" i="1"/>
  <c r="N58" i="1" l="1"/>
  <c r="O59" i="1" s="1"/>
</calcChain>
</file>

<file path=xl/sharedStrings.xml><?xml version="1.0" encoding="utf-8"?>
<sst xmlns="http://schemas.openxmlformats.org/spreadsheetml/2006/main" count="764" uniqueCount="115">
  <si>
    <t>STATE</t>
  </si>
  <si>
    <t>Alabama</t>
  </si>
  <si>
    <t>Alaska</t>
  </si>
  <si>
    <t>American Samoa</t>
  </si>
  <si>
    <t>Arizona</t>
  </si>
  <si>
    <t>Arkansas</t>
  </si>
  <si>
    <t>California</t>
  </si>
  <si>
    <t>Colorado</t>
  </si>
  <si>
    <t>Connecticut</t>
  </si>
  <si>
    <t>Delaware</t>
  </si>
  <si>
    <t>Florida</t>
  </si>
  <si>
    <t>Georgia</t>
  </si>
  <si>
    <t>Guam</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</si>
  <si>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</si>
  <si>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</si>
  <si>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</si>
  <si>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</si>
  <si>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</si>
  <si>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</si>
  <si>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</si>
  <si>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</si>
  <si>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</si>
  <si>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</si>
  <si>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</si>
  <si>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</si>
  <si>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</si>
  <si>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</si>
  <si>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</si>
  <si>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</si>
  <si>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</si>
  <si>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</si>
  <si>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</si>
  <si>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</si>
  <si>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</si>
  <si>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</si>
  <si>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</si>
  <si>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</si>
  <si>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</si>
  <si>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</si>
  <si>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</si>
  <si>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</si>
  <si>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</si>
  <si>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</si>
  <si>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</si>
  <si>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</si>
  <si>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</si>
  <si>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</si>
  <si>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Utah</t>
  </si>
  <si>
    <t>Vermont</t>
  </si>
  <si>
    <t>Virgin Islands</t>
  </si>
  <si>
    <t>Virginia</t>
  </si>
  <si>
    <t>Washington</t>
  </si>
  <si>
    <t>West Virginia</t>
  </si>
  <si>
    <t>Wisconsin</t>
  </si>
  <si>
    <t>Wyoming</t>
  </si>
  <si>
    <t>TOTAL</t>
  </si>
  <si>
    <t>Percent Complete</t>
  </si>
  <si>
    <t>Total</t>
  </si>
  <si>
    <t>Yes</t>
  </si>
  <si>
    <t>No</t>
  </si>
  <si>
    <t>(EX) Special Committee on Regulatory Re-engineering Participation Levels</t>
  </si>
  <si>
    <r>
      <t>Yes</t>
    </r>
    <r>
      <rPr>
        <vertAlign val="superscript"/>
        <sz val="11"/>
        <color indexed="12"/>
        <rFont val="Arial"/>
        <family val="2"/>
      </rPr>
      <t>2</t>
    </r>
  </si>
  <si>
    <r>
      <t>Yes</t>
    </r>
    <r>
      <rPr>
        <b/>
        <vertAlign val="superscript"/>
        <sz val="11"/>
        <color indexed="20"/>
        <rFont val="Arial"/>
        <family val="2"/>
      </rPr>
      <t>6</t>
    </r>
  </si>
  <si>
    <r>
      <t xml:space="preserve">     1</t>
    </r>
    <r>
      <rPr>
        <sz val="8"/>
        <rFont val="Arial"/>
        <family val="2"/>
      </rPr>
      <t xml:space="preserve"> CDS - Currently providing Med Supp Complaints only.</t>
    </r>
  </si>
  <si>
    <r>
      <t xml:space="preserve">     4</t>
    </r>
    <r>
      <rPr>
        <sz val="8"/>
        <rFont val="Arial"/>
        <family val="2"/>
      </rPr>
      <t xml:space="preserve"> PDB - Currently needs updating.</t>
    </r>
  </si>
  <si>
    <t>Complaints Database
 (CDS)</t>
  </si>
  <si>
    <t>Continuing Education 
Reciprocity  (CER)</t>
  </si>
  <si>
    <t>Exam Tracking 
System  (ETS)</t>
  </si>
  <si>
    <t>Special Activities 
Database  (SAD)</t>
  </si>
  <si>
    <t>RegCast
(RC)</t>
  </si>
  <si>
    <t>District of Columbia</t>
  </si>
  <si>
    <t>Criteria for participation:</t>
  </si>
  <si>
    <r>
      <t>Complaints Database - (CDS)</t>
    </r>
    <r>
      <rPr>
        <sz val="11"/>
        <rFont val="Georgia"/>
        <family val="1"/>
      </rPr>
      <t xml:space="preserve"> -</t>
    </r>
    <r>
      <rPr>
        <u/>
        <sz val="11"/>
        <rFont val="Georgia"/>
        <family val="1"/>
      </rPr>
      <t xml:space="preserve"> Full participation</t>
    </r>
    <r>
      <rPr>
        <sz val="11"/>
        <rFont val="Georgia"/>
        <family val="1"/>
      </rPr>
      <t xml:space="preserve"> in CDS is when a state has submitted loadable, closed consumer complaint data records for all insurance coverage types, to be entered into the NAIC database within the last 12 months of the reporting period.  </t>
    </r>
    <r>
      <rPr>
        <u/>
        <sz val="11"/>
        <rFont val="Georgia"/>
        <family val="1"/>
      </rPr>
      <t>Partial participation</t>
    </r>
    <r>
      <rPr>
        <sz val="11"/>
        <rFont val="Georgia"/>
        <family val="1"/>
      </rPr>
      <t xml:space="preserve"> in CDS is when a state has submitted loadable, consumer complaint data records complaints for only Medicare Supplement or Medicare Select policy coverage types </t>
    </r>
    <r>
      <rPr>
        <b/>
        <sz val="11"/>
        <rFont val="Georgia"/>
        <family val="1"/>
      </rPr>
      <t>OR</t>
    </r>
    <r>
      <rPr>
        <sz val="11"/>
        <rFont val="Georgia"/>
        <family val="1"/>
      </rPr>
      <t xml:space="preserve"> Documentation stating zero closed consumer complaints within the last 12 months of the reporting period.</t>
    </r>
  </si>
  <si>
    <r>
      <t>Regulatory Information Retrieval System - (RIRS)</t>
    </r>
    <r>
      <rPr>
        <sz val="11"/>
        <rFont val="Georgia"/>
        <family val="1"/>
      </rPr>
      <t xml:space="preserve"> - a state has submitted at least one RIRS record to be entered into the NAIC database within the last 12 months of the reporting period.</t>
    </r>
  </si>
  <si>
    <r>
      <t>Special Activities Database - (SAD)</t>
    </r>
    <r>
      <rPr>
        <sz val="11"/>
        <rFont val="Georgia"/>
        <family val="1"/>
      </rPr>
      <t xml:space="preserve"> - a state has submitted at least one SAD record to be entered into the NAIC database within the last 12 months of the reporting period.</t>
    </r>
  </si>
  <si>
    <r>
      <t>State Electronic Rates &amp; Forms Filing - (SERFF)</t>
    </r>
    <r>
      <rPr>
        <sz val="11"/>
        <rFont val="Georgia"/>
        <family val="1"/>
      </rPr>
      <t xml:space="preserve"> - Full participation in SERFF is when a state has 1) provided a signed agreement and fee payment; 2) installed the SERFF software system in their department; and 3) successfully accepted at least one Rate or Form from an Insurance Company through the SERFF system.  Partial participation is when a state has provided a signed agreement or fee payment for the SERFF system.</t>
    </r>
  </si>
  <si>
    <r>
      <t>Uniform Certificate of Authority Application - (ALERT)</t>
    </r>
    <r>
      <rPr>
        <sz val="11"/>
        <rFont val="Georgia"/>
        <family val="1"/>
      </rPr>
      <t xml:space="preserve"> - a State's Commissioner agrees to accept the UCAA process and has submitted the required data to the NAIC that will allow them to activate the Primary and Expansion Applications.</t>
    </r>
  </si>
  <si>
    <r>
      <t>Exam Tracking System - (ETS)</t>
    </r>
    <r>
      <rPr>
        <sz val="11"/>
        <rFont val="Georgia"/>
        <family val="1"/>
      </rPr>
      <t xml:space="preserve"> - a state has used ETS to call at least one Market Conduct and/or Financial Exam within the last 12 months of the reporting period or participates in zone exams.</t>
    </r>
  </si>
  <si>
    <t xml:space="preserve"> </t>
  </si>
  <si>
    <r>
      <t>Continuing Education Reciprocity - (CER)</t>
    </r>
    <r>
      <rPr>
        <sz val="11"/>
        <rFont val="Georgia"/>
        <family val="1"/>
      </rPr>
      <t xml:space="preserve"> - a State's Commissioner has signed a Midwest Zone CE Reciprocity agreement and it has been accepted by the Midwest Zone Chair, they have made any needed changes in policies or forms to comply with the Agreement, and informed their providers of the start date for reciprocity filings.</t>
    </r>
  </si>
  <si>
    <r>
      <t>Producer Information Network - (PIN)</t>
    </r>
    <r>
      <rPr>
        <sz val="11"/>
        <rFont val="Georgia"/>
        <family val="1"/>
      </rPr>
      <t xml:space="preserve"> - a state's test PIN transaction has been successfully processed by NIPR and an insurance company has started sending live transactions through the NIPR/PIN Gateway.</t>
    </r>
  </si>
  <si>
    <r>
      <t xml:space="preserve">     5</t>
    </r>
    <r>
      <rPr>
        <sz val="8"/>
        <rFont val="Arial"/>
        <family val="2"/>
      </rPr>
      <t xml:space="preserve"> CER - State has signed CER agreement, but is not actively accepting CE credits from other member states.</t>
    </r>
  </si>
  <si>
    <t>URTT Completion Date</t>
  </si>
  <si>
    <r>
      <t xml:space="preserve">Financial Database Repository - (FDR) - </t>
    </r>
    <r>
      <rPr>
        <sz val="11"/>
        <rFont val="Georgia"/>
        <family val="1"/>
      </rPr>
      <t xml:space="preserve">1. Use FDR filing for all financial statements (hard copy and electronic), 2. Notification to NAIC when a company must file an amended filing, 3. Adhere to NAIC filing deadlines for domiciled companies, 4. Participate in state filing checklist, 5. Provide Codelist annual updates. </t>
    </r>
  </si>
  <si>
    <r>
      <t>Uniform Treatment/Licensing Reciprocity - (UT/LR)</t>
    </r>
    <r>
      <rPr>
        <sz val="11"/>
        <rFont val="Georgia"/>
        <family val="1"/>
      </rPr>
      <t xml:space="preserve"> - a State's Commissioner has signed the Declaration of Licensing Reciprocityand submitted a copy of the agreement to the NARAB Working Group.</t>
    </r>
  </si>
  <si>
    <r>
      <t>Producer Database - (PDB)</t>
    </r>
    <r>
      <rPr>
        <sz val="11"/>
        <rFont val="Georgia"/>
        <family val="1"/>
      </rPr>
      <t xml:space="preserve"> - a state has successfully completed the PDB test plan for their PDB system and the first PDB daily file has been sent and loaded to the NIPR database.</t>
    </r>
  </si>
  <si>
    <t>Producer Database
(PDB)</t>
  </si>
  <si>
    <t>Regulatory Information
Retrieval System  
(RIRS)</t>
  </si>
  <si>
    <t>Appointments &amp; 
Terminations
(formerly known as PIN)</t>
  </si>
  <si>
    <t>Legend</t>
  </si>
  <si>
    <r>
      <t xml:space="preserve">        </t>
    </r>
    <r>
      <rPr>
        <b/>
        <sz val="8"/>
        <color indexed="20"/>
        <rFont val="Arial"/>
        <family val="2"/>
      </rPr>
      <t>Purple Highlights</t>
    </r>
    <r>
      <rPr>
        <sz val="8"/>
        <rFont val="Arial"/>
        <family val="2"/>
      </rPr>
      <t xml:space="preserve"> - URTT Award State </t>
    </r>
  </si>
  <si>
    <r>
      <t xml:space="preserve">     ETS </t>
    </r>
    <r>
      <rPr>
        <sz val="8"/>
        <rFont val="Arial"/>
        <family val="2"/>
      </rPr>
      <t>- M = Calls Market Exams only, F = Calls Financial Exams (or participates in zone exams only), M/F = Calls Market and Financial Exams</t>
    </r>
  </si>
  <si>
    <r>
      <t xml:space="preserve">        </t>
    </r>
    <r>
      <rPr>
        <b/>
        <sz val="8"/>
        <rFont val="Arial"/>
        <family val="2"/>
      </rPr>
      <t>UT/LR</t>
    </r>
    <r>
      <rPr>
        <sz val="8"/>
        <rFont val="Arial"/>
        <family val="2"/>
      </rPr>
      <t xml:space="preserve"> - Uniform Treatment/Licensing Reciprocity - UT = State has signed Uniform Treatment only, LR = State has signed Licensing Reciprocity Declaration only, </t>
    </r>
  </si>
  <si>
    <r>
      <t xml:space="preserve">     2 </t>
    </r>
    <r>
      <rPr>
        <sz val="8"/>
        <rFont val="Arial"/>
        <family val="2"/>
      </rPr>
      <t>SERFF - Currently licensed with SERFF but not yet accepting SERFF filings.</t>
    </r>
  </si>
  <si>
    <r>
      <t xml:space="preserve">        </t>
    </r>
    <r>
      <rPr>
        <b/>
        <sz val="8"/>
        <color indexed="10"/>
        <rFont val="Arial"/>
        <family val="2"/>
      </rPr>
      <t>Red Highlights</t>
    </r>
    <r>
      <rPr>
        <sz val="8"/>
        <rFont val="Arial"/>
        <family val="2"/>
      </rPr>
      <t xml:space="preserve"> - URTT Award State temporarily out of compliance with one or more URTT initiatives </t>
    </r>
  </si>
  <si>
    <r>
      <t xml:space="preserve">     6</t>
    </r>
    <r>
      <rPr>
        <sz val="8"/>
        <rFont val="Arial"/>
        <family val="2"/>
      </rPr>
      <t xml:space="preserve"> Appts &amp; Terminations - State does not process appointments.</t>
    </r>
  </si>
  <si>
    <r>
      <t xml:space="preserve">     3 </t>
    </r>
    <r>
      <rPr>
        <sz val="8"/>
        <rFont val="Arial"/>
        <family val="2"/>
      </rPr>
      <t>PDB or Appts &amp; Terminations - Currently in testing phase.</t>
    </r>
  </si>
  <si>
    <r>
      <t>No</t>
    </r>
    <r>
      <rPr>
        <vertAlign val="superscript"/>
        <sz val="11"/>
        <color indexed="10"/>
        <rFont val="Arial"/>
        <family val="2"/>
      </rPr>
      <t>1</t>
    </r>
  </si>
  <si>
    <r>
      <t>Yes</t>
    </r>
    <r>
      <rPr>
        <vertAlign val="superscript"/>
        <sz val="11"/>
        <color indexed="10"/>
        <rFont val="Arial"/>
        <family val="2"/>
      </rPr>
      <t>6</t>
    </r>
  </si>
  <si>
    <r>
      <t>Yes</t>
    </r>
    <r>
      <rPr>
        <vertAlign val="superscript"/>
        <sz val="11"/>
        <color indexed="12"/>
        <rFont val="Arial"/>
        <family val="2"/>
      </rPr>
      <t>6</t>
    </r>
  </si>
  <si>
    <t>Financial Database 
Repository (FDR)</t>
  </si>
  <si>
    <t>Uniform Certificate of
Authority Application  
(ALERT)</t>
  </si>
  <si>
    <t>Uniform Treatment/
Licensing Reciprocity  
(UT/LR)</t>
  </si>
  <si>
    <t>Yes - LR</t>
  </si>
  <si>
    <t>Yes - UT/LR</t>
  </si>
  <si>
    <t>Yes - F</t>
  </si>
  <si>
    <t>Yes - M/F</t>
  </si>
  <si>
    <t>No - UT</t>
  </si>
  <si>
    <t>System for Electronic 
Rate &amp; Form Filing  
(SERFF)</t>
  </si>
  <si>
    <t>Yes M/F</t>
  </si>
  <si>
    <r>
      <t>Yes</t>
    </r>
    <r>
      <rPr>
        <b/>
        <vertAlign val="superscript"/>
        <sz val="11"/>
        <color indexed="10"/>
        <rFont val="Arial"/>
        <family val="2"/>
      </rPr>
      <t>6</t>
    </r>
  </si>
  <si>
    <r>
      <t>RegCast - (RC)</t>
    </r>
    <r>
      <rPr>
        <sz val="11"/>
        <rFont val="Georgia"/>
        <family val="1"/>
      </rPr>
      <t xml:space="preserve"> - a state has submitted at least one pending regulation record to be entered into the NAIC RegCast database sometime during the current calendar year, or posts pending regulations regularly on the department Web site.</t>
    </r>
  </si>
  <si>
    <r>
      <t xml:space="preserve">Information Resource Management Committee Participation Levels
</t>
    </r>
    <r>
      <rPr>
        <sz val="18"/>
        <rFont val="Impact"/>
        <family val="2"/>
      </rPr>
      <t>Uniform Regulation Through Technology - URTT</t>
    </r>
  </si>
  <si>
    <r>
      <t xml:space="preserve">     7</t>
    </r>
    <r>
      <rPr>
        <sz val="8"/>
        <rFont val="Arial"/>
        <family val="2"/>
      </rPr>
      <t xml:space="preserve"> CER - State has signed CER agreement, but is not actively accepting CE credits from other member states until July 1, 2004.</t>
    </r>
  </si>
  <si>
    <r>
      <t>Yes</t>
    </r>
    <r>
      <rPr>
        <vertAlign val="superscript"/>
        <sz val="11"/>
        <color indexed="28"/>
        <rFont val="Arial"/>
        <family val="2"/>
      </rPr>
      <t>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</si>
</sst>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0"/>
      <name val="Arial"/>
    </font>
    <font>
      <sz val="10"/>
      <name val="Arial"/>
    </font>
    <font>
      <sz val="11"/>
      <name val="Impact"/>
      <family val="2"/>
    </font>
    <font>
      <sz val="11"/>
      <name val="Arial"/>
      <family val="2"/>
    </font>
    <font>
      <sz val="11"/>
      <color indexed="12"/>
      <name val="Arial"/>
      <family val="2"/>
    </font>
    <font>
      <vertAlign val="superscript"/>
      <sz val="11"/>
      <color indexed="12"/>
      <name val="Arial"/>
      <family val="2"/>
    </font>
    <font>
      <b/>
      <sz val="11"/>
      <name val="Arial"/>
      <family val="2"/>
    </font>
    <font>
      <b/>
      <sz val="11"/>
      <color indexed="20"/>
      <name val="Arial"/>
      <family val="2"/>
    </font>
    <font>
      <b/>
      <vertAlign val="superscript"/>
      <sz val="11"/>
      <color indexed="20"/>
      <name val="Arial"/>
      <family val="2"/>
    </font>
    <font>
      <vertAlign val="superscript"/>
      <sz val="8"/>
      <name val="Arial"/>
      <family val="2"/>
    </font>
    <font>
      <sz val="8"/>
      <name val="Arial"/>
      <family val="2"/>
    </font>
    <font>
      <sz val="11"/>
      <name val="Georgia"/>
      <family val="1"/>
    </font>
    <font>
      <sz val="14"/>
      <name val="Georgia"/>
      <family val="1"/>
    </font>
    <font>
      <u/>
      <sz val="11"/>
      <name val="Georgia"/>
      <family val="1"/>
    </font>
    <font>
      <b/>
      <sz val="11"/>
      <name val="Georgia"/>
      <family val="1"/>
    </font>
    <font>
      <b/>
      <sz val="8"/>
      <name val="Arial"/>
      <family val="2"/>
    </font>
    <font>
      <sz val="11"/>
      <color indexed="20"/>
      <name val="Arial"/>
      <family val="2"/>
    </font>
    <font>
      <sz val="22"/>
      <name val="Impact"/>
      <family val="2"/>
    </font>
    <font>
      <vertAlign val="superscript"/>
      <sz val="11"/>
      <name val="Arial"/>
      <family val="2"/>
    </font>
    <font>
      <sz val="11"/>
      <color indexed="10"/>
      <name val="Arial"/>
      <family val="2"/>
    </font>
    <font>
      <b/>
      <sz val="8"/>
      <color indexed="20"/>
      <name val="Arial"/>
      <family val="2"/>
    </font>
    <font>
      <b/>
      <sz val="8"/>
      <color indexed="10"/>
      <name val="Arial"/>
      <family val="2"/>
    </font>
    <font>
      <vertAlign val="superscript"/>
      <sz val="11"/>
      <color indexed="10"/>
      <name val="Arial"/>
      <family val="2"/>
    </font>
    <font>
      <sz val="18"/>
      <name val="Impact"/>
      <family val="2"/>
    </font>
    <font>
      <b/>
      <sz val="10"/>
      <name val="Arial"/>
      <family val="2"/>
    </font>
    <font>
      <b/>
      <vertAlign val="superscript"/>
      <sz val="11"/>
      <color indexed="10"/>
      <name val="Arial"/>
      <family val="2"/>
    </font>
    <font>
      <vertAlign val="superscript"/>
      <sz val="11"/>
      <color indexed="28"/>
      <name val="Arial"/>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44">
    <xf numFmtId="0" fontId="0" fillId="0" borderId="0" xfId="0"/>
    <xf numFmtId="0" fontId="2" fillId="0" borderId="0" xfId="0" applyFont="1"/>
    <xf numFmtId="0" fontId="11" fillId="0" borderId="0" xfId="0" applyFont="1"/>
    <xf numFmtId="0" fontId="11" fillId="0" borderId="0" xfId="0" applyFont="1" applyAlignment="1">
      <alignment horizontal="center"/>
    </xf>
    <xf numFmtId="0" fontId="11" fillId="0" borderId="0" xfId="0" applyFont="1" applyBorder="1" applyAlignment="1">
      <alignment wrapText="1"/>
    </xf>
    <xf numFmtId="0" fontId="14" fillId="0" borderId="0" xfId="0" applyFont="1" applyBorder="1" applyAlignment="1">
      <alignment wrapText="1"/>
    </xf>
    <xf numFmtId="0" fontId="11" fillId="0" borderId="0" xfId="0" applyFont="1" applyBorder="1" applyAlignment="1">
      <alignment horizontal="left" wrapText="1"/>
    </xf>
    <xf numFmtId="0" fontId="12" fillId="0" borderId="0" xfId="0" applyFont="1" applyBorder="1" applyAlignment="1">
      <alignment wrapText="1"/>
    </xf>
    <xf numFmtId="0" fontId="2" fillId="0" borderId="0" xfId="0" applyFont="1" applyBorder="1" applyAlignment="1">
      <alignment wrapText="1"/>
    </xf>
    <xf numFmtId="0" fontId="0" fillId="0" borderId="0" xfId="0" applyAlignment="1">
      <alignment wrapText="1"/>
    </xf>
    <xf numFmtId="0" fontId="14" fillId="0" borderId="0" xfId="0" applyFont="1" applyBorder="1" applyAlignment="1">
      <alignment horizontal="left" wrapText="1"/>
    </xf>
    <xf numFmtId="0" fontId="6" fillId="0" borderId="0" xfId="0" applyFont="1" applyFill="1" applyBorder="1" applyAlignment="1">
      <alignment horizontal="center"/>
    </xf>
    <xf numFmtId="0" fontId="3" fillId="0" borderId="0" xfId="0" applyFont="1" applyFill="1" applyBorder="1" applyAlignment="1">
      <alignment horizontal="left"/>
    </xf>
    <xf numFmtId="0" fontId="4" fillId="0" borderId="0" xfId="0" applyFont="1" applyFill="1" applyBorder="1" applyAlignment="1">
      <alignment horizontal="center"/>
    </xf>
    <xf numFmtId="0" fontId="3" fillId="0" borderId="0" xfId="0" applyFont="1" applyFill="1" applyBorder="1" applyAlignment="1">
      <alignment horizontal="center"/>
    </xf>
    <xf numFmtId="9" fontId="3" fillId="0" borderId="0" xfId="1" applyFont="1" applyFill="1" applyBorder="1" applyAlignment="1">
      <alignment horizontal="center"/>
    </xf>
    <xf numFmtId="0" fontId="3" fillId="0" borderId="0" xfId="0" applyFont="1" applyFill="1" applyBorder="1"/>
    <xf numFmtId="0" fontId="7" fillId="0" borderId="0" xfId="0" applyFont="1" applyFill="1" applyBorder="1" applyAlignment="1">
      <alignment horizontal="left"/>
    </xf>
    <xf numFmtId="0" fontId="7" fillId="0" borderId="0" xfId="0" applyFont="1" applyFill="1" applyBorder="1" applyAlignment="1">
      <alignment horizontal="center"/>
    </xf>
    <xf numFmtId="9" fontId="7" fillId="0" borderId="0" xfId="1" applyFont="1" applyFill="1" applyBorder="1" applyAlignment="1">
      <alignment horizontal="center"/>
    </xf>
    <xf numFmtId="0" fontId="7" fillId="0" borderId="0" xfId="0" applyFont="1" applyFill="1" applyBorder="1"/>
    <xf numFmtId="0" fontId="6" fillId="0" borderId="0" xfId="0" applyFont="1" applyFill="1" applyBorder="1" applyAlignment="1">
      <alignment horizontal="left"/>
    </xf>
    <xf numFmtId="9" fontId="6" fillId="0" borderId="0" xfId="1" applyFont="1" applyFill="1" applyBorder="1" applyAlignment="1">
      <alignment horizontal="center"/>
    </xf>
    <xf numFmtId="0" fontId="6" fillId="0" borderId="0" xfId="0" applyFont="1" applyFill="1" applyBorder="1"/>
    <xf numFmtId="9" fontId="6" fillId="0" borderId="0" xfId="0" applyNumberFormat="1" applyFont="1" applyFill="1" applyBorder="1" applyAlignment="1">
      <alignment horizontal="center"/>
    </xf>
    <xf numFmtId="0" fontId="9" fillId="0" borderId="0" xfId="0" applyFont="1" applyFill="1" applyBorder="1" applyAlignment="1">
      <alignment horizontal="left"/>
    </xf>
    <xf numFmtId="0" fontId="15" fillId="0" borderId="0" xfId="0" applyFont="1" applyFill="1" applyBorder="1" applyAlignment="1">
      <alignment horizontal="left"/>
    </xf>
    <xf numFmtId="17" fontId="7" fillId="0" borderId="0" xfId="0" applyNumberFormat="1" applyFont="1" applyFill="1" applyBorder="1"/>
    <xf numFmtId="0" fontId="16" fillId="0" borderId="0" xfId="0" applyFont="1" applyFill="1" applyBorder="1"/>
    <xf numFmtId="0" fontId="7" fillId="0" borderId="0" xfId="0" applyFont="1" applyFill="1" applyBorder="1" applyAlignment="1">
      <alignment horizontal="center" wrapText="1"/>
    </xf>
    <xf numFmtId="0" fontId="4" fillId="0" borderId="0" xfId="0" applyFont="1" applyFill="1" applyBorder="1" applyAlignment="1">
      <alignment horizontal="center" wrapText="1"/>
    </xf>
    <xf numFmtId="49" fontId="17" fillId="0" borderId="0" xfId="0" applyNumberFormat="1" applyFont="1" applyFill="1" applyBorder="1" applyAlignment="1">
      <alignment horizontal="centerContinuous" vertical="center"/>
    </xf>
    <xf numFmtId="0" fontId="19" fillId="0" borderId="0" xfId="0" applyFont="1" applyFill="1" applyBorder="1" applyAlignment="1">
      <alignment horizontal="center"/>
    </xf>
    <xf numFmtId="0" fontId="3" fillId="0" borderId="0" xfId="0" applyFont="1" applyFill="1" applyBorder="1" applyAlignment="1">
      <alignment horizontal="center" wrapText="1"/>
    </xf>
    <xf numFmtId="0" fontId="19" fillId="0" borderId="0" xfId="0" applyFont="1" applyFill="1" applyBorder="1" applyAlignment="1">
      <alignment horizontal="left"/>
    </xf>
    <xf numFmtId="0" fontId="19" fillId="0" borderId="0" xfId="0" applyFont="1" applyFill="1" applyBorder="1" applyAlignment="1">
      <alignment horizontal="center" wrapText="1"/>
    </xf>
    <xf numFmtId="9" fontId="19" fillId="0" borderId="0" xfId="1" applyFont="1" applyFill="1" applyBorder="1" applyAlignment="1">
      <alignment horizontal="center"/>
    </xf>
    <xf numFmtId="17" fontId="19" fillId="0" borderId="0" xfId="0" applyNumberFormat="1" applyFont="1" applyFill="1" applyBorder="1"/>
    <xf numFmtId="49" fontId="17" fillId="0" borderId="0" xfId="0" applyNumberFormat="1" applyFont="1" applyFill="1" applyBorder="1" applyAlignment="1">
      <alignment vertical="center"/>
    </xf>
    <xf numFmtId="0" fontId="6" fillId="0" borderId="0" xfId="0" applyFont="1" applyFill="1" applyBorder="1" applyAlignment="1">
      <alignment horizontal="center" vertical="center" textRotation="90" wrapText="1"/>
    </xf>
    <xf numFmtId="0" fontId="6" fillId="0" borderId="0" xfId="0" applyFont="1" applyFill="1" applyBorder="1" applyAlignment="1">
      <alignment horizontal="center" vertical="center" textRotation="90"/>
    </xf>
    <xf numFmtId="0" fontId="18" fillId="0" borderId="0" xfId="0" applyFont="1" applyFill="1" applyBorder="1" applyAlignment="1">
      <alignment horizontal="left"/>
    </xf>
    <xf numFmtId="49" fontId="17" fillId="0" borderId="0" xfId="0" applyNumberFormat="1" applyFont="1" applyFill="1" applyBorder="1" applyAlignment="1">
      <alignment horizontal="centerContinuous" vertical="center" wrapText="1"/>
    </xf>
    <xf numFmtId="0" fontId="24" fillId="0" borderId="0" xfId="0" applyFont="1" applyFill="1" applyBorder="1" applyAlignment="1">
      <alignment horizontal="center" vertical="center" textRotation="90"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34"/>
  <sheetViews>
    <sheetView tabSelected="1" topLeftCell="F34" zoomScale="92" zoomScaleNormal="92" workbookViewId="0">
      <selection activeCell="K48" sqref="K48"/>
    </sheetView>
  </sheetViews>
  <sheetFormatPr defaultColWidth="15.5546875" defaultRowHeight="13.8" x14ac:dyDescent="0.25"/>
  <cols>
    <col min="1" max="1" width="21.6640625" style="12" customWidth="1"/>
    <col min="2" max="2" width="9.5546875" style="16" bestFit="1" customWidth="1"/>
    <col min="3" max="4" width="7.6640625" style="16" customWidth="1"/>
    <col min="5" max="5" width="11.109375" style="16" bestFit="1" customWidth="1"/>
    <col min="6" max="6" width="6.33203125" style="16" customWidth="1"/>
    <col min="7" max="7" width="6.6640625" style="16" bestFit="1" customWidth="1"/>
    <col min="8" max="8" width="9.109375" style="16" customWidth="1"/>
    <col min="9" max="9" width="6.6640625" style="16" bestFit="1" customWidth="1"/>
    <col min="10" max="10" width="9.5546875" style="16" bestFit="1" customWidth="1"/>
    <col min="11" max="11" width="6.6640625" style="16" bestFit="1" customWidth="1"/>
    <col min="12" max="12" width="9.5546875" style="16" bestFit="1" customWidth="1"/>
    <col min="13" max="13" width="14.33203125" style="16" customWidth="1"/>
    <col min="14" max="15" width="7.6640625" style="16" customWidth="1"/>
    <col min="16" max="16" width="8.88671875" style="16" bestFit="1" customWidth="1"/>
    <col min="17" max="16384" width="15.5546875" style="16"/>
  </cols>
  <sheetData>
    <row r="1" spans="1:27" s="38" customFormat="1" ht="64.95" customHeight="1" x14ac:dyDescent="0.25">
      <c r="A1" s="42" t="s">
        <v>112</v>
      </c>
      <c r="B1" s="31"/>
      <c r="C1" s="31"/>
      <c r="D1" s="31"/>
      <c r="E1" s="31"/>
      <c r="F1" s="31"/>
      <c r="G1" s="31"/>
      <c r="H1" s="31"/>
      <c r="I1" s="31"/>
      <c r="J1" s="31"/>
      <c r="K1" s="31"/>
      <c r="L1" s="31"/>
      <c r="M1" s="31"/>
      <c r="N1" s="31"/>
      <c r="O1" s="31"/>
      <c r="P1" s="31"/>
    </row>
    <row r="2" spans="1:27" s="11" customFormat="1" ht="128.4" x14ac:dyDescent="0.25">
      <c r="A2" s="11" t="s">
        <v>0</v>
      </c>
      <c r="B2" s="39" t="s">
        <v>101</v>
      </c>
      <c r="C2" s="39" t="s">
        <v>65</v>
      </c>
      <c r="D2" s="39" t="s">
        <v>66</v>
      </c>
      <c r="E2" s="39" t="s">
        <v>67</v>
      </c>
      <c r="F2" s="39" t="s">
        <v>100</v>
      </c>
      <c r="G2" s="39" t="s">
        <v>86</v>
      </c>
      <c r="H2" s="43" t="s">
        <v>88</v>
      </c>
      <c r="I2" s="39" t="s">
        <v>69</v>
      </c>
      <c r="J2" s="39" t="s">
        <v>87</v>
      </c>
      <c r="K2" s="39" t="s">
        <v>68</v>
      </c>
      <c r="L2" s="39" t="s">
        <v>108</v>
      </c>
      <c r="M2" s="39" t="s">
        <v>102</v>
      </c>
      <c r="N2" s="40" t="s">
        <v>57</v>
      </c>
      <c r="O2" s="39" t="s">
        <v>56</v>
      </c>
      <c r="P2" s="39" t="s">
        <v>82</v>
      </c>
    </row>
    <row r="3" spans="1:27" s="28" customFormat="1" ht="16.5" customHeight="1" x14ac:dyDescent="0.25">
      <c r="A3" s="17" t="s">
        <v>1</v>
      </c>
      <c r="B3" s="18" t="s">
        <v>58</v>
      </c>
      <c r="C3" s="18" t="s">
        <v>58</v>
      </c>
      <c r="D3" s="18" t="s">
        <v>58</v>
      </c>
      <c r="E3" s="29" t="s">
        <v>106</v>
      </c>
      <c r="F3" s="18" t="s">
        <v>58</v>
      </c>
      <c r="G3" s="18" t="s">
        <v>58</v>
      </c>
      <c r="H3" s="18" t="s">
        <v>58</v>
      </c>
      <c r="I3" s="18" t="s">
        <v>58</v>
      </c>
      <c r="J3" s="18" t="s">
        <v>58</v>
      </c>
      <c r="K3" s="18" t="s">
        <v>58</v>
      </c>
      <c r="L3" s="18" t="s">
        <v>58</v>
      </c>
      <c r="M3" s="29" t="s">
        <v>103</v>
      </c>
      <c r="N3" s="18">
        <f>COUNTIF(AL,"yes*")</f>
        <v>12</v>
      </c>
      <c r="O3" s="19">
        <f>(N3/12)</f>
        <v>1</v>
      </c>
      <c r="P3" s="27">
        <v>36861</v>
      </c>
      <c r="Z3" s="18"/>
      <c r="AA3" s="18"/>
    </row>
    <row r="4" spans="1:27" ht="16.5" customHeight="1" x14ac:dyDescent="0.25">
      <c r="A4" s="17" t="s">
        <v>2</v>
      </c>
      <c r="B4" s="18" t="s">
        <v>58</v>
      </c>
      <c r="C4" s="18" t="s">
        <v>58</v>
      </c>
      <c r="D4" s="18" t="s">
        <v>58</v>
      </c>
      <c r="E4" s="29" t="s">
        <v>106</v>
      </c>
      <c r="F4" s="18" t="s">
        <v>58</v>
      </c>
      <c r="G4" s="18" t="s">
        <v>58</v>
      </c>
      <c r="H4" s="18" t="s">
        <v>58</v>
      </c>
      <c r="I4" s="18" t="s">
        <v>58</v>
      </c>
      <c r="J4" s="18" t="s">
        <v>58</v>
      </c>
      <c r="K4" s="18" t="s">
        <v>58</v>
      </c>
      <c r="L4" s="18" t="s">
        <v>58</v>
      </c>
      <c r="M4" s="29" t="s">
        <v>104</v>
      </c>
      <c r="N4" s="18">
        <f>COUNTIF(AK,"yes*")</f>
        <v>12</v>
      </c>
      <c r="O4" s="19">
        <f t="shared" ref="O4:O57" si="0">(N4/12)</f>
        <v>1</v>
      </c>
      <c r="P4" s="27">
        <v>37289</v>
      </c>
    </row>
    <row r="5" spans="1:27" ht="16.5" customHeight="1" x14ac:dyDescent="0.25">
      <c r="A5" s="12" t="s">
        <v>3</v>
      </c>
      <c r="B5" s="14" t="s">
        <v>59</v>
      </c>
      <c r="C5" s="14" t="s">
        <v>59</v>
      </c>
      <c r="D5" s="14" t="s">
        <v>59</v>
      </c>
      <c r="E5" s="14" t="s">
        <v>59</v>
      </c>
      <c r="F5" s="14" t="s">
        <v>59</v>
      </c>
      <c r="G5" s="14" t="s">
        <v>59</v>
      </c>
      <c r="H5" s="14" t="s">
        <v>59</v>
      </c>
      <c r="I5" s="14" t="s">
        <v>59</v>
      </c>
      <c r="J5" s="14" t="s">
        <v>59</v>
      </c>
      <c r="K5" s="14" t="s">
        <v>59</v>
      </c>
      <c r="L5" s="14" t="s">
        <v>59</v>
      </c>
      <c r="M5" s="14" t="s">
        <v>59</v>
      </c>
      <c r="N5" s="14">
        <f>COUNTIF(AS,"yes*")</f>
        <v>0</v>
      </c>
      <c r="O5" s="15">
        <f t="shared" si="0"/>
        <v>0</v>
      </c>
    </row>
    <row r="6" spans="1:27" ht="16.5" customHeight="1" x14ac:dyDescent="0.25">
      <c r="A6" s="17" t="s">
        <v>4</v>
      </c>
      <c r="B6" s="18" t="s">
        <v>58</v>
      </c>
      <c r="C6" s="18" t="s">
        <v>58</v>
      </c>
      <c r="D6" s="18" t="s">
        <v>58</v>
      </c>
      <c r="E6" s="29" t="s">
        <v>106</v>
      </c>
      <c r="F6" s="18" t="s">
        <v>58</v>
      </c>
      <c r="G6" s="18" t="s">
        <v>58</v>
      </c>
      <c r="H6" s="18" t="s">
        <v>62</v>
      </c>
      <c r="I6" s="18" t="s">
        <v>58</v>
      </c>
      <c r="J6" s="18" t="s">
        <v>58</v>
      </c>
      <c r="K6" s="18" t="s">
        <v>58</v>
      </c>
      <c r="L6" s="18" t="s">
        <v>58</v>
      </c>
      <c r="M6" s="29" t="s">
        <v>104</v>
      </c>
      <c r="N6" s="18">
        <f>COUNTIF(AZ,"yes*")</f>
        <v>12</v>
      </c>
      <c r="O6" s="19">
        <f>(N6/12)</f>
        <v>1</v>
      </c>
      <c r="P6" s="27">
        <v>36861</v>
      </c>
    </row>
    <row r="7" spans="1:27" s="20" customFormat="1" ht="16.5" customHeight="1" x14ac:dyDescent="0.25">
      <c r="A7" s="34" t="s">
        <v>5</v>
      </c>
      <c r="B7" s="32" t="s">
        <v>58</v>
      </c>
      <c r="C7" s="32" t="s">
        <v>58</v>
      </c>
      <c r="D7" s="32" t="s">
        <v>58</v>
      </c>
      <c r="E7" s="32" t="s">
        <v>106</v>
      </c>
      <c r="F7" s="32" t="s">
        <v>58</v>
      </c>
      <c r="G7" s="32" t="s">
        <v>58</v>
      </c>
      <c r="H7" s="32" t="s">
        <v>58</v>
      </c>
      <c r="I7" s="32" t="s">
        <v>58</v>
      </c>
      <c r="J7" s="32" t="s">
        <v>58</v>
      </c>
      <c r="K7" s="32" t="s">
        <v>59</v>
      </c>
      <c r="L7" s="32" t="s">
        <v>58</v>
      </c>
      <c r="M7" s="35" t="s">
        <v>104</v>
      </c>
      <c r="N7" s="32">
        <f>COUNTIF(AR,"yes*")</f>
        <v>11</v>
      </c>
      <c r="O7" s="36">
        <f>(N7/12)</f>
        <v>0.91666666666666663</v>
      </c>
      <c r="P7" s="37">
        <v>36192</v>
      </c>
    </row>
    <row r="8" spans="1:27" ht="16.5" customHeight="1" x14ac:dyDescent="0.25">
      <c r="A8" s="12" t="s">
        <v>6</v>
      </c>
      <c r="B8" s="13" t="s">
        <v>58</v>
      </c>
      <c r="C8" s="13" t="s">
        <v>58</v>
      </c>
      <c r="D8" s="13" t="s">
        <v>58</v>
      </c>
      <c r="E8" s="30" t="s">
        <v>106</v>
      </c>
      <c r="F8" s="13" t="s">
        <v>58</v>
      </c>
      <c r="G8" s="13" t="s">
        <v>58</v>
      </c>
      <c r="H8" s="13" t="s">
        <v>58</v>
      </c>
      <c r="I8" s="13" t="s">
        <v>58</v>
      </c>
      <c r="J8" s="13" t="s">
        <v>58</v>
      </c>
      <c r="K8" s="13" t="s">
        <v>58</v>
      </c>
      <c r="L8" s="13" t="s">
        <v>58</v>
      </c>
      <c r="M8" s="33" t="s">
        <v>107</v>
      </c>
      <c r="N8" s="14">
        <f>COUNTIF(CA,"yes*")</f>
        <v>11</v>
      </c>
      <c r="O8" s="15">
        <f t="shared" si="0"/>
        <v>0.91666666666666663</v>
      </c>
    </row>
    <row r="9" spans="1:27" s="20" customFormat="1" ht="16.5" customHeight="1" x14ac:dyDescent="0.25">
      <c r="A9" s="17" t="s">
        <v>7</v>
      </c>
      <c r="B9" s="18" t="s">
        <v>58</v>
      </c>
      <c r="C9" s="18" t="s">
        <v>58</v>
      </c>
      <c r="D9" s="18" t="s">
        <v>58</v>
      </c>
      <c r="E9" s="29" t="s">
        <v>106</v>
      </c>
      <c r="F9" s="18" t="s">
        <v>58</v>
      </c>
      <c r="G9" s="18" t="s">
        <v>58</v>
      </c>
      <c r="H9" s="18" t="s">
        <v>62</v>
      </c>
      <c r="I9" s="18" t="s">
        <v>58</v>
      </c>
      <c r="J9" s="18" t="s">
        <v>58</v>
      </c>
      <c r="K9" s="18" t="s">
        <v>58</v>
      </c>
      <c r="L9" s="18" t="s">
        <v>58</v>
      </c>
      <c r="M9" s="29" t="s">
        <v>104</v>
      </c>
      <c r="N9" s="18">
        <f>COUNTIF(CO,"yes*")</f>
        <v>12</v>
      </c>
      <c r="O9" s="19">
        <f>(N9/12)</f>
        <v>1</v>
      </c>
      <c r="P9" s="27">
        <v>36495</v>
      </c>
    </row>
    <row r="10" spans="1:27" ht="16.5" customHeight="1" x14ac:dyDescent="0.25">
      <c r="A10" s="34" t="s">
        <v>8</v>
      </c>
      <c r="B10" s="32" t="s">
        <v>58</v>
      </c>
      <c r="C10" s="32" t="s">
        <v>97</v>
      </c>
      <c r="D10" s="32" t="s">
        <v>58</v>
      </c>
      <c r="E10" s="35" t="s">
        <v>106</v>
      </c>
      <c r="F10" s="32" t="s">
        <v>58</v>
      </c>
      <c r="G10" s="32" t="s">
        <v>58</v>
      </c>
      <c r="H10" s="32" t="s">
        <v>58</v>
      </c>
      <c r="I10" s="32" t="s">
        <v>58</v>
      </c>
      <c r="J10" s="32" t="s">
        <v>58</v>
      </c>
      <c r="K10" s="32" t="s">
        <v>58</v>
      </c>
      <c r="L10" s="32" t="s">
        <v>58</v>
      </c>
      <c r="M10" s="35" t="s">
        <v>104</v>
      </c>
      <c r="N10" s="32">
        <f>COUNTIF(CT,"yes*")</f>
        <v>11</v>
      </c>
      <c r="O10" s="36">
        <f>(N10/12)</f>
        <v>0.91666666666666663</v>
      </c>
      <c r="P10" s="37">
        <v>36800</v>
      </c>
    </row>
    <row r="11" spans="1:27" ht="16.5" customHeight="1" x14ac:dyDescent="0.25">
      <c r="A11" s="17" t="s">
        <v>9</v>
      </c>
      <c r="B11" s="18" t="s">
        <v>58</v>
      </c>
      <c r="C11" s="18" t="s">
        <v>58</v>
      </c>
      <c r="D11" s="18" t="s">
        <v>58</v>
      </c>
      <c r="E11" s="18" t="s">
        <v>106</v>
      </c>
      <c r="F11" s="18" t="s">
        <v>58</v>
      </c>
      <c r="G11" s="18" t="s">
        <v>58</v>
      </c>
      <c r="H11" s="18" t="s">
        <v>58</v>
      </c>
      <c r="I11" s="18" t="s">
        <v>58</v>
      </c>
      <c r="J11" s="18" t="s">
        <v>58</v>
      </c>
      <c r="K11" s="18" t="s">
        <v>58</v>
      </c>
      <c r="L11" s="18" t="s">
        <v>58</v>
      </c>
      <c r="M11" s="18" t="s">
        <v>104</v>
      </c>
      <c r="N11" s="18">
        <f>COUNTIF(DE,"yes*")</f>
        <v>12</v>
      </c>
      <c r="O11" s="19">
        <f t="shared" si="0"/>
        <v>1</v>
      </c>
      <c r="P11" s="27">
        <v>37867</v>
      </c>
    </row>
    <row r="12" spans="1:27" s="20" customFormat="1" ht="16.5" customHeight="1" x14ac:dyDescent="0.25">
      <c r="A12" s="17" t="s">
        <v>70</v>
      </c>
      <c r="B12" s="18" t="s">
        <v>58</v>
      </c>
      <c r="C12" s="18" t="s">
        <v>58</v>
      </c>
      <c r="D12" s="18" t="s">
        <v>58</v>
      </c>
      <c r="E12" s="18" t="s">
        <v>106</v>
      </c>
      <c r="F12" s="18" t="s">
        <v>58</v>
      </c>
      <c r="G12" s="18" t="s">
        <v>58</v>
      </c>
      <c r="H12" s="18" t="s">
        <v>58</v>
      </c>
      <c r="I12" s="18" t="s">
        <v>58</v>
      </c>
      <c r="J12" s="18" t="s">
        <v>58</v>
      </c>
      <c r="K12" s="18" t="s">
        <v>58</v>
      </c>
      <c r="L12" s="18" t="s">
        <v>58</v>
      </c>
      <c r="M12" s="18" t="s">
        <v>104</v>
      </c>
      <c r="N12" s="18">
        <f>COUNTIF(DC,"yes*")</f>
        <v>12</v>
      </c>
      <c r="O12" s="19">
        <f>(N12/12)</f>
        <v>1</v>
      </c>
      <c r="P12" s="27">
        <v>36678</v>
      </c>
    </row>
    <row r="13" spans="1:27" ht="16.5" customHeight="1" x14ac:dyDescent="0.25">
      <c r="A13" s="12" t="s">
        <v>10</v>
      </c>
      <c r="B13" s="13" t="s">
        <v>58</v>
      </c>
      <c r="C13" s="13" t="s">
        <v>58</v>
      </c>
      <c r="D13" s="14" t="s">
        <v>59</v>
      </c>
      <c r="E13" s="30" t="s">
        <v>106</v>
      </c>
      <c r="F13" s="13" t="s">
        <v>58</v>
      </c>
      <c r="G13" s="13" t="s">
        <v>58</v>
      </c>
      <c r="H13" s="14" t="s">
        <v>59</v>
      </c>
      <c r="I13" s="14" t="s">
        <v>59</v>
      </c>
      <c r="J13" s="13" t="s">
        <v>58</v>
      </c>
      <c r="K13" s="14" t="s">
        <v>59</v>
      </c>
      <c r="L13" s="13" t="s">
        <v>58</v>
      </c>
      <c r="M13" s="14" t="s">
        <v>59</v>
      </c>
      <c r="N13" s="14">
        <f>COUNTIF(FL,"yes*")</f>
        <v>7</v>
      </c>
      <c r="O13" s="15">
        <f t="shared" si="0"/>
        <v>0.58333333333333337</v>
      </c>
    </row>
    <row r="14" spans="1:27" ht="16.5" customHeight="1" x14ac:dyDescent="0.25">
      <c r="A14" s="17" t="s">
        <v>11</v>
      </c>
      <c r="B14" s="18" t="s">
        <v>58</v>
      </c>
      <c r="C14" s="18" t="s">
        <v>58</v>
      </c>
      <c r="D14" s="18" t="s">
        <v>58</v>
      </c>
      <c r="E14" s="18" t="s">
        <v>106</v>
      </c>
      <c r="F14" s="18" t="s">
        <v>58</v>
      </c>
      <c r="G14" s="18" t="s">
        <v>58</v>
      </c>
      <c r="H14" s="18" t="s">
        <v>58</v>
      </c>
      <c r="I14" s="18" t="s">
        <v>58</v>
      </c>
      <c r="J14" s="18" t="s">
        <v>58</v>
      </c>
      <c r="K14" s="18" t="s">
        <v>58</v>
      </c>
      <c r="L14" s="18" t="s">
        <v>58</v>
      </c>
      <c r="M14" s="29" t="s">
        <v>103</v>
      </c>
      <c r="N14" s="18">
        <f>COUNTIF(GA,"yes*")</f>
        <v>12</v>
      </c>
      <c r="O14" s="19">
        <f t="shared" si="0"/>
        <v>1</v>
      </c>
      <c r="P14" s="27">
        <v>37165</v>
      </c>
    </row>
    <row r="15" spans="1:27" ht="16.5" customHeight="1" x14ac:dyDescent="0.25">
      <c r="A15" s="12" t="s">
        <v>12</v>
      </c>
      <c r="B15" s="14" t="s">
        <v>59</v>
      </c>
      <c r="C15" s="14" t="s">
        <v>59</v>
      </c>
      <c r="D15" s="14" t="s">
        <v>59</v>
      </c>
      <c r="E15" s="14" t="s">
        <v>59</v>
      </c>
      <c r="F15" s="14" t="s">
        <v>59</v>
      </c>
      <c r="G15" s="14" t="s">
        <v>59</v>
      </c>
      <c r="H15" s="14" t="s">
        <v>59</v>
      </c>
      <c r="I15" s="14" t="s">
        <v>59</v>
      </c>
      <c r="J15" s="14" t="s">
        <v>59</v>
      </c>
      <c r="K15" s="14" t="s">
        <v>59</v>
      </c>
      <c r="L15" s="14" t="s">
        <v>59</v>
      </c>
      <c r="M15" s="14" t="s">
        <v>59</v>
      </c>
      <c r="N15" s="14">
        <f>COUNTIF(GU,"yes*")</f>
        <v>0</v>
      </c>
      <c r="O15" s="15">
        <f t="shared" si="0"/>
        <v>0</v>
      </c>
    </row>
    <row r="16" spans="1:27" ht="16.5" customHeight="1" x14ac:dyDescent="0.25">
      <c r="A16" s="17" t="s">
        <v>13</v>
      </c>
      <c r="B16" s="18" t="s">
        <v>58</v>
      </c>
      <c r="C16" s="18" t="s">
        <v>58</v>
      </c>
      <c r="D16" s="18" t="s">
        <v>58</v>
      </c>
      <c r="E16" s="29" t="s">
        <v>105</v>
      </c>
      <c r="F16" s="18" t="s">
        <v>58</v>
      </c>
      <c r="G16" s="18" t="s">
        <v>58</v>
      </c>
      <c r="H16" s="18" t="s">
        <v>58</v>
      </c>
      <c r="I16" s="18" t="s">
        <v>58</v>
      </c>
      <c r="J16" s="18" t="s">
        <v>58</v>
      </c>
      <c r="K16" s="18" t="s">
        <v>58</v>
      </c>
      <c r="L16" s="18" t="s">
        <v>58</v>
      </c>
      <c r="M16" s="29" t="s">
        <v>103</v>
      </c>
      <c r="N16" s="18">
        <f>COUNTIF(HI,"yes*")</f>
        <v>12</v>
      </c>
      <c r="O16" s="19">
        <f t="shared" si="0"/>
        <v>1</v>
      </c>
      <c r="P16" s="27">
        <v>37470</v>
      </c>
    </row>
    <row r="17" spans="1:16" ht="16.5" customHeight="1" x14ac:dyDescent="0.25">
      <c r="A17" s="34" t="s">
        <v>14</v>
      </c>
      <c r="B17" s="32" t="s">
        <v>58</v>
      </c>
      <c r="C17" s="32" t="s">
        <v>58</v>
      </c>
      <c r="D17" s="32" t="s">
        <v>58</v>
      </c>
      <c r="E17" s="35" t="s">
        <v>106</v>
      </c>
      <c r="F17" s="32" t="s">
        <v>58</v>
      </c>
      <c r="G17" s="32" t="s">
        <v>58</v>
      </c>
      <c r="H17" s="32" t="s">
        <v>58</v>
      </c>
      <c r="I17" s="32" t="s">
        <v>58</v>
      </c>
      <c r="J17" s="32" t="s">
        <v>58</v>
      </c>
      <c r="K17" s="32" t="s">
        <v>59</v>
      </c>
      <c r="L17" s="32" t="s">
        <v>58</v>
      </c>
      <c r="M17" s="35" t="s">
        <v>104</v>
      </c>
      <c r="N17" s="32">
        <f>COUNTIF(ID,"yes*")</f>
        <v>11</v>
      </c>
      <c r="O17" s="36">
        <f t="shared" si="0"/>
        <v>0.91666666666666663</v>
      </c>
      <c r="P17" s="37">
        <v>37196</v>
      </c>
    </row>
    <row r="18" spans="1:16" ht="16.5" customHeight="1" x14ac:dyDescent="0.25">
      <c r="A18" s="17" t="s">
        <v>15</v>
      </c>
      <c r="B18" s="18" t="s">
        <v>58</v>
      </c>
      <c r="C18" s="18" t="s">
        <v>58</v>
      </c>
      <c r="D18" s="18" t="s">
        <v>58</v>
      </c>
      <c r="E18" s="18" t="s">
        <v>106</v>
      </c>
      <c r="F18" s="18" t="s">
        <v>58</v>
      </c>
      <c r="G18" s="18" t="s">
        <v>58</v>
      </c>
      <c r="H18" s="18" t="s">
        <v>98</v>
      </c>
      <c r="I18" s="18" t="s">
        <v>58</v>
      </c>
      <c r="J18" s="18" t="s">
        <v>58</v>
      </c>
      <c r="K18" s="18" t="s">
        <v>58</v>
      </c>
      <c r="L18" s="18" t="s">
        <v>58</v>
      </c>
      <c r="M18" s="29" t="s">
        <v>104</v>
      </c>
      <c r="N18" s="18">
        <f>COUNTIF(IL,"yes*")</f>
        <v>12</v>
      </c>
      <c r="O18" s="19">
        <f>(N18/12)</f>
        <v>1</v>
      </c>
      <c r="P18" s="27">
        <v>36831</v>
      </c>
    </row>
    <row r="19" spans="1:16" s="20" customFormat="1" ht="16.5" customHeight="1" x14ac:dyDescent="0.25">
      <c r="A19" s="34" t="s">
        <v>16</v>
      </c>
      <c r="B19" s="32" t="s">
        <v>58</v>
      </c>
      <c r="C19" s="32" t="s">
        <v>59</v>
      </c>
      <c r="D19" s="32" t="s">
        <v>58</v>
      </c>
      <c r="E19" s="32" t="s">
        <v>106</v>
      </c>
      <c r="F19" s="32" t="s">
        <v>58</v>
      </c>
      <c r="G19" s="32" t="s">
        <v>58</v>
      </c>
      <c r="H19" s="32" t="s">
        <v>110</v>
      </c>
      <c r="I19" s="32" t="s">
        <v>58</v>
      </c>
      <c r="J19" s="32" t="s">
        <v>58</v>
      </c>
      <c r="K19" s="32" t="s">
        <v>58</v>
      </c>
      <c r="L19" s="32" t="s">
        <v>58</v>
      </c>
      <c r="M19" s="32" t="s">
        <v>104</v>
      </c>
      <c r="N19" s="32">
        <f>COUNTIF(IN,"yes*")</f>
        <v>11</v>
      </c>
      <c r="O19" s="36">
        <f>(N19/12)</f>
        <v>0.91666666666666663</v>
      </c>
      <c r="P19" s="37">
        <v>36495</v>
      </c>
    </row>
    <row r="20" spans="1:16" s="20" customFormat="1" ht="16.5" customHeight="1" x14ac:dyDescent="0.25">
      <c r="A20" s="17" t="s">
        <v>17</v>
      </c>
      <c r="B20" s="18" t="s">
        <v>58</v>
      </c>
      <c r="C20" s="18" t="s">
        <v>58</v>
      </c>
      <c r="D20" s="18" t="s">
        <v>58</v>
      </c>
      <c r="E20" s="18" t="s">
        <v>106</v>
      </c>
      <c r="F20" s="18" t="s">
        <v>58</v>
      </c>
      <c r="G20" s="18" t="s">
        <v>58</v>
      </c>
      <c r="H20" s="18" t="s">
        <v>58</v>
      </c>
      <c r="I20" s="18" t="s">
        <v>58</v>
      </c>
      <c r="J20" s="18" t="s">
        <v>58</v>
      </c>
      <c r="K20" s="18" t="s">
        <v>58</v>
      </c>
      <c r="L20" s="18" t="s">
        <v>58</v>
      </c>
      <c r="M20" s="29" t="s">
        <v>104</v>
      </c>
      <c r="N20" s="18">
        <f>COUNTIF(IA,"yes*")</f>
        <v>12</v>
      </c>
      <c r="O20" s="19">
        <f>(N20/12)</f>
        <v>1</v>
      </c>
      <c r="P20" s="27">
        <v>36495</v>
      </c>
    </row>
    <row r="21" spans="1:16" ht="16.5" customHeight="1" x14ac:dyDescent="0.25">
      <c r="A21" s="17" t="s">
        <v>18</v>
      </c>
      <c r="B21" s="18" t="s">
        <v>58</v>
      </c>
      <c r="C21" s="18" t="s">
        <v>58</v>
      </c>
      <c r="D21" s="18" t="s">
        <v>58</v>
      </c>
      <c r="E21" s="29" t="s">
        <v>106</v>
      </c>
      <c r="F21" s="18" t="s">
        <v>58</v>
      </c>
      <c r="G21" s="18" t="s">
        <v>58</v>
      </c>
      <c r="H21" s="18" t="s">
        <v>58</v>
      </c>
      <c r="I21" s="18" t="s">
        <v>58</v>
      </c>
      <c r="J21" s="18" t="s">
        <v>58</v>
      </c>
      <c r="K21" s="18" t="s">
        <v>58</v>
      </c>
      <c r="L21" s="18" t="s">
        <v>58</v>
      </c>
      <c r="M21" s="29" t="s">
        <v>104</v>
      </c>
      <c r="N21" s="18">
        <f>COUNTIF(KS,"yes*")</f>
        <v>12</v>
      </c>
      <c r="O21" s="19">
        <f>(N21/12)</f>
        <v>1</v>
      </c>
      <c r="P21" s="27">
        <v>36586</v>
      </c>
    </row>
    <row r="22" spans="1:16" ht="16.5" customHeight="1" x14ac:dyDescent="0.25">
      <c r="A22" s="17" t="s">
        <v>19</v>
      </c>
      <c r="B22" s="18" t="s">
        <v>58</v>
      </c>
      <c r="C22" s="18" t="s">
        <v>58</v>
      </c>
      <c r="D22" s="18" t="s">
        <v>58</v>
      </c>
      <c r="E22" s="29" t="s">
        <v>106</v>
      </c>
      <c r="F22" s="18" t="s">
        <v>58</v>
      </c>
      <c r="G22" s="18" t="s">
        <v>58</v>
      </c>
      <c r="H22" s="18" t="s">
        <v>58</v>
      </c>
      <c r="I22" s="18" t="s">
        <v>58</v>
      </c>
      <c r="J22" s="18" t="s">
        <v>58</v>
      </c>
      <c r="K22" s="18" t="s">
        <v>58</v>
      </c>
      <c r="L22" s="18" t="s">
        <v>58</v>
      </c>
      <c r="M22" s="29" t="s">
        <v>104</v>
      </c>
      <c r="N22" s="18">
        <f>COUNTIF(KY,"yes*")</f>
        <v>12</v>
      </c>
      <c r="O22" s="19">
        <f t="shared" si="0"/>
        <v>1</v>
      </c>
      <c r="P22" s="27">
        <v>37409</v>
      </c>
    </row>
    <row r="23" spans="1:16" ht="16.5" customHeight="1" x14ac:dyDescent="0.25">
      <c r="A23" s="17" t="s">
        <v>20</v>
      </c>
      <c r="B23" s="18" t="s">
        <v>58</v>
      </c>
      <c r="C23" s="18" t="s">
        <v>58</v>
      </c>
      <c r="D23" s="18" t="s">
        <v>58</v>
      </c>
      <c r="E23" s="29" t="s">
        <v>106</v>
      </c>
      <c r="F23" s="18" t="s">
        <v>58</v>
      </c>
      <c r="G23" s="18" t="s">
        <v>58</v>
      </c>
      <c r="H23" s="18" t="s">
        <v>58</v>
      </c>
      <c r="I23" s="18" t="s">
        <v>58</v>
      </c>
      <c r="J23" s="18" t="s">
        <v>58</v>
      </c>
      <c r="K23" s="18" t="s">
        <v>58</v>
      </c>
      <c r="L23" s="18" t="s">
        <v>58</v>
      </c>
      <c r="M23" s="29" t="s">
        <v>104</v>
      </c>
      <c r="N23" s="18">
        <f>COUNTIF(LA,"yes*")</f>
        <v>12</v>
      </c>
      <c r="O23" s="19">
        <f t="shared" si="0"/>
        <v>1</v>
      </c>
      <c r="P23" s="27">
        <v>37012</v>
      </c>
    </row>
    <row r="24" spans="1:16" ht="16.5" customHeight="1" x14ac:dyDescent="0.25">
      <c r="A24" s="34" t="s">
        <v>21</v>
      </c>
      <c r="B24" s="32" t="s">
        <v>58</v>
      </c>
      <c r="C24" s="32" t="s">
        <v>97</v>
      </c>
      <c r="D24" s="32" t="s">
        <v>58</v>
      </c>
      <c r="E24" s="35" t="s">
        <v>105</v>
      </c>
      <c r="F24" s="32" t="s">
        <v>58</v>
      </c>
      <c r="G24" s="32" t="s">
        <v>58</v>
      </c>
      <c r="H24" s="32" t="s">
        <v>58</v>
      </c>
      <c r="I24" s="32" t="s">
        <v>58</v>
      </c>
      <c r="J24" s="32" t="s">
        <v>58</v>
      </c>
      <c r="K24" s="32" t="s">
        <v>58</v>
      </c>
      <c r="L24" s="32" t="s">
        <v>58</v>
      </c>
      <c r="M24" s="32" t="s">
        <v>104</v>
      </c>
      <c r="N24" s="32">
        <f>COUNTIF(ME,"yes*")</f>
        <v>11</v>
      </c>
      <c r="O24" s="36">
        <f>(N24/12)</f>
        <v>0.91666666666666663</v>
      </c>
      <c r="P24" s="37">
        <v>36861</v>
      </c>
    </row>
    <row r="25" spans="1:16" ht="16.5" customHeight="1" x14ac:dyDescent="0.25">
      <c r="A25" s="17" t="s">
        <v>22</v>
      </c>
      <c r="B25" s="18" t="s">
        <v>58</v>
      </c>
      <c r="C25" s="18" t="s">
        <v>58</v>
      </c>
      <c r="D25" s="18" t="s">
        <v>58</v>
      </c>
      <c r="E25" s="18" t="s">
        <v>106</v>
      </c>
      <c r="F25" s="18" t="s">
        <v>58</v>
      </c>
      <c r="G25" s="18" t="s">
        <v>58</v>
      </c>
      <c r="H25" s="18" t="s">
        <v>62</v>
      </c>
      <c r="I25" s="18" t="s">
        <v>58</v>
      </c>
      <c r="J25" s="18" t="s">
        <v>58</v>
      </c>
      <c r="K25" s="18" t="s">
        <v>58</v>
      </c>
      <c r="L25" s="18" t="s">
        <v>58</v>
      </c>
      <c r="M25" s="29" t="s">
        <v>104</v>
      </c>
      <c r="N25" s="18">
        <f>COUNTIF(MD,"yes*")</f>
        <v>12</v>
      </c>
      <c r="O25" s="19">
        <f t="shared" si="0"/>
        <v>1</v>
      </c>
      <c r="P25" s="27">
        <v>36982</v>
      </c>
    </row>
    <row r="26" spans="1:16" ht="16.5" customHeight="1" x14ac:dyDescent="0.25">
      <c r="A26" s="12" t="s">
        <v>23</v>
      </c>
      <c r="B26" s="13" t="s">
        <v>58</v>
      </c>
      <c r="C26" s="13" t="s">
        <v>58</v>
      </c>
      <c r="D26" s="14" t="s">
        <v>59</v>
      </c>
      <c r="E26" s="30" t="s">
        <v>106</v>
      </c>
      <c r="F26" s="13" t="s">
        <v>58</v>
      </c>
      <c r="G26" s="13" t="s">
        <v>58</v>
      </c>
      <c r="H26" s="14" t="s">
        <v>59</v>
      </c>
      <c r="I26" s="13" t="s">
        <v>58</v>
      </c>
      <c r="J26" s="13" t="s">
        <v>58</v>
      </c>
      <c r="K26" s="13" t="s">
        <v>58</v>
      </c>
      <c r="L26" s="13" t="s">
        <v>58</v>
      </c>
      <c r="M26" s="13" t="s">
        <v>103</v>
      </c>
      <c r="N26" s="14">
        <f>COUNTIF(MA,"yes*")</f>
        <v>10</v>
      </c>
      <c r="O26" s="15">
        <f t="shared" si="0"/>
        <v>0.83333333333333337</v>
      </c>
    </row>
    <row r="27" spans="1:16" ht="16.5" customHeight="1" x14ac:dyDescent="0.25">
      <c r="A27" s="34" t="s">
        <v>24</v>
      </c>
      <c r="B27" s="32" t="s">
        <v>58</v>
      </c>
      <c r="C27" s="32" t="s">
        <v>58</v>
      </c>
      <c r="D27" s="32" t="s">
        <v>58</v>
      </c>
      <c r="E27" s="35" t="s">
        <v>106</v>
      </c>
      <c r="F27" s="32" t="s">
        <v>58</v>
      </c>
      <c r="G27" s="32" t="s">
        <v>58</v>
      </c>
      <c r="H27" s="32" t="s">
        <v>58</v>
      </c>
      <c r="I27" s="32" t="s">
        <v>58</v>
      </c>
      <c r="J27" s="32" t="s">
        <v>58</v>
      </c>
      <c r="K27" s="32" t="s">
        <v>59</v>
      </c>
      <c r="L27" s="32" t="s">
        <v>58</v>
      </c>
      <c r="M27" s="32" t="s">
        <v>104</v>
      </c>
      <c r="N27" s="32">
        <f>COUNTIF(MI,"yes*")</f>
        <v>11</v>
      </c>
      <c r="O27" s="36">
        <f>(N27/12)</f>
        <v>0.91666666666666663</v>
      </c>
      <c r="P27" s="37">
        <v>36586</v>
      </c>
    </row>
    <row r="28" spans="1:16" ht="16.5" customHeight="1" x14ac:dyDescent="0.25">
      <c r="A28" s="17" t="s">
        <v>25</v>
      </c>
      <c r="B28" s="18" t="s">
        <v>58</v>
      </c>
      <c r="C28" s="18" t="s">
        <v>58</v>
      </c>
      <c r="D28" s="18" t="s">
        <v>58</v>
      </c>
      <c r="E28" s="29" t="s">
        <v>106</v>
      </c>
      <c r="F28" s="29" t="s">
        <v>58</v>
      </c>
      <c r="G28" s="29" t="s">
        <v>58</v>
      </c>
      <c r="H28" s="29" t="s">
        <v>58</v>
      </c>
      <c r="I28" s="29" t="s">
        <v>58</v>
      </c>
      <c r="J28" s="29" t="s">
        <v>58</v>
      </c>
      <c r="K28" s="29" t="s">
        <v>58</v>
      </c>
      <c r="L28" s="29" t="s">
        <v>58</v>
      </c>
      <c r="M28" s="29" t="s">
        <v>104</v>
      </c>
      <c r="N28" s="29">
        <f>COUNTIF(MN,"yes*")</f>
        <v>12</v>
      </c>
      <c r="O28" s="19">
        <f>(N28/12)</f>
        <v>1</v>
      </c>
      <c r="P28" s="27">
        <v>36586</v>
      </c>
    </row>
    <row r="29" spans="1:16" ht="16.5" customHeight="1" x14ac:dyDescent="0.25">
      <c r="A29" s="34" t="s">
        <v>26</v>
      </c>
      <c r="B29" s="32" t="s">
        <v>58</v>
      </c>
      <c r="C29" s="32" t="s">
        <v>58</v>
      </c>
      <c r="D29" s="32" t="s">
        <v>58</v>
      </c>
      <c r="E29" s="35" t="s">
        <v>106</v>
      </c>
      <c r="F29" s="32" t="s">
        <v>58</v>
      </c>
      <c r="G29" s="32" t="s">
        <v>58</v>
      </c>
      <c r="H29" s="32" t="s">
        <v>59</v>
      </c>
      <c r="I29" s="32" t="s">
        <v>58</v>
      </c>
      <c r="J29" s="32" t="s">
        <v>58</v>
      </c>
      <c r="K29" s="32" t="s">
        <v>58</v>
      </c>
      <c r="L29" s="32" t="s">
        <v>58</v>
      </c>
      <c r="M29" s="35" t="s">
        <v>104</v>
      </c>
      <c r="N29" s="32">
        <f>COUNTIF(MS,"yes*")</f>
        <v>11</v>
      </c>
      <c r="O29" s="36">
        <f>(N29/12)</f>
        <v>0.91666666666666663</v>
      </c>
      <c r="P29" s="37">
        <v>36861</v>
      </c>
    </row>
    <row r="30" spans="1:16" s="20" customFormat="1" ht="16.5" customHeight="1" x14ac:dyDescent="0.25">
      <c r="A30" s="17" t="s">
        <v>27</v>
      </c>
      <c r="B30" s="18" t="s">
        <v>58</v>
      </c>
      <c r="C30" s="18" t="s">
        <v>58</v>
      </c>
      <c r="D30" s="18" t="s">
        <v>58</v>
      </c>
      <c r="E30" s="18" t="s">
        <v>106</v>
      </c>
      <c r="F30" s="18" t="s">
        <v>58</v>
      </c>
      <c r="G30" s="18" t="s">
        <v>58</v>
      </c>
      <c r="H30" s="18" t="s">
        <v>62</v>
      </c>
      <c r="I30" s="18" t="s">
        <v>58</v>
      </c>
      <c r="J30" s="18" t="s">
        <v>58</v>
      </c>
      <c r="K30" s="18" t="s">
        <v>58</v>
      </c>
      <c r="L30" s="18" t="s">
        <v>58</v>
      </c>
      <c r="M30" s="29" t="s">
        <v>104</v>
      </c>
      <c r="N30" s="18">
        <f>COUNTIF(MO,"yes*")</f>
        <v>12</v>
      </c>
      <c r="O30" s="19">
        <f>(N30/12)</f>
        <v>1</v>
      </c>
      <c r="P30" s="27">
        <v>36342</v>
      </c>
    </row>
    <row r="31" spans="1:16" ht="16.5" customHeight="1" x14ac:dyDescent="0.25">
      <c r="A31" s="17" t="s">
        <v>28</v>
      </c>
      <c r="B31" s="18" t="s">
        <v>58</v>
      </c>
      <c r="C31" s="18" t="s">
        <v>58</v>
      </c>
      <c r="D31" s="18" t="s">
        <v>58</v>
      </c>
      <c r="E31" s="18" t="s">
        <v>105</v>
      </c>
      <c r="F31" s="18" t="s">
        <v>58</v>
      </c>
      <c r="G31" s="18" t="s">
        <v>58</v>
      </c>
      <c r="H31" s="18" t="s">
        <v>58</v>
      </c>
      <c r="I31" s="18" t="s">
        <v>58</v>
      </c>
      <c r="J31" s="18" t="s">
        <v>58</v>
      </c>
      <c r="K31" s="18" t="s">
        <v>58</v>
      </c>
      <c r="L31" s="18" t="s">
        <v>58</v>
      </c>
      <c r="M31" s="29" t="s">
        <v>104</v>
      </c>
      <c r="N31" s="18">
        <f>COUNTIF(MT,"yes*")</f>
        <v>12</v>
      </c>
      <c r="O31" s="19">
        <f t="shared" si="0"/>
        <v>1</v>
      </c>
      <c r="P31" s="27">
        <v>37196</v>
      </c>
    </row>
    <row r="32" spans="1:16" ht="16.5" customHeight="1" x14ac:dyDescent="0.25">
      <c r="A32" s="17" t="s">
        <v>29</v>
      </c>
      <c r="B32" s="18" t="s">
        <v>58</v>
      </c>
      <c r="C32" s="18" t="s">
        <v>58</v>
      </c>
      <c r="D32" s="18" t="s">
        <v>58</v>
      </c>
      <c r="E32" s="29" t="s">
        <v>106</v>
      </c>
      <c r="F32" s="18" t="s">
        <v>58</v>
      </c>
      <c r="G32" s="18" t="s">
        <v>58</v>
      </c>
      <c r="H32" s="18" t="s">
        <v>58</v>
      </c>
      <c r="I32" s="18" t="s">
        <v>58</v>
      </c>
      <c r="J32" s="18" t="s">
        <v>58</v>
      </c>
      <c r="K32" s="18" t="s">
        <v>58</v>
      </c>
      <c r="L32" s="18" t="s">
        <v>58</v>
      </c>
      <c r="M32" s="29" t="s">
        <v>104</v>
      </c>
      <c r="N32" s="18">
        <f>COUNTIF(NE,"yes*")</f>
        <v>12</v>
      </c>
      <c r="O32" s="19">
        <f>(N32/12)</f>
        <v>1</v>
      </c>
      <c r="P32" s="27">
        <v>36861</v>
      </c>
    </row>
    <row r="33" spans="1:16" ht="16.5" customHeight="1" x14ac:dyDescent="0.25">
      <c r="A33" s="34" t="s">
        <v>30</v>
      </c>
      <c r="B33" s="32" t="s">
        <v>58</v>
      </c>
      <c r="C33" s="32" t="s">
        <v>58</v>
      </c>
      <c r="D33" s="32" t="s">
        <v>58</v>
      </c>
      <c r="E33" s="35" t="s">
        <v>105</v>
      </c>
      <c r="F33" s="32" t="s">
        <v>58</v>
      </c>
      <c r="G33" s="32" t="s">
        <v>58</v>
      </c>
      <c r="H33" s="32" t="s">
        <v>58</v>
      </c>
      <c r="I33" s="32" t="s">
        <v>58</v>
      </c>
      <c r="J33" s="32" t="s">
        <v>58</v>
      </c>
      <c r="K33" s="32" t="s">
        <v>59</v>
      </c>
      <c r="L33" s="32" t="s">
        <v>58</v>
      </c>
      <c r="M33" s="32" t="s">
        <v>104</v>
      </c>
      <c r="N33" s="32">
        <f>COUNTIF(NV,"yes*")</f>
        <v>11</v>
      </c>
      <c r="O33" s="36">
        <f t="shared" si="0"/>
        <v>0.91666666666666663</v>
      </c>
      <c r="P33" s="37">
        <v>37043</v>
      </c>
    </row>
    <row r="34" spans="1:16" ht="16.5" customHeight="1" x14ac:dyDescent="0.25">
      <c r="A34" s="17" t="s">
        <v>31</v>
      </c>
      <c r="B34" s="18" t="s">
        <v>58</v>
      </c>
      <c r="C34" s="18" t="s">
        <v>58</v>
      </c>
      <c r="D34" s="18" t="s">
        <v>58</v>
      </c>
      <c r="E34" s="18" t="s">
        <v>106</v>
      </c>
      <c r="F34" s="18" t="s">
        <v>58</v>
      </c>
      <c r="G34" s="18" t="s">
        <v>58</v>
      </c>
      <c r="H34" s="18" t="s">
        <v>58</v>
      </c>
      <c r="I34" s="18" t="s">
        <v>58</v>
      </c>
      <c r="J34" s="18" t="s">
        <v>58</v>
      </c>
      <c r="K34" s="18" t="s">
        <v>58</v>
      </c>
      <c r="L34" s="18" t="s">
        <v>58</v>
      </c>
      <c r="M34" s="18" t="s">
        <v>104</v>
      </c>
      <c r="N34" s="18">
        <f>COUNTIF(NH,"yes*")</f>
        <v>12</v>
      </c>
      <c r="O34" s="19">
        <f t="shared" si="0"/>
        <v>1</v>
      </c>
      <c r="P34" s="27">
        <v>37257</v>
      </c>
    </row>
    <row r="35" spans="1:16" ht="16.5" customHeight="1" x14ac:dyDescent="0.25">
      <c r="A35" s="17" t="s">
        <v>32</v>
      </c>
      <c r="B35" s="18" t="s">
        <v>58</v>
      </c>
      <c r="C35" s="18" t="s">
        <v>58</v>
      </c>
      <c r="D35" s="18" t="s">
        <v>58</v>
      </c>
      <c r="E35" s="18" t="s">
        <v>106</v>
      </c>
      <c r="F35" s="18" t="s">
        <v>58</v>
      </c>
      <c r="G35" s="18" t="s">
        <v>58</v>
      </c>
      <c r="H35" s="18" t="s">
        <v>58</v>
      </c>
      <c r="I35" s="18" t="s">
        <v>58</v>
      </c>
      <c r="J35" s="18" t="s">
        <v>58</v>
      </c>
      <c r="K35" s="18" t="s">
        <v>58</v>
      </c>
      <c r="L35" s="18" t="s">
        <v>58</v>
      </c>
      <c r="M35" s="29" t="s">
        <v>104</v>
      </c>
      <c r="N35" s="18">
        <f>COUNTIF(NJ,"yes*")</f>
        <v>12</v>
      </c>
      <c r="O35" s="19">
        <f t="shared" si="0"/>
        <v>1</v>
      </c>
      <c r="P35" s="27">
        <v>37562</v>
      </c>
    </row>
    <row r="36" spans="1:16" ht="16.5" customHeight="1" x14ac:dyDescent="0.25">
      <c r="A36" s="34" t="s">
        <v>33</v>
      </c>
      <c r="B36" s="32" t="s">
        <v>58</v>
      </c>
      <c r="C36" s="32" t="s">
        <v>59</v>
      </c>
      <c r="D36" s="32" t="s">
        <v>58</v>
      </c>
      <c r="E36" s="35" t="s">
        <v>106</v>
      </c>
      <c r="F36" s="32" t="s">
        <v>58</v>
      </c>
      <c r="G36" s="32" t="s">
        <v>58</v>
      </c>
      <c r="H36" s="32" t="s">
        <v>58</v>
      </c>
      <c r="I36" s="32" t="s">
        <v>58</v>
      </c>
      <c r="J36" s="32" t="s">
        <v>58</v>
      </c>
      <c r="K36" s="32" t="s">
        <v>58</v>
      </c>
      <c r="L36" s="32" t="s">
        <v>58</v>
      </c>
      <c r="M36" s="32" t="s">
        <v>104</v>
      </c>
      <c r="N36" s="32">
        <f>COUNTIF(NM,"yes*")</f>
        <v>11</v>
      </c>
      <c r="O36" s="36">
        <f t="shared" si="0"/>
        <v>0.91666666666666663</v>
      </c>
      <c r="P36" s="37">
        <v>37500</v>
      </c>
    </row>
    <row r="37" spans="1:16" ht="16.5" customHeight="1" x14ac:dyDescent="0.25">
      <c r="A37" s="17" t="s">
        <v>34</v>
      </c>
      <c r="B37" s="18" t="s">
        <v>58</v>
      </c>
      <c r="C37" s="18" t="s">
        <v>58</v>
      </c>
      <c r="D37" s="18" t="s">
        <v>58</v>
      </c>
      <c r="E37" s="18" t="s">
        <v>106</v>
      </c>
      <c r="F37" s="18" t="s">
        <v>58</v>
      </c>
      <c r="G37" s="18" t="s">
        <v>58</v>
      </c>
      <c r="H37" s="18" t="s">
        <v>58</v>
      </c>
      <c r="I37" s="18" t="s">
        <v>58</v>
      </c>
      <c r="J37" s="18" t="s">
        <v>58</v>
      </c>
      <c r="K37" s="18" t="s">
        <v>58</v>
      </c>
      <c r="L37" s="18" t="s">
        <v>58</v>
      </c>
      <c r="M37" s="18" t="s">
        <v>103</v>
      </c>
      <c r="N37" s="18">
        <f>COUNTIF(NY,"yes*")</f>
        <v>12</v>
      </c>
      <c r="O37" s="19">
        <f>(N37/12)</f>
        <v>1</v>
      </c>
      <c r="P37" s="27">
        <v>36861</v>
      </c>
    </row>
    <row r="38" spans="1:16" ht="16.5" customHeight="1" x14ac:dyDescent="0.25">
      <c r="A38" s="17" t="s">
        <v>35</v>
      </c>
      <c r="B38" s="18" t="s">
        <v>58</v>
      </c>
      <c r="C38" s="18" t="s">
        <v>58</v>
      </c>
      <c r="D38" s="18" t="s">
        <v>58</v>
      </c>
      <c r="E38" s="29" t="s">
        <v>106</v>
      </c>
      <c r="F38" s="18" t="s">
        <v>58</v>
      </c>
      <c r="G38" s="18" t="s">
        <v>58</v>
      </c>
      <c r="H38" s="18" t="s">
        <v>58</v>
      </c>
      <c r="I38" s="18" t="s">
        <v>58</v>
      </c>
      <c r="J38" s="18" t="s">
        <v>58</v>
      </c>
      <c r="K38" s="18" t="s">
        <v>58</v>
      </c>
      <c r="L38" s="18" t="s">
        <v>58</v>
      </c>
      <c r="M38" s="29" t="s">
        <v>104</v>
      </c>
      <c r="N38" s="18">
        <f>COUNTIF(NC,"yes*")</f>
        <v>12</v>
      </c>
      <c r="O38" s="19">
        <f t="shared" si="0"/>
        <v>1</v>
      </c>
      <c r="P38" s="27">
        <v>36951</v>
      </c>
    </row>
    <row r="39" spans="1:16" s="20" customFormat="1" ht="16.5" customHeight="1" x14ac:dyDescent="0.25">
      <c r="A39" s="17" t="s">
        <v>36</v>
      </c>
      <c r="B39" s="18" t="s">
        <v>58</v>
      </c>
      <c r="C39" s="18" t="s">
        <v>58</v>
      </c>
      <c r="D39" s="18" t="s">
        <v>58</v>
      </c>
      <c r="E39" s="29" t="s">
        <v>109</v>
      </c>
      <c r="F39" s="18" t="s">
        <v>58</v>
      </c>
      <c r="G39" s="18" t="s">
        <v>58</v>
      </c>
      <c r="H39" s="18" t="s">
        <v>58</v>
      </c>
      <c r="I39" s="18" t="s">
        <v>58</v>
      </c>
      <c r="J39" s="18" t="s">
        <v>58</v>
      </c>
      <c r="K39" s="18" t="s">
        <v>58</v>
      </c>
      <c r="L39" s="18" t="s">
        <v>58</v>
      </c>
      <c r="M39" s="29" t="s">
        <v>104</v>
      </c>
      <c r="N39" s="18">
        <f>COUNTIF(ND,"yes*")</f>
        <v>12</v>
      </c>
      <c r="O39" s="19">
        <f>(N39/12)</f>
        <v>1</v>
      </c>
      <c r="P39" s="27">
        <v>36495</v>
      </c>
    </row>
    <row r="40" spans="1:16" s="20" customFormat="1" ht="16.5" customHeight="1" x14ac:dyDescent="0.25">
      <c r="A40" s="17" t="s">
        <v>37</v>
      </c>
      <c r="B40" s="18" t="s">
        <v>58</v>
      </c>
      <c r="C40" s="18" t="s">
        <v>58</v>
      </c>
      <c r="D40" s="18" t="s">
        <v>58</v>
      </c>
      <c r="E40" s="18" t="s">
        <v>106</v>
      </c>
      <c r="F40" s="18" t="s">
        <v>58</v>
      </c>
      <c r="G40" s="18" t="s">
        <v>58</v>
      </c>
      <c r="H40" s="18" t="s">
        <v>58</v>
      </c>
      <c r="I40" s="18" t="s">
        <v>58</v>
      </c>
      <c r="J40" s="18" t="s">
        <v>58</v>
      </c>
      <c r="K40" s="18" t="s">
        <v>58</v>
      </c>
      <c r="L40" s="18" t="s">
        <v>58</v>
      </c>
      <c r="M40" s="29" t="s">
        <v>104</v>
      </c>
      <c r="N40" s="18">
        <f>COUNTIF(OH,"yes*")</f>
        <v>12</v>
      </c>
      <c r="O40" s="19">
        <f>(N40/12)</f>
        <v>1</v>
      </c>
      <c r="P40" s="27">
        <v>36495</v>
      </c>
    </row>
    <row r="41" spans="1:16" ht="16.5" customHeight="1" x14ac:dyDescent="0.25">
      <c r="A41" s="17" t="s">
        <v>38</v>
      </c>
      <c r="B41" s="18" t="s">
        <v>58</v>
      </c>
      <c r="C41" s="18" t="s">
        <v>58</v>
      </c>
      <c r="D41" s="18" t="s">
        <v>58</v>
      </c>
      <c r="E41" s="29" t="s">
        <v>106</v>
      </c>
      <c r="F41" s="18" t="s">
        <v>58</v>
      </c>
      <c r="G41" s="18" t="s">
        <v>58</v>
      </c>
      <c r="H41" s="18" t="s">
        <v>58</v>
      </c>
      <c r="I41" s="18" t="s">
        <v>58</v>
      </c>
      <c r="J41" s="18" t="s">
        <v>58</v>
      </c>
      <c r="K41" s="18" t="s">
        <v>58</v>
      </c>
      <c r="L41" s="18" t="s">
        <v>58</v>
      </c>
      <c r="M41" s="29" t="s">
        <v>104</v>
      </c>
      <c r="N41" s="18">
        <f>COUNTIF(OK,"yes*")</f>
        <v>12</v>
      </c>
      <c r="O41" s="19">
        <f>(N41/12)</f>
        <v>1</v>
      </c>
      <c r="P41" s="27">
        <v>36770</v>
      </c>
    </row>
    <row r="42" spans="1:16" ht="16.5" customHeight="1" x14ac:dyDescent="0.25">
      <c r="A42" s="34" t="s">
        <v>39</v>
      </c>
      <c r="B42" s="32" t="s">
        <v>58</v>
      </c>
      <c r="C42" s="32" t="s">
        <v>58</v>
      </c>
      <c r="D42" s="32" t="s">
        <v>58</v>
      </c>
      <c r="E42" s="32" t="s">
        <v>106</v>
      </c>
      <c r="F42" s="32" t="s">
        <v>58</v>
      </c>
      <c r="G42" s="32" t="s">
        <v>58</v>
      </c>
      <c r="H42" s="32" t="s">
        <v>110</v>
      </c>
      <c r="I42" s="32" t="s">
        <v>58</v>
      </c>
      <c r="J42" s="32" t="s">
        <v>58</v>
      </c>
      <c r="K42" s="32" t="s">
        <v>59</v>
      </c>
      <c r="L42" s="32" t="s">
        <v>58</v>
      </c>
      <c r="M42" s="32" t="s">
        <v>104</v>
      </c>
      <c r="N42" s="32">
        <f>COUNTIF(OR,"yes*")</f>
        <v>11</v>
      </c>
      <c r="O42" s="36">
        <f t="shared" si="0"/>
        <v>0.91666666666666663</v>
      </c>
      <c r="P42" s="37">
        <v>37135</v>
      </c>
    </row>
    <row r="43" spans="1:16" ht="16.5" customHeight="1" x14ac:dyDescent="0.25">
      <c r="A43" s="17" t="s">
        <v>40</v>
      </c>
      <c r="B43" s="18" t="s">
        <v>58</v>
      </c>
      <c r="C43" s="18" t="s">
        <v>58</v>
      </c>
      <c r="D43" s="18" t="s">
        <v>58</v>
      </c>
      <c r="E43" s="29" t="s">
        <v>106</v>
      </c>
      <c r="F43" s="18" t="s">
        <v>58</v>
      </c>
      <c r="G43" s="18" t="s">
        <v>58</v>
      </c>
      <c r="H43" s="18" t="s">
        <v>58</v>
      </c>
      <c r="I43" s="18" t="s">
        <v>58</v>
      </c>
      <c r="J43" s="18" t="s">
        <v>58</v>
      </c>
      <c r="K43" s="18" t="s">
        <v>58</v>
      </c>
      <c r="L43" s="18" t="s">
        <v>58</v>
      </c>
      <c r="M43" s="29" t="s">
        <v>103</v>
      </c>
      <c r="N43" s="18">
        <f>COUNTIF(PA,"yes*")</f>
        <v>12</v>
      </c>
      <c r="O43" s="19">
        <f>(N43/12)</f>
        <v>1</v>
      </c>
      <c r="P43" s="27">
        <v>36861</v>
      </c>
    </row>
    <row r="44" spans="1:16" ht="16.5" customHeight="1" x14ac:dyDescent="0.25">
      <c r="A44" s="12" t="s">
        <v>41</v>
      </c>
      <c r="B44" s="14" t="s">
        <v>59</v>
      </c>
      <c r="C44" s="14" t="s">
        <v>59</v>
      </c>
      <c r="D44" s="14" t="s">
        <v>59</v>
      </c>
      <c r="E44" s="14" t="s">
        <v>59</v>
      </c>
      <c r="F44" s="14" t="s">
        <v>59</v>
      </c>
      <c r="G44" s="13" t="s">
        <v>58</v>
      </c>
      <c r="H44" s="14" t="s">
        <v>59</v>
      </c>
      <c r="I44" s="14" t="s">
        <v>59</v>
      </c>
      <c r="J44" s="14" t="s">
        <v>59</v>
      </c>
      <c r="K44" s="14" t="s">
        <v>59</v>
      </c>
      <c r="L44" s="13" t="s">
        <v>58</v>
      </c>
      <c r="M44" s="14" t="s">
        <v>59</v>
      </c>
      <c r="N44" s="14">
        <f>COUNTIF(PR,"yes*")</f>
        <v>2</v>
      </c>
      <c r="O44" s="15">
        <f t="shared" si="0"/>
        <v>0.16666666666666666</v>
      </c>
    </row>
    <row r="45" spans="1:16" ht="16.5" customHeight="1" x14ac:dyDescent="0.25">
      <c r="A45" s="12" t="s">
        <v>42</v>
      </c>
      <c r="B45" s="13" t="s">
        <v>58</v>
      </c>
      <c r="C45" s="14" t="s">
        <v>59</v>
      </c>
      <c r="D45" s="14" t="s">
        <v>59</v>
      </c>
      <c r="E45" s="30" t="s">
        <v>106</v>
      </c>
      <c r="F45" s="14" t="s">
        <v>59</v>
      </c>
      <c r="G45" s="13" t="s">
        <v>58</v>
      </c>
      <c r="H45" s="13" t="s">
        <v>99</v>
      </c>
      <c r="I45" s="13" t="s">
        <v>58</v>
      </c>
      <c r="J45" s="14" t="s">
        <v>59</v>
      </c>
      <c r="K45" s="14" t="s">
        <v>59</v>
      </c>
      <c r="L45" s="13" t="s">
        <v>61</v>
      </c>
      <c r="M45" s="13" t="s">
        <v>103</v>
      </c>
      <c r="N45" s="14">
        <f>COUNTIF(RI,"yes*")</f>
        <v>7</v>
      </c>
      <c r="O45" s="15">
        <f t="shared" si="0"/>
        <v>0.58333333333333337</v>
      </c>
    </row>
    <row r="46" spans="1:16" ht="16.5" customHeight="1" x14ac:dyDescent="0.25">
      <c r="A46" s="17" t="s">
        <v>43</v>
      </c>
      <c r="B46" s="18" t="s">
        <v>58</v>
      </c>
      <c r="C46" s="18" t="s">
        <v>58</v>
      </c>
      <c r="D46" s="18" t="s">
        <v>114</v>
      </c>
      <c r="E46" s="29" t="s">
        <v>106</v>
      </c>
      <c r="F46" s="17" t="s">
        <v>58</v>
      </c>
      <c r="G46" s="18" t="s">
        <v>58</v>
      </c>
      <c r="H46" s="18" t="s">
        <v>58</v>
      </c>
      <c r="I46" s="18" t="s">
        <v>58</v>
      </c>
      <c r="J46" s="29" t="s">
        <v>58</v>
      </c>
      <c r="K46" s="17" t="s">
        <v>58</v>
      </c>
      <c r="L46" s="18" t="s">
        <v>58</v>
      </c>
      <c r="M46" s="29" t="s">
        <v>103</v>
      </c>
      <c r="N46" s="18">
        <f>COUNTIF(SC,"yes*")</f>
        <v>12</v>
      </c>
      <c r="O46" s="19">
        <f t="shared" si="0"/>
        <v>1</v>
      </c>
      <c r="P46" s="27">
        <v>38050</v>
      </c>
    </row>
    <row r="47" spans="1:16" ht="16.5" customHeight="1" x14ac:dyDescent="0.25">
      <c r="A47" s="17" t="s">
        <v>44</v>
      </c>
      <c r="B47" s="18" t="s">
        <v>58</v>
      </c>
      <c r="C47" s="18" t="s">
        <v>58</v>
      </c>
      <c r="D47" s="18" t="s">
        <v>58</v>
      </c>
      <c r="E47" s="29" t="s">
        <v>105</v>
      </c>
      <c r="F47" s="18" t="s">
        <v>58</v>
      </c>
      <c r="G47" s="18" t="s">
        <v>58</v>
      </c>
      <c r="H47" s="18" t="s">
        <v>58</v>
      </c>
      <c r="I47" s="18" t="s">
        <v>58</v>
      </c>
      <c r="J47" s="18" t="s">
        <v>58</v>
      </c>
      <c r="K47" s="18" t="s">
        <v>58</v>
      </c>
      <c r="L47" s="18" t="s">
        <v>58</v>
      </c>
      <c r="M47" s="29" t="s">
        <v>104</v>
      </c>
      <c r="N47" s="18">
        <f>COUNTIF(SD,"yes*")</f>
        <v>12</v>
      </c>
      <c r="O47" s="19">
        <f>(N47/12)</f>
        <v>1</v>
      </c>
      <c r="P47" s="27">
        <v>36861</v>
      </c>
    </row>
    <row r="48" spans="1:16" s="20" customFormat="1" ht="16.5" customHeight="1" x14ac:dyDescent="0.25">
      <c r="A48" s="17" t="s">
        <v>45</v>
      </c>
      <c r="B48" s="18" t="s">
        <v>58</v>
      </c>
      <c r="C48" s="18" t="s">
        <v>58</v>
      </c>
      <c r="D48" s="18" t="s">
        <v>58</v>
      </c>
      <c r="E48" s="29" t="s">
        <v>106</v>
      </c>
      <c r="F48" s="18" t="s">
        <v>58</v>
      </c>
      <c r="G48" s="18" t="s">
        <v>58</v>
      </c>
      <c r="H48" s="18" t="s">
        <v>58</v>
      </c>
      <c r="I48" s="18" t="s">
        <v>58</v>
      </c>
      <c r="J48" s="18" t="s">
        <v>58</v>
      </c>
      <c r="K48" s="18" t="s">
        <v>58</v>
      </c>
      <c r="L48" s="18" t="s">
        <v>58</v>
      </c>
      <c r="M48" s="29" t="s">
        <v>104</v>
      </c>
      <c r="N48" s="18">
        <f>COUNTIF(TN,"yes*")</f>
        <v>12</v>
      </c>
      <c r="O48" s="19">
        <f>(N48/12)</f>
        <v>1</v>
      </c>
      <c r="P48" s="27">
        <v>36739</v>
      </c>
    </row>
    <row r="49" spans="1:17" ht="16.5" customHeight="1" x14ac:dyDescent="0.25">
      <c r="A49" s="17" t="s">
        <v>46</v>
      </c>
      <c r="B49" s="18" t="s">
        <v>58</v>
      </c>
      <c r="C49" s="18" t="s">
        <v>58</v>
      </c>
      <c r="D49" s="18" t="s">
        <v>58</v>
      </c>
      <c r="E49" s="18" t="s">
        <v>106</v>
      </c>
      <c r="F49" s="18" t="s">
        <v>58</v>
      </c>
      <c r="G49" s="18" t="s">
        <v>58</v>
      </c>
      <c r="H49" s="18" t="s">
        <v>58</v>
      </c>
      <c r="I49" s="18" t="s">
        <v>58</v>
      </c>
      <c r="J49" s="18" t="s">
        <v>58</v>
      </c>
      <c r="K49" s="18" t="s">
        <v>58</v>
      </c>
      <c r="L49" s="18" t="s">
        <v>58</v>
      </c>
      <c r="M49" s="29" t="s">
        <v>104</v>
      </c>
      <c r="N49" s="18">
        <f>COUNTIF(TX,"yes*")</f>
        <v>12</v>
      </c>
      <c r="O49" s="19">
        <f t="shared" si="0"/>
        <v>1</v>
      </c>
      <c r="P49" s="27">
        <v>37775</v>
      </c>
    </row>
    <row r="50" spans="1:17" ht="16.5" customHeight="1" x14ac:dyDescent="0.25">
      <c r="A50" s="17" t="s">
        <v>47</v>
      </c>
      <c r="B50" s="18" t="s">
        <v>58</v>
      </c>
      <c r="C50" s="18" t="s">
        <v>58</v>
      </c>
      <c r="D50" s="18" t="s">
        <v>58</v>
      </c>
      <c r="E50" s="29" t="s">
        <v>105</v>
      </c>
      <c r="F50" s="18" t="s">
        <v>58</v>
      </c>
      <c r="G50" s="18" t="s">
        <v>58</v>
      </c>
      <c r="H50" s="18" t="s">
        <v>58</v>
      </c>
      <c r="I50" s="18" t="s">
        <v>58</v>
      </c>
      <c r="J50" s="18" t="s">
        <v>58</v>
      </c>
      <c r="K50" s="18" t="s">
        <v>58</v>
      </c>
      <c r="L50" s="18" t="s">
        <v>58</v>
      </c>
      <c r="M50" s="29" t="s">
        <v>104</v>
      </c>
      <c r="N50" s="18">
        <f>COUNTIF(UT,"yes*")</f>
        <v>12</v>
      </c>
      <c r="O50" s="19">
        <f t="shared" si="0"/>
        <v>1</v>
      </c>
      <c r="P50" s="27">
        <v>36951</v>
      </c>
    </row>
    <row r="51" spans="1:17" ht="16.5" customHeight="1" x14ac:dyDescent="0.25">
      <c r="A51" s="34" t="s">
        <v>48</v>
      </c>
      <c r="B51" s="32" t="s">
        <v>58</v>
      </c>
      <c r="C51" s="32" t="s">
        <v>59</v>
      </c>
      <c r="D51" s="32" t="s">
        <v>58</v>
      </c>
      <c r="E51" s="35" t="s">
        <v>106</v>
      </c>
      <c r="F51" s="32" t="s">
        <v>58</v>
      </c>
      <c r="G51" s="32" t="s">
        <v>58</v>
      </c>
      <c r="H51" s="32" t="s">
        <v>58</v>
      </c>
      <c r="I51" s="32" t="s">
        <v>58</v>
      </c>
      <c r="J51" s="32" t="s">
        <v>58</v>
      </c>
      <c r="K51" s="32" t="s">
        <v>58</v>
      </c>
      <c r="L51" s="32" t="s">
        <v>58</v>
      </c>
      <c r="M51" s="35" t="s">
        <v>104</v>
      </c>
      <c r="N51" s="32">
        <f>COUNTIF(VT,"yes*")</f>
        <v>11</v>
      </c>
      <c r="O51" s="36">
        <f t="shared" si="0"/>
        <v>0.91666666666666663</v>
      </c>
      <c r="P51" s="37">
        <v>37624</v>
      </c>
    </row>
    <row r="52" spans="1:17" ht="16.5" customHeight="1" x14ac:dyDescent="0.25">
      <c r="A52" s="12" t="s">
        <v>49</v>
      </c>
      <c r="B52" s="14" t="s">
        <v>59</v>
      </c>
      <c r="C52" s="14" t="s">
        <v>59</v>
      </c>
      <c r="D52" s="14" t="s">
        <v>59</v>
      </c>
      <c r="E52" s="14" t="s">
        <v>59</v>
      </c>
      <c r="F52" s="14" t="s">
        <v>59</v>
      </c>
      <c r="G52" s="14" t="s">
        <v>59</v>
      </c>
      <c r="H52" s="14" t="s">
        <v>59</v>
      </c>
      <c r="I52" s="14" t="s">
        <v>59</v>
      </c>
      <c r="J52" s="14" t="s">
        <v>59</v>
      </c>
      <c r="K52" s="14" t="s">
        <v>59</v>
      </c>
      <c r="L52" s="14" t="s">
        <v>59</v>
      </c>
      <c r="M52" s="14" t="s">
        <v>59</v>
      </c>
      <c r="N52" s="14">
        <f>COUNTIF(VI,"yes*")</f>
        <v>0</v>
      </c>
      <c r="O52" s="15">
        <f t="shared" si="0"/>
        <v>0</v>
      </c>
    </row>
    <row r="53" spans="1:17" ht="16.5" customHeight="1" x14ac:dyDescent="0.25">
      <c r="A53" s="17" t="s">
        <v>50</v>
      </c>
      <c r="B53" s="18" t="s">
        <v>58</v>
      </c>
      <c r="C53" s="18" t="s">
        <v>58</v>
      </c>
      <c r="D53" s="18" t="s">
        <v>58</v>
      </c>
      <c r="E53" s="29" t="s">
        <v>106</v>
      </c>
      <c r="F53" s="18" t="s">
        <v>58</v>
      </c>
      <c r="G53" s="18" t="s">
        <v>58</v>
      </c>
      <c r="H53" s="18" t="s">
        <v>58</v>
      </c>
      <c r="I53" s="18" t="s">
        <v>58</v>
      </c>
      <c r="J53" s="18" t="s">
        <v>58</v>
      </c>
      <c r="K53" s="18" t="s">
        <v>58</v>
      </c>
      <c r="L53" s="18" t="s">
        <v>58</v>
      </c>
      <c r="M53" s="29" t="s">
        <v>104</v>
      </c>
      <c r="N53" s="18">
        <f>COUNTIF(VA,"yes*")</f>
        <v>12</v>
      </c>
      <c r="O53" s="19">
        <f t="shared" si="0"/>
        <v>1</v>
      </c>
      <c r="P53" s="27">
        <v>37500</v>
      </c>
    </row>
    <row r="54" spans="1:17" ht="16.5" customHeight="1" x14ac:dyDescent="0.25">
      <c r="A54" s="12" t="s">
        <v>51</v>
      </c>
      <c r="B54" s="13" t="s">
        <v>58</v>
      </c>
      <c r="C54" s="13" t="s">
        <v>58</v>
      </c>
      <c r="D54" s="14" t="s">
        <v>59</v>
      </c>
      <c r="E54" s="30" t="s">
        <v>106</v>
      </c>
      <c r="F54" s="14" t="s">
        <v>59</v>
      </c>
      <c r="G54" s="13" t="s">
        <v>58</v>
      </c>
      <c r="H54" s="14" t="s">
        <v>59</v>
      </c>
      <c r="I54" s="13" t="s">
        <v>58</v>
      </c>
      <c r="J54" s="13" t="s">
        <v>58</v>
      </c>
      <c r="K54" s="13" t="s">
        <v>58</v>
      </c>
      <c r="L54" s="13" t="s">
        <v>58</v>
      </c>
      <c r="M54" s="33" t="s">
        <v>107</v>
      </c>
      <c r="N54" s="14">
        <f>COUNTIF(WA,"yes*")</f>
        <v>8</v>
      </c>
      <c r="O54" s="15">
        <f t="shared" si="0"/>
        <v>0.66666666666666663</v>
      </c>
    </row>
    <row r="55" spans="1:17" ht="16.5" customHeight="1" x14ac:dyDescent="0.25">
      <c r="A55" s="34" t="s">
        <v>52</v>
      </c>
      <c r="B55" s="32" t="s">
        <v>58</v>
      </c>
      <c r="C55" s="32" t="s">
        <v>58</v>
      </c>
      <c r="D55" s="32" t="s">
        <v>58</v>
      </c>
      <c r="E55" s="35" t="s">
        <v>106</v>
      </c>
      <c r="F55" s="32" t="s">
        <v>58</v>
      </c>
      <c r="G55" s="32" t="s">
        <v>58</v>
      </c>
      <c r="H55" s="32" t="s">
        <v>58</v>
      </c>
      <c r="I55" s="32" t="s">
        <v>58</v>
      </c>
      <c r="J55" s="32" t="s">
        <v>58</v>
      </c>
      <c r="K55" s="32" t="s">
        <v>59</v>
      </c>
      <c r="L55" s="32" t="s">
        <v>58</v>
      </c>
      <c r="M55" s="35" t="s">
        <v>103</v>
      </c>
      <c r="N55" s="32">
        <f>COUNTIF(WV,"yes*")</f>
        <v>11</v>
      </c>
      <c r="O55" s="36">
        <f t="shared" si="0"/>
        <v>0.91666666666666663</v>
      </c>
      <c r="P55" s="37">
        <v>37561</v>
      </c>
    </row>
    <row r="56" spans="1:17" ht="16.5" customHeight="1" x14ac:dyDescent="0.25">
      <c r="A56" s="17" t="s">
        <v>53</v>
      </c>
      <c r="B56" s="18" t="s">
        <v>58</v>
      </c>
      <c r="C56" s="18" t="s">
        <v>58</v>
      </c>
      <c r="D56" s="18" t="s">
        <v>58</v>
      </c>
      <c r="E56" s="29" t="s">
        <v>106</v>
      </c>
      <c r="F56" s="18" t="s">
        <v>58</v>
      </c>
      <c r="G56" s="18" t="s">
        <v>58</v>
      </c>
      <c r="H56" s="18" t="s">
        <v>58</v>
      </c>
      <c r="I56" s="18" t="s">
        <v>58</v>
      </c>
      <c r="J56" s="18" t="s">
        <v>58</v>
      </c>
      <c r="K56" s="18" t="s">
        <v>58</v>
      </c>
      <c r="L56" s="18" t="s">
        <v>58</v>
      </c>
      <c r="M56" s="29" t="s">
        <v>104</v>
      </c>
      <c r="N56" s="18">
        <f>COUNTIF(WI,"yes*")</f>
        <v>12</v>
      </c>
      <c r="O56" s="19">
        <f t="shared" si="0"/>
        <v>1</v>
      </c>
      <c r="P56" s="27">
        <v>37226</v>
      </c>
    </row>
    <row r="57" spans="1:17" ht="16.5" customHeight="1" x14ac:dyDescent="0.25">
      <c r="A57" s="17" t="s">
        <v>54</v>
      </c>
      <c r="B57" s="18" t="s">
        <v>58</v>
      </c>
      <c r="C57" s="18" t="s">
        <v>58</v>
      </c>
      <c r="D57" s="18" t="s">
        <v>58</v>
      </c>
      <c r="E57" s="29" t="s">
        <v>106</v>
      </c>
      <c r="F57" s="18" t="s">
        <v>58</v>
      </c>
      <c r="G57" s="18" t="s">
        <v>58</v>
      </c>
      <c r="H57" s="18" t="s">
        <v>58</v>
      </c>
      <c r="I57" s="18" t="s">
        <v>58</v>
      </c>
      <c r="J57" s="18" t="s">
        <v>58</v>
      </c>
      <c r="K57" s="18" t="s">
        <v>58</v>
      </c>
      <c r="L57" s="18" t="s">
        <v>58</v>
      </c>
      <c r="M57" s="29" t="s">
        <v>104</v>
      </c>
      <c r="N57" s="18">
        <f>COUNTIF(WY,"yes*")</f>
        <v>12</v>
      </c>
      <c r="O57" s="19">
        <f t="shared" si="0"/>
        <v>1</v>
      </c>
      <c r="P57" s="27">
        <v>36892</v>
      </c>
    </row>
    <row r="58" spans="1:17" s="23" customFormat="1" ht="16.5" customHeight="1" x14ac:dyDescent="0.25">
      <c r="A58" s="21" t="s">
        <v>55</v>
      </c>
      <c r="B58" s="11">
        <f>COUNTIF(ALERT,"yes*")</f>
        <v>51</v>
      </c>
      <c r="C58" s="11">
        <f>COUNTIF(CDS,"yes*")</f>
        <v>45</v>
      </c>
      <c r="D58" s="11">
        <f>COUNTIF(CER,"yes*")</f>
        <v>47</v>
      </c>
      <c r="E58" s="11">
        <f>COUNTIF(ETS,"yes*")</f>
        <v>51</v>
      </c>
      <c r="F58" s="11">
        <f>COUNTIF(FDR,"yes*")</f>
        <v>49</v>
      </c>
      <c r="G58" s="11">
        <f>COUNTIF(PDB,"yes*")</f>
        <v>52</v>
      </c>
      <c r="H58" s="11">
        <f>COUNTIF(PIN,"yes*")</f>
        <v>47</v>
      </c>
      <c r="I58" s="11">
        <f>COUNTIF(Regcast,"yes*")</f>
        <v>50</v>
      </c>
      <c r="J58" s="11">
        <f>COUNTIF(RIRS,"yes*")</f>
        <v>50</v>
      </c>
      <c r="K58" s="11">
        <f>COUNTIF(SAD,"yes*")</f>
        <v>43</v>
      </c>
      <c r="L58" s="11">
        <f>COUNTIF(SERFF,"yes*")</f>
        <v>52</v>
      </c>
      <c r="M58" s="11">
        <f>COUNTIF(UT_LR,"yes*")</f>
        <v>48</v>
      </c>
      <c r="N58" s="11">
        <f>SUM(B58:M58)</f>
        <v>585</v>
      </c>
      <c r="O58" s="22"/>
      <c r="P58" s="11">
        <f>COUNTA(P3:P57)</f>
        <v>46</v>
      </c>
      <c r="Q58" s="23">
        <f>SUM(N2:N57)</f>
        <v>585</v>
      </c>
    </row>
    <row r="59" spans="1:17" s="23" customFormat="1" ht="16.5" customHeight="1" x14ac:dyDescent="0.25">
      <c r="A59" s="21" t="s">
        <v>56</v>
      </c>
      <c r="B59" s="24">
        <f t="shared" ref="B59:M59" si="1">B58/55</f>
        <v>0.92727272727272725</v>
      </c>
      <c r="C59" s="24">
        <f t="shared" si="1"/>
        <v>0.81818181818181823</v>
      </c>
      <c r="D59" s="24">
        <f t="shared" si="1"/>
        <v>0.8545454545454545</v>
      </c>
      <c r="E59" s="24">
        <f t="shared" si="1"/>
        <v>0.92727272727272725</v>
      </c>
      <c r="F59" s="24">
        <f t="shared" si="1"/>
        <v>0.89090909090909087</v>
      </c>
      <c r="G59" s="24">
        <f t="shared" si="1"/>
        <v>0.94545454545454544</v>
      </c>
      <c r="H59" s="24">
        <f t="shared" si="1"/>
        <v>0.8545454545454545</v>
      </c>
      <c r="I59" s="24">
        <f t="shared" si="1"/>
        <v>0.90909090909090906</v>
      </c>
      <c r="J59" s="24">
        <f t="shared" si="1"/>
        <v>0.90909090909090906</v>
      </c>
      <c r="K59" s="24">
        <f t="shared" si="1"/>
        <v>0.78181818181818186</v>
      </c>
      <c r="L59" s="24">
        <f t="shared" si="1"/>
        <v>0.94545454545454544</v>
      </c>
      <c r="M59" s="24">
        <f t="shared" si="1"/>
        <v>0.87272727272727268</v>
      </c>
      <c r="N59" s="11" t="s">
        <v>78</v>
      </c>
      <c r="O59" s="22">
        <f>(N58/660)</f>
        <v>0.88636363636363635</v>
      </c>
    </row>
    <row r="60" spans="1:17" x14ac:dyDescent="0.25">
      <c r="A60" s="16"/>
      <c r="B60" s="14"/>
      <c r="C60" s="14"/>
      <c r="D60" s="14"/>
      <c r="E60" s="14"/>
      <c r="F60" s="14"/>
      <c r="G60" s="14"/>
      <c r="H60" s="14"/>
      <c r="I60" s="14"/>
      <c r="J60" s="14"/>
      <c r="K60" s="14"/>
      <c r="L60" s="14"/>
      <c r="M60" s="14"/>
      <c r="N60" s="14"/>
      <c r="O60" s="14" t="s">
        <v>78</v>
      </c>
    </row>
    <row r="61" spans="1:17" x14ac:dyDescent="0.25">
      <c r="A61" s="26" t="s">
        <v>89</v>
      </c>
      <c r="B61" s="14"/>
      <c r="C61" s="14"/>
      <c r="D61" s="14"/>
      <c r="E61" s="14"/>
      <c r="F61" s="14"/>
      <c r="G61" s="14"/>
      <c r="H61" s="14"/>
      <c r="I61" s="14"/>
      <c r="J61" s="14"/>
      <c r="K61" s="14"/>
      <c r="L61" s="14"/>
      <c r="M61" s="14"/>
      <c r="N61" s="14"/>
      <c r="O61" s="14"/>
    </row>
    <row r="62" spans="1:17" x14ac:dyDescent="0.25">
      <c r="A62" s="25" t="s">
        <v>90</v>
      </c>
      <c r="B62" s="14"/>
      <c r="C62" s="14"/>
      <c r="D62" s="14"/>
      <c r="E62" s="14"/>
      <c r="F62" s="14"/>
      <c r="G62" s="14"/>
      <c r="H62" s="14"/>
      <c r="I62" s="14"/>
      <c r="J62" s="14"/>
      <c r="K62" s="14"/>
      <c r="L62" s="14"/>
      <c r="M62" s="14"/>
      <c r="N62" s="14"/>
      <c r="O62" s="14"/>
    </row>
    <row r="63" spans="1:17" x14ac:dyDescent="0.25">
      <c r="A63" s="25" t="s">
        <v>94</v>
      </c>
      <c r="B63" s="14"/>
      <c r="C63" s="14"/>
      <c r="D63" s="14"/>
      <c r="E63" s="14"/>
      <c r="F63" s="14"/>
      <c r="G63" s="14"/>
      <c r="H63" s="14"/>
      <c r="I63" s="14"/>
      <c r="J63" s="14"/>
      <c r="K63" s="14"/>
      <c r="L63" s="14"/>
      <c r="M63" s="14"/>
      <c r="N63" s="14"/>
      <c r="O63" s="14"/>
    </row>
    <row r="64" spans="1:17" x14ac:dyDescent="0.25">
      <c r="A64" s="26" t="s">
        <v>91</v>
      </c>
      <c r="B64" s="14"/>
      <c r="C64" s="14"/>
      <c r="D64" s="14"/>
      <c r="E64" s="14"/>
      <c r="F64" s="14"/>
      <c r="G64" s="14"/>
      <c r="H64" s="14"/>
      <c r="I64" s="14"/>
      <c r="J64" s="14"/>
      <c r="K64" s="14"/>
      <c r="L64" s="14"/>
      <c r="M64" s="14"/>
      <c r="N64" s="14"/>
      <c r="O64" s="14"/>
    </row>
    <row r="65" spans="1:15" x14ac:dyDescent="0.25">
      <c r="A65" s="25" t="s">
        <v>92</v>
      </c>
      <c r="B65" s="14"/>
      <c r="C65" s="14"/>
      <c r="D65" s="14"/>
      <c r="E65" s="14"/>
      <c r="F65" s="14"/>
      <c r="G65" s="14"/>
      <c r="H65" s="14"/>
      <c r="I65" s="14"/>
      <c r="J65" s="14"/>
      <c r="K65" s="14"/>
      <c r="L65" s="14"/>
      <c r="M65" s="14"/>
      <c r="N65" s="14"/>
      <c r="O65" s="14"/>
    </row>
    <row r="66" spans="1:15" x14ac:dyDescent="0.25">
      <c r="A66" s="25" t="s">
        <v>63</v>
      </c>
      <c r="B66" s="14"/>
      <c r="C66" s="14"/>
      <c r="D66" s="14"/>
      <c r="E66" s="14"/>
      <c r="F66" s="14"/>
      <c r="G66" s="14"/>
      <c r="H66" s="14"/>
      <c r="I66" s="14"/>
      <c r="J66" s="14"/>
      <c r="K66" s="14"/>
      <c r="L66" s="14"/>
      <c r="M66" s="14"/>
      <c r="N66" s="14"/>
      <c r="O66" s="14"/>
    </row>
    <row r="67" spans="1:15" x14ac:dyDescent="0.25">
      <c r="A67" s="25" t="s">
        <v>93</v>
      </c>
    </row>
    <row r="68" spans="1:15" x14ac:dyDescent="0.25">
      <c r="A68" s="25" t="s">
        <v>96</v>
      </c>
    </row>
    <row r="69" spans="1:15" x14ac:dyDescent="0.25">
      <c r="A69" s="25" t="s">
        <v>64</v>
      </c>
    </row>
    <row r="70" spans="1:15" x14ac:dyDescent="0.25">
      <c r="A70" s="25" t="s">
        <v>81</v>
      </c>
    </row>
    <row r="71" spans="1:15" x14ac:dyDescent="0.25">
      <c r="A71" s="25" t="s">
        <v>95</v>
      </c>
    </row>
    <row r="72" spans="1:15" x14ac:dyDescent="0.25">
      <c r="A72" s="25" t="s">
        <v>113</v>
      </c>
    </row>
    <row r="73" spans="1:15" ht="16.2" x14ac:dyDescent="0.25">
      <c r="A73" s="41" t="s">
        <v>78</v>
      </c>
    </row>
    <row r="74" spans="1:15" x14ac:dyDescent="0.25">
      <c r="A74" s="16" t="s">
        <v>78</v>
      </c>
    </row>
    <row r="89" spans="2:15" x14ac:dyDescent="0.25">
      <c r="B89" s="14"/>
      <c r="C89" s="14"/>
      <c r="D89" s="14"/>
      <c r="E89" s="14"/>
      <c r="F89" s="14"/>
      <c r="G89" s="14"/>
      <c r="H89" s="14"/>
      <c r="I89" s="14"/>
      <c r="J89" s="14"/>
      <c r="K89" s="14"/>
      <c r="L89" s="14"/>
      <c r="M89" s="14"/>
      <c r="N89" s="14"/>
      <c r="O89" s="14"/>
    </row>
    <row r="90" spans="2:15" x14ac:dyDescent="0.25">
      <c r="B90" s="14"/>
      <c r="C90" s="14"/>
      <c r="D90" s="14"/>
      <c r="E90" s="14"/>
      <c r="F90" s="14"/>
      <c r="G90" s="14"/>
      <c r="H90" s="14"/>
      <c r="I90" s="14"/>
      <c r="J90" s="14"/>
      <c r="K90" s="14"/>
      <c r="L90" s="14"/>
      <c r="M90" s="14"/>
      <c r="N90" s="14"/>
      <c r="O90" s="14"/>
    </row>
    <row r="91" spans="2:15" x14ac:dyDescent="0.25">
      <c r="B91" s="14"/>
      <c r="C91" s="14"/>
      <c r="D91" s="14"/>
      <c r="E91" s="14"/>
      <c r="F91" s="14"/>
      <c r="G91" s="14"/>
      <c r="H91" s="14"/>
      <c r="I91" s="14"/>
      <c r="J91" s="14"/>
      <c r="K91" s="14"/>
      <c r="L91" s="14"/>
      <c r="M91" s="14"/>
      <c r="N91" s="14"/>
      <c r="O91" s="14"/>
    </row>
    <row r="92" spans="2:15" x14ac:dyDescent="0.25">
      <c r="B92" s="14"/>
      <c r="C92" s="14"/>
      <c r="D92" s="14"/>
      <c r="E92" s="14"/>
      <c r="F92" s="14"/>
      <c r="G92" s="14"/>
      <c r="H92" s="14"/>
      <c r="I92" s="14"/>
      <c r="J92" s="14"/>
      <c r="K92" s="14"/>
      <c r="L92" s="14"/>
      <c r="M92" s="14"/>
      <c r="N92" s="14"/>
      <c r="O92" s="14"/>
    </row>
    <row r="93" spans="2:15" x14ac:dyDescent="0.25">
      <c r="B93" s="14"/>
      <c r="C93" s="14"/>
      <c r="D93" s="14"/>
      <c r="E93" s="14"/>
      <c r="F93" s="14"/>
      <c r="G93" s="14"/>
      <c r="H93" s="14"/>
      <c r="I93" s="14"/>
      <c r="J93" s="14"/>
      <c r="K93" s="14"/>
      <c r="L93" s="14"/>
      <c r="M93" s="14"/>
      <c r="N93" s="14"/>
      <c r="O93" s="14"/>
    </row>
    <row r="94" spans="2:15" x14ac:dyDescent="0.25">
      <c r="B94" s="14"/>
      <c r="C94" s="14"/>
      <c r="D94" s="14"/>
      <c r="E94" s="14"/>
      <c r="F94" s="14"/>
      <c r="G94" s="14"/>
      <c r="H94" s="14"/>
      <c r="I94" s="14"/>
      <c r="J94" s="14"/>
      <c r="K94" s="14"/>
      <c r="L94" s="14"/>
      <c r="M94" s="14"/>
      <c r="N94" s="14"/>
      <c r="O94" s="14"/>
    </row>
    <row r="95" spans="2:15" x14ac:dyDescent="0.25">
      <c r="B95" s="14"/>
      <c r="C95" s="14"/>
      <c r="D95" s="14"/>
      <c r="E95" s="14"/>
      <c r="F95" s="14"/>
      <c r="G95" s="14"/>
      <c r="H95" s="14"/>
      <c r="I95" s="14"/>
      <c r="J95" s="14"/>
      <c r="K95" s="14"/>
      <c r="L95" s="14"/>
      <c r="M95" s="14"/>
      <c r="N95" s="14"/>
      <c r="O95" s="14"/>
    </row>
    <row r="96" spans="2:15" x14ac:dyDescent="0.25">
      <c r="B96" s="14"/>
      <c r="C96" s="14"/>
      <c r="D96" s="14"/>
      <c r="E96" s="14"/>
      <c r="F96" s="14"/>
      <c r="G96" s="14"/>
      <c r="H96" s="14"/>
      <c r="I96" s="14"/>
      <c r="J96" s="14"/>
      <c r="K96" s="14"/>
      <c r="L96" s="14"/>
      <c r="M96" s="14"/>
      <c r="N96" s="14"/>
      <c r="O96" s="14"/>
    </row>
    <row r="97" spans="2:15" x14ac:dyDescent="0.25">
      <c r="B97" s="14"/>
      <c r="C97" s="14"/>
      <c r="D97" s="14"/>
      <c r="E97" s="14"/>
      <c r="F97" s="14"/>
      <c r="G97" s="14"/>
      <c r="H97" s="14"/>
      <c r="I97" s="14"/>
      <c r="J97" s="14"/>
      <c r="K97" s="14"/>
      <c r="L97" s="14"/>
      <c r="M97" s="14"/>
      <c r="N97" s="14"/>
      <c r="O97" s="14"/>
    </row>
    <row r="98" spans="2:15" x14ac:dyDescent="0.25">
      <c r="B98" s="14"/>
      <c r="C98" s="14"/>
      <c r="D98" s="14"/>
      <c r="E98" s="14"/>
      <c r="F98" s="14"/>
      <c r="G98" s="14"/>
      <c r="H98" s="14"/>
      <c r="I98" s="14"/>
      <c r="J98" s="14"/>
      <c r="K98" s="14"/>
      <c r="L98" s="14"/>
      <c r="M98" s="14"/>
      <c r="N98" s="14"/>
      <c r="O98" s="14"/>
    </row>
    <row r="99" spans="2:15" x14ac:dyDescent="0.25">
      <c r="B99" s="14"/>
      <c r="C99" s="14"/>
      <c r="D99" s="14"/>
      <c r="E99" s="14"/>
      <c r="F99" s="14"/>
      <c r="G99" s="14"/>
      <c r="H99" s="14"/>
      <c r="I99" s="14"/>
      <c r="J99" s="14"/>
      <c r="K99" s="14"/>
      <c r="L99" s="14"/>
      <c r="M99" s="14"/>
      <c r="N99" s="14"/>
      <c r="O99" s="14"/>
    </row>
    <row r="100" spans="2:15" x14ac:dyDescent="0.25">
      <c r="B100" s="14"/>
      <c r="C100" s="14"/>
      <c r="D100" s="14"/>
      <c r="E100" s="14"/>
      <c r="F100" s="14"/>
      <c r="G100" s="14"/>
      <c r="H100" s="14"/>
      <c r="I100" s="14"/>
      <c r="J100" s="14"/>
      <c r="K100" s="14"/>
      <c r="L100" s="14"/>
      <c r="M100" s="14"/>
      <c r="N100" s="14"/>
      <c r="O100" s="14"/>
    </row>
    <row r="101" spans="2:15" x14ac:dyDescent="0.25">
      <c r="B101" s="14"/>
      <c r="C101" s="14"/>
      <c r="D101" s="14"/>
      <c r="E101" s="14"/>
      <c r="F101" s="14"/>
      <c r="G101" s="14"/>
      <c r="H101" s="14"/>
      <c r="I101" s="14"/>
      <c r="J101" s="14"/>
      <c r="K101" s="14"/>
      <c r="L101" s="14"/>
      <c r="M101" s="14"/>
      <c r="N101" s="14"/>
      <c r="O101" s="14"/>
    </row>
    <row r="102" spans="2:15" x14ac:dyDescent="0.25">
      <c r="B102" s="14"/>
      <c r="C102" s="14"/>
      <c r="D102" s="14"/>
      <c r="E102" s="14"/>
      <c r="F102" s="14"/>
      <c r="G102" s="14"/>
      <c r="H102" s="14"/>
      <c r="I102" s="14"/>
      <c r="J102" s="14"/>
      <c r="K102" s="14"/>
      <c r="L102" s="14"/>
      <c r="M102" s="14"/>
      <c r="N102" s="14"/>
      <c r="O102" s="14"/>
    </row>
    <row r="103" spans="2:15" x14ac:dyDescent="0.25">
      <c r="B103" s="14"/>
      <c r="C103" s="14"/>
      <c r="D103" s="14"/>
      <c r="E103" s="14"/>
      <c r="F103" s="14"/>
      <c r="G103" s="14"/>
      <c r="H103" s="14"/>
      <c r="I103" s="14"/>
      <c r="J103" s="14"/>
      <c r="K103" s="14"/>
      <c r="L103" s="14"/>
      <c r="M103" s="14"/>
      <c r="N103" s="14"/>
      <c r="O103" s="14"/>
    </row>
    <row r="104" spans="2:15" x14ac:dyDescent="0.25">
      <c r="B104" s="14"/>
      <c r="C104" s="14"/>
      <c r="D104" s="14"/>
      <c r="E104" s="14"/>
      <c r="F104" s="14"/>
      <c r="G104" s="14"/>
      <c r="H104" s="14"/>
      <c r="I104" s="14"/>
      <c r="J104" s="14"/>
      <c r="K104" s="14"/>
      <c r="L104" s="14"/>
      <c r="M104" s="14"/>
      <c r="N104" s="14"/>
      <c r="O104" s="14"/>
    </row>
    <row r="105" spans="2:15" x14ac:dyDescent="0.25">
      <c r="B105" s="14"/>
      <c r="C105" s="14"/>
      <c r="D105" s="14"/>
      <c r="E105" s="14"/>
      <c r="F105" s="14"/>
      <c r="G105" s="14"/>
      <c r="H105" s="14"/>
      <c r="I105" s="14"/>
      <c r="J105" s="14"/>
      <c r="K105" s="14"/>
      <c r="L105" s="14"/>
      <c r="M105" s="14"/>
      <c r="N105" s="14"/>
      <c r="O105" s="14"/>
    </row>
    <row r="106" spans="2:15" x14ac:dyDescent="0.25">
      <c r="B106" s="14"/>
      <c r="C106" s="14"/>
      <c r="D106" s="14"/>
      <c r="E106" s="14"/>
      <c r="F106" s="14"/>
      <c r="G106" s="14"/>
      <c r="H106" s="14"/>
      <c r="I106" s="14"/>
      <c r="J106" s="14"/>
      <c r="K106" s="14"/>
      <c r="L106" s="14"/>
      <c r="M106" s="14"/>
      <c r="N106" s="14"/>
      <c r="O106" s="14"/>
    </row>
    <row r="107" spans="2:15" x14ac:dyDescent="0.25">
      <c r="B107" s="14"/>
      <c r="C107" s="14"/>
      <c r="D107" s="14"/>
      <c r="E107" s="14"/>
      <c r="F107" s="14"/>
      <c r="G107" s="14"/>
      <c r="H107" s="14"/>
      <c r="I107" s="14"/>
      <c r="J107" s="14"/>
      <c r="K107" s="14"/>
      <c r="L107" s="14"/>
      <c r="M107" s="14"/>
      <c r="N107" s="14"/>
      <c r="O107" s="14"/>
    </row>
    <row r="108" spans="2:15" x14ac:dyDescent="0.25">
      <c r="B108" s="14"/>
      <c r="C108" s="14"/>
      <c r="D108" s="14"/>
      <c r="E108" s="14"/>
      <c r="F108" s="14"/>
      <c r="G108" s="14"/>
      <c r="H108" s="14"/>
      <c r="I108" s="14"/>
      <c r="J108" s="14"/>
      <c r="K108" s="14"/>
      <c r="L108" s="14"/>
      <c r="M108" s="14"/>
      <c r="N108" s="14"/>
      <c r="O108" s="14"/>
    </row>
    <row r="109" spans="2:15" x14ac:dyDescent="0.25">
      <c r="B109" s="14"/>
      <c r="C109" s="14"/>
      <c r="D109" s="14"/>
      <c r="E109" s="14"/>
      <c r="F109" s="14"/>
      <c r="G109" s="14"/>
      <c r="H109" s="14"/>
      <c r="I109" s="14"/>
      <c r="J109" s="14"/>
      <c r="K109" s="14"/>
      <c r="L109" s="14"/>
      <c r="M109" s="14"/>
      <c r="N109" s="14"/>
      <c r="O109" s="14"/>
    </row>
    <row r="110" spans="2:15" x14ac:dyDescent="0.25">
      <c r="B110" s="14"/>
      <c r="C110" s="14"/>
      <c r="D110" s="14"/>
      <c r="E110" s="14"/>
      <c r="F110" s="14"/>
      <c r="G110" s="14"/>
      <c r="H110" s="14"/>
      <c r="I110" s="14"/>
      <c r="J110" s="14"/>
      <c r="K110" s="14"/>
      <c r="L110" s="14"/>
      <c r="M110" s="14"/>
      <c r="N110" s="14"/>
      <c r="O110" s="14"/>
    </row>
    <row r="111" spans="2:15" x14ac:dyDescent="0.25">
      <c r="B111" s="14"/>
      <c r="C111" s="14"/>
      <c r="D111" s="14"/>
      <c r="E111" s="14"/>
      <c r="F111" s="14"/>
      <c r="G111" s="14"/>
      <c r="H111" s="14"/>
      <c r="I111" s="14"/>
      <c r="J111" s="14"/>
      <c r="K111" s="14"/>
      <c r="L111" s="14"/>
      <c r="M111" s="14"/>
      <c r="N111" s="14"/>
      <c r="O111" s="14"/>
    </row>
    <row r="112" spans="2:15" x14ac:dyDescent="0.25">
      <c r="B112" s="14"/>
      <c r="C112" s="14"/>
      <c r="D112" s="14"/>
      <c r="E112" s="14"/>
      <c r="F112" s="14"/>
      <c r="G112" s="14"/>
      <c r="H112" s="14"/>
      <c r="I112" s="14"/>
      <c r="J112" s="14"/>
      <c r="K112" s="14"/>
      <c r="L112" s="14"/>
      <c r="M112" s="14"/>
      <c r="N112" s="14"/>
      <c r="O112" s="14"/>
    </row>
    <row r="113" spans="2:15" x14ac:dyDescent="0.25">
      <c r="B113" s="14"/>
      <c r="C113" s="14"/>
      <c r="D113" s="14"/>
      <c r="E113" s="14"/>
      <c r="F113" s="14"/>
      <c r="G113" s="14"/>
      <c r="H113" s="14"/>
      <c r="I113" s="14"/>
      <c r="J113" s="14"/>
      <c r="K113" s="14"/>
      <c r="L113" s="14"/>
      <c r="M113" s="14"/>
      <c r="N113" s="14"/>
      <c r="O113" s="14"/>
    </row>
    <row r="114" spans="2:15" x14ac:dyDescent="0.25">
      <c r="B114" s="14"/>
      <c r="C114" s="14"/>
      <c r="D114" s="14"/>
      <c r="E114" s="14"/>
      <c r="F114" s="14"/>
      <c r="G114" s="14"/>
      <c r="H114" s="14"/>
      <c r="I114" s="14"/>
      <c r="J114" s="14"/>
      <c r="K114" s="14"/>
      <c r="L114" s="14"/>
      <c r="M114" s="14"/>
      <c r="N114" s="14"/>
      <c r="O114" s="14"/>
    </row>
    <row r="115" spans="2:15" x14ac:dyDescent="0.25">
      <c r="B115" s="14"/>
      <c r="C115" s="14"/>
      <c r="D115" s="14"/>
      <c r="E115" s="14"/>
      <c r="F115" s="14"/>
      <c r="G115" s="14"/>
      <c r="H115" s="14"/>
      <c r="I115" s="14"/>
      <c r="J115" s="14"/>
      <c r="K115" s="14"/>
      <c r="L115" s="14"/>
      <c r="M115" s="14"/>
      <c r="N115" s="14"/>
      <c r="O115" s="14"/>
    </row>
    <row r="116" spans="2:15" x14ac:dyDescent="0.25">
      <c r="B116" s="14"/>
      <c r="C116" s="14"/>
      <c r="D116" s="14"/>
      <c r="E116" s="14"/>
      <c r="F116" s="14"/>
      <c r="G116" s="14"/>
      <c r="H116" s="14"/>
      <c r="I116" s="14"/>
      <c r="J116" s="14"/>
      <c r="K116" s="14"/>
      <c r="L116" s="14"/>
      <c r="M116" s="14"/>
      <c r="N116" s="14"/>
      <c r="O116" s="14"/>
    </row>
    <row r="117" spans="2:15" x14ac:dyDescent="0.25">
      <c r="B117" s="14"/>
      <c r="C117" s="14"/>
      <c r="D117" s="14"/>
      <c r="E117" s="14"/>
      <c r="F117" s="14"/>
      <c r="G117" s="14"/>
      <c r="H117" s="14"/>
      <c r="I117" s="14"/>
      <c r="J117" s="14"/>
      <c r="K117" s="14"/>
      <c r="L117" s="14"/>
      <c r="M117" s="14"/>
      <c r="N117" s="14"/>
      <c r="O117" s="14"/>
    </row>
    <row r="118" spans="2:15" x14ac:dyDescent="0.25">
      <c r="B118" s="14"/>
      <c r="C118" s="14"/>
      <c r="D118" s="14"/>
      <c r="E118" s="14"/>
      <c r="F118" s="14"/>
      <c r="G118" s="14"/>
      <c r="H118" s="14"/>
      <c r="I118" s="14"/>
      <c r="J118" s="14"/>
      <c r="K118" s="14"/>
      <c r="L118" s="14"/>
      <c r="M118" s="14"/>
      <c r="N118" s="14"/>
      <c r="O118" s="14"/>
    </row>
    <row r="119" spans="2:15" x14ac:dyDescent="0.25">
      <c r="B119" s="14"/>
      <c r="C119" s="14"/>
      <c r="D119" s="14"/>
      <c r="E119" s="14"/>
      <c r="F119" s="14"/>
      <c r="G119" s="14"/>
      <c r="H119" s="14"/>
      <c r="I119" s="14"/>
      <c r="J119" s="14"/>
      <c r="K119" s="14"/>
      <c r="L119" s="14"/>
      <c r="M119" s="14"/>
      <c r="N119" s="14"/>
      <c r="O119" s="14"/>
    </row>
    <row r="120" spans="2:15" x14ac:dyDescent="0.25">
      <c r="B120" s="14"/>
      <c r="C120" s="14"/>
      <c r="D120" s="14"/>
      <c r="E120" s="14"/>
      <c r="F120" s="14"/>
      <c r="G120" s="14"/>
      <c r="H120" s="14"/>
      <c r="I120" s="14"/>
      <c r="J120" s="14"/>
      <c r="K120" s="14"/>
      <c r="L120" s="14"/>
      <c r="M120" s="14"/>
      <c r="N120" s="14"/>
      <c r="O120" s="14"/>
    </row>
    <row r="121" spans="2:15" x14ac:dyDescent="0.25">
      <c r="B121" s="14"/>
      <c r="C121" s="14"/>
      <c r="D121" s="14"/>
      <c r="E121" s="14"/>
      <c r="F121" s="14"/>
      <c r="G121" s="14"/>
      <c r="H121" s="14"/>
      <c r="I121" s="14"/>
      <c r="J121" s="14"/>
      <c r="K121" s="14"/>
      <c r="L121" s="14"/>
      <c r="M121" s="14"/>
      <c r="N121" s="14"/>
      <c r="O121" s="14"/>
    </row>
    <row r="122" spans="2:15" x14ac:dyDescent="0.25">
      <c r="B122" s="14"/>
      <c r="C122" s="14"/>
      <c r="D122" s="14"/>
      <c r="E122" s="14"/>
      <c r="F122" s="14"/>
      <c r="G122" s="14"/>
      <c r="H122" s="14"/>
      <c r="I122" s="14"/>
      <c r="J122" s="14"/>
      <c r="K122" s="14"/>
      <c r="L122" s="14"/>
      <c r="M122" s="14"/>
      <c r="N122" s="14"/>
      <c r="O122" s="14"/>
    </row>
    <row r="123" spans="2:15" x14ac:dyDescent="0.25">
      <c r="B123" s="14"/>
      <c r="C123" s="14"/>
      <c r="D123" s="14"/>
      <c r="E123" s="14"/>
      <c r="F123" s="14"/>
      <c r="G123" s="14"/>
      <c r="H123" s="14"/>
      <c r="I123" s="14"/>
      <c r="J123" s="14"/>
      <c r="K123" s="14"/>
      <c r="L123" s="14"/>
      <c r="M123" s="14"/>
      <c r="N123" s="14"/>
      <c r="O123" s="14"/>
    </row>
    <row r="124" spans="2:15" x14ac:dyDescent="0.25">
      <c r="B124" s="14"/>
      <c r="C124" s="14"/>
      <c r="D124" s="14"/>
      <c r="E124" s="14"/>
      <c r="F124" s="14"/>
      <c r="G124" s="14"/>
      <c r="H124" s="14"/>
      <c r="I124" s="14"/>
      <c r="J124" s="14"/>
      <c r="K124" s="14"/>
      <c r="L124" s="14"/>
      <c r="M124" s="14"/>
      <c r="N124" s="14"/>
      <c r="O124" s="14"/>
    </row>
    <row r="125" spans="2:15" x14ac:dyDescent="0.25">
      <c r="B125" s="14"/>
      <c r="C125" s="14"/>
      <c r="D125" s="14"/>
      <c r="E125" s="14"/>
      <c r="F125" s="14"/>
      <c r="G125" s="14"/>
      <c r="H125" s="14"/>
      <c r="I125" s="14"/>
      <c r="J125" s="14"/>
      <c r="K125" s="14"/>
      <c r="L125" s="14"/>
      <c r="M125" s="14"/>
      <c r="N125" s="14"/>
      <c r="O125" s="14"/>
    </row>
    <row r="126" spans="2:15" x14ac:dyDescent="0.25">
      <c r="B126" s="14"/>
      <c r="C126" s="14"/>
      <c r="D126" s="14"/>
      <c r="E126" s="14"/>
      <c r="F126" s="14"/>
      <c r="G126" s="14"/>
      <c r="H126" s="14"/>
      <c r="I126" s="14"/>
      <c r="J126" s="14"/>
      <c r="K126" s="14"/>
      <c r="L126" s="14"/>
      <c r="M126" s="14"/>
      <c r="N126" s="14"/>
      <c r="O126" s="14"/>
    </row>
    <row r="127" spans="2:15" x14ac:dyDescent="0.25">
      <c r="B127" s="14"/>
      <c r="C127" s="14"/>
      <c r="D127" s="14"/>
      <c r="E127" s="14"/>
      <c r="F127" s="14"/>
      <c r="G127" s="14"/>
      <c r="H127" s="14"/>
      <c r="I127" s="14"/>
      <c r="J127" s="14"/>
      <c r="K127" s="14"/>
      <c r="L127" s="14"/>
      <c r="M127" s="14"/>
      <c r="N127" s="14"/>
      <c r="O127" s="14"/>
    </row>
    <row r="128" spans="2:15" x14ac:dyDescent="0.25">
      <c r="B128" s="14"/>
      <c r="C128" s="14"/>
      <c r="D128" s="14"/>
      <c r="E128" s="14"/>
      <c r="F128" s="14"/>
      <c r="G128" s="14"/>
      <c r="H128" s="14"/>
      <c r="I128" s="14"/>
      <c r="J128" s="14"/>
      <c r="K128" s="14"/>
      <c r="L128" s="14"/>
      <c r="M128" s="14"/>
      <c r="N128" s="14"/>
      <c r="O128" s="14"/>
    </row>
    <row r="129" spans="2:15" x14ac:dyDescent="0.25">
      <c r="B129" s="14"/>
      <c r="C129" s="14"/>
      <c r="D129" s="14"/>
      <c r="E129" s="14"/>
      <c r="F129" s="14"/>
      <c r="G129" s="14"/>
      <c r="H129" s="14"/>
      <c r="I129" s="14"/>
      <c r="J129" s="14"/>
      <c r="K129" s="14"/>
      <c r="L129" s="14"/>
      <c r="M129" s="14"/>
      <c r="N129" s="14"/>
      <c r="O129" s="14"/>
    </row>
    <row r="130" spans="2:15" x14ac:dyDescent="0.25">
      <c r="B130" s="14"/>
      <c r="C130" s="14"/>
      <c r="D130" s="14"/>
      <c r="E130" s="14"/>
      <c r="F130" s="14"/>
      <c r="G130" s="14"/>
      <c r="H130" s="14"/>
      <c r="I130" s="14"/>
      <c r="J130" s="14"/>
      <c r="K130" s="14"/>
      <c r="L130" s="14"/>
      <c r="M130" s="14"/>
      <c r="N130" s="14"/>
      <c r="O130" s="14"/>
    </row>
    <row r="131" spans="2:15" x14ac:dyDescent="0.25">
      <c r="B131" s="14"/>
      <c r="C131" s="14"/>
      <c r="D131" s="14"/>
      <c r="E131" s="14"/>
      <c r="F131" s="14"/>
      <c r="G131" s="14"/>
      <c r="H131" s="14"/>
      <c r="I131" s="14"/>
      <c r="J131" s="14"/>
      <c r="K131" s="14"/>
      <c r="L131" s="14"/>
      <c r="M131" s="14"/>
      <c r="N131" s="14"/>
      <c r="O131" s="14"/>
    </row>
    <row r="132" spans="2:15" x14ac:dyDescent="0.25">
      <c r="B132" s="14"/>
      <c r="C132" s="14"/>
      <c r="D132" s="14"/>
      <c r="E132" s="14"/>
      <c r="F132" s="14"/>
      <c r="G132" s="14"/>
      <c r="H132" s="14"/>
      <c r="I132" s="14"/>
      <c r="J132" s="14"/>
      <c r="K132" s="14"/>
      <c r="L132" s="14"/>
      <c r="M132" s="14"/>
      <c r="N132" s="14"/>
      <c r="O132" s="14"/>
    </row>
    <row r="133" spans="2:15" x14ac:dyDescent="0.25">
      <c r="B133" s="14"/>
      <c r="C133" s="14"/>
      <c r="D133" s="14"/>
      <c r="E133" s="14"/>
      <c r="F133" s="14"/>
      <c r="G133" s="14"/>
      <c r="H133" s="14"/>
      <c r="I133" s="14"/>
      <c r="J133" s="14"/>
      <c r="K133" s="14"/>
      <c r="L133" s="14"/>
      <c r="M133" s="14"/>
      <c r="N133" s="14"/>
      <c r="O133" s="14"/>
    </row>
    <row r="134" spans="2:15" x14ac:dyDescent="0.25">
      <c r="B134" s="14"/>
      <c r="C134" s="14"/>
      <c r="D134" s="14"/>
      <c r="E134" s="14"/>
      <c r="F134" s="14"/>
      <c r="G134" s="14"/>
      <c r="H134" s="14"/>
      <c r="I134" s="14"/>
      <c r="J134" s="14"/>
      <c r="K134" s="14"/>
      <c r="L134" s="14"/>
      <c r="M134" s="14"/>
      <c r="N134" s="14"/>
      <c r="O134" s="14"/>
    </row>
  </sheetData>
  <phoneticPr fontId="0" type="noConversion"/>
  <printOptions horizontalCentered="1" gridLines="1"/>
  <pageMargins left="0.5" right="0.5" top="0.5" bottom="0.5" header="0.25" footer="0.1"/>
  <pageSetup scale="86" fitToHeight="5" orientation="landscape" r:id="rId1"/>
  <headerFooter alignWithMargins="0">
    <oddHeader xml:space="preserve">&amp;R    </oddHeader>
    <oddFooter>&amp;LLast Update:  &amp;D &amp;T &amp;C&amp;P of &amp;N&amp;R&amp;F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8"/>
  <sheetViews>
    <sheetView topLeftCell="A13" zoomScale="80" workbookViewId="0">
      <selection activeCell="A24" sqref="A24"/>
    </sheetView>
  </sheetViews>
  <sheetFormatPr defaultRowHeight="13.2" x14ac:dyDescent="0.25"/>
  <cols>
    <col min="1" max="1" width="120.6640625" style="9" customWidth="1"/>
  </cols>
  <sheetData>
    <row r="2" spans="1:14" s="1" customFormat="1" ht="18" x14ac:dyDescent="0.35">
      <c r="A2" s="7" t="s">
        <v>60</v>
      </c>
    </row>
    <row r="3" spans="1:14" s="1" customFormat="1" ht="13.8" x14ac:dyDescent="0.25">
      <c r="A3" s="8"/>
    </row>
    <row r="4" spans="1:14" s="2" customFormat="1" ht="13.8" x14ac:dyDescent="0.25">
      <c r="A4" s="5" t="s">
        <v>71</v>
      </c>
    </row>
    <row r="5" spans="1:14" s="2" customFormat="1" ht="13.8" x14ac:dyDescent="0.25">
      <c r="A5" s="4"/>
    </row>
    <row r="6" spans="1:14" s="2" customFormat="1" ht="40.5" customHeight="1" x14ac:dyDescent="0.25">
      <c r="A6" s="5" t="s">
        <v>76</v>
      </c>
    </row>
    <row r="8" spans="1:14" ht="69" x14ac:dyDescent="0.25">
      <c r="A8" s="5" t="s">
        <v>72</v>
      </c>
    </row>
    <row r="10" spans="1:14" s="2" customFormat="1" ht="41.4" x14ac:dyDescent="0.25">
      <c r="A10" s="10" t="s">
        <v>79</v>
      </c>
      <c r="B10" s="3"/>
      <c r="C10" s="3"/>
      <c r="D10" s="3"/>
      <c r="E10" s="3"/>
      <c r="F10" s="3"/>
      <c r="G10" s="3"/>
      <c r="H10" s="3"/>
      <c r="I10" s="3"/>
      <c r="J10" s="3"/>
      <c r="K10" s="3"/>
      <c r="L10" s="3"/>
      <c r="M10" s="3"/>
      <c r="N10" s="3"/>
    </row>
    <row r="11" spans="1:14" s="2" customFormat="1" ht="13.8" x14ac:dyDescent="0.25">
      <c r="A11" s="6"/>
      <c r="B11" s="3"/>
      <c r="C11" s="3"/>
      <c r="D11" s="3"/>
      <c r="E11" s="3"/>
      <c r="F11" s="3"/>
      <c r="G11" s="3"/>
      <c r="H11" s="3"/>
      <c r="I11" s="3"/>
      <c r="J11" s="3"/>
      <c r="K11" s="3"/>
      <c r="L11" s="3"/>
      <c r="M11" s="3"/>
      <c r="N11" s="3"/>
    </row>
    <row r="12" spans="1:14" s="2" customFormat="1" ht="27.6" x14ac:dyDescent="0.25">
      <c r="A12" s="10" t="s">
        <v>77</v>
      </c>
      <c r="B12" s="3"/>
      <c r="C12" s="3"/>
      <c r="D12" s="3"/>
      <c r="E12" s="3"/>
      <c r="F12" s="3"/>
      <c r="G12" s="3"/>
      <c r="H12" s="3"/>
      <c r="I12" s="3"/>
      <c r="J12" s="3"/>
      <c r="K12" s="3"/>
      <c r="L12" s="3"/>
      <c r="M12" s="3"/>
      <c r="N12" s="3"/>
    </row>
    <row r="13" spans="1:14" s="2" customFormat="1" ht="13.8" x14ac:dyDescent="0.25">
      <c r="A13" s="6"/>
      <c r="B13" s="3"/>
      <c r="C13" s="3"/>
      <c r="D13" s="3"/>
      <c r="E13" s="3"/>
      <c r="F13" s="3"/>
      <c r="G13" s="3"/>
      <c r="H13" s="3"/>
      <c r="I13" s="3"/>
      <c r="J13" s="3"/>
      <c r="K13" s="3"/>
      <c r="L13" s="3"/>
      <c r="M13" s="3"/>
      <c r="N13" s="3"/>
    </row>
    <row r="14" spans="1:14" s="2" customFormat="1" ht="41.4" x14ac:dyDescent="0.25">
      <c r="A14" s="10" t="s">
        <v>83</v>
      </c>
      <c r="B14" s="3"/>
      <c r="C14" s="3"/>
      <c r="D14" s="3"/>
      <c r="E14" s="3"/>
      <c r="F14" s="3"/>
      <c r="G14" s="3"/>
      <c r="H14" s="3"/>
      <c r="I14" s="3"/>
      <c r="J14" s="3"/>
      <c r="K14" s="3"/>
      <c r="L14" s="3"/>
      <c r="M14" s="3"/>
      <c r="N14" s="3"/>
    </row>
    <row r="15" spans="1:14" s="2" customFormat="1" ht="13.8" x14ac:dyDescent="0.25">
      <c r="A15" s="6"/>
      <c r="B15" s="3"/>
      <c r="C15" s="3"/>
      <c r="D15" s="3"/>
      <c r="E15" s="3"/>
      <c r="F15" s="3"/>
      <c r="G15" s="3"/>
      <c r="H15" s="3"/>
      <c r="I15" s="3"/>
      <c r="J15" s="3"/>
      <c r="K15" s="3"/>
      <c r="L15" s="3"/>
      <c r="M15" s="3"/>
      <c r="N15" s="3"/>
    </row>
    <row r="16" spans="1:14" s="2" customFormat="1" ht="27.6" x14ac:dyDescent="0.25">
      <c r="A16" s="10" t="s">
        <v>85</v>
      </c>
      <c r="B16" s="3"/>
      <c r="C16" s="3"/>
      <c r="D16" s="3"/>
      <c r="E16" s="3"/>
      <c r="F16" s="3"/>
      <c r="G16" s="3"/>
      <c r="H16" s="3"/>
      <c r="I16" s="3"/>
      <c r="J16" s="3"/>
      <c r="K16" s="3"/>
      <c r="L16" s="3"/>
      <c r="M16" s="3"/>
      <c r="N16" s="3"/>
    </row>
    <row r="17" spans="1:14" s="2" customFormat="1" ht="13.8" x14ac:dyDescent="0.25">
      <c r="A17" s="6"/>
      <c r="B17" s="3"/>
      <c r="C17" s="3"/>
      <c r="D17" s="3"/>
      <c r="E17" s="3"/>
      <c r="F17" s="3"/>
      <c r="G17" s="3"/>
      <c r="H17" s="3"/>
      <c r="I17" s="3"/>
      <c r="J17" s="3"/>
      <c r="K17" s="3"/>
      <c r="L17" s="3"/>
      <c r="M17" s="3"/>
      <c r="N17" s="3"/>
    </row>
    <row r="18" spans="1:14" s="2" customFormat="1" ht="27.6" x14ac:dyDescent="0.25">
      <c r="A18" s="10" t="s">
        <v>80</v>
      </c>
      <c r="B18" s="3"/>
      <c r="C18" s="3"/>
      <c r="D18" s="3"/>
      <c r="E18" s="3"/>
      <c r="F18" s="3"/>
      <c r="G18" s="3"/>
      <c r="H18" s="3"/>
      <c r="I18" s="3"/>
      <c r="J18" s="3"/>
      <c r="K18" s="3"/>
      <c r="L18" s="3"/>
      <c r="M18" s="3"/>
      <c r="N18" s="3"/>
    </row>
    <row r="19" spans="1:14" s="2" customFormat="1" ht="13.8" x14ac:dyDescent="0.25">
      <c r="A19" s="6"/>
      <c r="B19" s="3"/>
      <c r="C19" s="3"/>
      <c r="D19" s="3"/>
      <c r="E19" s="3"/>
      <c r="F19" s="3"/>
      <c r="G19" s="3"/>
      <c r="H19" s="3"/>
      <c r="I19" s="3"/>
      <c r="J19" s="3"/>
      <c r="K19" s="3"/>
      <c r="L19" s="3"/>
      <c r="M19" s="3"/>
      <c r="N19" s="3"/>
    </row>
    <row r="20" spans="1:14" s="2" customFormat="1" ht="43.5" customHeight="1" x14ac:dyDescent="0.25">
      <c r="A20" s="10" t="s">
        <v>111</v>
      </c>
      <c r="B20" s="3"/>
      <c r="C20" s="3"/>
      <c r="D20" s="3"/>
      <c r="E20" s="3"/>
      <c r="F20" s="3"/>
      <c r="G20" s="3"/>
      <c r="H20" s="3"/>
      <c r="I20" s="3"/>
      <c r="J20" s="3"/>
      <c r="K20" s="3"/>
      <c r="L20" s="3"/>
      <c r="M20" s="3"/>
      <c r="N20" s="3"/>
    </row>
    <row r="21" spans="1:14" s="2" customFormat="1" ht="13.8" x14ac:dyDescent="0.25">
      <c r="A21" s="6"/>
      <c r="B21" s="3"/>
      <c r="C21" s="3"/>
      <c r="D21" s="3"/>
      <c r="E21" s="3"/>
      <c r="F21" s="3"/>
      <c r="G21" s="3"/>
      <c r="H21" s="3"/>
      <c r="I21" s="3"/>
      <c r="J21" s="3"/>
      <c r="K21" s="3"/>
      <c r="L21" s="3"/>
      <c r="M21" s="3"/>
      <c r="N21" s="3"/>
    </row>
    <row r="22" spans="1:14" s="2" customFormat="1" ht="27.6" x14ac:dyDescent="0.25">
      <c r="A22" s="10" t="s">
        <v>73</v>
      </c>
      <c r="B22" s="3"/>
      <c r="C22" s="3"/>
      <c r="D22" s="3"/>
      <c r="E22" s="3"/>
      <c r="F22" s="3"/>
      <c r="G22" s="3"/>
      <c r="H22" s="3"/>
      <c r="I22" s="3"/>
      <c r="J22" s="3"/>
      <c r="K22" s="3"/>
      <c r="L22" s="3"/>
      <c r="M22" s="3"/>
      <c r="N22" s="3"/>
    </row>
    <row r="23" spans="1:14" s="2" customFormat="1" ht="13.8" x14ac:dyDescent="0.25">
      <c r="A23" s="6"/>
      <c r="B23" s="3"/>
      <c r="C23" s="3"/>
      <c r="D23" s="3"/>
      <c r="E23" s="3"/>
      <c r="F23" s="3"/>
      <c r="G23" s="3"/>
      <c r="H23" s="3"/>
      <c r="I23" s="3"/>
      <c r="J23" s="3"/>
      <c r="K23" s="3"/>
      <c r="L23" s="3"/>
      <c r="M23" s="3"/>
      <c r="N23" s="3"/>
    </row>
    <row r="24" spans="1:14" s="2" customFormat="1" ht="27.6" x14ac:dyDescent="0.25">
      <c r="A24" s="10" t="s">
        <v>74</v>
      </c>
      <c r="B24" s="3"/>
      <c r="C24" s="3"/>
      <c r="D24" s="3"/>
      <c r="E24" s="3"/>
      <c r="F24" s="3"/>
      <c r="G24" s="3"/>
      <c r="H24" s="3"/>
      <c r="I24" s="3"/>
      <c r="J24" s="3"/>
      <c r="K24" s="3"/>
      <c r="L24" s="3"/>
      <c r="M24" s="3"/>
      <c r="N24" s="3"/>
    </row>
    <row r="25" spans="1:14" s="2" customFormat="1" ht="13.8" x14ac:dyDescent="0.25">
      <c r="A25" s="6"/>
      <c r="B25" s="3"/>
      <c r="C25" s="3"/>
      <c r="D25" s="3"/>
      <c r="E25" s="3"/>
      <c r="F25" s="3"/>
      <c r="G25" s="3"/>
      <c r="H25" s="3"/>
      <c r="I25" s="3"/>
      <c r="J25" s="3"/>
      <c r="K25" s="3"/>
      <c r="L25" s="3"/>
      <c r="M25" s="3"/>
      <c r="N25" s="3"/>
    </row>
    <row r="26" spans="1:14" s="2" customFormat="1" ht="55.2" x14ac:dyDescent="0.25">
      <c r="A26" s="10" t="s">
        <v>75</v>
      </c>
      <c r="B26" s="3"/>
      <c r="C26" s="3"/>
      <c r="D26" s="3"/>
      <c r="E26" s="3"/>
      <c r="F26" s="3"/>
      <c r="G26" s="3"/>
      <c r="H26" s="3"/>
      <c r="I26" s="3"/>
      <c r="J26" s="3"/>
      <c r="K26" s="3"/>
      <c r="L26" s="3"/>
      <c r="M26" s="3"/>
      <c r="N26" s="3"/>
    </row>
    <row r="27" spans="1:14" s="2" customFormat="1" ht="13.8" x14ac:dyDescent="0.25">
      <c r="A27" s="6"/>
      <c r="B27" s="3"/>
      <c r="C27" s="3"/>
      <c r="D27" s="3"/>
      <c r="E27" s="3"/>
      <c r="F27" s="3"/>
      <c r="G27" s="3"/>
      <c r="H27" s="3"/>
      <c r="I27" s="3"/>
      <c r="J27" s="3"/>
      <c r="K27" s="3"/>
      <c r="L27" s="3"/>
      <c r="M27" s="3"/>
      <c r="N27" s="3"/>
    </row>
    <row r="28" spans="1:14" s="2" customFormat="1" ht="27.6" x14ac:dyDescent="0.25">
      <c r="A28" s="10" t="s">
        <v>84</v>
      </c>
      <c r="B28" s="3"/>
      <c r="C28" s="3"/>
      <c r="D28" s="3"/>
      <c r="E28" s="3"/>
      <c r="F28" s="3"/>
      <c r="G28" s="3"/>
      <c r="H28" s="3"/>
      <c r="I28" s="3"/>
      <c r="J28" s="3"/>
      <c r="K28" s="3"/>
      <c r="L28" s="3"/>
      <c r="M28" s="3"/>
      <c r="N28" s="3"/>
    </row>
  </sheetData>
  <phoneticPr fontId="0" type="noConversion"/>
  <pageMargins left="0.75" right="0.75" top="0.5" bottom="0.5" header="0.5" footer="0.5"/>
  <pageSetup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69</vt:i4>
      </vt:variant>
    </vt:vector>
  </HeadingPairs>
  <TitlesOfParts>
    <vt:vector size="72" baseType="lpstr">
      <vt:lpstr>states</vt:lpstr>
      <vt:lpstr>criteria</vt:lpstr>
      <vt:lpstr>Sheet3</vt:lpstr>
      <vt:lpstr>AK</vt:lpstr>
      <vt:lpstr>AL</vt:lpstr>
      <vt:lpstr>ALERT</vt:lpstr>
      <vt:lpstr>AR</vt:lpstr>
      <vt:lpstr>AS</vt:lpstr>
      <vt:lpstr>AZ</vt:lpstr>
      <vt:lpstr>CA</vt:lpstr>
      <vt:lpstr>CDS</vt:lpstr>
      <vt:lpstr>CER</vt:lpstr>
      <vt:lpstr>CO</vt:lpstr>
      <vt:lpstr>CT</vt:lpstr>
      <vt:lpstr>DC</vt:lpstr>
      <vt:lpstr>DE</vt:lpstr>
      <vt:lpstr>ETS</vt:lpstr>
      <vt:lpstr>FDR</vt:lpstr>
      <vt:lpstr>FL</vt:lpstr>
      <vt:lpstr>GA</vt:lpstr>
      <vt:lpstr>GU</vt:lpstr>
      <vt:lpstr>HI</vt:lpstr>
      <vt:lpstr>IA</vt:lpstr>
      <vt:lpstr>ID</vt:lpstr>
      <vt:lpstr>IL</vt:lpstr>
      <vt:lpstr>IN</vt:lpstr>
      <vt:lpstr>KS</vt:lpstr>
      <vt:lpstr>KY</vt:lpstr>
      <vt:lpstr>LA</vt:lpstr>
      <vt:lpstr>MA</vt:lpstr>
      <vt:lpstr>MD</vt:lpstr>
      <vt:lpstr>ME</vt:lpstr>
      <vt:lpstr>MI</vt:lpstr>
      <vt:lpstr>MN</vt:lpstr>
      <vt:lpstr>MO</vt:lpstr>
      <vt:lpstr>MS</vt:lpstr>
      <vt:lpstr>MT</vt:lpstr>
      <vt:lpstr>NC</vt:lpstr>
      <vt:lpstr>ND</vt:lpstr>
      <vt:lpstr>NE</vt:lpstr>
      <vt:lpstr>NH</vt:lpstr>
      <vt:lpstr>NJ</vt:lpstr>
      <vt:lpstr>NM</vt:lpstr>
      <vt:lpstr>NV</vt:lpstr>
      <vt:lpstr>NY</vt:lpstr>
      <vt:lpstr>OH</vt:lpstr>
      <vt:lpstr>OK</vt:lpstr>
      <vt:lpstr>OR</vt:lpstr>
      <vt:lpstr>PA</vt:lpstr>
      <vt:lpstr>PDB</vt:lpstr>
      <vt:lpstr>PIN</vt:lpstr>
      <vt:lpstr>PR</vt:lpstr>
      <vt:lpstr>states!Print_Area</vt:lpstr>
      <vt:lpstr>states!Print_Titles</vt:lpstr>
      <vt:lpstr>Regcast</vt:lpstr>
      <vt:lpstr>RI</vt:lpstr>
      <vt:lpstr>RIRS</vt:lpstr>
      <vt:lpstr>SAD</vt:lpstr>
      <vt:lpstr>SC</vt:lpstr>
      <vt:lpstr>SD</vt:lpstr>
      <vt:lpstr>SERFF</vt:lpstr>
      <vt:lpstr>TN</vt:lpstr>
      <vt:lpstr>TX</vt:lpstr>
      <vt:lpstr>UT</vt:lpstr>
      <vt:lpstr>UT_LR</vt:lpstr>
      <vt:lpstr>VA</vt:lpstr>
      <vt:lpstr>VI</vt:lpstr>
      <vt:lpstr>VT</vt:lpstr>
      <vt:lpstr>WA</vt:lpstr>
      <vt:lpstr>WI</vt:lpstr>
      <vt:lpstr>WV</vt:lpstr>
      <vt:lpstr>WY</vt:lpstr>
    </vt:vector>
  </TitlesOfParts>
  <Company>NAIC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Trish Schoettger</dc:creator>
  <cp:lastModifiedBy>Aniket Gupta</cp:lastModifiedBy>
  <cp:lastPrinted>2003-10-20T19:41:14Z</cp:lastPrinted>
  <dcterms:created xsi:type="dcterms:W3CDTF">1999-09-03T18:31:12Z</dcterms:created>
  <dcterms:modified xsi:type="dcterms:W3CDTF">2024-01-29T04:56:04Z</dcterms:modified>
</cp:coreProperties>
</file>