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8002733-613F-4CE5-946F-597435869DEB}" xr6:coauthVersionLast="47" xr6:coauthVersionMax="47" xr10:uidLastSave="{00000000-0000-0000-0000-000000000000}"/>
  <bookViews>
    <workbookView xWindow="2652" yWindow="2652" windowWidth="17280" windowHeight="8880"/>
  </bookViews>
  <sheets>
    <sheet name="Worksheet" sheetId="1" r:id="rId1"/>
    <sheet name="Notes" sheetId="4" r:id="rId2"/>
    <sheet name="MultLook" sheetId="3" r:id="rId3"/>
    <sheet name="Input Variables" sheetId="6" r:id="rId4"/>
  </sheets>
  <definedNames>
    <definedName name="Bin" localSheetId="2">MultLook!$I$9:$I$18</definedName>
    <definedName name="Bin">#REF!</definedName>
    <definedName name="freq" localSheetId="2">MultLook!$J$9:$J$18</definedName>
    <definedName name="freq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K13" i="3"/>
  <c r="K14" i="3"/>
  <c r="K16" i="3"/>
  <c r="K18" i="3"/>
  <c r="J19" i="3"/>
  <c r="K9" i="3" s="1"/>
  <c r="K30" i="3"/>
  <c r="K31" i="3"/>
  <c r="K33" i="3"/>
  <c r="K35" i="3"/>
  <c r="K38" i="3"/>
  <c r="K39" i="3"/>
  <c r="J40" i="3"/>
  <c r="K34" i="3" s="1"/>
  <c r="K54" i="3"/>
  <c r="K57" i="3"/>
  <c r="K58" i="3"/>
  <c r="K60" i="3"/>
  <c r="K62" i="3"/>
  <c r="J63" i="3"/>
  <c r="K53" i="3" s="1"/>
  <c r="K97" i="3"/>
  <c r="K98" i="3"/>
  <c r="K100" i="3"/>
  <c r="K102" i="3"/>
  <c r="K105" i="3"/>
  <c r="K106" i="3"/>
  <c r="J107" i="3"/>
  <c r="K101" i="3" s="1"/>
  <c r="K122" i="3"/>
  <c r="K123" i="3"/>
  <c r="K125" i="3"/>
  <c r="K126" i="3"/>
  <c r="K127" i="3"/>
  <c r="K128" i="3"/>
  <c r="K130" i="3"/>
  <c r="K131" i="3"/>
  <c r="J132" i="3"/>
  <c r="K121" i="3" s="1"/>
  <c r="K132" i="3"/>
  <c r="K178" i="3"/>
  <c r="J201" i="3"/>
  <c r="K192" i="3" s="1"/>
  <c r="F13" i="1"/>
  <c r="F17" i="1"/>
  <c r="F18" i="1" s="1"/>
  <c r="F21" i="1" s="1"/>
  <c r="F23" i="1" s="1"/>
  <c r="E91" i="1"/>
  <c r="F24" i="1" l="1"/>
  <c r="F27" i="1"/>
  <c r="H38" i="1"/>
  <c r="K107" i="3"/>
  <c r="K199" i="3"/>
  <c r="K191" i="3"/>
  <c r="K198" i="3"/>
  <c r="K190" i="3"/>
  <c r="K99" i="3"/>
  <c r="K59" i="3"/>
  <c r="K63" i="3" s="1"/>
  <c r="K32" i="3"/>
  <c r="K40" i="3" s="1"/>
  <c r="K15" i="3"/>
  <c r="K197" i="3"/>
  <c r="K196" i="3"/>
  <c r="K195" i="3"/>
  <c r="K124" i="3"/>
  <c r="K104" i="3"/>
  <c r="K56" i="3"/>
  <c r="K37" i="3"/>
  <c r="K12" i="3"/>
  <c r="K201" i="3"/>
  <c r="K194" i="3"/>
  <c r="K103" i="3"/>
  <c r="K55" i="3"/>
  <c r="K36" i="3"/>
  <c r="K11" i="3"/>
  <c r="K19" i="3" s="1"/>
  <c r="K193" i="3"/>
  <c r="K200" i="3"/>
  <c r="K129" i="3"/>
  <c r="K61" i="3"/>
  <c r="K17" i="3"/>
  <c r="F32" i="1" l="1"/>
  <c r="H39" i="1" s="1"/>
  <c r="F33" i="1"/>
  <c r="H37" i="1" s="1"/>
  <c r="G38" i="1"/>
  <c r="F51" i="1" s="1"/>
  <c r="F67" i="1" s="1"/>
  <c r="F38" i="1"/>
  <c r="E51" i="1" s="1"/>
  <c r="G51" i="1" l="1"/>
  <c r="E67" i="1"/>
  <c r="G67" i="1" s="1"/>
  <c r="F37" i="1"/>
  <c r="G37" i="1"/>
  <c r="H40" i="1"/>
  <c r="F39" i="1"/>
  <c r="E52" i="1" s="1"/>
  <c r="G39" i="1"/>
  <c r="F52" i="1" s="1"/>
  <c r="F68" i="1" s="1"/>
  <c r="E50" i="1" l="1"/>
  <c r="F40" i="1"/>
  <c r="G52" i="1"/>
  <c r="E68" i="1"/>
  <c r="G68" i="1" s="1"/>
  <c r="G40" i="1"/>
  <c r="F50" i="1"/>
  <c r="F66" i="1" l="1"/>
  <c r="F69" i="1" s="1"/>
  <c r="F53" i="1"/>
  <c r="G50" i="1"/>
  <c r="E66" i="1"/>
  <c r="E53" i="1"/>
  <c r="G53" i="1" l="1"/>
  <c r="G66" i="1"/>
  <c r="E69" i="1"/>
  <c r="H50" i="1"/>
  <c r="F54" i="1"/>
  <c r="G69" i="1" l="1"/>
  <c r="E70" i="1"/>
  <c r="G54" i="1"/>
  <c r="E92" i="1"/>
  <c r="H53" i="1"/>
  <c r="H51" i="1"/>
  <c r="H52" i="1"/>
  <c r="E54" i="1"/>
  <c r="H69" i="1" l="1"/>
  <c r="E93" i="1"/>
  <c r="G70" i="1"/>
  <c r="E86" i="1"/>
  <c r="H67" i="1"/>
  <c r="H68" i="1"/>
  <c r="F70" i="1"/>
  <c r="H66" i="1"/>
  <c r="G86" i="1" l="1"/>
  <c r="G87" i="1"/>
  <c r="E88" i="1"/>
  <c r="E89" i="1" s="1"/>
  <c r="G88" i="1"/>
  <c r="F86" i="1"/>
  <c r="E87" i="1"/>
  <c r="F87" i="1" l="1"/>
  <c r="F88" i="1" s="1"/>
  <c r="G89" i="1"/>
  <c r="F89" i="1" l="1"/>
</calcChain>
</file>

<file path=xl/sharedStrings.xml><?xml version="1.0" encoding="utf-8"?>
<sst xmlns="http://schemas.openxmlformats.org/spreadsheetml/2006/main" count="333" uniqueCount="197">
  <si>
    <t>1. Enter number of visits to the project</t>
  </si>
  <si>
    <t>day user</t>
  </si>
  <si>
    <t>Total</t>
  </si>
  <si>
    <t>Enter average revenue per site</t>
  </si>
  <si>
    <t>Enter average camper length of stay</t>
  </si>
  <si>
    <t>Enter average camping party size</t>
  </si>
  <si>
    <t>3. Determine day use visits</t>
  </si>
  <si>
    <t>overnight off project</t>
  </si>
  <si>
    <t>Boaters</t>
  </si>
  <si>
    <t>Non-boaters</t>
  </si>
  <si>
    <t>Spending within 30 miles</t>
  </si>
  <si>
    <t>capture rate</t>
  </si>
  <si>
    <t>Type I sales</t>
  </si>
  <si>
    <t>Type III sales</t>
  </si>
  <si>
    <t>Income/Sales IIII</t>
  </si>
  <si>
    <t>Job/Sales I</t>
  </si>
  <si>
    <t>Job/Sales III</t>
  </si>
  <si>
    <t>Local region</t>
  </si>
  <si>
    <t>Income/Sales Type I</t>
  </si>
  <si>
    <t>Jobs/Sales direct</t>
  </si>
  <si>
    <t>Direct Effects</t>
  </si>
  <si>
    <t>Indirect Effects</t>
  </si>
  <si>
    <t>Induced Effects</t>
  </si>
  <si>
    <t>Jobs</t>
  </si>
  <si>
    <t>Party Days/nights</t>
  </si>
  <si>
    <t>Person Visits</t>
  </si>
  <si>
    <t>Income/sales direct effects</t>
  </si>
  <si>
    <t>Visitor Spending ($MM)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</si>
  <si>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</si>
  <si>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</si>
  <si>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</si>
  <si>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</si>
  <si>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</si>
  <si>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</si>
  <si>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</si>
  <si>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</si>
  <si>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</si>
  <si>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</si>
  <si>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</si>
  <si>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</si>
  <si>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</si>
  <si>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</si>
  <si>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</si>
  <si>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</si>
  <si>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</si>
  <si>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</si>
  <si>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</si>
  <si>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Enter number of CE managed sites</t>
  </si>
  <si>
    <t>Enter number of non CE-managed sites</t>
  </si>
  <si>
    <t>2. Determine the number of camper party nights at CE sites</t>
  </si>
  <si>
    <t>3. Add campers at non-CE manged sites</t>
  </si>
  <si>
    <t>Expansion factor  ((line 5+Line 6)/Line 5)</t>
  </si>
  <si>
    <t>4. Convert campers to person visits</t>
  </si>
  <si>
    <t>Camper party visits = line 8/line 9</t>
  </si>
  <si>
    <t>Camper person visits =line 10 X line 11</t>
  </si>
  <si>
    <t>Day use person visits = line 1-line 12</t>
  </si>
  <si>
    <t>5. Estimate number of boaters and nonboaters in each segment (person visits)</t>
  </si>
  <si>
    <t>Party size</t>
  </si>
  <si>
    <t>Length of stay</t>
  </si>
  <si>
    <t>Pct</t>
  </si>
  <si>
    <t xml:space="preserve">camper </t>
  </si>
  <si>
    <t>8. Enter /edit segment spending averages (per party night)</t>
  </si>
  <si>
    <t>Spending within 30 miles ($MM)</t>
  </si>
  <si>
    <t>10. Enter multipliers for the region</t>
  </si>
  <si>
    <t>11. Compute Direct, Indirect, Induced and Total Effects</t>
  </si>
  <si>
    <t>Sales ($MM)</t>
  </si>
  <si>
    <t>Income ($MM)</t>
  </si>
  <si>
    <t>Defaults</t>
  </si>
  <si>
    <t>Default values</t>
  </si>
  <si>
    <t>Total camper party nights (Line 7*Line 4)</t>
  </si>
  <si>
    <t xml:space="preserve">6. Enter party size and length of stay factors </t>
  </si>
  <si>
    <t>Enter pct of day users staying overnight off-project</t>
  </si>
  <si>
    <t>Number of overnight off-project visits (line 14*line 15)</t>
  </si>
  <si>
    <t>CE Economic Impact Estimator</t>
  </si>
  <si>
    <t>Camper party nights= line 2/line 3</t>
  </si>
  <si>
    <t>Enter pct boating by segment</t>
  </si>
  <si>
    <t>in this column</t>
  </si>
  <si>
    <t>Pure day users (line 14-line 16)</t>
  </si>
  <si>
    <t>Line 20</t>
  </si>
  <si>
    <t>Line 21</t>
  </si>
  <si>
    <t>Line 22</t>
  </si>
  <si>
    <t>Line 23</t>
  </si>
  <si>
    <t>Line 24</t>
  </si>
  <si>
    <t>Formulas for Line 24</t>
  </si>
  <si>
    <r>
      <t xml:space="preserve">9. Compute total spending ($MM's) </t>
    </r>
    <r>
      <rPr>
        <sz val="8"/>
        <rFont val="Arial"/>
        <family val="2"/>
      </rPr>
      <t>(per party night spending times number of party nights)</t>
    </r>
  </si>
  <si>
    <r>
      <t xml:space="preserve">7. Convert  to party days/nights by segment.  </t>
    </r>
    <r>
      <rPr>
        <sz val="8"/>
        <rFont val="Arial"/>
        <family val="2"/>
      </rPr>
      <t>(person visits*length of stay/party size)</t>
    </r>
  </si>
  <si>
    <t>Direct sales = total visitor spending * capture rate</t>
  </si>
  <si>
    <t>Direct income=direct sales * direct income/sales ratio</t>
  </si>
  <si>
    <t>Direct jobs=direct sales * direct jobs/sales ratio</t>
  </si>
  <si>
    <t>Indirect sales = direct sales * (Type I sales multiplier -1)</t>
  </si>
  <si>
    <t>Induced sales = direct sales *(Type III sales mult. - Type I sales mult.)</t>
  </si>
  <si>
    <t>Indirect income= direct sales * Type I income multiplier - direct income</t>
  </si>
  <si>
    <t>Indirect jobs= direct sales * Type I jobs multiplier - direct jobs</t>
  </si>
  <si>
    <t>Induced jobs = direct sales * Type III jobs multiplier - direct jobs - indirect jobs</t>
  </si>
  <si>
    <t>Total jobs = direct sales * Type III jobs multiplier = direct + indirect + induced jobs</t>
  </si>
  <si>
    <t>Total income = direct sales * Type III income multiplier = direct + indirect + induced income</t>
  </si>
  <si>
    <t>Induced income = direct sales * Type III income multiplier -direct income - indirect income</t>
  </si>
  <si>
    <t>Total sales = direct sales * Type III sales multimplier = direct + indirect + induced effects</t>
  </si>
  <si>
    <t>Enter total camping revenue (CE sites)</t>
  </si>
  <si>
    <t>Mark Twain Lake</t>
  </si>
  <si>
    <t>Notes by Line Number</t>
  </si>
  <si>
    <t>This should reflect the average fee paid per night per site. The $8 default is an estimate</t>
  </si>
  <si>
    <t>taking into account variation between sites with or without electric, and discounts for</t>
  </si>
  <si>
    <t>Golden passport and access programs.</t>
  </si>
  <si>
    <t xml:space="preserve">Line 4. </t>
  </si>
  <si>
    <t>If the number of camping party nights is known, it can be directly entered on line 4 and then</t>
  </si>
  <si>
    <t>lines 2 and 3 are unnecessary.</t>
  </si>
  <si>
    <t xml:space="preserve">If the number of party nights on non-CE sites is known, add this to line 4 and enter the </t>
  </si>
  <si>
    <t>total on line 8. Lines 5-7 are then not needed.</t>
  </si>
  <si>
    <t>Substiture a local value for the average length of stay by campers, if available</t>
  </si>
  <si>
    <t>Substitute a local value for the average number of people per camping party, if available</t>
  </si>
  <si>
    <t xml:space="preserve">This is the percent of visitors (person visits) that are camping. </t>
  </si>
  <si>
    <t>Percent of visitors camping (line12/line 1)</t>
  </si>
  <si>
    <t>Pure day users are not staying overnight in the local area (unless they live there)</t>
  </si>
  <si>
    <t>The percentage may be varied across the three segments here, if differences are known.</t>
  </si>
  <si>
    <t>Otherwise enter the NRMS value in all three cells.</t>
  </si>
  <si>
    <t>Local values for party size and length of stay may be substituted, if known.</t>
  </si>
  <si>
    <t xml:space="preserve">4. Estimate number of "other overnight" visitors </t>
  </si>
  <si>
    <t>Enter pct of day users staying overnight on the project</t>
  </si>
  <si>
    <t>the local area and visitors staying in lodges, motels, cabins and other accomodations</t>
  </si>
  <si>
    <t>There are two groups of "other overnight visitors": those staying overnight off-project in</t>
  </si>
  <si>
    <t>Field VISITS from PR_USE NRMS databse. (in person visits)</t>
  </si>
  <si>
    <t>Field CG_FEE_REV from CUR_FEE database, includes all camping revenue at CE managed sites</t>
  </si>
  <si>
    <t>Any campsites on the project not covered by the camping fees reported on line 2 should be included.</t>
  </si>
  <si>
    <t>This factor expands use from CE-managed campsites to all sites.</t>
  </si>
  <si>
    <t>Other Notes</t>
  </si>
  <si>
    <t>A person visit is one person entering project. Campers should be counted only once during their stay.</t>
  </si>
  <si>
    <t xml:space="preserve">For projects not listed, use multipliers for projects in a similar regional economic setting. </t>
  </si>
  <si>
    <t>For visitors staying overnight off-project, spending is only counted for days that they visited</t>
  </si>
  <si>
    <t xml:space="preserve">2. This initial version of the worksheet does not fully account for visitors staying in lodges, cabins or </t>
  </si>
  <si>
    <t xml:space="preserve">Include all campsites covered by the camping fees reported on line 2. </t>
  </si>
  <si>
    <t>(except campgrounds) on the project. Enter each as a percentage of day use visits.</t>
  </si>
  <si>
    <t xml:space="preserve">The Percent boating is the field BOATING from PR_USE database . </t>
  </si>
  <si>
    <t xml:space="preserve">Only a single percentage is reported for all visitors in the NRMS. </t>
  </si>
  <si>
    <t>the project by entering a length of stay of 1.0. This avoids double counting of spending by</t>
  </si>
  <si>
    <t>those who make multiple visits during their stay.</t>
  </si>
  <si>
    <t>Replace or adjust spending averages to suit local conditions or based on a local survey.</t>
  </si>
  <si>
    <t>Default multipliers may be pasted in or replaced by values from a similar region.</t>
  </si>
  <si>
    <t xml:space="preserve">See Appendix B to find multipliers for 108 CE projects. </t>
  </si>
  <si>
    <t>1. One can easily evaluate the sensitivity of results to any of the worksheet parameters by changing one</t>
  </si>
  <si>
    <t xml:space="preserve">     or more cells and observing the effect on total spending or impact measures. </t>
  </si>
  <si>
    <t xml:space="preserve">    Advanced Excel users can also make use of  Excel's built in "What if" analysis tools.</t>
  </si>
  <si>
    <t xml:space="preserve">    of overnight visitors at our website.</t>
  </si>
  <si>
    <t xml:space="preserve">     motels on the project. Look for updated versions of this worksheet that more fully capture spending  </t>
  </si>
  <si>
    <t>Median</t>
  </si>
  <si>
    <t>Mean</t>
  </si>
  <si>
    <t>Max</t>
  </si>
  <si>
    <t>Min</t>
  </si>
  <si>
    <t>Bin</t>
  </si>
  <si>
    <t>N</t>
  </si>
  <si>
    <t>Capture Rate</t>
  </si>
  <si>
    <t>Sales Type I</t>
  </si>
  <si>
    <t>Sales Type III</t>
  </si>
  <si>
    <t>Income Type I</t>
  </si>
  <si>
    <t>Employment Type I</t>
  </si>
  <si>
    <t>Percent</t>
  </si>
  <si>
    <t>Visits</t>
  </si>
  <si>
    <t>Camping Revenue</t>
  </si>
  <si>
    <t>CE sites</t>
  </si>
  <si>
    <t>Other sites</t>
  </si>
  <si>
    <t>Pct boat</t>
  </si>
  <si>
    <t>Multipliers</t>
  </si>
  <si>
    <t>capture</t>
  </si>
  <si>
    <t>Direct income</t>
  </si>
  <si>
    <t>Income I</t>
  </si>
  <si>
    <t>Income III</t>
  </si>
  <si>
    <t>Direct jobs</t>
  </si>
  <si>
    <t>Jobs I</t>
  </si>
  <si>
    <t>Jobs III</t>
  </si>
  <si>
    <t>Other parameters</t>
  </si>
  <si>
    <t>avg revenue per site</t>
  </si>
  <si>
    <t>camper length of stay</t>
  </si>
  <si>
    <t>camper party size</t>
  </si>
  <si>
    <t>pct overnight off-proj</t>
  </si>
  <si>
    <t>pct overnight on</t>
  </si>
  <si>
    <t>pct boat by segment</t>
  </si>
  <si>
    <t>party size by segment</t>
  </si>
  <si>
    <t>length of stay by segment</t>
  </si>
  <si>
    <t>average spending by segment</t>
  </si>
  <si>
    <t>NRMS Database</t>
  </si>
  <si>
    <t>Direct Income</t>
  </si>
  <si>
    <t>Direct Jobs</t>
  </si>
  <si>
    <t xml:space="preserve">The file cemgmmac.xls has all the input variables from 1996 NRMS database </t>
  </si>
  <si>
    <t>It may be downloaded from http://www.msu.edu/user/stynes/usace</t>
  </si>
  <si>
    <t>The file may be downloaded from http://www.msu.edu/user/stynes/usace</t>
  </si>
  <si>
    <t xml:space="preserve">The file cemgmmac.xls has these multipliers for 108 projects </t>
  </si>
  <si>
    <t>The graphs below show range of multiplier values across 108 CE projects.</t>
  </si>
  <si>
    <t>CE Money Generation Model - Economic Impact Fill-in Form</t>
  </si>
  <si>
    <t>1. The simple model is explained in US Army Corps of Engineers Tech Report R-98-1, Waterways Expmt. Station</t>
  </si>
  <si>
    <r>
      <t xml:space="preserve">2.  Enter your Project name in Column F and replace values in </t>
    </r>
    <r>
      <rPr>
        <sz val="10"/>
        <color indexed="51"/>
        <rFont val="Arial"/>
        <family val="2"/>
      </rPr>
      <t>orange</t>
    </r>
    <r>
      <rPr>
        <sz val="10"/>
        <rFont val="Arial"/>
      </rPr>
      <t xml:space="preserve"> with data from NRMS database </t>
    </r>
  </si>
  <si>
    <r>
      <t xml:space="preserve">3. Parameters in </t>
    </r>
    <r>
      <rPr>
        <sz val="10"/>
        <color indexed="13"/>
        <rFont val="Arial"/>
        <family val="2"/>
      </rPr>
      <t>yellow</t>
    </r>
    <r>
      <rPr>
        <sz val="10"/>
        <rFont val="Arial"/>
      </rPr>
      <t xml:space="preserve"> may be adjusted to fit a particular project, see notes on notes page.</t>
    </r>
  </si>
  <si>
    <t>Income Type III</t>
  </si>
  <si>
    <t>Maximum</t>
  </si>
  <si>
    <t>Minimum</t>
  </si>
  <si>
    <t>Frequency</t>
  </si>
  <si>
    <t>Employment Type III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</si>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</sst>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  <numFmt numFmtId="167" formatCode="_(* #,##0.0_);_(* \(#,##0.0\);_(* &quot;-&quot;??_);_(@_)"/>
    <numFmt numFmtId="168" formatCode="_(* #,##0_);_(* \(#,##0\);_(* &quot;-&quot;??_);_(@_)"/>
    <numFmt numFmtId="182" formatCode="0.0%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51"/>
      <name val="Arial"/>
      <family val="2"/>
    </font>
    <font>
      <sz val="10"/>
      <color indexed="13"/>
      <name val="Arial"/>
      <family val="2"/>
    </font>
    <font>
      <sz val="10"/>
      <name val="Arial"/>
      <family val="2"/>
    </font>
    <font>
      <sz val="8"/>
      <name val="Courier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9" fontId="0" fillId="0" borderId="0" xfId="3" applyFont="1"/>
    <xf numFmtId="168" fontId="0" fillId="0" borderId="0" xfId="3" applyNumberFormat="1" applyFont="1"/>
    <xf numFmtId="9" fontId="0" fillId="2" borderId="0" xfId="3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0" applyFont="1"/>
    <xf numFmtId="43" fontId="0" fillId="0" borderId="0" xfId="0" applyNumberFormat="1"/>
    <xf numFmtId="0" fontId="0" fillId="0" borderId="0" xfId="0" applyAlignment="1">
      <alignment horizontal="center"/>
    </xf>
    <xf numFmtId="8" fontId="0" fillId="0" borderId="0" xfId="2" applyNumberFormat="1" applyFont="1"/>
    <xf numFmtId="0" fontId="3" fillId="2" borderId="0" xfId="0" applyFont="1" applyFill="1"/>
    <xf numFmtId="182" fontId="3" fillId="2" borderId="0" xfId="3" applyNumberFormat="1" applyFont="1" applyFill="1"/>
    <xf numFmtId="9" fontId="3" fillId="2" borderId="0" xfId="0" applyNumberFormat="1" applyFont="1" applyFill="1"/>
    <xf numFmtId="43" fontId="3" fillId="2" borderId="0" xfId="0" applyNumberFormat="1" applyFont="1" applyFill="1"/>
    <xf numFmtId="166" fontId="3" fillId="2" borderId="0" xfId="0" applyNumberFormat="1" applyFont="1" applyFill="1"/>
    <xf numFmtId="166" fontId="3" fillId="2" borderId="0" xfId="1" applyNumberFormat="1" applyFont="1" applyFill="1"/>
    <xf numFmtId="8" fontId="3" fillId="2" borderId="0" xfId="2" applyNumberFormat="1" applyFont="1" applyFill="1"/>
    <xf numFmtId="168" fontId="0" fillId="0" borderId="0" xfId="1" applyNumberFormat="1" applyFont="1" applyAlignment="1">
      <alignment horizontal="right"/>
    </xf>
    <xf numFmtId="0" fontId="5" fillId="0" borderId="0" xfId="0" applyFont="1"/>
    <xf numFmtId="8" fontId="3" fillId="2" borderId="0" xfId="0" applyNumberFormat="1" applyFont="1" applyFill="1"/>
    <xf numFmtId="9" fontId="0" fillId="0" borderId="0" xfId="0" applyNumberFormat="1"/>
    <xf numFmtId="2" fontId="0" fillId="0" borderId="0" xfId="0" applyNumberFormat="1"/>
    <xf numFmtId="182" fontId="0" fillId="0" borderId="0" xfId="3" applyNumberFormat="1" applyFont="1"/>
    <xf numFmtId="6" fontId="3" fillId="0" borderId="0" xfId="0" applyNumberFormat="1" applyFont="1" applyFill="1"/>
    <xf numFmtId="166" fontId="0" fillId="0" borderId="0" xfId="0" applyNumberFormat="1"/>
    <xf numFmtId="0" fontId="6" fillId="0" borderId="0" xfId="0" applyFont="1"/>
    <xf numFmtId="168" fontId="3" fillId="3" borderId="0" xfId="1" applyNumberFormat="1" applyFont="1" applyFill="1"/>
    <xf numFmtId="6" fontId="3" fillId="3" borderId="0" xfId="0" applyNumberFormat="1" applyFont="1" applyFill="1"/>
    <xf numFmtId="9" fontId="3" fillId="3" borderId="0" xfId="0" applyNumberFormat="1" applyFont="1" applyFill="1"/>
    <xf numFmtId="0" fontId="9" fillId="0" borderId="0" xfId="0" applyFont="1" applyFill="1"/>
    <xf numFmtId="9" fontId="1" fillId="0" borderId="0" xfId="3"/>
    <xf numFmtId="43" fontId="1" fillId="0" borderId="0" xfId="1"/>
    <xf numFmtId="0" fontId="0" fillId="0" borderId="0" xfId="0" applyFill="1" applyBorder="1" applyAlignment="1"/>
    <xf numFmtId="43" fontId="1" fillId="0" borderId="0" xfId="1" applyFill="1" applyBorder="1" applyAlignment="1"/>
    <xf numFmtId="0" fontId="0" fillId="0" borderId="0" xfId="0" applyBorder="1"/>
    <xf numFmtId="0" fontId="11" fillId="0" borderId="0" xfId="0" applyFont="1" applyFill="1" applyBorder="1" applyAlignment="1">
      <alignment horizontal="center"/>
    </xf>
    <xf numFmtId="167" fontId="1" fillId="0" borderId="0" xfId="1" applyNumberFormat="1"/>
    <xf numFmtId="2" fontId="0" fillId="0" borderId="0" xfId="0" applyNumberFormat="1" applyFill="1" applyBorder="1" applyAlignment="1"/>
    <xf numFmtId="0" fontId="11" fillId="0" borderId="0" xfId="0" applyFont="1" applyFill="1" applyBorder="1" applyAlignment="1">
      <alignment horizontal="centerContinuous"/>
    </xf>
    <xf numFmtId="9" fontId="1" fillId="0" borderId="0" xfId="3" applyFill="1" applyBorder="1" applyAlignment="1"/>
    <xf numFmtId="0" fontId="2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Capture Rate</a:t>
            </a:r>
          </a:p>
        </c:rich>
      </c:tx>
      <c:layout>
        <c:manualLayout>
          <c:xMode val="edge"/>
          <c:yMode val="edge"/>
          <c:x val="0.37783191744472472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8445091496072"/>
          <c:y val="0.15349364278683936"/>
          <c:w val="0.79325905055559109"/>
          <c:h val="0.588392297349550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MultLook!$I$9:$I$18</c:f>
              <c:numCache>
                <c:formatCode>0%</c:formatCode>
                <c:ptCount val="10"/>
                <c:pt idx="0">
                  <c:v>0.52699999999999991</c:v>
                </c:pt>
                <c:pt idx="1">
                  <c:v>0.56039888888888878</c:v>
                </c:pt>
                <c:pt idx="2">
                  <c:v>0.59379777777777776</c:v>
                </c:pt>
                <c:pt idx="3">
                  <c:v>0.62719666666666662</c:v>
                </c:pt>
                <c:pt idx="4">
                  <c:v>0.66059555555555549</c:v>
                </c:pt>
                <c:pt idx="5">
                  <c:v>0.69399444444444436</c:v>
                </c:pt>
                <c:pt idx="6">
                  <c:v>0.72739333333333334</c:v>
                </c:pt>
                <c:pt idx="7">
                  <c:v>0.7607922222222222</c:v>
                </c:pt>
                <c:pt idx="8">
                  <c:v>0.79419111111111107</c:v>
                </c:pt>
                <c:pt idx="9">
                  <c:v>0.82759000000000005</c:v>
                </c:pt>
              </c:numCache>
            </c:numRef>
          </c:xVal>
          <c:yVal>
            <c:numRef>
              <c:f>MultLook!$K$9:$K$18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9.2592592592592587E-3</c:v>
                </c:pt>
                <c:pt idx="2">
                  <c:v>4.6296296296296294E-2</c:v>
                </c:pt>
                <c:pt idx="3">
                  <c:v>0.26851851851851855</c:v>
                </c:pt>
                <c:pt idx="4">
                  <c:v>0.29629629629629628</c:v>
                </c:pt>
                <c:pt idx="5">
                  <c:v>0.19444444444444445</c:v>
                </c:pt>
                <c:pt idx="6">
                  <c:v>6.4814814814814811E-2</c:v>
                </c:pt>
                <c:pt idx="7">
                  <c:v>0</c:v>
                </c:pt>
                <c:pt idx="8">
                  <c:v>7.407407407407407E-2</c:v>
                </c:pt>
                <c:pt idx="9">
                  <c:v>3.7037037037037035E-2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F-4B42-813D-71CC148B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81344"/>
        <c:axId val="1"/>
      </c:scatterChart>
      <c:valAx>
        <c:axId val="2019181344"/>
        <c:scaling>
          <c:orientation val="minMax"/>
          <c:max val="0.85"/>
          <c:min val="0.55000000000000004"/>
        </c:scaling>
        <c:delete val="0"/>
        <c:axPos val="b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05"/>
        <c:minorUnit val="0.02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181344"/>
        <c:crossesAt val="0.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Type I</a:t>
            </a:r>
          </a:p>
        </c:rich>
      </c:tx>
      <c:layout>
        <c:manualLayout>
          <c:xMode val="edge"/>
          <c:yMode val="edge"/>
          <c:x val="0.38838061629746001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8891001650783"/>
          <c:y val="0.15349364278683936"/>
          <c:w val="0.79552358120832378"/>
          <c:h val="0.6604877962342784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MultLook!$I$30:$I$39</c:f>
              <c:numCache>
                <c:formatCode>0.00</c:formatCode>
                <c:ptCount val="10"/>
                <c:pt idx="0">
                  <c:v>1.09074802231789</c:v>
                </c:pt>
                <c:pt idx="1">
                  <c:v>1.1118971151916117</c:v>
                </c:pt>
                <c:pt idx="2">
                  <c:v>1.1330462080653334</c:v>
                </c:pt>
                <c:pt idx="3">
                  <c:v>1.1541953009390549</c:v>
                </c:pt>
                <c:pt idx="4">
                  <c:v>1.1753443938127766</c:v>
                </c:pt>
                <c:pt idx="5">
                  <c:v>1.1964934866864982</c:v>
                </c:pt>
                <c:pt idx="6">
                  <c:v>1.2176425795602199</c:v>
                </c:pt>
                <c:pt idx="7">
                  <c:v>1.2387916724339414</c:v>
                </c:pt>
                <c:pt idx="8">
                  <c:v>1.2599407653076631</c:v>
                </c:pt>
                <c:pt idx="9">
                  <c:v>1.2810898581813848</c:v>
                </c:pt>
              </c:numCache>
            </c:numRef>
          </c:xVal>
          <c:yVal>
            <c:numRef>
              <c:f>MultLook!$K$30:$K$39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4.6296296296296294E-2</c:v>
                </c:pt>
                <c:pt idx="2">
                  <c:v>5.5555555555555552E-2</c:v>
                </c:pt>
                <c:pt idx="3">
                  <c:v>0.15740740740740741</c:v>
                </c:pt>
                <c:pt idx="4">
                  <c:v>0.22222222222222221</c:v>
                </c:pt>
                <c:pt idx="5">
                  <c:v>0.16666666666666666</c:v>
                </c:pt>
                <c:pt idx="6">
                  <c:v>0.14814814814814814</c:v>
                </c:pt>
                <c:pt idx="7">
                  <c:v>0.10185185185185185</c:v>
                </c:pt>
                <c:pt idx="8">
                  <c:v>8.3333333333333329E-2</c:v>
                </c:pt>
                <c:pt idx="9">
                  <c:v>9.2592592592592587E-3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F-41F2-BB5D-03A5C934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78864"/>
        <c:axId val="1"/>
      </c:scatterChart>
      <c:valAx>
        <c:axId val="2019178864"/>
        <c:scaling>
          <c:orientation val="minMax"/>
          <c:max val="1.3"/>
          <c:min val="1.08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5217260158303307"/>
              <c:y val="0.913984872957998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05"/>
        <c:minorUnit val="0.02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178864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Type III</a:t>
            </a:r>
          </a:p>
        </c:rich>
      </c:tx>
      <c:layout>
        <c:manualLayout>
          <c:xMode val="edge"/>
          <c:yMode val="edge"/>
          <c:x val="0.37899944199075808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8891001650783"/>
          <c:y val="0.15349364278683936"/>
          <c:w val="0.79552358120832378"/>
          <c:h val="0.6604877962342784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MultLook!$I$53:$I$62</c:f>
              <c:numCache>
                <c:formatCode>0.00</c:formatCode>
                <c:ptCount val="10"/>
                <c:pt idx="0">
                  <c:v>1.3728928670938982</c:v>
                </c:pt>
                <c:pt idx="1">
                  <c:v>1.4412828544111971</c:v>
                </c:pt>
                <c:pt idx="2">
                  <c:v>1.5096728417284961</c:v>
                </c:pt>
                <c:pt idx="3">
                  <c:v>1.578062829045795</c:v>
                </c:pt>
                <c:pt idx="4">
                  <c:v>1.646452816363094</c:v>
                </c:pt>
                <c:pt idx="5">
                  <c:v>1.7148428036803929</c:v>
                </c:pt>
                <c:pt idx="6">
                  <c:v>1.7832327909976917</c:v>
                </c:pt>
                <c:pt idx="7">
                  <c:v>1.8516227783149908</c:v>
                </c:pt>
                <c:pt idx="8">
                  <c:v>1.9200127656322898</c:v>
                </c:pt>
                <c:pt idx="9">
                  <c:v>1.9884027529495887</c:v>
                </c:pt>
              </c:numCache>
            </c:numRef>
          </c:xVal>
          <c:yVal>
            <c:numRef>
              <c:f>MultLook!$K$53:$K$62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4.6296296296296294E-2</c:v>
                </c:pt>
                <c:pt idx="2">
                  <c:v>0.10185185185185185</c:v>
                </c:pt>
                <c:pt idx="3">
                  <c:v>0.10185185185185185</c:v>
                </c:pt>
                <c:pt idx="4">
                  <c:v>0.23148148148148148</c:v>
                </c:pt>
                <c:pt idx="5">
                  <c:v>0.1388888888888889</c:v>
                </c:pt>
                <c:pt idx="6">
                  <c:v>0.19444444444444445</c:v>
                </c:pt>
                <c:pt idx="7">
                  <c:v>9.2592592592592587E-2</c:v>
                </c:pt>
                <c:pt idx="8">
                  <c:v>5.5555555555555552E-2</c:v>
                </c:pt>
                <c:pt idx="9">
                  <c:v>2.7777777777777776E-2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8-499C-9B67-5C8FEDB5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79856"/>
        <c:axId val="1"/>
      </c:scatterChart>
      <c:valAx>
        <c:axId val="2019179856"/>
        <c:scaling>
          <c:orientation val="minMax"/>
          <c:max val="2"/>
          <c:min val="1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5217260158303307"/>
              <c:y val="0.913984872957998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17985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Income Type I</a:t>
            </a:r>
          </a:p>
        </c:rich>
      </c:tx>
      <c:layout>
        <c:manualLayout>
          <c:xMode val="edge"/>
          <c:yMode val="edge"/>
          <c:x val="0.37149450254539651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8512586299117"/>
          <c:y val="0.20465819038245248"/>
          <c:w val="0.79364734634698342"/>
          <c:h val="0.5604843622973981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MultLook!$I$97:$I$106</c:f>
              <c:numCache>
                <c:formatCode>0%</c:formatCode>
                <c:ptCount val="10"/>
                <c:pt idx="0">
                  <c:v>0.51060350095251783</c:v>
                </c:pt>
                <c:pt idx="1">
                  <c:v>0.53435493419508473</c:v>
                </c:pt>
                <c:pt idx="2">
                  <c:v>0.55810636743765163</c:v>
                </c:pt>
                <c:pt idx="3">
                  <c:v>0.58185780068021853</c:v>
                </c:pt>
                <c:pt idx="4">
                  <c:v>0.60560923392278543</c:v>
                </c:pt>
                <c:pt idx="5">
                  <c:v>0.62936066716535244</c:v>
                </c:pt>
                <c:pt idx="6">
                  <c:v>0.65311210040791934</c:v>
                </c:pt>
                <c:pt idx="7">
                  <c:v>0.67686353365048624</c:v>
                </c:pt>
                <c:pt idx="8">
                  <c:v>0.70061496689305314</c:v>
                </c:pt>
                <c:pt idx="9">
                  <c:v>0.72436640013562004</c:v>
                </c:pt>
              </c:numCache>
            </c:numRef>
          </c:xVal>
          <c:yVal>
            <c:numRef>
              <c:f>MultLook!$K$97:$K$106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7.407407407407407E-2</c:v>
                </c:pt>
                <c:pt idx="2">
                  <c:v>5.5555555555555552E-2</c:v>
                </c:pt>
                <c:pt idx="3">
                  <c:v>0.17592592592592593</c:v>
                </c:pt>
                <c:pt idx="4">
                  <c:v>0.18518518518518517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0.12037037037037036</c:v>
                </c:pt>
                <c:pt idx="9">
                  <c:v>4.6296296296296294E-2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3-4A32-9FA0-D2C6F5F5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04208"/>
        <c:axId val="1"/>
      </c:scatterChart>
      <c:valAx>
        <c:axId val="2019304208"/>
        <c:scaling>
          <c:orientation val="minMax"/>
          <c:max val="0.7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6905871533509652"/>
              <c:y val="0.865145986616730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05"/>
        <c:minorUnit val="0.02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304208"/>
        <c:crossesAt val="0.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Employment Type I</a:t>
            </a:r>
          </a:p>
        </c:rich>
      </c:tx>
      <c:layout>
        <c:manualLayout>
          <c:xMode val="edge"/>
          <c:yMode val="edge"/>
          <c:x val="0.31369877210093144"/>
          <c:y val="1.62796287804223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8673691677011"/>
          <c:y val="0.15349364278683936"/>
          <c:w val="0.8061107840654238"/>
          <c:h val="0.6604877962342784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MultLook!$I$168:$I$177</c:f>
              <c:numCache>
                <c:formatCode>0.00</c:formatCode>
                <c:ptCount val="10"/>
                <c:pt idx="0">
                  <c:v>22.725637100736495</c:v>
                </c:pt>
                <c:pt idx="1">
                  <c:v>25.718113759799149</c:v>
                </c:pt>
                <c:pt idx="2">
                  <c:v>28.710590418861806</c:v>
                </c:pt>
                <c:pt idx="3">
                  <c:v>31.703067077924459</c:v>
                </c:pt>
                <c:pt idx="4">
                  <c:v>34.695543736987112</c:v>
                </c:pt>
                <c:pt idx="5">
                  <c:v>37.688020396049765</c:v>
                </c:pt>
                <c:pt idx="6">
                  <c:v>40.680497055112426</c:v>
                </c:pt>
                <c:pt idx="7">
                  <c:v>43.672973714175079</c:v>
                </c:pt>
                <c:pt idx="8">
                  <c:v>46.665450373237732</c:v>
                </c:pt>
                <c:pt idx="9">
                  <c:v>49.657927032300385</c:v>
                </c:pt>
              </c:numCache>
            </c:numRef>
          </c:xVal>
          <c:yVal>
            <c:numRef>
              <c:f>MultLook!$K$168:$K$177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3.7037037037037035E-2</c:v>
                </c:pt>
                <c:pt idx="2">
                  <c:v>2.7777777777777776E-2</c:v>
                </c:pt>
                <c:pt idx="3">
                  <c:v>0.12037037037037036</c:v>
                </c:pt>
                <c:pt idx="4">
                  <c:v>0.14814814814814814</c:v>
                </c:pt>
                <c:pt idx="5">
                  <c:v>0.25925925925925924</c:v>
                </c:pt>
                <c:pt idx="6">
                  <c:v>0.25</c:v>
                </c:pt>
                <c:pt idx="7">
                  <c:v>9.2592592592592587E-2</c:v>
                </c:pt>
                <c:pt idx="8">
                  <c:v>4.6296296296296294E-2</c:v>
                </c:pt>
                <c:pt idx="9">
                  <c:v>9.2592592592592587E-3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2-40F4-BF76-9AE651B7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05696"/>
        <c:axId val="1"/>
      </c:scatterChart>
      <c:valAx>
        <c:axId val="2019305696"/>
        <c:scaling>
          <c:orientation val="minMax"/>
          <c:max val="55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5819032773529988"/>
              <c:y val="0.913984872957998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  <c:minorUnit val="1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30569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Income</a:t>
            </a:r>
          </a:p>
        </c:rich>
      </c:tx>
      <c:layout>
        <c:manualLayout>
          <c:xMode val="edge"/>
          <c:yMode val="edge"/>
          <c:x val="0.36191678147793149"/>
          <c:y val="1.6241796880956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4741192847932"/>
          <c:y val="0.15313694202044265"/>
          <c:w val="0.79050244375442935"/>
          <c:h val="0.6171882814763295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MultLook!$I$74:$I$83</c:f>
              <c:numCache>
                <c:formatCode>0%</c:formatCode>
                <c:ptCount val="10"/>
                <c:pt idx="0">
                  <c:v>0.42622399381065301</c:v>
                </c:pt>
                <c:pt idx="1">
                  <c:v>0.44458288965791931</c:v>
                </c:pt>
                <c:pt idx="2">
                  <c:v>0.46294178550518561</c:v>
                </c:pt>
                <c:pt idx="3">
                  <c:v>0.48130068135245191</c:v>
                </c:pt>
                <c:pt idx="4">
                  <c:v>0.49965957719971821</c:v>
                </c:pt>
                <c:pt idx="5">
                  <c:v>0.51801847304698456</c:v>
                </c:pt>
                <c:pt idx="6">
                  <c:v>0.53637736889425081</c:v>
                </c:pt>
                <c:pt idx="7">
                  <c:v>0.55473626474151716</c:v>
                </c:pt>
                <c:pt idx="8">
                  <c:v>0.57309516058878351</c:v>
                </c:pt>
                <c:pt idx="9">
                  <c:v>0.59145405643604976</c:v>
                </c:pt>
              </c:numCache>
            </c:numRef>
          </c:xVal>
          <c:yVal>
            <c:numRef>
              <c:f>MultLook!$K$74:$K$83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1.8518518518518517E-2</c:v>
                </c:pt>
                <c:pt idx="2">
                  <c:v>3.7037037037037035E-2</c:v>
                </c:pt>
                <c:pt idx="3">
                  <c:v>7.407407407407407E-2</c:v>
                </c:pt>
                <c:pt idx="4">
                  <c:v>0.17592592592592593</c:v>
                </c:pt>
                <c:pt idx="5">
                  <c:v>0.17592592592592593</c:v>
                </c:pt>
                <c:pt idx="6">
                  <c:v>0.14814814814814814</c:v>
                </c:pt>
                <c:pt idx="7">
                  <c:v>0.19444444444444445</c:v>
                </c:pt>
                <c:pt idx="8">
                  <c:v>7.407407407407407E-2</c:v>
                </c:pt>
                <c:pt idx="9">
                  <c:v>9.2592592592592587E-2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1-4FE8-9CC3-F6DACA52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07184"/>
        <c:axId val="1"/>
      </c:scatterChart>
      <c:valAx>
        <c:axId val="2019307184"/>
        <c:scaling>
          <c:orientation val="minMax"/>
          <c:max val="0.6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Income/Sales Ratio</a:t>
                </a:r>
              </a:p>
            </c:rich>
          </c:tx>
          <c:layout>
            <c:manualLayout>
              <c:xMode val="edge"/>
              <c:yMode val="edge"/>
              <c:x val="0.37144090730629814"/>
              <c:y val="0.881697544966184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05"/>
        <c:minorUnit val="0.01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30718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Jobs per Million Sales</a:t>
            </a:r>
          </a:p>
        </c:rich>
      </c:tx>
      <c:layout>
        <c:manualLayout>
          <c:xMode val="edge"/>
          <c:yMode val="edge"/>
          <c:x val="0.24391053197425022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8891001650783"/>
          <c:y val="0.20000686787376037"/>
          <c:w val="0.80865722523770656"/>
          <c:h val="0.5860666360952048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MultLook!$I$143:$I$152</c:f>
              <c:numCache>
                <c:formatCode>0.00</c:formatCode>
                <c:ptCount val="10"/>
                <c:pt idx="0">
                  <c:v>19.873956015549414</c:v>
                </c:pt>
                <c:pt idx="1">
                  <c:v>22.875771519435254</c:v>
                </c:pt>
                <c:pt idx="2">
                  <c:v>25.877587023321091</c:v>
                </c:pt>
                <c:pt idx="3">
                  <c:v>28.879402527206928</c:v>
                </c:pt>
                <c:pt idx="4">
                  <c:v>31.881218031092768</c:v>
                </c:pt>
                <c:pt idx="5">
                  <c:v>34.883033534978608</c:v>
                </c:pt>
                <c:pt idx="6">
                  <c:v>37.884849038864445</c:v>
                </c:pt>
                <c:pt idx="7">
                  <c:v>40.886664542750282</c:v>
                </c:pt>
                <c:pt idx="8">
                  <c:v>43.888480046636118</c:v>
                </c:pt>
                <c:pt idx="9">
                  <c:v>46.890295550521962</c:v>
                </c:pt>
              </c:numCache>
            </c:numRef>
          </c:xVal>
          <c:yVal>
            <c:numRef>
              <c:f>MultLook!$K$143:$K$152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0.1111111111111111</c:v>
                </c:pt>
                <c:pt idx="4">
                  <c:v>0.12037037037037036</c:v>
                </c:pt>
                <c:pt idx="5">
                  <c:v>0.28703703703703703</c:v>
                </c:pt>
                <c:pt idx="6">
                  <c:v>0.24074074074074073</c:v>
                </c:pt>
                <c:pt idx="7">
                  <c:v>0.1111111111111111</c:v>
                </c:pt>
                <c:pt idx="8">
                  <c:v>2.7777777777777776E-2</c:v>
                </c:pt>
                <c:pt idx="9">
                  <c:v>9.2592592592592587E-3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A-4EB8-9CE7-5AC192D7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60592"/>
        <c:axId val="1"/>
      </c:scatterChart>
      <c:valAx>
        <c:axId val="2022660592"/>
        <c:scaling>
          <c:orientation val="minMax"/>
          <c:max val="5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Direct Jobs</a:t>
                </a:r>
              </a:p>
            </c:rich>
          </c:tx>
          <c:layout>
            <c:manualLayout>
              <c:xMode val="edge"/>
              <c:yMode val="edge"/>
              <c:x val="0.44091519241499072"/>
              <c:y val="0.88607693790584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660592"/>
        <c:crossesAt val="0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Income Type III</a:t>
            </a:r>
          </a:p>
        </c:rich>
      </c:tx>
      <c:layout>
        <c:manualLayout>
          <c:xMode val="edge"/>
          <c:yMode val="edge"/>
          <c:x val="0.36091407039496093"/>
          <c:y val="3.64475840739807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2612543181109"/>
          <c:y val="0.18907184238377522"/>
          <c:w val="0.81957570152189041"/>
          <c:h val="0.6264428512715444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MultLook!$I$121:$I$131</c:f>
              <c:numCache>
                <c:formatCode>_(* #,##0.00_);_(* \(#,##0.00\);_(* "-"??_);_(@_)</c:formatCode>
                <c:ptCount val="11"/>
                <c:pt idx="0">
                  <c:v>0.65559289745156535</c:v>
                </c:pt>
                <c:pt idx="1">
                  <c:v>0.70072959149856706</c:v>
                </c:pt>
                <c:pt idx="2">
                  <c:v>0.74586628554556889</c:v>
                </c:pt>
                <c:pt idx="3">
                  <c:v>0.7910029795925706</c:v>
                </c:pt>
                <c:pt idx="4">
                  <c:v>0.83613967363957231</c:v>
                </c:pt>
                <c:pt idx="5">
                  <c:v>0.88127636768657402</c:v>
                </c:pt>
                <c:pt idx="6">
                  <c:v>0.92641306173357585</c:v>
                </c:pt>
                <c:pt idx="7">
                  <c:v>0.97154975578057756</c:v>
                </c:pt>
                <c:pt idx="8">
                  <c:v>1.0166864498275794</c:v>
                </c:pt>
                <c:pt idx="9">
                  <c:v>1.0618231438745811</c:v>
                </c:pt>
                <c:pt idx="10">
                  <c:v>1.1100000000000001</c:v>
                </c:pt>
              </c:numCache>
            </c:numRef>
          </c:xVal>
          <c:yVal>
            <c:numRef>
              <c:f>MultLook!$K$121:$K$131</c:f>
              <c:numCache>
                <c:formatCode>0%</c:formatCode>
                <c:ptCount val="11"/>
                <c:pt idx="0">
                  <c:v>9.2592592592592587E-3</c:v>
                </c:pt>
                <c:pt idx="1">
                  <c:v>2.7777777777777776E-2</c:v>
                </c:pt>
                <c:pt idx="2">
                  <c:v>6.4814814814814811E-2</c:v>
                </c:pt>
                <c:pt idx="3">
                  <c:v>7.407407407407407E-2</c:v>
                </c:pt>
                <c:pt idx="4">
                  <c:v>0.20370370370370369</c:v>
                </c:pt>
                <c:pt idx="5">
                  <c:v>0.12962962962962962</c:v>
                </c:pt>
                <c:pt idx="6">
                  <c:v>0.15740740740740741</c:v>
                </c:pt>
                <c:pt idx="7">
                  <c:v>0.12962962962962962</c:v>
                </c:pt>
                <c:pt idx="8">
                  <c:v>0.14814814814814814</c:v>
                </c:pt>
                <c:pt idx="9">
                  <c:v>3.7037037037037035E-2</c:v>
                </c:pt>
                <c:pt idx="10">
                  <c:v>1.8518518518518517E-2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09-835F-C85897E3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61584"/>
        <c:axId val="1"/>
      </c:scatterChart>
      <c:valAx>
        <c:axId val="2022661584"/>
        <c:scaling>
          <c:orientation val="minMax"/>
          <c:max val="1.1499999999999999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3798426251055145"/>
              <c:y val="0.8884098618032811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661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Employment Type III</a:t>
            </a:r>
          </a:p>
        </c:rich>
      </c:tx>
      <c:layout>
        <c:manualLayout>
          <c:xMode val="edge"/>
          <c:yMode val="edge"/>
          <c:x val="0.33902567411405388"/>
          <c:y val="3.7124107156470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4589258507923"/>
          <c:y val="0.19722181926875193"/>
          <c:w val="0.83525319711898183"/>
          <c:h val="0.621828794870888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MultLook!$I$190:$I$200</c:f>
              <c:numCache>
                <c:formatCode>0.00</c:formatCode>
                <c:ptCount val="11"/>
                <c:pt idx="0">
                  <c:v>28.321191210687108</c:v>
                </c:pt>
                <c:pt idx="1">
                  <c:v>31.690070756346497</c:v>
                </c:pt>
                <c:pt idx="2">
                  <c:v>35.05895030200589</c:v>
                </c:pt>
                <c:pt idx="3">
                  <c:v>38.427829847665279</c:v>
                </c:pt>
                <c:pt idx="4">
                  <c:v>41.796709393324669</c:v>
                </c:pt>
                <c:pt idx="5">
                  <c:v>45.165588938984058</c:v>
                </c:pt>
                <c:pt idx="6">
                  <c:v>48.534468484643455</c:v>
                </c:pt>
                <c:pt idx="7">
                  <c:v>51.903348030302844</c:v>
                </c:pt>
                <c:pt idx="8">
                  <c:v>55.272227575962233</c:v>
                </c:pt>
                <c:pt idx="9">
                  <c:v>58.641107121621623</c:v>
                </c:pt>
                <c:pt idx="10" formatCode="General">
                  <c:v>62.01</c:v>
                </c:pt>
              </c:numCache>
            </c:numRef>
          </c:xVal>
          <c:yVal>
            <c:numRef>
              <c:f>MultLook!$K$190:$K$200</c:f>
              <c:numCache>
                <c:formatCode>0%</c:formatCode>
                <c:ptCount val="11"/>
                <c:pt idx="0">
                  <c:v>9.2592592592592587E-3</c:v>
                </c:pt>
                <c:pt idx="1">
                  <c:v>3.7037037037037035E-2</c:v>
                </c:pt>
                <c:pt idx="2">
                  <c:v>4.6296296296296294E-2</c:v>
                </c:pt>
                <c:pt idx="3">
                  <c:v>5.5555555555555552E-2</c:v>
                </c:pt>
                <c:pt idx="4">
                  <c:v>0.15740740740740741</c:v>
                </c:pt>
                <c:pt idx="5">
                  <c:v>0.15740740740740741</c:v>
                </c:pt>
                <c:pt idx="6">
                  <c:v>0.19444444444444445</c:v>
                </c:pt>
                <c:pt idx="7">
                  <c:v>0.25925925925925924</c:v>
                </c:pt>
                <c:pt idx="8">
                  <c:v>5.5555555555555552E-2</c:v>
                </c:pt>
                <c:pt idx="9">
                  <c:v>1.8518518518518517E-2</c:v>
                </c:pt>
                <c:pt idx="10">
                  <c:v>9.2592592592592587E-3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5-441F-807F-BEB4A143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58112"/>
        <c:axId val="1"/>
      </c:scatterChart>
      <c:valAx>
        <c:axId val="2022658112"/>
        <c:scaling>
          <c:orientation val="minMax"/>
          <c:max val="65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5645356123735742"/>
              <c:y val="0.89329882845258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658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35</xdr:row>
      <xdr:rowOff>38100</xdr:rowOff>
    </xdr:from>
    <xdr:to>
      <xdr:col>4</xdr:col>
      <xdr:colOff>1066800</xdr:colOff>
      <xdr:row>36</xdr:row>
      <xdr:rowOff>22860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7E568A2-E9EA-1B1D-58A8-85F5D6AFD4FD}"/>
            </a:ext>
          </a:extLst>
        </xdr:cNvPr>
        <xdr:cNvSpPr>
          <a:spLocks noChangeShapeType="1"/>
        </xdr:cNvSpPr>
      </xdr:nvSpPr>
      <xdr:spPr bwMode="auto">
        <a:xfrm flipH="1">
          <a:off x="3718560" y="61341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822960</xdr:colOff>
      <xdr:row>35</xdr:row>
      <xdr:rowOff>45720</xdr:rowOff>
    </xdr:from>
    <xdr:to>
      <xdr:col>4</xdr:col>
      <xdr:colOff>1074420</xdr:colOff>
      <xdr:row>35</xdr:row>
      <xdr:rowOff>45720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5B82DD11-0942-564F-EE08-1A080F916E5A}"/>
            </a:ext>
          </a:extLst>
        </xdr:cNvPr>
        <xdr:cNvSpPr>
          <a:spLocks noChangeShapeType="1"/>
        </xdr:cNvSpPr>
      </xdr:nvSpPr>
      <xdr:spPr bwMode="auto">
        <a:xfrm>
          <a:off x="3474720" y="6141720"/>
          <a:ext cx="251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1074420</xdr:colOff>
      <xdr:row>35</xdr:row>
      <xdr:rowOff>38100</xdr:rowOff>
    </xdr:from>
    <xdr:to>
      <xdr:col>9</xdr:col>
      <xdr:colOff>1074420</xdr:colOff>
      <xdr:row>36</xdr:row>
      <xdr:rowOff>22860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D366DECF-5B84-0475-C650-4466D2F7C9C8}"/>
            </a:ext>
          </a:extLst>
        </xdr:cNvPr>
        <xdr:cNvSpPr>
          <a:spLocks noChangeShapeType="1"/>
        </xdr:cNvSpPr>
      </xdr:nvSpPr>
      <xdr:spPr bwMode="auto">
        <a:xfrm flipH="1">
          <a:off x="7589520" y="61341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0.43111</cdr:x>
      <cdr:y>0.44675</cdr:y>
    </cdr:from>
    <cdr:to>
      <cdr:x>0.4798</cdr:x>
      <cdr:y>0.71276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2A033777-A41A-70F6-F31D-D5DEBCC266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8389" y="1495323"/>
          <a:ext cx="197739" cy="891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Mark Twain 0.88</a:t>
          </a:r>
        </a:p>
      </cdr:txBody>
    </cdr:sp>
  </cdr:relSizeAnchor>
  <cdr:relSizeAnchor xmlns:cdr="http://schemas.openxmlformats.org/drawingml/2006/chartDrawing">
    <cdr:from>
      <cdr:x>0.53505</cdr:x>
      <cdr:y>0.51186</cdr:y>
    </cdr:from>
    <cdr:to>
      <cdr:x>0.58374</cdr:x>
      <cdr:y>0.67548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C08E4F5F-8931-E350-533A-45E777CDC1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562" y="1713625"/>
          <a:ext cx="197739" cy="548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Oahe 0.93</a:t>
          </a:r>
        </a:p>
      </cdr:txBody>
    </cdr:sp>
  </cdr:relSizeAnchor>
  <cdr:relSizeAnchor xmlns:cdr="http://schemas.openxmlformats.org/drawingml/2006/chartDrawing">
    <cdr:from>
      <cdr:x>0.84324</cdr:x>
      <cdr:y>0.33565</cdr:y>
    </cdr:from>
    <cdr:to>
      <cdr:x>0.89193</cdr:x>
      <cdr:y>0.6629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AE6E55FD-B062-2C74-C303-8CE2D9BD42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2250" y="1122831"/>
          <a:ext cx="197739" cy="10971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Saylorville Lake 1.11</a:t>
          </a:r>
        </a:p>
      </cdr:txBody>
    </cdr:sp>
  </cdr:relSizeAnchor>
  <cdr:relSizeAnchor xmlns:cdr="http://schemas.openxmlformats.org/drawingml/2006/chartDrawing">
    <cdr:from>
      <cdr:x>0.62829</cdr:x>
      <cdr:y>0.48112</cdr:y>
    </cdr:from>
    <cdr:to>
      <cdr:x>0.67698</cdr:x>
      <cdr:y>0.77884</cdr:y>
    </cdr:to>
    <cdr:sp macro="" textlink="">
      <cdr:nvSpPr>
        <cdr:cNvPr id="23556" name="Text Box 4">
          <a:extLst xmlns:a="http://schemas.openxmlformats.org/drawingml/2006/main">
            <a:ext uri="{FF2B5EF4-FFF2-40B4-BE49-F238E27FC236}">
              <a16:creationId xmlns:a16="http://schemas.microsoft.com/office/drawing/2014/main" id="{C5773C5D-A909-0358-D603-E0B40C03858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9232" y="1610561"/>
          <a:ext cx="197739" cy="9981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0.97</a:t>
          </a:r>
        </a:p>
      </cdr:txBody>
    </cdr:sp>
  </cdr:relSizeAnchor>
  <cdr:relSizeAnchor xmlns:cdr="http://schemas.openxmlformats.org/drawingml/2006/chartDrawing">
    <cdr:from>
      <cdr:x>0.21762</cdr:x>
      <cdr:y>0.35429</cdr:y>
    </cdr:from>
    <cdr:to>
      <cdr:x>0.2663</cdr:x>
      <cdr:y>0.59754</cdr:y>
    </cdr:to>
    <cdr:sp macro="" textlink="">
      <cdr:nvSpPr>
        <cdr:cNvPr id="23557" name="Text Box 5">
          <a:extLst xmlns:a="http://schemas.openxmlformats.org/drawingml/2006/main">
            <a:ext uri="{FF2B5EF4-FFF2-40B4-BE49-F238E27FC236}">
              <a16:creationId xmlns:a16="http://schemas.microsoft.com/office/drawing/2014/main" id="{603C2F18-FAB4-FBF0-D432-1F5DF765A72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1304" y="1185319"/>
          <a:ext cx="197739" cy="8155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Dworshak 0.74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0.79255</cdr:x>
      <cdr:y>0.53919</cdr:y>
    </cdr:from>
    <cdr:to>
      <cdr:x>0.84171</cdr:x>
      <cdr:y>0.71964</cdr:y>
    </cdr:to>
    <cdr:sp macro="" textlink="">
      <cdr:nvSpPr>
        <cdr:cNvPr id="30721" name="Text Box 1">
          <a:extLst xmlns:a="http://schemas.openxmlformats.org/drawingml/2006/main">
            <a:ext uri="{FF2B5EF4-FFF2-40B4-BE49-F238E27FC236}">
              <a16:creationId xmlns:a16="http://schemas.microsoft.com/office/drawing/2014/main" id="{C6B32AA9-BD8A-6FB6-30E2-A1CCE1E28F7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2202" y="1772379"/>
          <a:ext cx="198177" cy="5940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Norfork 58</a:t>
          </a:r>
        </a:p>
      </cdr:txBody>
    </cdr:sp>
  </cdr:relSizeAnchor>
  <cdr:relSizeAnchor xmlns:cdr="http://schemas.openxmlformats.org/drawingml/2006/chartDrawing">
    <cdr:from>
      <cdr:x>0.51339</cdr:x>
      <cdr:y>0.54475</cdr:y>
    </cdr:from>
    <cdr:to>
      <cdr:x>0.56255</cdr:x>
      <cdr:y>0.72061</cdr:y>
    </cdr:to>
    <cdr:sp macro="" textlink="">
      <cdr:nvSpPr>
        <cdr:cNvPr id="30722" name="Text Box 2">
          <a:extLst xmlns:a="http://schemas.openxmlformats.org/drawingml/2006/main">
            <a:ext uri="{FF2B5EF4-FFF2-40B4-BE49-F238E27FC236}">
              <a16:creationId xmlns:a16="http://schemas.microsoft.com/office/drawing/2014/main" id="{A6E8E121-EB9E-72D8-6914-36ACFF26181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909" y="1790694"/>
          <a:ext cx="198177" cy="5789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McNary 46</a:t>
          </a:r>
        </a:p>
      </cdr:txBody>
    </cdr:sp>
  </cdr:relSizeAnchor>
  <cdr:relSizeAnchor xmlns:cdr="http://schemas.openxmlformats.org/drawingml/2006/chartDrawing">
    <cdr:from>
      <cdr:x>0.31576</cdr:x>
      <cdr:y>0.39647</cdr:y>
    </cdr:from>
    <cdr:to>
      <cdr:x>0.36492</cdr:x>
      <cdr:y>0.67199</cdr:y>
    </cdr:to>
    <cdr:sp macro="" textlink="">
      <cdr:nvSpPr>
        <cdr:cNvPr id="30723" name="Text Box 3">
          <a:extLst xmlns:a="http://schemas.openxmlformats.org/drawingml/2006/main">
            <a:ext uri="{FF2B5EF4-FFF2-40B4-BE49-F238E27FC236}">
              <a16:creationId xmlns:a16="http://schemas.microsoft.com/office/drawing/2014/main" id="{C2056B70-5C64-46E8-8792-D409CD2373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0276" y="1302568"/>
          <a:ext cx="198177" cy="90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37</a:t>
          </a:r>
        </a:p>
      </cdr:txBody>
    </cdr:sp>
  </cdr:relSizeAnchor>
  <cdr:relSizeAnchor xmlns:cdr="http://schemas.openxmlformats.org/drawingml/2006/chartDrawing">
    <cdr:from>
      <cdr:x>0.61244</cdr:x>
      <cdr:y>0.47702</cdr:y>
    </cdr:from>
    <cdr:to>
      <cdr:x>0.66161</cdr:x>
      <cdr:y>0.71771</cdr:y>
    </cdr:to>
    <cdr:sp macro="" textlink="">
      <cdr:nvSpPr>
        <cdr:cNvPr id="30724" name="Text Box 4">
          <a:extLst xmlns:a="http://schemas.openxmlformats.org/drawingml/2006/main">
            <a:ext uri="{FF2B5EF4-FFF2-40B4-BE49-F238E27FC236}">
              <a16:creationId xmlns:a16="http://schemas.microsoft.com/office/drawing/2014/main" id="{E0BCF2CE-50A9-5275-8A26-FBBDDA482C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66207" y="1567732"/>
          <a:ext cx="198177" cy="7923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Wappapello 51</a:t>
          </a:r>
        </a:p>
      </cdr:txBody>
    </cdr:sp>
  </cdr:relSizeAnchor>
  <cdr:relSizeAnchor xmlns:cdr="http://schemas.openxmlformats.org/drawingml/2006/chartDrawing">
    <cdr:from>
      <cdr:x>0.19991</cdr:x>
      <cdr:y>0.46154</cdr:y>
    </cdr:from>
    <cdr:to>
      <cdr:x>0.24907</cdr:x>
      <cdr:y>0.72303</cdr:y>
    </cdr:to>
    <cdr:sp macro="" textlink="">
      <cdr:nvSpPr>
        <cdr:cNvPr id="30725" name="Text Box 5">
          <a:extLst xmlns:a="http://schemas.openxmlformats.org/drawingml/2006/main">
            <a:ext uri="{FF2B5EF4-FFF2-40B4-BE49-F238E27FC236}">
              <a16:creationId xmlns:a16="http://schemas.microsoft.com/office/drawing/2014/main" id="{E083ABE4-F612-961B-3BB2-C5871114331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3285" y="1516770"/>
          <a:ext cx="198177" cy="860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30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</xdr:row>
      <xdr:rowOff>0</xdr:rowOff>
    </xdr:from>
    <xdr:to>
      <xdr:col>7</xdr:col>
      <xdr:colOff>381000</xdr:colOff>
      <xdr:row>21</xdr:row>
      <xdr:rowOff>91440</xdr:rowOff>
    </xdr:to>
    <xdr:graphicFrame macro="">
      <xdr:nvGraphicFramePr>
        <xdr:cNvPr id="15361" name="Chart 1">
          <a:extLst>
            <a:ext uri="{FF2B5EF4-FFF2-40B4-BE49-F238E27FC236}">
              <a16:creationId xmlns:a16="http://schemas.microsoft.com/office/drawing/2014/main" id="{A2E3B70D-0643-7D29-C417-DBE9675FF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403860</xdr:colOff>
      <xdr:row>42</xdr:row>
      <xdr:rowOff>91440</xdr:rowOff>
    </xdr:to>
    <xdr:graphicFrame macro="">
      <xdr:nvGraphicFramePr>
        <xdr:cNvPr id="15362" name="Chart 2">
          <a:extLst>
            <a:ext uri="{FF2B5EF4-FFF2-40B4-BE49-F238E27FC236}">
              <a16:creationId xmlns:a16="http://schemas.microsoft.com/office/drawing/2014/main" id="{CC6E6F95-8EC6-7E91-3B38-C0273E008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403860</xdr:colOff>
      <xdr:row>64</xdr:row>
      <xdr:rowOff>91440</xdr:rowOff>
    </xdr:to>
    <xdr:graphicFrame macro="">
      <xdr:nvGraphicFramePr>
        <xdr:cNvPr id="15363" name="Chart 3">
          <a:extLst>
            <a:ext uri="{FF2B5EF4-FFF2-40B4-BE49-F238E27FC236}">
              <a16:creationId xmlns:a16="http://schemas.microsoft.com/office/drawing/2014/main" id="{B7602795-9BF0-4452-B8D4-BA49D3E6F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7</xdr:col>
      <xdr:colOff>403860</xdr:colOff>
      <xdr:row>109</xdr:row>
      <xdr:rowOff>91440</xdr:rowOff>
    </xdr:to>
    <xdr:graphicFrame macro="">
      <xdr:nvGraphicFramePr>
        <xdr:cNvPr id="15364" name="Chart 4">
          <a:extLst>
            <a:ext uri="{FF2B5EF4-FFF2-40B4-BE49-F238E27FC236}">
              <a16:creationId xmlns:a16="http://schemas.microsoft.com/office/drawing/2014/main" id="{552DFA54-6D7C-664F-9A37-74EBBD93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7</xdr:col>
      <xdr:colOff>350520</xdr:colOff>
      <xdr:row>179</xdr:row>
      <xdr:rowOff>91440</xdr:rowOff>
    </xdr:to>
    <xdr:graphicFrame macro="">
      <xdr:nvGraphicFramePr>
        <xdr:cNvPr id="15365" name="Chart 5">
          <a:extLst>
            <a:ext uri="{FF2B5EF4-FFF2-40B4-BE49-F238E27FC236}">
              <a16:creationId xmlns:a16="http://schemas.microsoft.com/office/drawing/2014/main" id="{69D56320-7DE0-1D9C-1751-D1A35C5AA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66</xdr:row>
      <xdr:rowOff>144780</xdr:rowOff>
    </xdr:from>
    <xdr:to>
      <xdr:col>7</xdr:col>
      <xdr:colOff>365760</xdr:colOff>
      <xdr:row>86</xdr:row>
      <xdr:rowOff>76200</xdr:rowOff>
    </xdr:to>
    <xdr:graphicFrame macro="">
      <xdr:nvGraphicFramePr>
        <xdr:cNvPr id="15366" name="Chart 6">
          <a:extLst>
            <a:ext uri="{FF2B5EF4-FFF2-40B4-BE49-F238E27FC236}">
              <a16:creationId xmlns:a16="http://schemas.microsoft.com/office/drawing/2014/main" id="{4BE1D485-6BF8-BBC7-1F62-5C21DB1E6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135</xdr:row>
      <xdr:rowOff>144780</xdr:rowOff>
    </xdr:from>
    <xdr:to>
      <xdr:col>7</xdr:col>
      <xdr:colOff>403860</xdr:colOff>
      <xdr:row>155</xdr:row>
      <xdr:rowOff>68580</xdr:rowOff>
    </xdr:to>
    <xdr:graphicFrame macro="">
      <xdr:nvGraphicFramePr>
        <xdr:cNvPr id="15367" name="Chart 7">
          <a:extLst>
            <a:ext uri="{FF2B5EF4-FFF2-40B4-BE49-F238E27FC236}">
              <a16:creationId xmlns:a16="http://schemas.microsoft.com/office/drawing/2014/main" id="{BB5CD5C7-7042-6A91-0A4B-F7D40A9B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601980</xdr:colOff>
      <xdr:row>111</xdr:row>
      <xdr:rowOff>7620</xdr:rowOff>
    </xdr:from>
    <xdr:to>
      <xdr:col>7</xdr:col>
      <xdr:colOff>388620</xdr:colOff>
      <xdr:row>130</xdr:row>
      <xdr:rowOff>167640</xdr:rowOff>
    </xdr:to>
    <xdr:graphicFrame macro="">
      <xdr:nvGraphicFramePr>
        <xdr:cNvPr id="15368" name="Chart 8">
          <a:extLst>
            <a:ext uri="{FF2B5EF4-FFF2-40B4-BE49-F238E27FC236}">
              <a16:creationId xmlns:a16="http://schemas.microsoft.com/office/drawing/2014/main" id="{AC587C77-8123-4D5E-2DB3-8DCF57644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180</xdr:row>
      <xdr:rowOff>129540</xdr:rowOff>
    </xdr:from>
    <xdr:to>
      <xdr:col>7</xdr:col>
      <xdr:colOff>365760</xdr:colOff>
      <xdr:row>200</xdr:row>
      <xdr:rowOff>60960</xdr:rowOff>
    </xdr:to>
    <xdr:graphicFrame macro="">
      <xdr:nvGraphicFramePr>
        <xdr:cNvPr id="15369" name="Chart 9">
          <a:extLst>
            <a:ext uri="{FF2B5EF4-FFF2-40B4-BE49-F238E27FC236}">
              <a16:creationId xmlns:a16="http://schemas.microsoft.com/office/drawing/2014/main" id="{B1107AF6-E5F1-C069-0200-92A4BBD3D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0.67211</cdr:x>
      <cdr:y>0.33455</cdr:y>
    </cdr:from>
    <cdr:to>
      <cdr:x>0.76023</cdr:x>
      <cdr:y>0.38559</cdr:y>
    </cdr:to>
    <cdr:sp macro="" textlink="">
      <cdr:nvSpPr>
        <cdr:cNvPr id="16385" name="Text Box 1">
          <a:extLst xmlns:a="http://schemas.openxmlformats.org/drawingml/2006/main">
            <a:ext uri="{FF2B5EF4-FFF2-40B4-BE49-F238E27FC236}">
              <a16:creationId xmlns:a16="http://schemas.microsoft.com/office/drawing/2014/main" id="{362A3A4A-2BB6-5632-F5AE-8D75594A4DA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7197" y="1096211"/>
          <a:ext cx="357908" cy="1676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  <cdr:relSizeAnchor xmlns:cdr="http://schemas.openxmlformats.org/drawingml/2006/chartDrawing">
    <cdr:from>
      <cdr:x>0.71495</cdr:x>
      <cdr:y>0.45549</cdr:y>
    </cdr:from>
    <cdr:to>
      <cdr:x>0.75999</cdr:x>
      <cdr:y>0.64102</cdr:y>
    </cdr:to>
    <cdr:sp macro="" textlink="">
      <cdr:nvSpPr>
        <cdr:cNvPr id="16386" name="Text Box 2">
          <a:extLst xmlns:a="http://schemas.openxmlformats.org/drawingml/2006/main">
            <a:ext uri="{FF2B5EF4-FFF2-40B4-BE49-F238E27FC236}">
              <a16:creationId xmlns:a16="http://schemas.microsoft.com/office/drawing/2014/main" id="{D942A44E-4DF9-8BEB-A9AE-65E08AF13B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1208" y="1493403"/>
          <a:ext cx="182908" cy="6092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Oahe 78%</a:t>
          </a:r>
        </a:p>
      </cdr:txBody>
    </cdr:sp>
  </cdr:relSizeAnchor>
  <cdr:relSizeAnchor xmlns:cdr="http://schemas.openxmlformats.org/drawingml/2006/chartDrawing">
    <cdr:from>
      <cdr:x>0.37049</cdr:x>
      <cdr:y>0.35802</cdr:y>
    </cdr:from>
    <cdr:to>
      <cdr:x>0.41748</cdr:x>
      <cdr:y>0.63884</cdr:y>
    </cdr:to>
    <cdr:sp macro="" textlink="">
      <cdr:nvSpPr>
        <cdr:cNvPr id="16387" name="Text Box 3">
          <a:extLst xmlns:a="http://schemas.openxmlformats.org/drawingml/2006/main">
            <a:ext uri="{FF2B5EF4-FFF2-40B4-BE49-F238E27FC236}">
              <a16:creationId xmlns:a16="http://schemas.microsoft.com/office/drawing/2014/main" id="{93F01B2E-E25A-2662-3697-204BCA22DC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204" y="1173266"/>
          <a:ext cx="190818" cy="9222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Shelbyville 63%</a:t>
          </a:r>
        </a:p>
      </cdr:txBody>
    </cdr:sp>
  </cdr:relSizeAnchor>
  <cdr:relSizeAnchor xmlns:cdr="http://schemas.openxmlformats.org/drawingml/2006/chartDrawing">
    <cdr:from>
      <cdr:x>0.23198</cdr:x>
      <cdr:y>0.35802</cdr:y>
    </cdr:from>
    <cdr:to>
      <cdr:x>0.28261</cdr:x>
      <cdr:y>0.6086</cdr:y>
    </cdr:to>
    <cdr:sp macro="" textlink="">
      <cdr:nvSpPr>
        <cdr:cNvPr id="16388" name="Text Box 4">
          <a:extLst xmlns:a="http://schemas.openxmlformats.org/drawingml/2006/main">
            <a:ext uri="{FF2B5EF4-FFF2-40B4-BE49-F238E27FC236}">
              <a16:creationId xmlns:a16="http://schemas.microsoft.com/office/drawing/2014/main" id="{A5833D87-E951-F953-3438-27323D3877B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9637" y="1173266"/>
          <a:ext cx="205648" cy="822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Dworshak 57%</a:t>
          </a:r>
        </a:p>
      </cdr:txBody>
    </cdr:sp>
  </cdr:relSizeAnchor>
  <cdr:relSizeAnchor xmlns:cdr="http://schemas.openxmlformats.org/drawingml/2006/chartDrawing">
    <cdr:from>
      <cdr:x>0.50584</cdr:x>
      <cdr:y>0.35802</cdr:y>
    </cdr:from>
    <cdr:to>
      <cdr:x>0.54723</cdr:x>
      <cdr:y>0.69205</cdr:y>
    </cdr:to>
    <cdr:sp macro="" textlink="">
      <cdr:nvSpPr>
        <cdr:cNvPr id="16389" name="Text Box 5">
          <a:extLst xmlns:a="http://schemas.openxmlformats.org/drawingml/2006/main">
            <a:ext uri="{FF2B5EF4-FFF2-40B4-BE49-F238E27FC236}">
              <a16:creationId xmlns:a16="http://schemas.microsoft.com/office/drawing/2014/main" id="{A8517E41-C192-47F8-61C7-72E152F09D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1919" y="1173266"/>
          <a:ext cx="168078" cy="1097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Stockton Lake 70%</a:t>
          </a:r>
        </a:p>
      </cdr:txBody>
    </cdr:sp>
  </cdr:relSizeAnchor>
  <cdr:relSizeAnchor xmlns:cdr="http://schemas.openxmlformats.org/drawingml/2006/chartDrawing">
    <cdr:from>
      <cdr:x>0.55818</cdr:x>
      <cdr:y>0.19306</cdr:y>
    </cdr:from>
    <cdr:to>
      <cdr:x>0.59956</cdr:x>
      <cdr:y>0.52709</cdr:y>
    </cdr:to>
    <cdr:sp macro="" textlink="">
      <cdr:nvSpPr>
        <cdr:cNvPr id="16390" name="Text Box 6">
          <a:extLst xmlns:a="http://schemas.openxmlformats.org/drawingml/2006/main">
            <a:ext uri="{FF2B5EF4-FFF2-40B4-BE49-F238E27FC236}">
              <a16:creationId xmlns:a16="http://schemas.microsoft.com/office/drawing/2014/main" id="{4E5895CB-7BF6-3DFF-B39B-0184513B3D4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4488" y="631495"/>
          <a:ext cx="168078" cy="1097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71%</a:t>
          </a:r>
        </a:p>
      </cdr:txBody>
    </cdr:sp>
  </cdr:relSizeAnchor>
  <cdr:relSizeAnchor xmlns:cdr="http://schemas.openxmlformats.org/drawingml/2006/chartDrawing">
    <cdr:from>
      <cdr:x>0.83837</cdr:x>
      <cdr:y>0.30214</cdr:y>
    </cdr:from>
    <cdr:to>
      <cdr:x>0.87976</cdr:x>
      <cdr:y>0.63618</cdr:y>
    </cdr:to>
    <cdr:sp macro="" textlink="">
      <cdr:nvSpPr>
        <cdr:cNvPr id="16391" name="Text Box 7">
          <a:extLst xmlns:a="http://schemas.openxmlformats.org/drawingml/2006/main">
            <a:ext uri="{FF2B5EF4-FFF2-40B4-BE49-F238E27FC236}">
              <a16:creationId xmlns:a16="http://schemas.microsoft.com/office/drawing/2014/main" id="{506775FB-2A31-CE1D-21E7-BDF693AAB5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2476" y="989763"/>
          <a:ext cx="168078" cy="1097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83%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0.76779</cdr:x>
      <cdr:y>0.21773</cdr:y>
    </cdr:from>
    <cdr:to>
      <cdr:x>0.82208</cdr:x>
      <cdr:y>0.51693</cdr:y>
    </cdr:to>
    <cdr:sp macro="" textlink="">
      <cdr:nvSpPr>
        <cdr:cNvPr id="17409" name="Text Box 1">
          <a:extLst xmlns:a="http://schemas.openxmlformats.org/drawingml/2006/main">
            <a:ext uri="{FF2B5EF4-FFF2-40B4-BE49-F238E27FC236}">
              <a16:creationId xmlns:a16="http://schemas.microsoft.com/office/drawing/2014/main" id="{4E6C81EC-A23A-8284-C285-ECB0A01627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1660" y="712523"/>
          <a:ext cx="220904" cy="982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 Percy Priest 1.25</a:t>
          </a:r>
        </a:p>
      </cdr:txBody>
    </cdr:sp>
  </cdr:relSizeAnchor>
  <cdr:relSizeAnchor xmlns:cdr="http://schemas.openxmlformats.org/drawingml/2006/chartDrawing">
    <cdr:from>
      <cdr:x>0.57547</cdr:x>
      <cdr:y>0.46009</cdr:y>
    </cdr:from>
    <cdr:to>
      <cdr:x>0.62976</cdr:x>
      <cdr:y>0.75929</cdr:y>
    </cdr:to>
    <cdr:sp macro="" textlink="">
      <cdr:nvSpPr>
        <cdr:cNvPr id="17410" name="Text Box 2">
          <a:extLst xmlns:a="http://schemas.openxmlformats.org/drawingml/2006/main">
            <a:ext uri="{FF2B5EF4-FFF2-40B4-BE49-F238E27FC236}">
              <a16:creationId xmlns:a16="http://schemas.microsoft.com/office/drawing/2014/main" id="{61878C45-0E03-BDF2-E20C-AD8E7814035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9086" y="1508496"/>
          <a:ext cx="220904" cy="98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Mark Twain 1.21</a:t>
          </a:r>
        </a:p>
      </cdr:txBody>
    </cdr:sp>
  </cdr:relSizeAnchor>
  <cdr:relSizeAnchor xmlns:cdr="http://schemas.openxmlformats.org/drawingml/2006/chartDrawing">
    <cdr:from>
      <cdr:x>0.39678</cdr:x>
      <cdr:y>0.46009</cdr:y>
    </cdr:from>
    <cdr:to>
      <cdr:x>0.45107</cdr:x>
      <cdr:y>0.75929</cdr:y>
    </cdr:to>
    <cdr:sp macro="" textlink="">
      <cdr:nvSpPr>
        <cdr:cNvPr id="17411" name="Text Box 3">
          <a:extLst xmlns:a="http://schemas.openxmlformats.org/drawingml/2006/main">
            <a:ext uri="{FF2B5EF4-FFF2-40B4-BE49-F238E27FC236}">
              <a16:creationId xmlns:a16="http://schemas.microsoft.com/office/drawing/2014/main" id="{F04D240D-E661-0533-C1F8-E39139058A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1986" y="1508496"/>
          <a:ext cx="220903" cy="98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Raystown 1.15</a:t>
          </a:r>
        </a:p>
      </cdr:txBody>
    </cdr:sp>
  </cdr:relSizeAnchor>
  <cdr:relSizeAnchor xmlns:cdr="http://schemas.openxmlformats.org/drawingml/2006/chartDrawing">
    <cdr:from>
      <cdr:x>0.23099</cdr:x>
      <cdr:y>0.36455</cdr:y>
    </cdr:from>
    <cdr:to>
      <cdr:x>0.28528</cdr:x>
      <cdr:y>0.66375</cdr:y>
    </cdr:to>
    <cdr:sp macro="" textlink="">
      <cdr:nvSpPr>
        <cdr:cNvPr id="17412" name="Text Box 4">
          <a:extLst xmlns:a="http://schemas.openxmlformats.org/drawingml/2006/main">
            <a:ext uri="{FF2B5EF4-FFF2-40B4-BE49-F238E27FC236}">
              <a16:creationId xmlns:a16="http://schemas.microsoft.com/office/drawing/2014/main" id="{03B255AD-36AF-8B4C-EA17-C5DF5EB565B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7387" y="1194714"/>
          <a:ext cx="220904" cy="98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Dworshak 1.10</a:t>
          </a:r>
        </a:p>
      </cdr:txBody>
    </cdr:sp>
  </cdr:relSizeAnchor>
  <cdr:relSizeAnchor xmlns:cdr="http://schemas.openxmlformats.org/drawingml/2006/chartDrawing">
    <cdr:from>
      <cdr:x>0.47785</cdr:x>
      <cdr:y>0.28352</cdr:y>
    </cdr:from>
    <cdr:to>
      <cdr:x>0.53213</cdr:x>
      <cdr:y>0.58272</cdr:y>
    </cdr:to>
    <cdr:sp macro="" textlink="">
      <cdr:nvSpPr>
        <cdr:cNvPr id="17413" name="Text Box 5">
          <a:extLst xmlns:a="http://schemas.openxmlformats.org/drawingml/2006/main">
            <a:ext uri="{FF2B5EF4-FFF2-40B4-BE49-F238E27FC236}">
              <a16:creationId xmlns:a16="http://schemas.microsoft.com/office/drawing/2014/main" id="{76C40A4F-D958-6D19-09FE-25A1A655A7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855" y="928595"/>
          <a:ext cx="220904" cy="98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Mendocino 1.18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0.2882</cdr:x>
      <cdr:y>0.28618</cdr:y>
    </cdr:from>
    <cdr:to>
      <cdr:x>0.34614</cdr:x>
      <cdr:y>0.54136</cdr:y>
    </cdr:to>
    <cdr:sp macro="" textlink="">
      <cdr:nvSpPr>
        <cdr:cNvPr id="18433" name="Text Box 1">
          <a:extLst xmlns:a="http://schemas.openxmlformats.org/drawingml/2006/main">
            <a:ext uri="{FF2B5EF4-FFF2-40B4-BE49-F238E27FC236}">
              <a16:creationId xmlns:a16="http://schemas.microsoft.com/office/drawing/2014/main" id="{DFAACA30-7403-D218-DDFA-1A3B465E36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0178" y="937334"/>
          <a:ext cx="235763" cy="838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0.84886</cdr:x>
      <cdr:y>0.4509</cdr:y>
    </cdr:from>
    <cdr:to>
      <cdr:x>0.89755</cdr:x>
      <cdr:y>0.65964</cdr:y>
    </cdr:to>
    <cdr:sp macro="" textlink="">
      <cdr:nvSpPr>
        <cdr:cNvPr id="18434" name="Text Box 2">
          <a:extLst xmlns:a="http://schemas.openxmlformats.org/drawingml/2006/main">
            <a:ext uri="{FF2B5EF4-FFF2-40B4-BE49-F238E27FC236}">
              <a16:creationId xmlns:a16="http://schemas.microsoft.com/office/drawing/2014/main" id="{164CFE73-FA79-44E1-3DF5-914942CF282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1530" y="1478310"/>
          <a:ext cx="198120" cy="6855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Norfork 1.94</a:t>
          </a:r>
        </a:p>
      </cdr:txBody>
    </cdr:sp>
  </cdr:relSizeAnchor>
  <cdr:relSizeAnchor xmlns:cdr="http://schemas.openxmlformats.org/drawingml/2006/chartDrawing">
    <cdr:from>
      <cdr:x>0.71448</cdr:x>
      <cdr:y>0.50242</cdr:y>
    </cdr:from>
    <cdr:to>
      <cdr:x>0.76316</cdr:x>
      <cdr:y>0.79001</cdr:y>
    </cdr:to>
    <cdr:sp macro="" textlink="">
      <cdr:nvSpPr>
        <cdr:cNvPr id="18435" name="Text Box 3">
          <a:extLst xmlns:a="http://schemas.openxmlformats.org/drawingml/2006/main">
            <a:ext uri="{FF2B5EF4-FFF2-40B4-BE49-F238E27FC236}">
              <a16:creationId xmlns:a16="http://schemas.microsoft.com/office/drawing/2014/main" id="{514F079C-2215-9238-ABD5-2A247BF472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4719" y="1647514"/>
          <a:ext cx="198120" cy="9445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1.80</a:t>
          </a:r>
        </a:p>
      </cdr:txBody>
    </cdr:sp>
  </cdr:relSizeAnchor>
  <cdr:relSizeAnchor xmlns:cdr="http://schemas.openxmlformats.org/drawingml/2006/chartDrawing">
    <cdr:from>
      <cdr:x>0.61199</cdr:x>
      <cdr:y>0.46614</cdr:y>
    </cdr:from>
    <cdr:to>
      <cdr:x>0.66067</cdr:x>
      <cdr:y>0.77018</cdr:y>
    </cdr:to>
    <cdr:sp macro="" textlink="">
      <cdr:nvSpPr>
        <cdr:cNvPr id="18436" name="Text Box 4">
          <a:extLst xmlns:a="http://schemas.openxmlformats.org/drawingml/2006/main">
            <a:ext uri="{FF2B5EF4-FFF2-40B4-BE49-F238E27FC236}">
              <a16:creationId xmlns:a16="http://schemas.microsoft.com/office/drawing/2014/main" id="{ACE05503-D282-A571-EB26-0916A9218BA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7676" y="1528356"/>
          <a:ext cx="198120" cy="998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1.74</a:t>
          </a:r>
        </a:p>
      </cdr:txBody>
    </cdr:sp>
  </cdr:relSizeAnchor>
  <cdr:relSizeAnchor xmlns:cdr="http://schemas.openxmlformats.org/drawingml/2006/chartDrawing">
    <cdr:from>
      <cdr:x>0.42551</cdr:x>
      <cdr:y>0.22619</cdr:y>
    </cdr:from>
    <cdr:to>
      <cdr:x>0.47419</cdr:x>
      <cdr:y>0.50919</cdr:y>
    </cdr:to>
    <cdr:sp macro="" textlink="">
      <cdr:nvSpPr>
        <cdr:cNvPr id="18437" name="Text Box 5">
          <a:extLst xmlns:a="http://schemas.openxmlformats.org/drawingml/2006/main">
            <a:ext uri="{FF2B5EF4-FFF2-40B4-BE49-F238E27FC236}">
              <a16:creationId xmlns:a16="http://schemas.microsoft.com/office/drawing/2014/main" id="{1B878EC1-F699-4054-235D-4B28B53322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28876" y="740326"/>
          <a:ext cx="198120" cy="9294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Cumberland 1.58</a:t>
          </a:r>
        </a:p>
      </cdr:txBody>
    </cdr:sp>
  </cdr:relSizeAnchor>
  <cdr:relSizeAnchor xmlns:cdr="http://schemas.openxmlformats.org/drawingml/2006/chartDrawing">
    <cdr:from>
      <cdr:x>0.21979</cdr:x>
      <cdr:y>0.4509</cdr:y>
    </cdr:from>
    <cdr:to>
      <cdr:x>0.26848</cdr:x>
      <cdr:y>0.69907</cdr:y>
    </cdr:to>
    <cdr:sp macro="" textlink="">
      <cdr:nvSpPr>
        <cdr:cNvPr id="18438" name="Text Box 6">
          <a:extLst xmlns:a="http://schemas.openxmlformats.org/drawingml/2006/main">
            <a:ext uri="{FF2B5EF4-FFF2-40B4-BE49-F238E27FC236}">
              <a16:creationId xmlns:a16="http://schemas.microsoft.com/office/drawing/2014/main" id="{DC6DBA30-F3E6-D49D-9149-1A82AA4C42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1819" y="1478310"/>
          <a:ext cx="198120" cy="815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Dworshak 1.37</a:t>
          </a:r>
        </a:p>
      </cdr:txBody>
    </cdr:sp>
  </cdr:relSizeAnchor>
  <cdr:relSizeAnchor xmlns:cdr="http://schemas.openxmlformats.org/drawingml/2006/chartDrawing">
    <cdr:from>
      <cdr:x>0.52702</cdr:x>
      <cdr:y>0.42719</cdr:y>
    </cdr:from>
    <cdr:to>
      <cdr:x>0.57571</cdr:x>
      <cdr:y>0.65916</cdr:y>
    </cdr:to>
    <cdr:sp macro="" textlink="">
      <cdr:nvSpPr>
        <cdr:cNvPr id="18439" name="Text Box 7">
          <a:extLst xmlns:a="http://schemas.openxmlformats.org/drawingml/2006/main">
            <a:ext uri="{FF2B5EF4-FFF2-40B4-BE49-F238E27FC236}">
              <a16:creationId xmlns:a16="http://schemas.microsoft.com/office/drawing/2014/main" id="{7180DF14-93E6-0B3B-3B4C-BB326475EA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1957" y="1400460"/>
          <a:ext cx="198120" cy="7618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Millwood 1.65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0.28358</cdr:x>
      <cdr:y>0.37132</cdr:y>
    </cdr:from>
    <cdr:to>
      <cdr:x>0.30232</cdr:x>
      <cdr:y>0.43397</cdr:y>
    </cdr:to>
    <cdr:sp macro="" textlink="">
      <cdr:nvSpPr>
        <cdr:cNvPr id="19457" name="Text Box 1">
          <a:extLst xmlns:a="http://schemas.openxmlformats.org/drawingml/2006/main">
            <a:ext uri="{FF2B5EF4-FFF2-40B4-BE49-F238E27FC236}">
              <a16:creationId xmlns:a16="http://schemas.microsoft.com/office/drawing/2014/main" id="{083F508B-BF31-6132-DBAD-2F19C53B36F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1357" y="1216957"/>
          <a:ext cx="76276" cy="205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0.4165</cdr:x>
      <cdr:y>0.38704</cdr:y>
    </cdr:from>
    <cdr:to>
      <cdr:x>0.46519</cdr:x>
      <cdr:y>0.64464</cdr:y>
    </cdr:to>
    <cdr:sp macro="" textlink="">
      <cdr:nvSpPr>
        <cdr:cNvPr id="19458" name="Text Box 2">
          <a:extLst xmlns:a="http://schemas.openxmlformats.org/drawingml/2006/main">
            <a:ext uri="{FF2B5EF4-FFF2-40B4-BE49-F238E27FC236}">
              <a16:creationId xmlns:a16="http://schemas.microsoft.com/office/drawing/2014/main" id="{22D22B6A-98A4-4886-028D-7ADB7AF45D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2224" y="1268592"/>
          <a:ext cx="198120" cy="8460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Shelbyville 57%</a:t>
          </a:r>
        </a:p>
      </cdr:txBody>
    </cdr:sp>
  </cdr:relSizeAnchor>
  <cdr:relSizeAnchor xmlns:cdr="http://schemas.openxmlformats.org/drawingml/2006/chartDrawing">
    <cdr:from>
      <cdr:x>0.6115</cdr:x>
      <cdr:y>0.202</cdr:y>
    </cdr:from>
    <cdr:to>
      <cdr:x>0.66019</cdr:x>
      <cdr:y>0.4642</cdr:y>
    </cdr:to>
    <cdr:sp macro="" textlink="">
      <cdr:nvSpPr>
        <cdr:cNvPr id="19459" name="Text Box 3">
          <a:extLst xmlns:a="http://schemas.openxmlformats.org/drawingml/2006/main">
            <a:ext uri="{FF2B5EF4-FFF2-40B4-BE49-F238E27FC236}">
              <a16:creationId xmlns:a16="http://schemas.microsoft.com/office/drawing/2014/main" id="{E3A62B39-5436-DA4C-5783-1AA02D894B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5695" y="660888"/>
          <a:ext cx="198120" cy="861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Mendocino 65%</a:t>
          </a:r>
        </a:p>
      </cdr:txBody>
    </cdr:sp>
  </cdr:relSizeAnchor>
  <cdr:relSizeAnchor xmlns:cdr="http://schemas.openxmlformats.org/drawingml/2006/chartDrawing">
    <cdr:from>
      <cdr:x>0.75951</cdr:x>
      <cdr:y>0.43856</cdr:y>
    </cdr:from>
    <cdr:to>
      <cdr:x>0.8082</cdr:x>
      <cdr:y>0.7426</cdr:y>
    </cdr:to>
    <cdr:sp macro="" textlink="">
      <cdr:nvSpPr>
        <cdr:cNvPr id="19460" name="Text Box 4">
          <a:extLst xmlns:a="http://schemas.openxmlformats.org/drawingml/2006/main">
            <a:ext uri="{FF2B5EF4-FFF2-40B4-BE49-F238E27FC236}">
              <a16:creationId xmlns:a16="http://schemas.microsoft.com/office/drawing/2014/main" id="{DA5E5817-4FA7-AF39-48B8-036EDD56BE7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7980" y="1437796"/>
          <a:ext cx="198120" cy="998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Sidney Lanier 69%</a:t>
          </a:r>
        </a:p>
      </cdr:txBody>
    </cdr:sp>
  </cdr:relSizeAnchor>
  <cdr:relSizeAnchor xmlns:cdr="http://schemas.openxmlformats.org/drawingml/2006/chartDrawing">
    <cdr:from>
      <cdr:x>0.24463</cdr:x>
      <cdr:y>0.24046</cdr:y>
    </cdr:from>
    <cdr:to>
      <cdr:x>0.29331</cdr:x>
      <cdr:y>0.52346</cdr:y>
    </cdr:to>
    <cdr:sp macro="" textlink="">
      <cdr:nvSpPr>
        <cdr:cNvPr id="19461" name="Text Box 5">
          <a:extLst xmlns:a="http://schemas.openxmlformats.org/drawingml/2006/main">
            <a:ext uri="{FF2B5EF4-FFF2-40B4-BE49-F238E27FC236}">
              <a16:creationId xmlns:a16="http://schemas.microsoft.com/office/drawing/2014/main" id="{C083BE15-D263-6174-8535-C9F9DC8BBF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2861" y="787195"/>
          <a:ext cx="198120" cy="929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Cumberland 53%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0.53018</cdr:x>
      <cdr:y>0.33165</cdr:y>
    </cdr:from>
    <cdr:to>
      <cdr:x>0.57958</cdr:x>
      <cdr:y>0.57764</cdr:y>
    </cdr:to>
    <cdr:sp macro="" textlink="">
      <cdr:nvSpPr>
        <cdr:cNvPr id="20481" name="Text Box 1">
          <a:extLst xmlns:a="http://schemas.openxmlformats.org/drawingml/2006/main">
            <a:ext uri="{FF2B5EF4-FFF2-40B4-BE49-F238E27FC236}">
              <a16:creationId xmlns:a16="http://schemas.microsoft.com/office/drawing/2014/main" id="{D253DE21-DB1C-4C8E-5984-2D57F7CAC69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6511" y="1086678"/>
          <a:ext cx="198385" cy="807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Mark Twain 41</a:t>
          </a:r>
        </a:p>
      </cdr:txBody>
    </cdr:sp>
  </cdr:relSizeAnchor>
  <cdr:relSizeAnchor xmlns:cdr="http://schemas.openxmlformats.org/drawingml/2006/chartDrawing">
    <cdr:from>
      <cdr:x>0.23474</cdr:x>
      <cdr:y>0.37906</cdr:y>
    </cdr:from>
    <cdr:to>
      <cdr:x>0.28414</cdr:x>
      <cdr:y>0.65504</cdr:y>
    </cdr:to>
    <cdr:sp macro="" textlink="">
      <cdr:nvSpPr>
        <cdr:cNvPr id="20482" name="Text Box 2">
          <a:extLst xmlns:a="http://schemas.openxmlformats.org/drawingml/2006/main">
            <a:ext uri="{FF2B5EF4-FFF2-40B4-BE49-F238E27FC236}">
              <a16:creationId xmlns:a16="http://schemas.microsoft.com/office/drawing/2014/main" id="{B69E5EA5-459E-4D6A-DD8E-4CE034B8D74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0111" y="1242378"/>
          <a:ext cx="198385" cy="906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29</a:t>
          </a:r>
        </a:p>
      </cdr:txBody>
    </cdr:sp>
  </cdr:relSizeAnchor>
  <cdr:relSizeAnchor xmlns:cdr="http://schemas.openxmlformats.org/drawingml/2006/chartDrawing">
    <cdr:from>
      <cdr:x>0.39584</cdr:x>
      <cdr:y>0.51427</cdr:y>
    </cdr:from>
    <cdr:to>
      <cdr:x>0.44524</cdr:x>
      <cdr:y>0.65577</cdr:y>
    </cdr:to>
    <cdr:sp macro="" textlink="">
      <cdr:nvSpPr>
        <cdr:cNvPr id="20483" name="Text Box 3">
          <a:extLst xmlns:a="http://schemas.openxmlformats.org/drawingml/2006/main">
            <a:ext uri="{FF2B5EF4-FFF2-40B4-BE49-F238E27FC236}">
              <a16:creationId xmlns:a16="http://schemas.microsoft.com/office/drawing/2014/main" id="{F9A330E3-5CC4-8FDC-1A22-800A056E88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7061" y="1686439"/>
          <a:ext cx="198384" cy="464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Oahe 36</a:t>
          </a:r>
        </a:p>
      </cdr:txBody>
    </cdr:sp>
  </cdr:relSizeAnchor>
  <cdr:relSizeAnchor xmlns:cdr="http://schemas.openxmlformats.org/drawingml/2006/chartDrawing">
    <cdr:from>
      <cdr:x>0.68301</cdr:x>
      <cdr:y>0.44243</cdr:y>
    </cdr:from>
    <cdr:to>
      <cdr:x>0.73241</cdr:x>
      <cdr:y>0.61876</cdr:y>
    </cdr:to>
    <cdr:sp macro="" textlink="">
      <cdr:nvSpPr>
        <cdr:cNvPr id="20484" name="Text Box 4">
          <a:extLst xmlns:a="http://schemas.openxmlformats.org/drawingml/2006/main">
            <a:ext uri="{FF2B5EF4-FFF2-40B4-BE49-F238E27FC236}">
              <a16:creationId xmlns:a16="http://schemas.microsoft.com/office/drawing/2014/main" id="{36ECACC8-6F65-B905-F80B-6922893B9F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0233" y="1450506"/>
          <a:ext cx="198385" cy="5791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Nimrod 46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0.50998</cdr:x>
      <cdr:y>0.39913</cdr:y>
    </cdr:from>
    <cdr:to>
      <cdr:x>0.55938</cdr:x>
      <cdr:y>0.67005</cdr:y>
    </cdr:to>
    <cdr:sp macro="" textlink="">
      <cdr:nvSpPr>
        <cdr:cNvPr id="21505" name="Text Box 1">
          <a:extLst xmlns:a="http://schemas.openxmlformats.org/drawingml/2006/main">
            <a:ext uri="{FF2B5EF4-FFF2-40B4-BE49-F238E27FC236}">
              <a16:creationId xmlns:a16="http://schemas.microsoft.com/office/drawing/2014/main" id="{929B0E4B-F20C-CF63-A52A-A59E4989A93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1510" y="1311327"/>
          <a:ext cx="197998" cy="8918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Mark Twain 0.50</a:t>
          </a:r>
        </a:p>
      </cdr:txBody>
    </cdr:sp>
  </cdr:relSizeAnchor>
  <cdr:relSizeAnchor xmlns:cdr="http://schemas.openxmlformats.org/drawingml/2006/chartDrawing">
    <cdr:from>
      <cdr:x>0.36251</cdr:x>
      <cdr:y>0.31858</cdr:y>
    </cdr:from>
    <cdr:to>
      <cdr:x>0.41191</cdr:x>
      <cdr:y>0.60087</cdr:y>
    </cdr:to>
    <cdr:sp macro="" textlink="">
      <cdr:nvSpPr>
        <cdr:cNvPr id="21506" name="Text Box 2">
          <a:extLst xmlns:a="http://schemas.openxmlformats.org/drawingml/2006/main">
            <a:ext uri="{FF2B5EF4-FFF2-40B4-BE49-F238E27FC236}">
              <a16:creationId xmlns:a16="http://schemas.microsoft.com/office/drawing/2014/main" id="{CE2B13C0-A349-A60B-5391-730F830E315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50442" y="1046163"/>
          <a:ext cx="197998" cy="929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Cumberland 0.47</a:t>
          </a:r>
        </a:p>
      </cdr:txBody>
    </cdr:sp>
  </cdr:relSizeAnchor>
  <cdr:relSizeAnchor xmlns:cdr="http://schemas.openxmlformats.org/drawingml/2006/chartDrawing">
    <cdr:from>
      <cdr:x>0.28756</cdr:x>
      <cdr:y>0.46807</cdr:y>
    </cdr:from>
    <cdr:to>
      <cdr:x>0.33696</cdr:x>
      <cdr:y>0.66715</cdr:y>
    </cdr:to>
    <cdr:sp macro="" textlink="">
      <cdr:nvSpPr>
        <cdr:cNvPr id="21507" name="Text Box 3">
          <a:extLst xmlns:a="http://schemas.openxmlformats.org/drawingml/2006/main">
            <a:ext uri="{FF2B5EF4-FFF2-40B4-BE49-F238E27FC236}">
              <a16:creationId xmlns:a16="http://schemas.microsoft.com/office/drawing/2014/main" id="{66B44AFD-BFF3-BA33-50E5-18352E422F4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0031" y="1538270"/>
          <a:ext cx="197998" cy="65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Milford 0.44</a:t>
          </a:r>
        </a:p>
      </cdr:txBody>
    </cdr:sp>
  </cdr:relSizeAnchor>
  <cdr:relSizeAnchor xmlns:cdr="http://schemas.openxmlformats.org/drawingml/2006/chartDrawing">
    <cdr:from>
      <cdr:x>0.69078</cdr:x>
      <cdr:y>0.42937</cdr:y>
    </cdr:from>
    <cdr:to>
      <cdr:x>0.74018</cdr:x>
      <cdr:y>0.7165</cdr:y>
    </cdr:to>
    <cdr:sp macro="" textlink="">
      <cdr:nvSpPr>
        <cdr:cNvPr id="21508" name="Text Box 4">
          <a:extLst xmlns:a="http://schemas.openxmlformats.org/drawingml/2006/main">
            <a:ext uri="{FF2B5EF4-FFF2-40B4-BE49-F238E27FC236}">
              <a16:creationId xmlns:a16="http://schemas.microsoft.com/office/drawing/2014/main" id="{12B46439-CC3A-AB84-540A-23CC6276B0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6202" y="1410863"/>
          <a:ext cx="197998" cy="945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0.54</a:t>
          </a:r>
        </a:p>
      </cdr:txBody>
    </cdr:sp>
  </cdr:relSizeAnchor>
  <cdr:relSizeAnchor xmlns:cdr="http://schemas.openxmlformats.org/drawingml/2006/chartDrawing">
    <cdr:from>
      <cdr:x>0.86186</cdr:x>
      <cdr:y>0.19593</cdr:y>
    </cdr:from>
    <cdr:to>
      <cdr:x>0.91125</cdr:x>
      <cdr:y>0.52927</cdr:y>
    </cdr:to>
    <cdr:sp macro="" textlink="">
      <cdr:nvSpPr>
        <cdr:cNvPr id="21509" name="Text Box 5">
          <a:extLst xmlns:a="http://schemas.openxmlformats.org/drawingml/2006/main">
            <a:ext uri="{FF2B5EF4-FFF2-40B4-BE49-F238E27FC236}">
              <a16:creationId xmlns:a16="http://schemas.microsoft.com/office/drawing/2014/main" id="{427D6AA3-94CD-C371-AD7D-98501F3F866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1880" y="642443"/>
          <a:ext cx="197998" cy="1097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Lewisville Lake 0.58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0.14213</cdr:x>
      <cdr:y>0.41583</cdr:y>
    </cdr:from>
    <cdr:to>
      <cdr:x>0.19082</cdr:x>
      <cdr:y>0.67802</cdr:y>
    </cdr:to>
    <cdr:sp macro="" textlink="">
      <cdr:nvSpPr>
        <cdr:cNvPr id="22529" name="Text Box 1">
          <a:extLst xmlns:a="http://schemas.openxmlformats.org/drawingml/2006/main">
            <a:ext uri="{FF2B5EF4-FFF2-40B4-BE49-F238E27FC236}">
              <a16:creationId xmlns:a16="http://schemas.microsoft.com/office/drawing/2014/main" id="{C36F3D10-2F3C-2CBA-C9A0-752EB1073B5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5818" y="1363124"/>
          <a:ext cx="198120" cy="861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20</a:t>
          </a:r>
        </a:p>
      </cdr:txBody>
    </cdr:sp>
  </cdr:relSizeAnchor>
  <cdr:relSizeAnchor xmlns:cdr="http://schemas.openxmlformats.org/drawingml/2006/chartDrawing">
    <cdr:from>
      <cdr:x>0.30037</cdr:x>
      <cdr:y>0.34157</cdr:y>
    </cdr:from>
    <cdr:to>
      <cdr:x>0.34906</cdr:x>
      <cdr:y>0.62916</cdr:y>
    </cdr:to>
    <cdr:sp macro="" textlink="">
      <cdr:nvSpPr>
        <cdr:cNvPr id="22530" name="Text Box 2">
          <a:extLst xmlns:a="http://schemas.openxmlformats.org/drawingml/2006/main">
            <a:ext uri="{FF2B5EF4-FFF2-40B4-BE49-F238E27FC236}">
              <a16:creationId xmlns:a16="http://schemas.microsoft.com/office/drawing/2014/main" id="{415A2A6C-50C5-03E7-0274-16341769E2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9708" y="1119248"/>
          <a:ext cx="198120" cy="9445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J. Percy Priest 27</a:t>
          </a:r>
        </a:p>
      </cdr:txBody>
    </cdr:sp>
  </cdr:relSizeAnchor>
  <cdr:relSizeAnchor xmlns:cdr="http://schemas.openxmlformats.org/drawingml/2006/chartDrawing">
    <cdr:from>
      <cdr:x>0.51728</cdr:x>
      <cdr:y>0.39261</cdr:y>
    </cdr:from>
    <cdr:to>
      <cdr:x>0.56597</cdr:x>
      <cdr:y>0.56894</cdr:y>
    </cdr:to>
    <cdr:sp macro="" textlink="">
      <cdr:nvSpPr>
        <cdr:cNvPr id="22531" name="Text Box 3">
          <a:extLst xmlns:a="http://schemas.openxmlformats.org/drawingml/2006/main">
            <a:ext uri="{FF2B5EF4-FFF2-40B4-BE49-F238E27FC236}">
              <a16:creationId xmlns:a16="http://schemas.microsoft.com/office/drawing/2014/main" id="{6532B264-9C2E-B23F-A3D5-5E7ADBB8205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2333" y="1286863"/>
          <a:ext cx="198120" cy="5791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McNary 35</a:t>
          </a:r>
        </a:p>
      </cdr:txBody>
    </cdr:sp>
  </cdr:relSizeAnchor>
  <cdr:relSizeAnchor xmlns:cdr="http://schemas.openxmlformats.org/drawingml/2006/chartDrawing">
    <cdr:from>
      <cdr:x>0.65702</cdr:x>
      <cdr:y>0.2944</cdr:y>
    </cdr:from>
    <cdr:to>
      <cdr:x>0.70571</cdr:x>
      <cdr:y>0.47533</cdr:y>
    </cdr:to>
    <cdr:sp macro="" textlink="">
      <cdr:nvSpPr>
        <cdr:cNvPr id="22532" name="Text Box 4">
          <a:extLst xmlns:a="http://schemas.openxmlformats.org/drawingml/2006/main">
            <a:ext uri="{FF2B5EF4-FFF2-40B4-BE49-F238E27FC236}">
              <a16:creationId xmlns:a16="http://schemas.microsoft.com/office/drawing/2014/main" id="{3A5F729C-4E1D-3F92-B508-AF929010D7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0937" y="964343"/>
          <a:ext cx="198120" cy="594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Norfork 39</a:t>
          </a:r>
        </a:p>
      </cdr:txBody>
    </cdr:sp>
  </cdr:relSizeAnchor>
  <cdr:relSizeAnchor xmlns:cdr="http://schemas.openxmlformats.org/drawingml/2006/chartDrawing">
    <cdr:from>
      <cdr:x>0.8306</cdr:x>
      <cdr:y>0.45453</cdr:y>
    </cdr:from>
    <cdr:to>
      <cdr:x>0.87929</cdr:x>
      <cdr:y>0.71672</cdr:y>
    </cdr:to>
    <cdr:sp macro="" textlink="">
      <cdr:nvSpPr>
        <cdr:cNvPr id="22533" name="Text Box 5">
          <a:extLst xmlns:a="http://schemas.openxmlformats.org/drawingml/2006/main">
            <a:ext uri="{FF2B5EF4-FFF2-40B4-BE49-F238E27FC236}">
              <a16:creationId xmlns:a16="http://schemas.microsoft.com/office/drawing/2014/main" id="{DF0BE94C-059B-14A5-E1B7-E20499A132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7235" y="1490226"/>
          <a:ext cx="198120" cy="861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20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/>
  </sheetViews>
  <sheetFormatPr defaultRowHeight="13.2" x14ac:dyDescent="0.25"/>
  <cols>
    <col min="2" max="2" width="5.33203125" customWidth="1"/>
    <col min="3" max="3" width="5.44140625" customWidth="1"/>
    <col min="4" max="4" width="19" customWidth="1"/>
    <col min="5" max="5" width="20.33203125" customWidth="1"/>
    <col min="6" max="6" width="12.5546875" customWidth="1"/>
    <col min="7" max="7" width="11" customWidth="1"/>
    <col min="8" max="8" width="10.33203125" customWidth="1"/>
  </cols>
  <sheetData>
    <row r="1" spans="1:10" x14ac:dyDescent="0.25">
      <c r="B1" s="14" t="s">
        <v>187</v>
      </c>
    </row>
    <row r="2" spans="1:10" x14ac:dyDescent="0.25">
      <c r="B2" t="s">
        <v>188</v>
      </c>
    </row>
    <row r="3" spans="1:10" x14ac:dyDescent="0.25">
      <c r="B3" t="s">
        <v>189</v>
      </c>
    </row>
    <row r="4" spans="1:10" x14ac:dyDescent="0.25">
      <c r="B4" t="s">
        <v>190</v>
      </c>
    </row>
    <row r="5" spans="1:10" x14ac:dyDescent="0.25">
      <c r="J5" s="2"/>
    </row>
    <row r="6" spans="1:10" x14ac:dyDescent="0.25">
      <c r="B6" s="14" t="s">
        <v>73</v>
      </c>
      <c r="F6" s="14" t="s">
        <v>99</v>
      </c>
      <c r="H6" s="14" t="s">
        <v>67</v>
      </c>
    </row>
    <row r="8" spans="1:10" x14ac:dyDescent="0.25">
      <c r="A8" t="s">
        <v>28</v>
      </c>
      <c r="B8" t="s">
        <v>0</v>
      </c>
      <c r="F8" s="34">
        <v>1636610</v>
      </c>
      <c r="I8" s="37"/>
    </row>
    <row r="9" spans="1:10" x14ac:dyDescent="0.25">
      <c r="F9" s="2"/>
    </row>
    <row r="10" spans="1:10" x14ac:dyDescent="0.25">
      <c r="B10" t="s">
        <v>49</v>
      </c>
    </row>
    <row r="11" spans="1:10" ht="15.6" customHeight="1" x14ac:dyDescent="0.25">
      <c r="A11" t="s">
        <v>29</v>
      </c>
      <c r="C11" t="s">
        <v>98</v>
      </c>
      <c r="F11" s="35">
        <v>297864</v>
      </c>
      <c r="H11" s="31"/>
    </row>
    <row r="12" spans="1:10" x14ac:dyDescent="0.25">
      <c r="A12" t="s">
        <v>30</v>
      </c>
      <c r="C12" t="s">
        <v>3</v>
      </c>
      <c r="F12" s="27">
        <v>8</v>
      </c>
      <c r="H12" s="27">
        <v>8</v>
      </c>
    </row>
    <row r="13" spans="1:10" x14ac:dyDescent="0.25">
      <c r="A13" t="s">
        <v>31</v>
      </c>
      <c r="C13" t="s">
        <v>74</v>
      </c>
      <c r="F13" s="4">
        <f>F11/F12</f>
        <v>37233</v>
      </c>
    </row>
    <row r="14" spans="1:10" ht="18" customHeight="1" x14ac:dyDescent="0.25">
      <c r="B14" t="s">
        <v>50</v>
      </c>
    </row>
    <row r="15" spans="1:10" x14ac:dyDescent="0.25">
      <c r="A15" t="s">
        <v>32</v>
      </c>
      <c r="C15" t="s">
        <v>47</v>
      </c>
      <c r="F15" s="34">
        <v>440</v>
      </c>
    </row>
    <row r="16" spans="1:10" x14ac:dyDescent="0.25">
      <c r="A16" t="s">
        <v>33</v>
      </c>
      <c r="C16" t="s">
        <v>48</v>
      </c>
      <c r="F16" s="34">
        <v>103</v>
      </c>
    </row>
    <row r="17" spans="1:8" x14ac:dyDescent="0.25">
      <c r="A17" t="s">
        <v>34</v>
      </c>
      <c r="C17" t="s">
        <v>51</v>
      </c>
      <c r="F17" s="29">
        <f>(F15+F16)/F15</f>
        <v>1.2340909090909091</v>
      </c>
    </row>
    <row r="18" spans="1:8" x14ac:dyDescent="0.25">
      <c r="A18" t="s">
        <v>35</v>
      </c>
      <c r="C18" t="s">
        <v>69</v>
      </c>
      <c r="F18" s="4">
        <f>F17*F13</f>
        <v>45948.906818181822</v>
      </c>
    </row>
    <row r="19" spans="1:8" ht="19.2" customHeight="1" x14ac:dyDescent="0.25">
      <c r="B19" t="s">
        <v>52</v>
      </c>
    </row>
    <row r="20" spans="1:8" x14ac:dyDescent="0.25">
      <c r="A20" t="s">
        <v>36</v>
      </c>
      <c r="C20" t="s">
        <v>4</v>
      </c>
      <c r="F20" s="18">
        <v>2.8</v>
      </c>
      <c r="H20" s="18">
        <v>2.8</v>
      </c>
    </row>
    <row r="21" spans="1:8" x14ac:dyDescent="0.25">
      <c r="A21" t="s">
        <v>37</v>
      </c>
      <c r="C21" t="s">
        <v>53</v>
      </c>
      <c r="F21" s="4">
        <f>F18/F20</f>
        <v>16410.323863636368</v>
      </c>
    </row>
    <row r="22" spans="1:8" x14ac:dyDescent="0.25">
      <c r="A22" t="s">
        <v>38</v>
      </c>
      <c r="C22" t="s">
        <v>5</v>
      </c>
      <c r="F22" s="18">
        <v>3.4</v>
      </c>
      <c r="H22" s="18">
        <v>3.4</v>
      </c>
    </row>
    <row r="23" spans="1:8" x14ac:dyDescent="0.25">
      <c r="A23" t="s">
        <v>39</v>
      </c>
      <c r="C23" t="s">
        <v>54</v>
      </c>
      <c r="F23" s="4">
        <f>F21*F22</f>
        <v>55795.10113636365</v>
      </c>
    </row>
    <row r="24" spans="1:8" x14ac:dyDescent="0.25">
      <c r="A24" t="s">
        <v>40</v>
      </c>
      <c r="C24" t="s">
        <v>112</v>
      </c>
      <c r="F24" s="30">
        <f>F23/F8</f>
        <v>3.4091873529040917E-2</v>
      </c>
    </row>
    <row r="25" spans="1:8" x14ac:dyDescent="0.25">
      <c r="F25" s="8"/>
    </row>
    <row r="26" spans="1:8" x14ac:dyDescent="0.25">
      <c r="B26" t="s">
        <v>6</v>
      </c>
    </row>
    <row r="27" spans="1:8" x14ac:dyDescent="0.25">
      <c r="A27" t="s">
        <v>41</v>
      </c>
      <c r="C27" t="s">
        <v>55</v>
      </c>
      <c r="F27" s="4">
        <f>F8-F23</f>
        <v>1580814.8988636364</v>
      </c>
    </row>
    <row r="28" spans="1:8" x14ac:dyDescent="0.25">
      <c r="F28" s="4"/>
    </row>
    <row r="29" spans="1:8" x14ac:dyDescent="0.25">
      <c r="B29" t="s">
        <v>117</v>
      </c>
      <c r="F29" s="25"/>
      <c r="G29" s="11"/>
    </row>
    <row r="30" spans="1:8" ht="15.6" customHeight="1" x14ac:dyDescent="0.25">
      <c r="A30" t="s">
        <v>42</v>
      </c>
      <c r="C30" t="s">
        <v>71</v>
      </c>
      <c r="F30" s="19">
        <v>0.01</v>
      </c>
      <c r="H30" s="19">
        <v>0.01</v>
      </c>
    </row>
    <row r="31" spans="1:8" ht="15.6" customHeight="1" x14ac:dyDescent="0.25">
      <c r="C31" t="s">
        <v>118</v>
      </c>
      <c r="F31" s="19">
        <v>0</v>
      </c>
    </row>
    <row r="32" spans="1:8" x14ac:dyDescent="0.25">
      <c r="A32" t="s">
        <v>43</v>
      </c>
      <c r="C32" t="s">
        <v>72</v>
      </c>
      <c r="F32" s="4">
        <f>F27*(F30+F31)</f>
        <v>15808.148988636365</v>
      </c>
      <c r="G32" s="3"/>
    </row>
    <row r="33" spans="1:13" x14ac:dyDescent="0.25">
      <c r="A33" t="s">
        <v>44</v>
      </c>
      <c r="C33" t="s">
        <v>77</v>
      </c>
      <c r="F33" s="9">
        <f>F27-F32</f>
        <v>1565006.749875</v>
      </c>
      <c r="G33" s="5"/>
    </row>
    <row r="34" spans="1:13" x14ac:dyDescent="0.25">
      <c r="F34" s="8"/>
    </row>
    <row r="35" spans="1:13" x14ac:dyDescent="0.25">
      <c r="B35" t="s">
        <v>56</v>
      </c>
      <c r="J35" s="14" t="s">
        <v>67</v>
      </c>
    </row>
    <row r="36" spans="1:13" x14ac:dyDescent="0.25">
      <c r="A36" t="s">
        <v>45</v>
      </c>
      <c r="C36" t="s">
        <v>75</v>
      </c>
      <c r="E36" t="s">
        <v>76</v>
      </c>
      <c r="F36" s="11" t="s">
        <v>8</v>
      </c>
      <c r="G36" s="11" t="s">
        <v>9</v>
      </c>
      <c r="H36" t="s">
        <v>2</v>
      </c>
    </row>
    <row r="37" spans="1:13" x14ac:dyDescent="0.25">
      <c r="D37" t="s">
        <v>1</v>
      </c>
      <c r="E37" s="36">
        <v>0.4</v>
      </c>
      <c r="F37" s="5">
        <f>E37*H37</f>
        <v>626002.69995000004</v>
      </c>
      <c r="G37" s="5">
        <f>(1-E37)*H37</f>
        <v>939004.04992499994</v>
      </c>
      <c r="H37" s="4">
        <f>F33</f>
        <v>1565006.749875</v>
      </c>
      <c r="J37" s="20">
        <v>0.4</v>
      </c>
    </row>
    <row r="38" spans="1:13" x14ac:dyDescent="0.25">
      <c r="D38" t="s">
        <v>60</v>
      </c>
      <c r="E38" s="36">
        <v>0.4</v>
      </c>
      <c r="F38" s="5">
        <f>E38*H38</f>
        <v>22318.040454545462</v>
      </c>
      <c r="G38" s="5">
        <f>(1-E38)*H38</f>
        <v>33477.060681818191</v>
      </c>
      <c r="H38" s="4">
        <f>F23</f>
        <v>55795.10113636365</v>
      </c>
      <c r="J38" s="20">
        <v>0.4</v>
      </c>
    </row>
    <row r="39" spans="1:13" x14ac:dyDescent="0.25">
      <c r="D39" t="s">
        <v>7</v>
      </c>
      <c r="E39" s="36">
        <v>0.4</v>
      </c>
      <c r="F39" s="5">
        <f>E39*H39</f>
        <v>6323.2595954545468</v>
      </c>
      <c r="G39" s="5">
        <f>(1-E39)*H39</f>
        <v>9484.8893931818184</v>
      </c>
      <c r="H39" s="4">
        <f>F32</f>
        <v>15808.148988636365</v>
      </c>
      <c r="J39" s="20">
        <v>0.4</v>
      </c>
    </row>
    <row r="40" spans="1:13" x14ac:dyDescent="0.25">
      <c r="D40" t="s">
        <v>2</v>
      </c>
      <c r="F40" s="4">
        <f>SUM(F37:F39)</f>
        <v>654644</v>
      </c>
      <c r="G40" s="4">
        <f>SUM(G37:G39)</f>
        <v>981965.99999999988</v>
      </c>
      <c r="H40" s="4">
        <f>SUM(H37:H39)</f>
        <v>1636610</v>
      </c>
    </row>
    <row r="41" spans="1:13" x14ac:dyDescent="0.25">
      <c r="F41" s="8"/>
    </row>
    <row r="42" spans="1:13" x14ac:dyDescent="0.25">
      <c r="B42" t="s">
        <v>70</v>
      </c>
      <c r="J42" s="48" t="s">
        <v>67</v>
      </c>
      <c r="K42" s="48"/>
      <c r="L42" s="48"/>
      <c r="M42" s="48"/>
    </row>
    <row r="43" spans="1:13" x14ac:dyDescent="0.25">
      <c r="A43" t="s">
        <v>46</v>
      </c>
      <c r="E43" s="49" t="s">
        <v>57</v>
      </c>
      <c r="F43" s="49"/>
      <c r="G43" s="50" t="s">
        <v>58</v>
      </c>
      <c r="H43" s="50"/>
      <c r="J43" s="49" t="s">
        <v>57</v>
      </c>
      <c r="K43" s="49"/>
      <c r="L43" s="50" t="s">
        <v>58</v>
      </c>
      <c r="M43" s="50"/>
    </row>
    <row r="44" spans="1:13" x14ac:dyDescent="0.25">
      <c r="E44" s="11" t="s">
        <v>8</v>
      </c>
      <c r="F44" s="11" t="s">
        <v>9</v>
      </c>
      <c r="G44" s="11" t="s">
        <v>8</v>
      </c>
      <c r="H44" s="11" t="s">
        <v>9</v>
      </c>
      <c r="J44" s="11" t="s">
        <v>8</v>
      </c>
      <c r="K44" s="11" t="s">
        <v>9</v>
      </c>
      <c r="L44" s="11" t="s">
        <v>8</v>
      </c>
      <c r="M44" s="11" t="s">
        <v>9</v>
      </c>
    </row>
    <row r="45" spans="1:13" x14ac:dyDescent="0.25">
      <c r="D45" t="s">
        <v>1</v>
      </c>
      <c r="E45" s="21">
        <v>2.9</v>
      </c>
      <c r="F45" s="21">
        <v>2.8</v>
      </c>
      <c r="G45" s="22">
        <v>1</v>
      </c>
      <c r="H45" s="23">
        <v>1</v>
      </c>
      <c r="J45" s="21">
        <v>2.9</v>
      </c>
      <c r="K45" s="21">
        <v>2.8</v>
      </c>
      <c r="L45" s="22">
        <v>1</v>
      </c>
      <c r="M45" s="23">
        <v>1</v>
      </c>
    </row>
    <row r="46" spans="1:13" x14ac:dyDescent="0.25">
      <c r="D46" t="s">
        <v>60</v>
      </c>
      <c r="E46" s="21">
        <v>3.6</v>
      </c>
      <c r="F46" s="21">
        <v>3.3</v>
      </c>
      <c r="G46" s="22">
        <v>3</v>
      </c>
      <c r="H46" s="23">
        <v>2.7</v>
      </c>
      <c r="J46" s="21">
        <v>3.6</v>
      </c>
      <c r="K46" s="21">
        <v>3.3</v>
      </c>
      <c r="L46" s="22">
        <v>3</v>
      </c>
      <c r="M46" s="23">
        <v>2.7</v>
      </c>
    </row>
    <row r="47" spans="1:13" x14ac:dyDescent="0.25">
      <c r="D47" t="s">
        <v>7</v>
      </c>
      <c r="E47" s="21">
        <v>3.37</v>
      </c>
      <c r="F47" s="21">
        <v>2.94</v>
      </c>
      <c r="G47" s="22">
        <v>3.8</v>
      </c>
      <c r="H47" s="23">
        <v>3.1</v>
      </c>
      <c r="J47" s="21">
        <v>3.37</v>
      </c>
      <c r="K47" s="21">
        <v>2.94</v>
      </c>
      <c r="L47" s="22">
        <v>3.8</v>
      </c>
      <c r="M47" s="23">
        <v>3.1</v>
      </c>
    </row>
    <row r="48" spans="1:13" ht="25.2" customHeight="1" x14ac:dyDescent="0.25">
      <c r="B48" t="s">
        <v>85</v>
      </c>
      <c r="F48" s="2"/>
    </row>
    <row r="49" spans="1:10" x14ac:dyDescent="0.25">
      <c r="A49" t="s">
        <v>78</v>
      </c>
      <c r="C49" s="6"/>
      <c r="E49" s="11" t="s">
        <v>8</v>
      </c>
      <c r="F49" s="11" t="s">
        <v>9</v>
      </c>
      <c r="G49" s="11" t="s">
        <v>2</v>
      </c>
      <c r="H49" t="s">
        <v>59</v>
      </c>
    </row>
    <row r="50" spans="1:10" x14ac:dyDescent="0.25">
      <c r="D50" t="s">
        <v>1</v>
      </c>
      <c r="E50" s="15">
        <f t="shared" ref="E50:F52" si="0">F37*G45/E45</f>
        <v>215862.99998275863</v>
      </c>
      <c r="F50" s="15">
        <f t="shared" si="0"/>
        <v>335358.58925892855</v>
      </c>
      <c r="G50" s="5">
        <f>SUM(E50:F50)</f>
        <v>551221.58924168721</v>
      </c>
      <c r="H50" s="8">
        <f>G50/G$53</f>
        <v>0.89725607875265467</v>
      </c>
    </row>
    <row r="51" spans="1:10" x14ac:dyDescent="0.25">
      <c r="D51" t="s">
        <v>60</v>
      </c>
      <c r="E51" s="15">
        <f t="shared" si="0"/>
        <v>18598.36704545455</v>
      </c>
      <c r="F51" s="15">
        <f t="shared" si="0"/>
        <v>27390.322376033069</v>
      </c>
      <c r="G51" s="5">
        <f>SUM(E51:F51)</f>
        <v>45988.689421487623</v>
      </c>
      <c r="H51" s="8">
        <f>G51/G$53</f>
        <v>7.4858517776968503E-2</v>
      </c>
    </row>
    <row r="52" spans="1:10" x14ac:dyDescent="0.25">
      <c r="D52" t="s">
        <v>7</v>
      </c>
      <c r="E52" s="15">
        <f t="shared" si="0"/>
        <v>7130.0850037766404</v>
      </c>
      <c r="F52" s="15">
        <f t="shared" si="0"/>
        <v>10001.073849953618</v>
      </c>
      <c r="G52" s="5">
        <f>SUM(E52:F52)</f>
        <v>17131.15885373026</v>
      </c>
      <c r="H52" s="8">
        <f>G52/G$53</f>
        <v>2.7885403470376938E-2</v>
      </c>
    </row>
    <row r="53" spans="1:10" x14ac:dyDescent="0.25">
      <c r="D53" t="s">
        <v>2</v>
      </c>
      <c r="E53" s="5">
        <f>SUM(E50:E52)</f>
        <v>241591.45203198981</v>
      </c>
      <c r="F53" s="5">
        <f>SUM(F50:F52)</f>
        <v>372749.9854849152</v>
      </c>
      <c r="G53" s="5">
        <f>SUM(E53:F53)</f>
        <v>614341.43751690502</v>
      </c>
      <c r="H53" s="8">
        <f>G53/G$53</f>
        <v>1</v>
      </c>
    </row>
    <row r="54" spans="1:10" x14ac:dyDescent="0.25">
      <c r="D54" t="s">
        <v>59</v>
      </c>
      <c r="E54" s="8">
        <f>E53/$G53</f>
        <v>0.39325273744918415</v>
      </c>
      <c r="F54" s="8">
        <f>F53/$G53</f>
        <v>0.6067472625508159</v>
      </c>
      <c r="G54" s="8">
        <f>G53/$G53</f>
        <v>1</v>
      </c>
    </row>
    <row r="56" spans="1:10" x14ac:dyDescent="0.25">
      <c r="A56" t="s">
        <v>79</v>
      </c>
      <c r="B56" t="s">
        <v>61</v>
      </c>
    </row>
    <row r="57" spans="1:10" x14ac:dyDescent="0.25">
      <c r="E57" s="50" t="s">
        <v>10</v>
      </c>
      <c r="F57" s="50"/>
      <c r="G57" s="50" t="s">
        <v>68</v>
      </c>
      <c r="H57" s="50"/>
    </row>
    <row r="58" spans="1:10" x14ac:dyDescent="0.25">
      <c r="E58" s="11" t="s">
        <v>8</v>
      </c>
      <c r="F58" s="11" t="s">
        <v>9</v>
      </c>
      <c r="G58" s="11" t="s">
        <v>8</v>
      </c>
      <c r="H58" s="11" t="s">
        <v>9</v>
      </c>
    </row>
    <row r="59" spans="1:10" x14ac:dyDescent="0.25">
      <c r="D59" t="s">
        <v>1</v>
      </c>
      <c r="E59" s="24">
        <v>54.26</v>
      </c>
      <c r="F59" s="24">
        <v>33.24</v>
      </c>
      <c r="G59" s="17">
        <v>54.26</v>
      </c>
      <c r="H59" s="17">
        <v>33.24</v>
      </c>
      <c r="J59" s="8"/>
    </row>
    <row r="60" spans="1:10" x14ac:dyDescent="0.25">
      <c r="D60" t="s">
        <v>60</v>
      </c>
      <c r="E60" s="24">
        <v>65.930000000000007</v>
      </c>
      <c r="F60" s="24">
        <v>49.52</v>
      </c>
      <c r="G60" s="17">
        <v>65.930000000000007</v>
      </c>
      <c r="H60" s="17">
        <v>49.52</v>
      </c>
      <c r="J60" s="8"/>
    </row>
    <row r="61" spans="1:10" x14ac:dyDescent="0.25">
      <c r="D61" t="s">
        <v>7</v>
      </c>
      <c r="E61" s="24">
        <v>129.36000000000001</v>
      </c>
      <c r="F61" s="24">
        <v>87.17</v>
      </c>
      <c r="G61" s="17">
        <v>129.36000000000001</v>
      </c>
      <c r="H61" s="17">
        <v>87.17</v>
      </c>
      <c r="J61" s="8"/>
    </row>
    <row r="62" spans="1:10" x14ac:dyDescent="0.25">
      <c r="F62" s="2"/>
    </row>
    <row r="63" spans="1:10" x14ac:dyDescent="0.25">
      <c r="A63" t="s">
        <v>80</v>
      </c>
      <c r="B63" t="s">
        <v>84</v>
      </c>
    </row>
    <row r="64" spans="1:10" x14ac:dyDescent="0.25">
      <c r="E64" t="s">
        <v>62</v>
      </c>
    </row>
    <row r="65" spans="1:8" x14ac:dyDescent="0.25">
      <c r="E65" s="11" t="s">
        <v>8</v>
      </c>
      <c r="F65" s="11" t="s">
        <v>9</v>
      </c>
      <c r="G65" s="11" t="s">
        <v>2</v>
      </c>
      <c r="H65" s="11" t="s">
        <v>59</v>
      </c>
    </row>
    <row r="66" spans="1:8" x14ac:dyDescent="0.25">
      <c r="D66" t="s">
        <v>1</v>
      </c>
      <c r="E66" s="17">
        <f t="shared" ref="E66:F68" si="1">(E59*E50)/1000000</f>
        <v>11.712726379064483</v>
      </c>
      <c r="F66" s="17">
        <f t="shared" si="1"/>
        <v>11.147319506966786</v>
      </c>
      <c r="G66" s="17">
        <f>SUM(E66:F66)</f>
        <v>22.860045886031269</v>
      </c>
      <c r="H66" s="8">
        <f>G66/G$69</f>
        <v>0.83930898192437164</v>
      </c>
    </row>
    <row r="67" spans="1:8" x14ac:dyDescent="0.25">
      <c r="D67" t="s">
        <v>60</v>
      </c>
      <c r="E67" s="17">
        <f t="shared" si="1"/>
        <v>1.2261903393068185</v>
      </c>
      <c r="F67" s="17">
        <f t="shared" si="1"/>
        <v>1.3563687640611577</v>
      </c>
      <c r="G67" s="17">
        <f>SUM(E67:F67)</f>
        <v>2.5825591033679762</v>
      </c>
      <c r="H67" s="8">
        <f>G67/G$69</f>
        <v>9.4818928300218083E-2</v>
      </c>
    </row>
    <row r="68" spans="1:8" x14ac:dyDescent="0.25">
      <c r="D68" t="s">
        <v>7</v>
      </c>
      <c r="E68" s="17">
        <f t="shared" si="1"/>
        <v>0.92234779608854633</v>
      </c>
      <c r="F68" s="17">
        <f t="shared" si="1"/>
        <v>0.87179360750045698</v>
      </c>
      <c r="G68" s="17">
        <f>SUM(E68:F68)</f>
        <v>1.7941414035890033</v>
      </c>
      <c r="H68" s="8">
        <f>G68/G$69</f>
        <v>6.5872089775410259E-2</v>
      </c>
    </row>
    <row r="69" spans="1:8" x14ac:dyDescent="0.25">
      <c r="D69" t="s">
        <v>2</v>
      </c>
      <c r="E69" s="17">
        <f>SUM(E66:E68)</f>
        <v>13.861264514459847</v>
      </c>
      <c r="F69" s="17">
        <f>SUM(F66:F68)</f>
        <v>13.375481878528401</v>
      </c>
      <c r="G69" s="17">
        <f>SUM(G66:G68)</f>
        <v>27.236746392988248</v>
      </c>
      <c r="H69" s="8">
        <f>G69/G$69</f>
        <v>1</v>
      </c>
    </row>
    <row r="70" spans="1:8" x14ac:dyDescent="0.25">
      <c r="D70" t="s">
        <v>59</v>
      </c>
      <c r="E70" s="8">
        <f>E69/$G69</f>
        <v>0.50891778020990985</v>
      </c>
      <c r="F70" s="8">
        <f>F69/$G69</f>
        <v>0.4910822197900902</v>
      </c>
      <c r="G70" s="8">
        <f>G69/$G69</f>
        <v>1</v>
      </c>
    </row>
    <row r="71" spans="1:8" x14ac:dyDescent="0.25">
      <c r="F71" s="7"/>
    </row>
    <row r="73" spans="1:8" x14ac:dyDescent="0.25">
      <c r="A73" t="s">
        <v>81</v>
      </c>
      <c r="B73" t="s">
        <v>63</v>
      </c>
      <c r="E73" t="s">
        <v>17</v>
      </c>
      <c r="G73" t="s">
        <v>67</v>
      </c>
    </row>
    <row r="74" spans="1:8" x14ac:dyDescent="0.25">
      <c r="C74" t="s">
        <v>11</v>
      </c>
      <c r="E74" s="10">
        <v>0.62</v>
      </c>
      <c r="G74" s="8">
        <v>0.66</v>
      </c>
    </row>
    <row r="75" spans="1:8" x14ac:dyDescent="0.25">
      <c r="C75" t="s">
        <v>12</v>
      </c>
      <c r="E75" s="1">
        <v>1.21</v>
      </c>
      <c r="G75">
        <v>1.18</v>
      </c>
    </row>
    <row r="76" spans="1:8" x14ac:dyDescent="0.25">
      <c r="C76" t="s">
        <v>13</v>
      </c>
      <c r="E76" s="1">
        <v>1.74</v>
      </c>
      <c r="G76">
        <v>1.66</v>
      </c>
    </row>
    <row r="77" spans="1:8" x14ac:dyDescent="0.25">
      <c r="C77" t="s">
        <v>26</v>
      </c>
      <c r="E77" s="10">
        <v>0.5</v>
      </c>
      <c r="G77">
        <v>0.52</v>
      </c>
    </row>
    <row r="78" spans="1:8" x14ac:dyDescent="0.25">
      <c r="C78" t="s">
        <v>18</v>
      </c>
      <c r="E78" s="10">
        <v>0.6</v>
      </c>
      <c r="G78">
        <v>0.61</v>
      </c>
    </row>
    <row r="79" spans="1:8" x14ac:dyDescent="0.25">
      <c r="C79" t="s">
        <v>14</v>
      </c>
      <c r="E79" s="10">
        <v>0.88</v>
      </c>
      <c r="G79">
        <v>0.87</v>
      </c>
    </row>
    <row r="80" spans="1:8" x14ac:dyDescent="0.25">
      <c r="C80" t="s">
        <v>19</v>
      </c>
      <c r="E80" s="1">
        <v>41.83</v>
      </c>
      <c r="G80">
        <v>33.270000000000003</v>
      </c>
    </row>
    <row r="81" spans="1:8" x14ac:dyDescent="0.25">
      <c r="C81" t="s">
        <v>15</v>
      </c>
      <c r="E81" s="1">
        <v>45.15</v>
      </c>
      <c r="G81">
        <v>36</v>
      </c>
    </row>
    <row r="82" spans="1:8" x14ac:dyDescent="0.25">
      <c r="C82" t="s">
        <v>16</v>
      </c>
      <c r="E82" s="1">
        <v>56.72</v>
      </c>
      <c r="G82">
        <v>44.71</v>
      </c>
    </row>
    <row r="84" spans="1:8" x14ac:dyDescent="0.25">
      <c r="A84" t="s">
        <v>82</v>
      </c>
      <c r="B84" t="s">
        <v>64</v>
      </c>
    </row>
    <row r="85" spans="1:8" x14ac:dyDescent="0.25">
      <c r="C85" s="12"/>
      <c r="D85" s="12"/>
      <c r="E85" s="13" t="s">
        <v>65</v>
      </c>
      <c r="F85" s="13" t="s">
        <v>66</v>
      </c>
      <c r="G85" s="13" t="s">
        <v>23</v>
      </c>
    </row>
    <row r="86" spans="1:8" x14ac:dyDescent="0.25">
      <c r="C86" t="s">
        <v>20</v>
      </c>
      <c r="E86" s="17">
        <f>E74*G69</f>
        <v>16.886782763652715</v>
      </c>
      <c r="F86" s="17">
        <f>E86*E77</f>
        <v>8.4433913818263573</v>
      </c>
      <c r="G86" s="3">
        <f>E80*E86</f>
        <v>706.37412300359301</v>
      </c>
    </row>
    <row r="87" spans="1:8" x14ac:dyDescent="0.25">
      <c r="C87" t="s">
        <v>21</v>
      </c>
      <c r="E87" s="17">
        <f>E86*(E75-1)</f>
        <v>3.5462243803670694</v>
      </c>
      <c r="F87" s="17">
        <f>E86*E78-F86</f>
        <v>1.6886782763652715</v>
      </c>
      <c r="G87" s="3">
        <f>E81*E86-G86</f>
        <v>56.064118775327074</v>
      </c>
    </row>
    <row r="88" spans="1:8" x14ac:dyDescent="0.25">
      <c r="C88" t="s">
        <v>22</v>
      </c>
      <c r="E88" s="17">
        <f>E86*E76-E86-E87</f>
        <v>8.94999486473594</v>
      </c>
      <c r="F88" s="17">
        <f>E86*E79-F87-F86</f>
        <v>4.7282991738227604</v>
      </c>
      <c r="G88" s="3">
        <f>E82*E86-G87-G86</f>
        <v>195.38007657546189</v>
      </c>
    </row>
    <row r="89" spans="1:8" x14ac:dyDescent="0.25">
      <c r="C89" t="s">
        <v>2</v>
      </c>
      <c r="E89" s="17">
        <f>SUM(E86:E88)</f>
        <v>29.383002008755724</v>
      </c>
      <c r="F89" s="17">
        <f>SUM(F86:F88)</f>
        <v>14.860368832014389</v>
      </c>
      <c r="G89" s="3">
        <f>SUM(G86:G88)</f>
        <v>957.81831835438197</v>
      </c>
    </row>
    <row r="91" spans="1:8" x14ac:dyDescent="0.25">
      <c r="C91" t="s">
        <v>25</v>
      </c>
      <c r="E91" s="4">
        <f>F8</f>
        <v>1636610</v>
      </c>
    </row>
    <row r="92" spans="1:8" x14ac:dyDescent="0.25">
      <c r="C92" t="s">
        <v>24</v>
      </c>
      <c r="E92" s="5">
        <f>G53</f>
        <v>614341.43751690502</v>
      </c>
      <c r="H92" s="8"/>
    </row>
    <row r="93" spans="1:8" x14ac:dyDescent="0.25">
      <c r="C93" t="s">
        <v>27</v>
      </c>
      <c r="E93" s="17">
        <f>G69</f>
        <v>27.236746392988248</v>
      </c>
    </row>
    <row r="94" spans="1:8" x14ac:dyDescent="0.25">
      <c r="E94" s="17"/>
    </row>
    <row r="95" spans="1:8" x14ac:dyDescent="0.25">
      <c r="A95" s="14" t="s">
        <v>83</v>
      </c>
      <c r="E95" s="17"/>
    </row>
    <row r="96" spans="1:8" x14ac:dyDescent="0.25">
      <c r="B96" s="26" t="s">
        <v>86</v>
      </c>
    </row>
    <row r="97" spans="1:2" x14ac:dyDescent="0.25">
      <c r="B97" s="26" t="s">
        <v>87</v>
      </c>
    </row>
    <row r="98" spans="1:2" x14ac:dyDescent="0.25">
      <c r="B98" s="26" t="s">
        <v>88</v>
      </c>
    </row>
    <row r="99" spans="1:2" x14ac:dyDescent="0.25">
      <c r="B99" s="26" t="s">
        <v>89</v>
      </c>
    </row>
    <row r="100" spans="1:2" x14ac:dyDescent="0.25">
      <c r="B100" s="26" t="s">
        <v>90</v>
      </c>
    </row>
    <row r="101" spans="1:2" x14ac:dyDescent="0.25">
      <c r="B101" s="26" t="s">
        <v>97</v>
      </c>
    </row>
    <row r="102" spans="1:2" x14ac:dyDescent="0.25">
      <c r="B102" s="26" t="s">
        <v>91</v>
      </c>
    </row>
    <row r="103" spans="1:2" x14ac:dyDescent="0.25">
      <c r="B103" s="26" t="s">
        <v>96</v>
      </c>
    </row>
    <row r="104" spans="1:2" x14ac:dyDescent="0.25">
      <c r="B104" s="26" t="s">
        <v>95</v>
      </c>
    </row>
    <row r="105" spans="1:2" x14ac:dyDescent="0.25">
      <c r="B105" s="26" t="s">
        <v>92</v>
      </c>
    </row>
    <row r="106" spans="1:2" x14ac:dyDescent="0.25">
      <c r="B106" s="26" t="s">
        <v>93</v>
      </c>
    </row>
    <row r="107" spans="1:2" x14ac:dyDescent="0.25">
      <c r="B107" s="26" t="s">
        <v>94</v>
      </c>
    </row>
    <row r="111" spans="1:2" x14ac:dyDescent="0.25">
      <c r="A111" s="16"/>
    </row>
    <row r="112" spans="1:2" x14ac:dyDescent="0.25">
      <c r="A112" s="16"/>
    </row>
  </sheetData>
  <mergeCells count="7">
    <mergeCell ref="J42:M42"/>
    <mergeCell ref="E43:F43"/>
    <mergeCell ref="G43:H43"/>
    <mergeCell ref="E57:F57"/>
    <mergeCell ref="G57:H57"/>
    <mergeCell ref="J43:K43"/>
    <mergeCell ref="L43:M43"/>
  </mergeCells>
  <pageMargins left="0.56000000000000005" right="0.41" top="0.82" bottom="0.8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5"/>
  <sheetViews>
    <sheetView workbookViewId="0">
      <selection activeCell="C43" sqref="C43"/>
    </sheetView>
  </sheetViews>
  <sheetFormatPr defaultRowHeight="13.2" x14ac:dyDescent="0.25"/>
  <cols>
    <col min="2" max="2" width="11.109375" customWidth="1"/>
  </cols>
  <sheetData>
    <row r="2" spans="1:2" x14ac:dyDescent="0.25">
      <c r="A2" s="14" t="s">
        <v>100</v>
      </c>
    </row>
    <row r="4" spans="1:2" x14ac:dyDescent="0.25">
      <c r="A4" t="s">
        <v>28</v>
      </c>
      <c r="B4" t="s">
        <v>121</v>
      </c>
    </row>
    <row r="5" spans="1:2" x14ac:dyDescent="0.25">
      <c r="A5" t="s">
        <v>29</v>
      </c>
      <c r="B5" t="s">
        <v>122</v>
      </c>
    </row>
    <row r="6" spans="1:2" x14ac:dyDescent="0.25">
      <c r="A6" t="s">
        <v>30</v>
      </c>
      <c r="B6" t="s">
        <v>101</v>
      </c>
    </row>
    <row r="7" spans="1:2" x14ac:dyDescent="0.25">
      <c r="B7" t="s">
        <v>102</v>
      </c>
    </row>
    <row r="8" spans="1:2" x14ac:dyDescent="0.25">
      <c r="B8" t="s">
        <v>103</v>
      </c>
    </row>
    <row r="9" spans="1:2" ht="16.2" customHeight="1" x14ac:dyDescent="0.25">
      <c r="A9" t="s">
        <v>104</v>
      </c>
      <c r="B9" t="s">
        <v>105</v>
      </c>
    </row>
    <row r="10" spans="1:2" x14ac:dyDescent="0.25">
      <c r="B10" t="s">
        <v>106</v>
      </c>
    </row>
    <row r="11" spans="1:2" ht="15" customHeight="1" x14ac:dyDescent="0.25">
      <c r="A11" t="s">
        <v>32</v>
      </c>
      <c r="B11" t="s">
        <v>130</v>
      </c>
    </row>
    <row r="12" spans="1:2" x14ac:dyDescent="0.25">
      <c r="A12" t="s">
        <v>33</v>
      </c>
      <c r="B12" t="s">
        <v>123</v>
      </c>
    </row>
    <row r="13" spans="1:2" x14ac:dyDescent="0.25">
      <c r="A13" t="s">
        <v>34</v>
      </c>
      <c r="B13" t="s">
        <v>124</v>
      </c>
    </row>
    <row r="14" spans="1:2" x14ac:dyDescent="0.25">
      <c r="A14" t="s">
        <v>35</v>
      </c>
      <c r="B14" t="s">
        <v>107</v>
      </c>
    </row>
    <row r="15" spans="1:2" x14ac:dyDescent="0.25">
      <c r="B15" t="s">
        <v>108</v>
      </c>
    </row>
    <row r="16" spans="1:2" ht="15" customHeight="1" x14ac:dyDescent="0.25">
      <c r="A16" t="s">
        <v>36</v>
      </c>
      <c r="B16" t="s">
        <v>109</v>
      </c>
    </row>
    <row r="17" spans="1:2" x14ac:dyDescent="0.25">
      <c r="A17" t="s">
        <v>37</v>
      </c>
    </row>
    <row r="18" spans="1:2" x14ac:dyDescent="0.25">
      <c r="A18" t="s">
        <v>38</v>
      </c>
      <c r="B18" t="s">
        <v>110</v>
      </c>
    </row>
    <row r="19" spans="1:2" x14ac:dyDescent="0.25">
      <c r="A19" t="s">
        <v>39</v>
      </c>
      <c r="B19" t="s">
        <v>126</v>
      </c>
    </row>
    <row r="20" spans="1:2" x14ac:dyDescent="0.25">
      <c r="A20" t="s">
        <v>40</v>
      </c>
      <c r="B20" t="s">
        <v>111</v>
      </c>
    </row>
    <row r="21" spans="1:2" x14ac:dyDescent="0.25">
      <c r="A21" t="s">
        <v>41</v>
      </c>
    </row>
    <row r="22" spans="1:2" x14ac:dyDescent="0.25">
      <c r="A22" t="s">
        <v>42</v>
      </c>
      <c r="B22" t="s">
        <v>120</v>
      </c>
    </row>
    <row r="23" spans="1:2" x14ac:dyDescent="0.25">
      <c r="B23" t="s">
        <v>119</v>
      </c>
    </row>
    <row r="24" spans="1:2" x14ac:dyDescent="0.25">
      <c r="B24" t="s">
        <v>131</v>
      </c>
    </row>
    <row r="25" spans="1:2" x14ac:dyDescent="0.25">
      <c r="A25" t="s">
        <v>43</v>
      </c>
    </row>
    <row r="26" spans="1:2" x14ac:dyDescent="0.25">
      <c r="A26" t="s">
        <v>44</v>
      </c>
      <c r="B26" t="s">
        <v>113</v>
      </c>
    </row>
    <row r="27" spans="1:2" ht="15.6" customHeight="1" x14ac:dyDescent="0.25">
      <c r="A27" t="s">
        <v>45</v>
      </c>
      <c r="B27" t="s">
        <v>132</v>
      </c>
    </row>
    <row r="28" spans="1:2" x14ac:dyDescent="0.25">
      <c r="B28" t="s">
        <v>133</v>
      </c>
    </row>
    <row r="29" spans="1:2" x14ac:dyDescent="0.25">
      <c r="B29" t="s">
        <v>114</v>
      </c>
    </row>
    <row r="30" spans="1:2" x14ac:dyDescent="0.25">
      <c r="B30" t="s">
        <v>115</v>
      </c>
    </row>
    <row r="31" spans="1:2" ht="16.95" customHeight="1" x14ac:dyDescent="0.25">
      <c r="A31" t="s">
        <v>46</v>
      </c>
      <c r="B31" t="s">
        <v>116</v>
      </c>
    </row>
    <row r="32" spans="1:2" ht="13.2" customHeight="1" x14ac:dyDescent="0.25">
      <c r="B32" t="s">
        <v>128</v>
      </c>
    </row>
    <row r="33" spans="1:2" ht="13.2" customHeight="1" x14ac:dyDescent="0.25">
      <c r="B33" t="s">
        <v>134</v>
      </c>
    </row>
    <row r="34" spans="1:2" ht="13.2" customHeight="1" x14ac:dyDescent="0.25">
      <c r="B34" t="s">
        <v>135</v>
      </c>
    </row>
    <row r="35" spans="1:2" x14ac:dyDescent="0.25">
      <c r="A35" t="s">
        <v>78</v>
      </c>
    </row>
    <row r="36" spans="1:2" x14ac:dyDescent="0.25">
      <c r="A36" t="s">
        <v>79</v>
      </c>
      <c r="B36" t="s">
        <v>136</v>
      </c>
    </row>
    <row r="37" spans="1:2" x14ac:dyDescent="0.25">
      <c r="A37" t="s">
        <v>80</v>
      </c>
    </row>
    <row r="38" spans="1:2" x14ac:dyDescent="0.25">
      <c r="A38" t="s">
        <v>81</v>
      </c>
      <c r="B38" t="s">
        <v>137</v>
      </c>
    </row>
    <row r="39" spans="1:2" x14ac:dyDescent="0.25">
      <c r="B39" t="s">
        <v>138</v>
      </c>
    </row>
    <row r="40" spans="1:2" x14ac:dyDescent="0.25">
      <c r="B40" t="s">
        <v>127</v>
      </c>
    </row>
    <row r="41" spans="1:2" x14ac:dyDescent="0.25">
      <c r="A41" t="s">
        <v>82</v>
      </c>
    </row>
    <row r="43" spans="1:2" x14ac:dyDescent="0.25">
      <c r="A43" t="s">
        <v>125</v>
      </c>
    </row>
    <row r="44" spans="1:2" ht="15.6" customHeight="1" x14ac:dyDescent="0.25">
      <c r="A44" t="s">
        <v>139</v>
      </c>
    </row>
    <row r="45" spans="1:2" x14ac:dyDescent="0.25">
      <c r="A45" t="s">
        <v>140</v>
      </c>
    </row>
    <row r="46" spans="1:2" x14ac:dyDescent="0.25">
      <c r="A46" t="s">
        <v>141</v>
      </c>
    </row>
    <row r="47" spans="1:2" x14ac:dyDescent="0.25">
      <c r="A47" t="s">
        <v>129</v>
      </c>
    </row>
    <row r="48" spans="1:2" x14ac:dyDescent="0.25">
      <c r="A48" t="s">
        <v>143</v>
      </c>
    </row>
    <row r="49" spans="1:1" x14ac:dyDescent="0.25">
      <c r="A49" t="s">
        <v>142</v>
      </c>
    </row>
    <row r="58" spans="1:1" x14ac:dyDescent="0.25">
      <c r="A58" s="14"/>
    </row>
    <row r="74" spans="1:1" x14ac:dyDescent="0.25">
      <c r="A74" s="16"/>
    </row>
    <row r="75" spans="1:1" x14ac:dyDescent="0.25">
      <c r="A75" s="1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21"/>
  <sheetViews>
    <sheetView zoomScaleNormal="100" workbookViewId="0">
      <selection activeCell="H194" sqref="H194"/>
    </sheetView>
  </sheetViews>
  <sheetFormatPr defaultRowHeight="13.2" x14ac:dyDescent="0.25"/>
  <cols>
    <col min="9" max="9" width="9.5546875" bestFit="1" customWidth="1"/>
  </cols>
  <sheetData>
    <row r="1" spans="1:11" ht="17.399999999999999" x14ac:dyDescent="0.3">
      <c r="A1" s="33" t="s">
        <v>186</v>
      </c>
    </row>
    <row r="2" spans="1:11" x14ac:dyDescent="0.25">
      <c r="I2" s="14" t="s">
        <v>150</v>
      </c>
    </row>
    <row r="3" spans="1:11" x14ac:dyDescent="0.25">
      <c r="I3" t="s">
        <v>144</v>
      </c>
      <c r="J3" s="38">
        <v>0.64232500000000003</v>
      </c>
    </row>
    <row r="4" spans="1:11" x14ac:dyDescent="0.25">
      <c r="I4" t="s">
        <v>145</v>
      </c>
      <c r="J4" s="38">
        <v>0.65592574074074095</v>
      </c>
    </row>
    <row r="5" spans="1:11" x14ac:dyDescent="0.25">
      <c r="I5" t="s">
        <v>146</v>
      </c>
      <c r="J5" s="38">
        <v>0.82759000000000005</v>
      </c>
    </row>
    <row r="6" spans="1:11" x14ac:dyDescent="0.25">
      <c r="I6" t="s">
        <v>147</v>
      </c>
      <c r="J6" s="38">
        <v>0.52699999999999991</v>
      </c>
    </row>
    <row r="8" spans="1:11" x14ac:dyDescent="0.25">
      <c r="I8" s="11" t="s">
        <v>148</v>
      </c>
      <c r="J8" s="11" t="s">
        <v>149</v>
      </c>
      <c r="K8" s="11" t="s">
        <v>155</v>
      </c>
    </row>
    <row r="9" spans="1:11" x14ac:dyDescent="0.25">
      <c r="I9" s="38">
        <v>0.52699999999999991</v>
      </c>
      <c r="J9">
        <v>1</v>
      </c>
      <c r="K9" s="38">
        <f>J9/J19</f>
        <v>9.2592592592592587E-3</v>
      </c>
    </row>
    <row r="10" spans="1:11" x14ac:dyDescent="0.25">
      <c r="I10" s="38">
        <v>0.56039888888888878</v>
      </c>
      <c r="J10">
        <v>1</v>
      </c>
      <c r="K10" s="38">
        <f>J10/J19</f>
        <v>9.2592592592592587E-3</v>
      </c>
    </row>
    <row r="11" spans="1:11" x14ac:dyDescent="0.25">
      <c r="I11" s="38">
        <v>0.59379777777777776</v>
      </c>
      <c r="J11">
        <v>5</v>
      </c>
      <c r="K11" s="38">
        <f>J11/J19</f>
        <v>4.6296296296296294E-2</v>
      </c>
    </row>
    <row r="12" spans="1:11" x14ac:dyDescent="0.25">
      <c r="I12" s="38">
        <v>0.62719666666666662</v>
      </c>
      <c r="J12">
        <v>29</v>
      </c>
      <c r="K12" s="38">
        <f>J12/J19</f>
        <v>0.26851851851851855</v>
      </c>
    </row>
    <row r="13" spans="1:11" x14ac:dyDescent="0.25">
      <c r="I13" s="38">
        <v>0.66059555555555549</v>
      </c>
      <c r="J13">
        <v>32</v>
      </c>
      <c r="K13" s="38">
        <f>J13/J19</f>
        <v>0.29629629629629628</v>
      </c>
    </row>
    <row r="14" spans="1:11" x14ac:dyDescent="0.25">
      <c r="I14" s="38">
        <v>0.69399444444444436</v>
      </c>
      <c r="J14">
        <v>21</v>
      </c>
      <c r="K14" s="38">
        <f>J14/J19</f>
        <v>0.19444444444444445</v>
      </c>
    </row>
    <row r="15" spans="1:11" x14ac:dyDescent="0.25">
      <c r="I15" s="38">
        <v>0.72739333333333334</v>
      </c>
      <c r="J15">
        <v>7</v>
      </c>
      <c r="K15" s="38">
        <f>J15/J19</f>
        <v>6.4814814814814811E-2</v>
      </c>
    </row>
    <row r="16" spans="1:11" x14ac:dyDescent="0.25">
      <c r="I16" s="38">
        <v>0.7607922222222222</v>
      </c>
      <c r="J16">
        <v>0</v>
      </c>
      <c r="K16" s="38">
        <f>J16/J19</f>
        <v>0</v>
      </c>
    </row>
    <row r="17" spans="9:11" x14ac:dyDescent="0.25">
      <c r="I17" s="38">
        <v>0.79419111111111107</v>
      </c>
      <c r="J17">
        <v>8</v>
      </c>
      <c r="K17" s="38">
        <f>J17/J19</f>
        <v>7.407407407407407E-2</v>
      </c>
    </row>
    <row r="18" spans="9:11" x14ac:dyDescent="0.25">
      <c r="I18" s="38">
        <v>0.82759000000000005</v>
      </c>
      <c r="J18">
        <v>4</v>
      </c>
      <c r="K18" s="38">
        <f>J18/J19</f>
        <v>3.7037037037037035E-2</v>
      </c>
    </row>
    <row r="19" spans="9:11" x14ac:dyDescent="0.25">
      <c r="J19">
        <f>SUM(freq)</f>
        <v>108</v>
      </c>
      <c r="K19" s="28">
        <f>SUM(K9:K18)</f>
        <v>1</v>
      </c>
    </row>
    <row r="23" spans="9:11" x14ac:dyDescent="0.25">
      <c r="I23" s="14" t="s">
        <v>151</v>
      </c>
    </row>
    <row r="24" spans="9:11" x14ac:dyDescent="0.25">
      <c r="I24" s="29" t="s">
        <v>144</v>
      </c>
      <c r="J24" s="39">
        <v>1.1772625653706887</v>
      </c>
    </row>
    <row r="25" spans="9:11" x14ac:dyDescent="0.25">
      <c r="I25" s="29" t="s">
        <v>145</v>
      </c>
      <c r="J25" s="39">
        <v>1.1799867312039185</v>
      </c>
    </row>
    <row r="26" spans="9:11" x14ac:dyDescent="0.25">
      <c r="I26" s="29" t="s">
        <v>146</v>
      </c>
      <c r="J26" s="39">
        <v>1.2810898581813848</v>
      </c>
    </row>
    <row r="27" spans="9:11" x14ac:dyDescent="0.25">
      <c r="I27" s="29" t="s">
        <v>147</v>
      </c>
      <c r="J27" s="39">
        <v>1.09074802231789</v>
      </c>
    </row>
    <row r="29" spans="9:11" x14ac:dyDescent="0.25">
      <c r="I29" s="11" t="s">
        <v>148</v>
      </c>
      <c r="J29" s="11" t="s">
        <v>149</v>
      </c>
      <c r="K29" s="11" t="s">
        <v>155</v>
      </c>
    </row>
    <row r="30" spans="9:11" x14ac:dyDescent="0.25">
      <c r="I30" s="29">
        <v>1.09074802231789</v>
      </c>
      <c r="J30">
        <v>1</v>
      </c>
      <c r="K30" s="38">
        <f>J30/J40</f>
        <v>9.2592592592592587E-3</v>
      </c>
    </row>
    <row r="31" spans="9:11" x14ac:dyDescent="0.25">
      <c r="I31" s="29">
        <v>1.1118971151916117</v>
      </c>
      <c r="J31">
        <v>5</v>
      </c>
      <c r="K31" s="38">
        <f>J31/J40</f>
        <v>4.6296296296296294E-2</v>
      </c>
    </row>
    <row r="32" spans="9:11" x14ac:dyDescent="0.25">
      <c r="I32" s="29">
        <v>1.1330462080653334</v>
      </c>
      <c r="J32">
        <v>6</v>
      </c>
      <c r="K32" s="38">
        <f>J32/J40</f>
        <v>5.5555555555555552E-2</v>
      </c>
    </row>
    <row r="33" spans="9:11" x14ac:dyDescent="0.25">
      <c r="I33" s="29">
        <v>1.1541953009390549</v>
      </c>
      <c r="J33">
        <v>17</v>
      </c>
      <c r="K33" s="38">
        <f>J33/J40</f>
        <v>0.15740740740740741</v>
      </c>
    </row>
    <row r="34" spans="9:11" x14ac:dyDescent="0.25">
      <c r="I34" s="29">
        <v>1.1753443938127766</v>
      </c>
      <c r="J34">
        <v>24</v>
      </c>
      <c r="K34" s="38">
        <f>J34/J40</f>
        <v>0.22222222222222221</v>
      </c>
    </row>
    <row r="35" spans="9:11" x14ac:dyDescent="0.25">
      <c r="I35" s="29">
        <v>1.1964934866864982</v>
      </c>
      <c r="J35">
        <v>18</v>
      </c>
      <c r="K35" s="38">
        <f>J35/J40</f>
        <v>0.16666666666666666</v>
      </c>
    </row>
    <row r="36" spans="9:11" x14ac:dyDescent="0.25">
      <c r="I36" s="29">
        <v>1.2176425795602199</v>
      </c>
      <c r="J36">
        <v>16</v>
      </c>
      <c r="K36" s="38">
        <f>J36/J40</f>
        <v>0.14814814814814814</v>
      </c>
    </row>
    <row r="37" spans="9:11" x14ac:dyDescent="0.25">
      <c r="I37" s="29">
        <v>1.2387916724339414</v>
      </c>
      <c r="J37">
        <v>11</v>
      </c>
      <c r="K37" s="38">
        <f>J37/J40</f>
        <v>0.10185185185185185</v>
      </c>
    </row>
    <row r="38" spans="9:11" x14ac:dyDescent="0.25">
      <c r="I38" s="29">
        <v>1.2599407653076631</v>
      </c>
      <c r="J38">
        <v>9</v>
      </c>
      <c r="K38" s="38">
        <f>J38/J40</f>
        <v>8.3333333333333329E-2</v>
      </c>
    </row>
    <row r="39" spans="9:11" x14ac:dyDescent="0.25">
      <c r="I39" s="29">
        <v>1.2810898581813848</v>
      </c>
      <c r="J39">
        <v>1</v>
      </c>
      <c r="K39" s="38">
        <f>J39/J40</f>
        <v>9.2592592592592587E-3</v>
      </c>
    </row>
    <row r="40" spans="9:11" x14ac:dyDescent="0.25">
      <c r="J40">
        <f>SUM(J30:J39)</f>
        <v>108</v>
      </c>
      <c r="K40" s="38">
        <f>SUM(K30:K39)</f>
        <v>1</v>
      </c>
    </row>
    <row r="45" spans="9:11" x14ac:dyDescent="0.25">
      <c r="I45" s="14" t="s">
        <v>152</v>
      </c>
    </row>
    <row r="46" spans="9:11" x14ac:dyDescent="0.25">
      <c r="I46" t="s">
        <v>144</v>
      </c>
      <c r="J46" s="29">
        <v>1.6503873272100866</v>
      </c>
    </row>
    <row r="47" spans="9:11" x14ac:dyDescent="0.25">
      <c r="I47" t="s">
        <v>145</v>
      </c>
      <c r="J47" s="29">
        <v>1.6564680814476977</v>
      </c>
    </row>
    <row r="48" spans="9:11" x14ac:dyDescent="0.25">
      <c r="I48" t="s">
        <v>146</v>
      </c>
      <c r="J48" s="29">
        <v>1.9884027529495887</v>
      </c>
    </row>
    <row r="49" spans="9:11" x14ac:dyDescent="0.25">
      <c r="I49" t="s">
        <v>147</v>
      </c>
      <c r="J49" s="29">
        <v>1.3728928670938982</v>
      </c>
    </row>
    <row r="50" spans="9:11" x14ac:dyDescent="0.25">
      <c r="J50" s="29"/>
    </row>
    <row r="52" spans="9:11" x14ac:dyDescent="0.25">
      <c r="I52" s="11" t="s">
        <v>148</v>
      </c>
      <c r="J52" s="11" t="s">
        <v>149</v>
      </c>
      <c r="K52" s="11" t="s">
        <v>155</v>
      </c>
    </row>
    <row r="53" spans="9:11" x14ac:dyDescent="0.25">
      <c r="I53" s="29">
        <v>1.3728928670938982</v>
      </c>
      <c r="J53">
        <v>1</v>
      </c>
      <c r="K53" s="38">
        <f>J53/J63</f>
        <v>9.2592592592592587E-3</v>
      </c>
    </row>
    <row r="54" spans="9:11" x14ac:dyDescent="0.25">
      <c r="I54" s="29">
        <v>1.4412828544111971</v>
      </c>
      <c r="J54">
        <v>5</v>
      </c>
      <c r="K54" s="38">
        <f>J54/J63</f>
        <v>4.6296296296296294E-2</v>
      </c>
    </row>
    <row r="55" spans="9:11" x14ac:dyDescent="0.25">
      <c r="I55" s="29">
        <v>1.5096728417284961</v>
      </c>
      <c r="J55">
        <v>11</v>
      </c>
      <c r="K55" s="38">
        <f>J55/J63</f>
        <v>0.10185185185185185</v>
      </c>
    </row>
    <row r="56" spans="9:11" x14ac:dyDescent="0.25">
      <c r="I56" s="29">
        <v>1.578062829045795</v>
      </c>
      <c r="J56">
        <v>11</v>
      </c>
      <c r="K56" s="38">
        <f>J56/J63</f>
        <v>0.10185185185185185</v>
      </c>
    </row>
    <row r="57" spans="9:11" x14ac:dyDescent="0.25">
      <c r="I57" s="29">
        <v>1.646452816363094</v>
      </c>
      <c r="J57">
        <v>25</v>
      </c>
      <c r="K57" s="38">
        <f>J57/J63</f>
        <v>0.23148148148148148</v>
      </c>
    </row>
    <row r="58" spans="9:11" x14ac:dyDescent="0.25">
      <c r="I58" s="29">
        <v>1.7148428036803929</v>
      </c>
      <c r="J58">
        <v>15</v>
      </c>
      <c r="K58" s="38">
        <f>J58/J63</f>
        <v>0.1388888888888889</v>
      </c>
    </row>
    <row r="59" spans="9:11" x14ac:dyDescent="0.25">
      <c r="I59" s="29">
        <v>1.7832327909976917</v>
      </c>
      <c r="J59">
        <v>21</v>
      </c>
      <c r="K59" s="38">
        <f>J59/J63</f>
        <v>0.19444444444444445</v>
      </c>
    </row>
    <row r="60" spans="9:11" x14ac:dyDescent="0.25">
      <c r="I60" s="29">
        <v>1.8516227783149908</v>
      </c>
      <c r="J60">
        <v>10</v>
      </c>
      <c r="K60" s="38">
        <f>J60/J63</f>
        <v>9.2592592592592587E-2</v>
      </c>
    </row>
    <row r="61" spans="9:11" x14ac:dyDescent="0.25">
      <c r="I61" s="29">
        <v>1.9200127656322898</v>
      </c>
      <c r="J61">
        <v>6</v>
      </c>
      <c r="K61" s="38">
        <f>J61/J63</f>
        <v>5.5555555555555552E-2</v>
      </c>
    </row>
    <row r="62" spans="9:11" x14ac:dyDescent="0.25">
      <c r="I62" s="29">
        <v>1.9884027529495887</v>
      </c>
      <c r="J62">
        <v>3</v>
      </c>
      <c r="K62" s="38">
        <f>J62/J63</f>
        <v>2.7777777777777776E-2</v>
      </c>
    </row>
    <row r="63" spans="9:11" x14ac:dyDescent="0.25">
      <c r="J63">
        <f>SUM(J53:J62)</f>
        <v>108</v>
      </c>
      <c r="K63" s="38">
        <f>SUM(K53:K62)</f>
        <v>0.99999999999999989</v>
      </c>
    </row>
    <row r="67" spans="9:11" x14ac:dyDescent="0.25">
      <c r="I67" s="14" t="s">
        <v>180</v>
      </c>
    </row>
    <row r="68" spans="9:11" x14ac:dyDescent="0.25">
      <c r="I68" t="s">
        <v>144</v>
      </c>
      <c r="J68">
        <v>0.52046018540852423</v>
      </c>
    </row>
    <row r="69" spans="9:11" x14ac:dyDescent="0.25">
      <c r="I69" t="s">
        <v>145</v>
      </c>
      <c r="J69">
        <v>0.51838265098751124</v>
      </c>
    </row>
    <row r="70" spans="9:11" x14ac:dyDescent="0.25">
      <c r="I70" t="s">
        <v>146</v>
      </c>
      <c r="J70">
        <v>0.59145405643604976</v>
      </c>
    </row>
    <row r="71" spans="9:11" x14ac:dyDescent="0.25">
      <c r="I71" t="s">
        <v>147</v>
      </c>
      <c r="J71">
        <v>0.42622399381065301</v>
      </c>
    </row>
    <row r="73" spans="9:11" x14ac:dyDescent="0.25">
      <c r="I73" t="s">
        <v>148</v>
      </c>
      <c r="J73" t="s">
        <v>149</v>
      </c>
      <c r="K73" t="s">
        <v>59</v>
      </c>
    </row>
    <row r="74" spans="9:11" x14ac:dyDescent="0.25">
      <c r="I74" s="38">
        <v>0.42622399381065301</v>
      </c>
      <c r="J74">
        <v>1</v>
      </c>
      <c r="K74" s="38">
        <v>9.2592592592592587E-3</v>
      </c>
    </row>
    <row r="75" spans="9:11" x14ac:dyDescent="0.25">
      <c r="I75" s="38">
        <v>0.44458288965791931</v>
      </c>
      <c r="J75">
        <v>2</v>
      </c>
      <c r="K75" s="38">
        <v>1.8518518518518517E-2</v>
      </c>
    </row>
    <row r="76" spans="9:11" x14ac:dyDescent="0.25">
      <c r="I76" s="38">
        <v>0.46294178550518561</v>
      </c>
      <c r="J76">
        <v>4</v>
      </c>
      <c r="K76" s="38">
        <v>3.7037037037037035E-2</v>
      </c>
    </row>
    <row r="77" spans="9:11" x14ac:dyDescent="0.25">
      <c r="I77" s="38">
        <v>0.48130068135245191</v>
      </c>
      <c r="J77">
        <v>8</v>
      </c>
      <c r="K77" s="38">
        <v>7.407407407407407E-2</v>
      </c>
    </row>
    <row r="78" spans="9:11" x14ac:dyDescent="0.25">
      <c r="I78" s="38">
        <v>0.49965957719971821</v>
      </c>
      <c r="J78">
        <v>19</v>
      </c>
      <c r="K78" s="38">
        <v>0.17592592592592593</v>
      </c>
    </row>
    <row r="79" spans="9:11" x14ac:dyDescent="0.25">
      <c r="I79" s="38">
        <v>0.51801847304698456</v>
      </c>
      <c r="J79">
        <v>19</v>
      </c>
      <c r="K79" s="38">
        <v>0.17592592592592593</v>
      </c>
    </row>
    <row r="80" spans="9:11" x14ac:dyDescent="0.25">
      <c r="I80" s="38">
        <v>0.53637736889425081</v>
      </c>
      <c r="J80">
        <v>16</v>
      </c>
      <c r="K80" s="38">
        <v>0.14814814814814814</v>
      </c>
    </row>
    <row r="81" spans="9:11" x14ac:dyDescent="0.25">
      <c r="I81" s="38">
        <v>0.55473626474151716</v>
      </c>
      <c r="J81">
        <v>21</v>
      </c>
      <c r="K81" s="38">
        <v>0.19444444444444445</v>
      </c>
    </row>
    <row r="82" spans="9:11" x14ac:dyDescent="0.25">
      <c r="I82" s="38">
        <v>0.57309516058878351</v>
      </c>
      <c r="J82">
        <v>8</v>
      </c>
      <c r="K82" s="38">
        <v>7.407407407407407E-2</v>
      </c>
    </row>
    <row r="83" spans="9:11" x14ac:dyDescent="0.25">
      <c r="I83" s="38">
        <v>0.59145405643604976</v>
      </c>
      <c r="J83">
        <v>10</v>
      </c>
      <c r="K83" s="38">
        <v>9.2592592592592587E-2</v>
      </c>
    </row>
    <row r="84" spans="9:11" x14ac:dyDescent="0.25">
      <c r="J84">
        <v>108</v>
      </c>
    </row>
    <row r="90" spans="9:11" x14ac:dyDescent="0.25">
      <c r="I90" s="14" t="s">
        <v>153</v>
      </c>
    </row>
    <row r="91" spans="9:11" x14ac:dyDescent="0.25">
      <c r="I91" s="29" t="s">
        <v>144</v>
      </c>
      <c r="J91" s="28">
        <v>0.60911836808123021</v>
      </c>
    </row>
    <row r="92" spans="9:11" x14ac:dyDescent="0.25">
      <c r="I92" s="29" t="s">
        <v>145</v>
      </c>
      <c r="J92" s="28">
        <v>0.61254946927644771</v>
      </c>
    </row>
    <row r="93" spans="9:11" x14ac:dyDescent="0.25">
      <c r="I93" s="29" t="s">
        <v>146</v>
      </c>
      <c r="J93" s="28">
        <v>0.72436640013562004</v>
      </c>
    </row>
    <row r="94" spans="9:11" x14ac:dyDescent="0.25">
      <c r="I94" s="29" t="s">
        <v>147</v>
      </c>
      <c r="J94" s="28">
        <v>0.51060350095251783</v>
      </c>
    </row>
    <row r="96" spans="9:11" x14ac:dyDescent="0.25">
      <c r="I96" s="11" t="s">
        <v>148</v>
      </c>
      <c r="J96" s="11" t="s">
        <v>149</v>
      </c>
      <c r="K96" s="11" t="s">
        <v>155</v>
      </c>
    </row>
    <row r="97" spans="9:11" x14ac:dyDescent="0.25">
      <c r="I97" s="38">
        <v>0.51060350095251783</v>
      </c>
      <c r="J97">
        <v>1</v>
      </c>
      <c r="K97" s="38">
        <f>J97/J107</f>
        <v>9.2592592592592587E-3</v>
      </c>
    </row>
    <row r="98" spans="9:11" x14ac:dyDescent="0.25">
      <c r="I98" s="38">
        <v>0.53435493419508473</v>
      </c>
      <c r="J98">
        <v>8</v>
      </c>
      <c r="K98" s="38">
        <f>J98/J107</f>
        <v>7.407407407407407E-2</v>
      </c>
    </row>
    <row r="99" spans="9:11" x14ac:dyDescent="0.25">
      <c r="I99" s="38">
        <v>0.55810636743765163</v>
      </c>
      <c r="J99">
        <v>6</v>
      </c>
      <c r="K99" s="38">
        <f>J99/J107</f>
        <v>5.5555555555555552E-2</v>
      </c>
    </row>
    <row r="100" spans="9:11" x14ac:dyDescent="0.25">
      <c r="I100" s="38">
        <v>0.58185780068021853</v>
      </c>
      <c r="J100">
        <v>19</v>
      </c>
      <c r="K100" s="38">
        <f>J100/J107</f>
        <v>0.17592592592592593</v>
      </c>
    </row>
    <row r="101" spans="9:11" x14ac:dyDescent="0.25">
      <c r="I101" s="38">
        <v>0.60560923392278543</v>
      </c>
      <c r="J101">
        <v>20</v>
      </c>
      <c r="K101" s="38">
        <f>J101/J107</f>
        <v>0.18518518518518517</v>
      </c>
    </row>
    <row r="102" spans="9:11" x14ac:dyDescent="0.25">
      <c r="I102" s="38">
        <v>0.62936066716535244</v>
      </c>
      <c r="J102">
        <v>18</v>
      </c>
      <c r="K102" s="38">
        <f>J102/J107</f>
        <v>0.16666666666666666</v>
      </c>
    </row>
    <row r="103" spans="9:11" x14ac:dyDescent="0.25">
      <c r="I103" s="38">
        <v>0.65311210040791934</v>
      </c>
      <c r="J103">
        <v>9</v>
      </c>
      <c r="K103" s="38">
        <f>J103/J107</f>
        <v>8.3333333333333329E-2</v>
      </c>
    </row>
    <row r="104" spans="9:11" x14ac:dyDescent="0.25">
      <c r="I104" s="38">
        <v>0.67686353365048624</v>
      </c>
      <c r="J104">
        <v>9</v>
      </c>
      <c r="K104" s="38">
        <f>J104/J107</f>
        <v>8.3333333333333329E-2</v>
      </c>
    </row>
    <row r="105" spans="9:11" x14ac:dyDescent="0.25">
      <c r="I105" s="38">
        <v>0.70061496689305314</v>
      </c>
      <c r="J105">
        <v>13</v>
      </c>
      <c r="K105" s="38">
        <f>J105/J107</f>
        <v>0.12037037037037036</v>
      </c>
    </row>
    <row r="106" spans="9:11" x14ac:dyDescent="0.25">
      <c r="I106" s="38">
        <v>0.72436640013562004</v>
      </c>
      <c r="J106">
        <v>5</v>
      </c>
      <c r="K106" s="38">
        <f>J106/J107</f>
        <v>4.6296296296296294E-2</v>
      </c>
    </row>
    <row r="107" spans="9:11" x14ac:dyDescent="0.25">
      <c r="J107">
        <f>SUM(J97:J106)</f>
        <v>108</v>
      </c>
      <c r="K107" s="38">
        <f>SUM(K97:K106)</f>
        <v>1</v>
      </c>
    </row>
    <row r="112" spans="9:11" x14ac:dyDescent="0.25">
      <c r="I112" s="14" t="s">
        <v>191</v>
      </c>
    </row>
    <row r="113" spans="9:11" x14ac:dyDescent="0.25">
      <c r="I113" s="40" t="s">
        <v>144</v>
      </c>
      <c r="J113" s="41">
        <v>0.87825934171214803</v>
      </c>
    </row>
    <row r="114" spans="9:11" x14ac:dyDescent="0.25">
      <c r="I114" s="40" t="s">
        <v>145</v>
      </c>
      <c r="J114" s="41">
        <v>0.87454611818524741</v>
      </c>
    </row>
    <row r="115" spans="9:11" x14ac:dyDescent="0.25">
      <c r="I115" s="40" t="s">
        <v>192</v>
      </c>
      <c r="J115" s="41">
        <v>1.1069598379215828</v>
      </c>
    </row>
    <row r="116" spans="9:11" x14ac:dyDescent="0.25">
      <c r="I116" s="40" t="s">
        <v>193</v>
      </c>
      <c r="J116" s="41">
        <v>0.65559289745156535</v>
      </c>
    </row>
    <row r="119" spans="9:11" x14ac:dyDescent="0.25">
      <c r="I119" s="42"/>
      <c r="J119" s="42"/>
    </row>
    <row r="120" spans="9:11" x14ac:dyDescent="0.25">
      <c r="I120" s="43" t="s">
        <v>148</v>
      </c>
      <c r="J120" s="43" t="s">
        <v>194</v>
      </c>
      <c r="K120" t="s">
        <v>155</v>
      </c>
    </row>
    <row r="121" spans="9:11" x14ac:dyDescent="0.25">
      <c r="I121" s="41">
        <v>0.65559289745156535</v>
      </c>
      <c r="J121" s="40">
        <v>1</v>
      </c>
      <c r="K121" s="38">
        <f t="shared" ref="K121:K132" si="0">J121/J$132</f>
        <v>9.2592592592592587E-3</v>
      </c>
    </row>
    <row r="122" spans="9:11" x14ac:dyDescent="0.25">
      <c r="I122" s="41">
        <v>0.70072959149856706</v>
      </c>
      <c r="J122" s="40">
        <v>3</v>
      </c>
      <c r="K122" s="38">
        <f t="shared" si="0"/>
        <v>2.7777777777777776E-2</v>
      </c>
    </row>
    <row r="123" spans="9:11" x14ac:dyDescent="0.25">
      <c r="I123" s="41">
        <v>0.74586628554556889</v>
      </c>
      <c r="J123" s="40">
        <v>7</v>
      </c>
      <c r="K123" s="38">
        <f t="shared" si="0"/>
        <v>6.4814814814814811E-2</v>
      </c>
    </row>
    <row r="124" spans="9:11" x14ac:dyDescent="0.25">
      <c r="I124" s="41">
        <v>0.7910029795925706</v>
      </c>
      <c r="J124" s="40">
        <v>8</v>
      </c>
      <c r="K124" s="38">
        <f t="shared" si="0"/>
        <v>7.407407407407407E-2</v>
      </c>
    </row>
    <row r="125" spans="9:11" x14ac:dyDescent="0.25">
      <c r="I125" s="41">
        <v>0.83613967363957231</v>
      </c>
      <c r="J125" s="40">
        <v>22</v>
      </c>
      <c r="K125" s="38">
        <f t="shared" si="0"/>
        <v>0.20370370370370369</v>
      </c>
    </row>
    <row r="126" spans="9:11" x14ac:dyDescent="0.25">
      <c r="I126" s="41">
        <v>0.88127636768657402</v>
      </c>
      <c r="J126" s="40">
        <v>14</v>
      </c>
      <c r="K126" s="38">
        <f t="shared" si="0"/>
        <v>0.12962962962962962</v>
      </c>
    </row>
    <row r="127" spans="9:11" x14ac:dyDescent="0.25">
      <c r="I127" s="41">
        <v>0.92641306173357585</v>
      </c>
      <c r="J127" s="40">
        <v>17</v>
      </c>
      <c r="K127" s="38">
        <f t="shared" si="0"/>
        <v>0.15740740740740741</v>
      </c>
    </row>
    <row r="128" spans="9:11" x14ac:dyDescent="0.25">
      <c r="I128" s="41">
        <v>0.97154975578057756</v>
      </c>
      <c r="J128" s="40">
        <v>14</v>
      </c>
      <c r="K128" s="38">
        <f t="shared" si="0"/>
        <v>0.12962962962962962</v>
      </c>
    </row>
    <row r="129" spans="9:11" x14ac:dyDescent="0.25">
      <c r="I129" s="41">
        <v>1.0166864498275794</v>
      </c>
      <c r="J129" s="40">
        <v>16</v>
      </c>
      <c r="K129" s="38">
        <f t="shared" si="0"/>
        <v>0.14814814814814814</v>
      </c>
    </row>
    <row r="130" spans="9:11" x14ac:dyDescent="0.25">
      <c r="I130" s="41">
        <v>1.0618231438745811</v>
      </c>
      <c r="J130" s="40">
        <v>4</v>
      </c>
      <c r="K130" s="38">
        <f t="shared" si="0"/>
        <v>3.7037037037037035E-2</v>
      </c>
    </row>
    <row r="131" spans="9:11" x14ac:dyDescent="0.25">
      <c r="I131" s="41">
        <v>1.1100000000000001</v>
      </c>
      <c r="J131" s="40">
        <v>2</v>
      </c>
      <c r="K131" s="38">
        <f t="shared" si="0"/>
        <v>1.8518518518518517E-2</v>
      </c>
    </row>
    <row r="132" spans="9:11" x14ac:dyDescent="0.25">
      <c r="I132" s="42"/>
      <c r="J132" s="42">
        <f>SUM(J121:J131)</f>
        <v>108</v>
      </c>
      <c r="K132" s="38">
        <f t="shared" si="0"/>
        <v>1</v>
      </c>
    </row>
    <row r="136" spans="9:11" x14ac:dyDescent="0.25">
      <c r="I136" s="14" t="s">
        <v>181</v>
      </c>
    </row>
    <row r="137" spans="9:11" x14ac:dyDescent="0.25">
      <c r="I137" s="29" t="s">
        <v>144</v>
      </c>
      <c r="J137" s="44">
        <v>33.969372818835673</v>
      </c>
    </row>
    <row r="138" spans="9:11" x14ac:dyDescent="0.25">
      <c r="I138" s="29" t="s">
        <v>145</v>
      </c>
      <c r="J138" s="44">
        <v>33.414556508265719</v>
      </c>
    </row>
    <row r="139" spans="9:11" x14ac:dyDescent="0.25">
      <c r="I139" s="29" t="s">
        <v>146</v>
      </c>
      <c r="J139" s="44">
        <v>49.218604130212221</v>
      </c>
    </row>
    <row r="140" spans="9:11" x14ac:dyDescent="0.25">
      <c r="I140" s="29" t="s">
        <v>147</v>
      </c>
      <c r="J140" s="44">
        <v>19.873956015549414</v>
      </c>
    </row>
    <row r="142" spans="9:11" x14ac:dyDescent="0.25">
      <c r="I142" t="s">
        <v>148</v>
      </c>
      <c r="J142" s="11" t="s">
        <v>149</v>
      </c>
      <c r="K142" t="s">
        <v>59</v>
      </c>
    </row>
    <row r="143" spans="9:11" x14ac:dyDescent="0.25">
      <c r="I143" s="29">
        <v>19.873956015549414</v>
      </c>
      <c r="J143">
        <v>1</v>
      </c>
      <c r="K143" s="38">
        <v>9.2592592592592587E-3</v>
      </c>
    </row>
    <row r="144" spans="9:11" x14ac:dyDescent="0.25">
      <c r="I144" s="29">
        <v>22.875771519435254</v>
      </c>
      <c r="J144">
        <v>3</v>
      </c>
      <c r="K144" s="38">
        <v>2.7777777777777776E-2</v>
      </c>
    </row>
    <row r="145" spans="9:11" x14ac:dyDescent="0.25">
      <c r="I145" s="29">
        <v>25.877587023321091</v>
      </c>
      <c r="J145">
        <v>6</v>
      </c>
      <c r="K145" s="38">
        <v>5.5555555555555552E-2</v>
      </c>
    </row>
    <row r="146" spans="9:11" x14ac:dyDescent="0.25">
      <c r="I146" s="29">
        <v>28.879402527206928</v>
      </c>
      <c r="J146">
        <v>12</v>
      </c>
      <c r="K146" s="38">
        <v>0.1111111111111111</v>
      </c>
    </row>
    <row r="147" spans="9:11" x14ac:dyDescent="0.25">
      <c r="I147" s="29">
        <v>31.881218031092768</v>
      </c>
      <c r="J147">
        <v>13</v>
      </c>
      <c r="K147" s="38">
        <v>0.12037037037037036</v>
      </c>
    </row>
    <row r="148" spans="9:11" x14ac:dyDescent="0.25">
      <c r="I148" s="29">
        <v>34.883033534978608</v>
      </c>
      <c r="J148">
        <v>31</v>
      </c>
      <c r="K148" s="38">
        <v>0.28703703703703703</v>
      </c>
    </row>
    <row r="149" spans="9:11" x14ac:dyDescent="0.25">
      <c r="I149" s="29">
        <v>37.884849038864445</v>
      </c>
      <c r="J149">
        <v>26</v>
      </c>
      <c r="K149" s="38">
        <v>0.24074074074074073</v>
      </c>
    </row>
    <row r="150" spans="9:11" x14ac:dyDescent="0.25">
      <c r="I150" s="29">
        <v>40.886664542750282</v>
      </c>
      <c r="J150">
        <v>12</v>
      </c>
      <c r="K150" s="38">
        <v>0.1111111111111111</v>
      </c>
    </row>
    <row r="151" spans="9:11" x14ac:dyDescent="0.25">
      <c r="I151" s="29">
        <v>43.888480046636118</v>
      </c>
      <c r="J151">
        <v>3</v>
      </c>
      <c r="K151" s="38">
        <v>2.7777777777777776E-2</v>
      </c>
    </row>
    <row r="152" spans="9:11" x14ac:dyDescent="0.25">
      <c r="I152" s="29">
        <v>46.890295550521962</v>
      </c>
      <c r="J152">
        <v>1</v>
      </c>
      <c r="K152" s="38">
        <v>9.2592592592592587E-3</v>
      </c>
    </row>
    <row r="153" spans="9:11" x14ac:dyDescent="0.25">
      <c r="J153">
        <v>108</v>
      </c>
      <c r="K153" s="38"/>
    </row>
    <row r="161" spans="9:11" x14ac:dyDescent="0.25">
      <c r="I161" s="14" t="s">
        <v>154</v>
      </c>
    </row>
    <row r="162" spans="9:11" x14ac:dyDescent="0.25">
      <c r="I162" t="s">
        <v>144</v>
      </c>
      <c r="J162" s="44">
        <v>36.802808732653311</v>
      </c>
    </row>
    <row r="163" spans="9:11" x14ac:dyDescent="0.25">
      <c r="I163" t="s">
        <v>145</v>
      </c>
      <c r="J163" s="44">
        <v>36.121317133704629</v>
      </c>
    </row>
    <row r="164" spans="9:11" x14ac:dyDescent="0.25">
      <c r="I164" t="s">
        <v>146</v>
      </c>
      <c r="J164" s="44">
        <v>49.657927032300385</v>
      </c>
    </row>
    <row r="165" spans="9:11" x14ac:dyDescent="0.25">
      <c r="I165" t="s">
        <v>147</v>
      </c>
      <c r="J165" s="44">
        <v>22.725637100736495</v>
      </c>
    </row>
    <row r="167" spans="9:11" x14ac:dyDescent="0.25">
      <c r="I167" t="s">
        <v>148</v>
      </c>
      <c r="J167" t="s">
        <v>149</v>
      </c>
      <c r="K167" t="s">
        <v>59</v>
      </c>
    </row>
    <row r="168" spans="9:11" x14ac:dyDescent="0.25">
      <c r="I168" s="29">
        <v>22.725637100736495</v>
      </c>
      <c r="J168">
        <v>1</v>
      </c>
      <c r="K168" s="38">
        <v>9.2592592592592587E-3</v>
      </c>
    </row>
    <row r="169" spans="9:11" x14ac:dyDescent="0.25">
      <c r="I169" s="29">
        <v>25.718113759799149</v>
      </c>
      <c r="J169">
        <v>4</v>
      </c>
      <c r="K169" s="38">
        <v>3.7037037037037035E-2</v>
      </c>
    </row>
    <row r="170" spans="9:11" x14ac:dyDescent="0.25">
      <c r="I170" s="29">
        <v>28.710590418861806</v>
      </c>
      <c r="J170">
        <v>3</v>
      </c>
      <c r="K170" s="38">
        <v>2.7777777777777776E-2</v>
      </c>
    </row>
    <row r="171" spans="9:11" x14ac:dyDescent="0.25">
      <c r="I171" s="29">
        <v>31.703067077924459</v>
      </c>
      <c r="J171">
        <v>13</v>
      </c>
      <c r="K171" s="38">
        <v>0.12037037037037036</v>
      </c>
    </row>
    <row r="172" spans="9:11" x14ac:dyDescent="0.25">
      <c r="I172" s="29">
        <v>34.695543736987112</v>
      </c>
      <c r="J172">
        <v>16</v>
      </c>
      <c r="K172" s="38">
        <v>0.14814814814814814</v>
      </c>
    </row>
    <row r="173" spans="9:11" x14ac:dyDescent="0.25">
      <c r="I173" s="29">
        <v>37.688020396049765</v>
      </c>
      <c r="J173">
        <v>28</v>
      </c>
      <c r="K173" s="38">
        <v>0.25925925925925924</v>
      </c>
    </row>
    <row r="174" spans="9:11" x14ac:dyDescent="0.25">
      <c r="I174" s="29">
        <v>40.680497055112426</v>
      </c>
      <c r="J174">
        <v>27</v>
      </c>
      <c r="K174" s="38">
        <v>0.25</v>
      </c>
    </row>
    <row r="175" spans="9:11" x14ac:dyDescent="0.25">
      <c r="I175" s="29">
        <v>43.672973714175079</v>
      </c>
      <c r="J175">
        <v>10</v>
      </c>
      <c r="K175" s="38">
        <v>9.2592592592592587E-2</v>
      </c>
    </row>
    <row r="176" spans="9:11" x14ac:dyDescent="0.25">
      <c r="I176" s="29">
        <v>46.665450373237732</v>
      </c>
      <c r="J176">
        <v>5</v>
      </c>
      <c r="K176" s="38">
        <v>4.6296296296296294E-2</v>
      </c>
    </row>
    <row r="177" spans="9:12" x14ac:dyDescent="0.25">
      <c r="I177" s="29">
        <v>49.657927032300385</v>
      </c>
      <c r="J177">
        <v>1</v>
      </c>
      <c r="K177" s="38">
        <v>9.2592592592592587E-3</v>
      </c>
    </row>
    <row r="178" spans="9:12" x14ac:dyDescent="0.25">
      <c r="I178" s="32"/>
      <c r="J178">
        <v>108</v>
      </c>
      <c r="K178" s="28">
        <f>SUM(K168:K177)</f>
        <v>1</v>
      </c>
    </row>
    <row r="183" spans="9:12" x14ac:dyDescent="0.25">
      <c r="I183" s="14" t="s">
        <v>195</v>
      </c>
      <c r="K183" s="42"/>
      <c r="L183" s="42"/>
    </row>
    <row r="184" spans="9:12" x14ac:dyDescent="0.25">
      <c r="I184" s="40" t="s">
        <v>144</v>
      </c>
      <c r="J184" s="45">
        <v>46.008104100026181</v>
      </c>
      <c r="K184" s="46"/>
      <c r="L184" s="46"/>
    </row>
    <row r="185" spans="9:12" x14ac:dyDescent="0.25">
      <c r="I185" s="40" t="s">
        <v>145</v>
      </c>
      <c r="J185" s="45">
        <v>44.710171453271244</v>
      </c>
      <c r="K185" s="40"/>
      <c r="L185" s="40"/>
    </row>
    <row r="186" spans="9:12" x14ac:dyDescent="0.25">
      <c r="I186" s="40" t="s">
        <v>192</v>
      </c>
      <c r="J186" s="45">
        <v>62.009986667281012</v>
      </c>
      <c r="K186" s="42"/>
      <c r="L186" s="42"/>
    </row>
    <row r="187" spans="9:12" x14ac:dyDescent="0.25">
      <c r="I187" s="40" t="s">
        <v>193</v>
      </c>
      <c r="J187" s="45">
        <v>28.321191210687108</v>
      </c>
      <c r="K187" s="40"/>
      <c r="L187" s="40"/>
    </row>
    <row r="188" spans="9:12" x14ac:dyDescent="0.25">
      <c r="I188" s="42"/>
      <c r="J188" s="42"/>
      <c r="K188" s="42"/>
      <c r="L188" s="42"/>
    </row>
    <row r="189" spans="9:12" x14ac:dyDescent="0.25">
      <c r="I189" s="43" t="s">
        <v>148</v>
      </c>
      <c r="J189" s="43" t="s">
        <v>194</v>
      </c>
      <c r="K189" s="40" t="s">
        <v>196</v>
      </c>
      <c r="L189" s="40"/>
    </row>
    <row r="190" spans="9:12" x14ac:dyDescent="0.25">
      <c r="I190" s="45">
        <v>28.321191210687108</v>
      </c>
      <c r="J190" s="40">
        <v>1</v>
      </c>
      <c r="K190" s="47">
        <f t="shared" ref="K190:K201" si="1">J190/J$201</f>
        <v>9.2592592592592587E-3</v>
      </c>
      <c r="L190" s="40"/>
    </row>
    <row r="191" spans="9:12" x14ac:dyDescent="0.25">
      <c r="I191" s="45">
        <v>31.690070756346497</v>
      </c>
      <c r="J191" s="40">
        <v>4</v>
      </c>
      <c r="K191" s="47">
        <f t="shared" si="1"/>
        <v>3.7037037037037035E-2</v>
      </c>
      <c r="L191" s="40"/>
    </row>
    <row r="192" spans="9:12" x14ac:dyDescent="0.25">
      <c r="I192" s="45">
        <v>35.05895030200589</v>
      </c>
      <c r="J192" s="40">
        <v>5</v>
      </c>
      <c r="K192" s="47">
        <f t="shared" si="1"/>
        <v>4.6296296296296294E-2</v>
      </c>
      <c r="L192" s="40"/>
    </row>
    <row r="193" spans="9:12" x14ac:dyDescent="0.25">
      <c r="I193" s="45">
        <v>38.427829847665279</v>
      </c>
      <c r="J193" s="40">
        <v>6</v>
      </c>
      <c r="K193" s="47">
        <f t="shared" si="1"/>
        <v>5.5555555555555552E-2</v>
      </c>
      <c r="L193" s="40"/>
    </row>
    <row r="194" spans="9:12" x14ac:dyDescent="0.25">
      <c r="I194" s="45">
        <v>41.796709393324669</v>
      </c>
      <c r="J194" s="40">
        <v>17</v>
      </c>
      <c r="K194" s="47">
        <f t="shared" si="1"/>
        <v>0.15740740740740741</v>
      </c>
      <c r="L194" s="40"/>
    </row>
    <row r="195" spans="9:12" x14ac:dyDescent="0.25">
      <c r="I195" s="45">
        <v>45.165588938984058</v>
      </c>
      <c r="J195" s="40">
        <v>17</v>
      </c>
      <c r="K195" s="47">
        <f t="shared" si="1"/>
        <v>0.15740740740740741</v>
      </c>
      <c r="L195" s="42"/>
    </row>
    <row r="196" spans="9:12" x14ac:dyDescent="0.25">
      <c r="I196" s="45">
        <v>48.534468484643455</v>
      </c>
      <c r="J196" s="40">
        <v>21</v>
      </c>
      <c r="K196" s="47">
        <f t="shared" si="1"/>
        <v>0.19444444444444445</v>
      </c>
      <c r="L196" s="42"/>
    </row>
    <row r="197" spans="9:12" x14ac:dyDescent="0.25">
      <c r="I197" s="45">
        <v>51.903348030302844</v>
      </c>
      <c r="J197" s="40">
        <v>28</v>
      </c>
      <c r="K197" s="47">
        <f t="shared" si="1"/>
        <v>0.25925925925925924</v>
      </c>
      <c r="L197" s="40"/>
    </row>
    <row r="198" spans="9:12" x14ac:dyDescent="0.25">
      <c r="I198" s="45">
        <v>55.272227575962233</v>
      </c>
      <c r="J198" s="40">
        <v>6</v>
      </c>
      <c r="K198" s="47">
        <f t="shared" si="1"/>
        <v>5.5555555555555552E-2</v>
      </c>
      <c r="L198" s="40"/>
    </row>
    <row r="199" spans="9:12" x14ac:dyDescent="0.25">
      <c r="I199" s="45">
        <v>58.641107121621623</v>
      </c>
      <c r="J199" s="40">
        <v>2</v>
      </c>
      <c r="K199" s="47">
        <f t="shared" si="1"/>
        <v>1.8518518518518517E-2</v>
      </c>
      <c r="L199" s="42"/>
    </row>
    <row r="200" spans="9:12" x14ac:dyDescent="0.25">
      <c r="I200" s="40">
        <v>62.01</v>
      </c>
      <c r="J200" s="40">
        <v>1</v>
      </c>
      <c r="K200" s="47">
        <f t="shared" si="1"/>
        <v>9.2592592592592587E-3</v>
      </c>
    </row>
    <row r="201" spans="9:12" x14ac:dyDescent="0.25">
      <c r="I201" s="42"/>
      <c r="J201" s="42">
        <f>SUM(J190:J200)</f>
        <v>108</v>
      </c>
      <c r="K201" s="47">
        <f t="shared" si="1"/>
        <v>1</v>
      </c>
    </row>
    <row r="221" spans="9:9" x14ac:dyDescent="0.25">
      <c r="I221" s="29"/>
    </row>
  </sheetData>
  <pageMargins left="0.44" right="0.41" top="1" bottom="1" header="0.5" footer="0.5"/>
  <pageSetup orientation="portrait" horizontalDpi="200" verticalDpi="200" r:id="rId1"/>
  <headerFooter alignWithMargins="0"/>
  <rowBreaks count="2" manualBreakCount="2">
    <brk id="22" max="16383" man="1"/>
    <brk id="8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2" sqref="H32"/>
    </sheetView>
  </sheetViews>
  <sheetFormatPr defaultRowHeight="13.2" x14ac:dyDescent="0.25"/>
  <cols>
    <col min="3" max="3" width="14" customWidth="1"/>
    <col min="5" max="5" width="15" customWidth="1"/>
    <col min="7" max="7" width="12.6640625" customWidth="1"/>
    <col min="9" max="9" width="11.33203125" customWidth="1"/>
  </cols>
  <sheetData>
    <row r="1" spans="1:9" x14ac:dyDescent="0.25">
      <c r="A1" s="14" t="s">
        <v>179</v>
      </c>
    </row>
    <row r="2" spans="1:9" x14ac:dyDescent="0.25">
      <c r="A2" t="s">
        <v>156</v>
      </c>
      <c r="D2" s="2"/>
      <c r="E2" s="2"/>
      <c r="F2" s="2"/>
      <c r="G2" s="2"/>
      <c r="H2" s="2"/>
      <c r="I2" s="2"/>
    </row>
    <row r="3" spans="1:9" x14ac:dyDescent="0.25">
      <c r="A3" t="s">
        <v>157</v>
      </c>
      <c r="D3" s="2"/>
      <c r="E3" s="2"/>
      <c r="F3" s="2"/>
      <c r="G3" s="2"/>
      <c r="H3" s="2"/>
      <c r="I3" s="2"/>
    </row>
    <row r="4" spans="1:9" x14ac:dyDescent="0.25">
      <c r="A4" t="s">
        <v>158</v>
      </c>
      <c r="D4" s="1" t="s">
        <v>182</v>
      </c>
      <c r="E4" s="1"/>
      <c r="F4" s="1"/>
      <c r="G4" s="1"/>
      <c r="H4" s="1"/>
      <c r="I4" s="1"/>
    </row>
    <row r="5" spans="1:9" x14ac:dyDescent="0.25">
      <c r="A5" t="s">
        <v>159</v>
      </c>
      <c r="D5" s="1" t="s">
        <v>183</v>
      </c>
      <c r="E5" s="1"/>
      <c r="F5" s="1"/>
      <c r="G5" s="1"/>
      <c r="H5" s="1"/>
      <c r="I5" s="1"/>
    </row>
    <row r="6" spans="1:9" x14ac:dyDescent="0.25">
      <c r="A6" t="s">
        <v>160</v>
      </c>
    </row>
    <row r="8" spans="1:9" x14ac:dyDescent="0.25">
      <c r="A8" s="14" t="s">
        <v>161</v>
      </c>
    </row>
    <row r="9" spans="1:9" x14ac:dyDescent="0.25">
      <c r="B9" t="s">
        <v>162</v>
      </c>
    </row>
    <row r="10" spans="1:9" x14ac:dyDescent="0.25">
      <c r="B10" t="s">
        <v>12</v>
      </c>
      <c r="D10" s="1" t="s">
        <v>185</v>
      </c>
      <c r="E10" s="1"/>
      <c r="F10" s="1"/>
      <c r="G10" s="1"/>
      <c r="H10" s="1"/>
      <c r="I10" s="1"/>
    </row>
    <row r="11" spans="1:9" x14ac:dyDescent="0.25">
      <c r="B11" t="s">
        <v>13</v>
      </c>
      <c r="D11" s="1" t="s">
        <v>184</v>
      </c>
      <c r="E11" s="1"/>
      <c r="F11" s="1"/>
      <c r="G11" s="1"/>
      <c r="H11" s="1"/>
      <c r="I11" s="1"/>
    </row>
    <row r="12" spans="1:9" x14ac:dyDescent="0.25">
      <c r="B12" t="s">
        <v>163</v>
      </c>
    </row>
    <row r="13" spans="1:9" x14ac:dyDescent="0.25">
      <c r="B13" t="s">
        <v>164</v>
      </c>
    </row>
    <row r="14" spans="1:9" x14ac:dyDescent="0.25">
      <c r="B14" t="s">
        <v>165</v>
      </c>
    </row>
    <row r="15" spans="1:9" x14ac:dyDescent="0.25">
      <c r="B15" t="s">
        <v>166</v>
      </c>
    </row>
    <row r="16" spans="1:9" x14ac:dyDescent="0.25">
      <c r="B16" t="s">
        <v>167</v>
      </c>
    </row>
    <row r="17" spans="1:9" x14ac:dyDescent="0.25">
      <c r="B17" t="s">
        <v>168</v>
      </c>
    </row>
    <row r="19" spans="1:9" x14ac:dyDescent="0.25">
      <c r="A19" s="14" t="s">
        <v>169</v>
      </c>
    </row>
    <row r="20" spans="1:9" x14ac:dyDescent="0.25">
      <c r="B20" t="s">
        <v>170</v>
      </c>
      <c r="E20" s="27">
        <v>8</v>
      </c>
    </row>
    <row r="21" spans="1:9" x14ac:dyDescent="0.25">
      <c r="B21" t="s">
        <v>171</v>
      </c>
      <c r="E21" s="18">
        <v>2.8</v>
      </c>
    </row>
    <row r="22" spans="1:9" x14ac:dyDescent="0.25">
      <c r="B22" t="s">
        <v>172</v>
      </c>
      <c r="E22" s="18">
        <v>3.4</v>
      </c>
    </row>
    <row r="23" spans="1:9" x14ac:dyDescent="0.25">
      <c r="B23" t="s">
        <v>173</v>
      </c>
      <c r="E23" s="19">
        <v>0.01</v>
      </c>
    </row>
    <row r="24" spans="1:9" x14ac:dyDescent="0.25">
      <c r="B24" t="s">
        <v>174</v>
      </c>
    </row>
    <row r="25" spans="1:9" ht="19.95" customHeight="1" x14ac:dyDescent="0.25">
      <c r="B25" t="s">
        <v>175</v>
      </c>
      <c r="E25" t="s">
        <v>1</v>
      </c>
      <c r="F25" t="s">
        <v>60</v>
      </c>
      <c r="G25" t="s">
        <v>7</v>
      </c>
    </row>
    <row r="26" spans="1:9" x14ac:dyDescent="0.25">
      <c r="E26" s="20">
        <v>0.4</v>
      </c>
      <c r="F26" s="20">
        <v>0.4</v>
      </c>
      <c r="G26" s="20">
        <v>0.4</v>
      </c>
    </row>
    <row r="27" spans="1:9" ht="19.95" customHeight="1" x14ac:dyDescent="0.25">
      <c r="F27" s="49" t="s">
        <v>57</v>
      </c>
      <c r="G27" s="49"/>
      <c r="H27" s="50" t="s">
        <v>58</v>
      </c>
      <c r="I27" s="50"/>
    </row>
    <row r="28" spans="1:9" x14ac:dyDescent="0.25">
      <c r="B28" t="s">
        <v>176</v>
      </c>
      <c r="F28" s="11" t="s">
        <v>8</v>
      </c>
      <c r="G28" s="11" t="s">
        <v>9</v>
      </c>
      <c r="H28" s="11" t="s">
        <v>8</v>
      </c>
      <c r="I28" s="11" t="s">
        <v>9</v>
      </c>
    </row>
    <row r="29" spans="1:9" x14ac:dyDescent="0.25">
      <c r="B29" t="s">
        <v>177</v>
      </c>
      <c r="E29" t="s">
        <v>1</v>
      </c>
      <c r="F29" s="21">
        <v>2.9</v>
      </c>
      <c r="G29" s="21">
        <v>2.8</v>
      </c>
      <c r="H29" s="22">
        <v>1</v>
      </c>
      <c r="I29" s="23">
        <v>1</v>
      </c>
    </row>
    <row r="30" spans="1:9" x14ac:dyDescent="0.25">
      <c r="A30" s="14"/>
      <c r="E30" t="s">
        <v>60</v>
      </c>
      <c r="F30" s="21">
        <v>3.6</v>
      </c>
      <c r="G30" s="21">
        <v>3.3</v>
      </c>
      <c r="H30" s="22">
        <v>3</v>
      </c>
      <c r="I30" s="23">
        <v>2.7</v>
      </c>
    </row>
    <row r="31" spans="1:9" x14ac:dyDescent="0.25">
      <c r="E31" t="s">
        <v>7</v>
      </c>
      <c r="F31" s="21">
        <v>3.37</v>
      </c>
      <c r="G31" s="21">
        <v>2.94</v>
      </c>
      <c r="H31" s="22">
        <v>3.8</v>
      </c>
      <c r="I31" s="23">
        <v>3.1</v>
      </c>
    </row>
    <row r="33" spans="2:7" x14ac:dyDescent="0.25">
      <c r="F33" s="11" t="s">
        <v>8</v>
      </c>
      <c r="G33" s="11" t="s">
        <v>9</v>
      </c>
    </row>
    <row r="34" spans="2:7" x14ac:dyDescent="0.25">
      <c r="B34" t="s">
        <v>178</v>
      </c>
      <c r="E34" t="s">
        <v>1</v>
      </c>
      <c r="F34" s="24">
        <v>54.26</v>
      </c>
      <c r="G34" s="24">
        <v>33.24</v>
      </c>
    </row>
    <row r="35" spans="2:7" x14ac:dyDescent="0.25">
      <c r="E35" t="s">
        <v>60</v>
      </c>
      <c r="F35" s="24">
        <v>65.930000000000007</v>
      </c>
      <c r="G35" s="24">
        <v>49.52</v>
      </c>
    </row>
    <row r="36" spans="2:7" x14ac:dyDescent="0.25">
      <c r="E36" t="s">
        <v>7</v>
      </c>
      <c r="F36" s="24">
        <v>129.36000000000001</v>
      </c>
      <c r="G36" s="24">
        <v>87.17</v>
      </c>
    </row>
  </sheetData>
  <mergeCells count="2">
    <mergeCell ref="F27:G27"/>
    <mergeCell ref="H27:I27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Worksheet</vt:lpstr>
      <vt:lpstr>Notes</vt:lpstr>
      <vt:lpstr>MultLook</vt:lpstr>
      <vt:lpstr>Input Variables</vt:lpstr>
      <vt:lpstr>MultLook!Bin</vt:lpstr>
      <vt:lpstr>MultLook!freq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Stynes</dc:creator>
  <cp:lastModifiedBy>Aniket Gupta</cp:lastModifiedBy>
  <cp:lastPrinted>1997-11-19T14:20:39Z</cp:lastPrinted>
  <dcterms:created xsi:type="dcterms:W3CDTF">1997-10-31T19:34:53Z</dcterms:created>
  <dcterms:modified xsi:type="dcterms:W3CDTF">2024-01-29T04:52:14Z</dcterms:modified>
</cp:coreProperties>
</file>