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27CD7E81-D604-47A6-98EA-ABD02BAC3BD0}" xr6:coauthVersionLast="47" xr6:coauthVersionMax="47" xr10:uidLastSave="{00000000-0000-0000-0000-000000000000}"/>
  <bookViews>
    <workbookView xWindow="2652" yWindow="2652" windowWidth="17280" windowHeight="8880"/>
  </bookViews>
  <sheets>
    <sheet name="DB CWs Italia" sheetId="1" r:id="rId1"/>
  </sheets>
  <definedNames>
    <definedName name="_xlnm._FilterDatabase" localSheetId="0" hidden="1">'DB CWs Italia'!$A$1:$CM$1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O3" i="1"/>
  <c r="P3" i="1" s="1"/>
  <c r="Q3" i="1" s="1"/>
  <c r="T3" i="1"/>
  <c r="W3" i="1"/>
  <c r="Z3" i="1"/>
  <c r="AF3" i="1"/>
  <c r="AI3" i="1"/>
  <c r="AL3" i="1"/>
  <c r="AO3" i="1"/>
  <c r="M4" i="1"/>
  <c r="P4" i="1"/>
  <c r="Q4" i="1" s="1"/>
  <c r="W4" i="1"/>
  <c r="Z4" i="1"/>
  <c r="AC4" i="1"/>
  <c r="AF4" i="1"/>
  <c r="AI4" i="1"/>
  <c r="AL4" i="1"/>
  <c r="AO4" i="1"/>
  <c r="AR4" i="1"/>
  <c r="AU4" i="1"/>
  <c r="AX4" i="1"/>
  <c r="BA4" i="1"/>
  <c r="BD4" i="1"/>
  <c r="M5" i="1"/>
  <c r="P5" i="1"/>
  <c r="Q5" i="1" s="1"/>
  <c r="W5" i="1"/>
  <c r="Z5" i="1"/>
  <c r="AC5" i="1"/>
  <c r="AF5" i="1"/>
  <c r="AI5" i="1"/>
  <c r="AL5" i="1"/>
  <c r="AO5" i="1"/>
  <c r="AR5" i="1"/>
  <c r="AU5" i="1"/>
  <c r="AX5" i="1"/>
  <c r="BA5" i="1"/>
  <c r="BD5" i="1"/>
  <c r="M6" i="1"/>
  <c r="P6" i="1"/>
  <c r="Q6" i="1"/>
  <c r="M7" i="1"/>
  <c r="P7" i="1"/>
  <c r="Q7" i="1"/>
  <c r="Z7" i="1"/>
  <c r="AC7" i="1"/>
  <c r="AF7" i="1"/>
  <c r="AI7" i="1"/>
  <c r="AL7" i="1"/>
  <c r="AO7" i="1"/>
  <c r="AR7" i="1"/>
  <c r="AU7" i="1"/>
  <c r="AX7" i="1"/>
  <c r="BA7" i="1"/>
  <c r="BD7" i="1"/>
  <c r="M8" i="1"/>
  <c r="P8" i="1"/>
  <c r="Q8" i="1" s="1"/>
  <c r="W8" i="1"/>
  <c r="Z8" i="1"/>
  <c r="AC8" i="1"/>
  <c r="AF8" i="1"/>
  <c r="AI8" i="1"/>
  <c r="AL8" i="1"/>
  <c r="AO8" i="1"/>
  <c r="AR8" i="1"/>
  <c r="AU8" i="1"/>
  <c r="AX8" i="1"/>
  <c r="BA8" i="1"/>
  <c r="BD8" i="1"/>
  <c r="M9" i="1"/>
  <c r="P9" i="1"/>
  <c r="Q9" i="1"/>
  <c r="M10" i="1"/>
  <c r="P10" i="1"/>
  <c r="Q10" i="1"/>
  <c r="M11" i="1"/>
  <c r="P11" i="1"/>
  <c r="Q11" i="1"/>
  <c r="W11" i="1"/>
  <c r="Z11" i="1"/>
  <c r="AC11" i="1"/>
  <c r="AF11" i="1"/>
  <c r="AI11" i="1"/>
  <c r="AL11" i="1"/>
  <c r="AO11" i="1"/>
  <c r="M12" i="1"/>
  <c r="P12" i="1"/>
  <c r="Q12" i="1"/>
  <c r="W12" i="1"/>
  <c r="AL12" i="1"/>
  <c r="AO12" i="1"/>
  <c r="M13" i="1"/>
  <c r="P13" i="1"/>
  <c r="Q13" i="1"/>
  <c r="M14" i="1"/>
  <c r="P14" i="1"/>
  <c r="Q14" i="1" s="1"/>
  <c r="M15" i="1"/>
  <c r="P15" i="1"/>
  <c r="Q15" i="1"/>
  <c r="M16" i="1"/>
  <c r="P16" i="1"/>
  <c r="Q16" i="1" s="1"/>
  <c r="M17" i="1"/>
  <c r="P17" i="1"/>
  <c r="Q17" i="1" s="1"/>
  <c r="M18" i="1"/>
  <c r="P18" i="1"/>
  <c r="Q18" i="1" s="1"/>
  <c r="M19" i="1"/>
  <c r="P19" i="1"/>
  <c r="Q19" i="1"/>
  <c r="M20" i="1"/>
  <c r="P20" i="1"/>
  <c r="Q20" i="1"/>
  <c r="M21" i="1"/>
  <c r="P21" i="1"/>
  <c r="Q21" i="1"/>
  <c r="M22" i="1"/>
  <c r="P22" i="1"/>
  <c r="Q22" i="1" s="1"/>
  <c r="L23" i="1"/>
  <c r="M23" i="1"/>
  <c r="P23" i="1"/>
  <c r="Q23" i="1" s="1"/>
  <c r="M24" i="1"/>
  <c r="P24" i="1"/>
  <c r="Q24" i="1"/>
  <c r="M25" i="1"/>
  <c r="P25" i="1"/>
  <c r="Q25" i="1"/>
  <c r="M26" i="1"/>
  <c r="P26" i="1"/>
  <c r="Q26" i="1"/>
  <c r="M27" i="1"/>
  <c r="P27" i="1"/>
  <c r="Q27" i="1" s="1"/>
  <c r="N28" i="1"/>
  <c r="M28" i="1" s="1"/>
  <c r="P28" i="1"/>
  <c r="Q28" i="1" s="1"/>
  <c r="M29" i="1"/>
  <c r="P29" i="1"/>
  <c r="Q29" i="1"/>
  <c r="M30" i="1"/>
  <c r="P30" i="1"/>
  <c r="Q30" i="1"/>
  <c r="M31" i="1"/>
  <c r="P31" i="1"/>
  <c r="Q31" i="1"/>
  <c r="M32" i="1"/>
  <c r="P32" i="1"/>
  <c r="Q32" i="1" s="1"/>
  <c r="M33" i="1"/>
  <c r="P33" i="1"/>
  <c r="Q33" i="1"/>
  <c r="M34" i="1"/>
  <c r="P34" i="1"/>
  <c r="Q34" i="1" s="1"/>
  <c r="L35" i="1"/>
  <c r="M35" i="1" s="1"/>
  <c r="P35" i="1"/>
  <c r="Q35" i="1"/>
  <c r="M36" i="1"/>
  <c r="P36" i="1"/>
  <c r="Q36" i="1"/>
  <c r="L37" i="1"/>
  <c r="M38" i="1"/>
  <c r="P38" i="1"/>
  <c r="Q38" i="1" s="1"/>
  <c r="M39" i="1"/>
  <c r="P40" i="1"/>
  <c r="Q40" i="1" s="1"/>
  <c r="W40" i="1"/>
  <c r="Z40" i="1"/>
  <c r="AC40" i="1"/>
  <c r="AF40" i="1"/>
  <c r="AI40" i="1"/>
  <c r="AL40" i="1"/>
  <c r="P42" i="1"/>
  <c r="Z42" i="1"/>
  <c r="AC42" i="1"/>
  <c r="AF42" i="1"/>
  <c r="AI42" i="1"/>
  <c r="AL42" i="1"/>
  <c r="M43" i="1"/>
  <c r="P43" i="1"/>
  <c r="Q43" i="1"/>
  <c r="T43" i="1"/>
  <c r="AF43" i="1"/>
  <c r="AL43" i="1"/>
  <c r="M44" i="1"/>
  <c r="P44" i="1"/>
  <c r="Q44" i="1" s="1"/>
  <c r="T44" i="1"/>
  <c r="W44" i="1"/>
  <c r="AF44" i="1"/>
  <c r="AL44" i="1"/>
  <c r="M45" i="1"/>
  <c r="P45" i="1"/>
  <c r="Q45" i="1" s="1"/>
  <c r="T45" i="1"/>
  <c r="W45" i="1"/>
  <c r="AF45" i="1"/>
  <c r="AL45" i="1"/>
  <c r="M46" i="1"/>
  <c r="P46" i="1"/>
  <c r="Q46" i="1"/>
  <c r="M47" i="1"/>
  <c r="P47" i="1"/>
  <c r="Q47" i="1"/>
  <c r="M48" i="1"/>
  <c r="P48" i="1"/>
  <c r="Q48" i="1"/>
  <c r="M49" i="1"/>
  <c r="P49" i="1"/>
  <c r="Q49" i="1" s="1"/>
  <c r="M50" i="1"/>
  <c r="P50" i="1"/>
  <c r="Q50" i="1"/>
  <c r="M51" i="1"/>
  <c r="P51" i="1"/>
  <c r="Q51" i="1" s="1"/>
  <c r="M52" i="1"/>
  <c r="W52" i="1"/>
  <c r="Z52" i="1"/>
  <c r="AC52" i="1"/>
  <c r="AF52" i="1"/>
  <c r="AL52" i="1"/>
  <c r="P53" i="1"/>
  <c r="Z53" i="1"/>
  <c r="AC53" i="1"/>
  <c r="AF53" i="1"/>
  <c r="AI53" i="1"/>
  <c r="AL53" i="1"/>
  <c r="M55" i="1"/>
  <c r="P55" i="1"/>
  <c r="Q55" i="1"/>
  <c r="T55" i="1"/>
  <c r="W55" i="1"/>
  <c r="AI55" i="1"/>
  <c r="AX55" i="1"/>
  <c r="M56" i="1"/>
  <c r="P56" i="1"/>
  <c r="Q56" i="1" s="1"/>
  <c r="M57" i="1"/>
  <c r="P57" i="1"/>
  <c r="Q57" i="1"/>
  <c r="M58" i="1"/>
  <c r="P58" i="1"/>
  <c r="Q58" i="1"/>
  <c r="M59" i="1"/>
  <c r="P59" i="1"/>
  <c r="Q59" i="1"/>
  <c r="M60" i="1"/>
  <c r="T60" i="1"/>
  <c r="W60" i="1"/>
  <c r="Z60" i="1"/>
  <c r="AF60" i="1"/>
  <c r="AL60" i="1"/>
  <c r="M63" i="1"/>
  <c r="W63" i="1"/>
  <c r="AC63" i="1"/>
  <c r="AF63" i="1"/>
  <c r="AL63" i="1"/>
  <c r="M64" i="1"/>
  <c r="W64" i="1"/>
  <c r="Z64" i="1"/>
  <c r="AF64" i="1"/>
  <c r="AU64" i="1"/>
  <c r="AX64" i="1"/>
  <c r="T68" i="1"/>
  <c r="W68" i="1"/>
  <c r="Z68" i="1"/>
  <c r="AF68" i="1"/>
  <c r="AI68" i="1"/>
  <c r="AL68" i="1"/>
  <c r="L69" i="1"/>
  <c r="M69" i="1" s="1"/>
  <c r="P69" i="1"/>
  <c r="Q69" i="1" s="1"/>
  <c r="T69" i="1"/>
  <c r="W69" i="1"/>
  <c r="Z69" i="1"/>
  <c r="AF69" i="1"/>
  <c r="AL69" i="1"/>
  <c r="AX69" i="1"/>
  <c r="M70" i="1"/>
  <c r="W70" i="1"/>
  <c r="Z70" i="1"/>
  <c r="AF70" i="1"/>
  <c r="AL70" i="1"/>
  <c r="M71" i="1"/>
  <c r="T71" i="1"/>
  <c r="W71" i="1"/>
  <c r="M78" i="1"/>
  <c r="M88" i="1"/>
  <c r="M104" i="1"/>
  <c r="M115" i="1"/>
  <c r="T115" i="1"/>
  <c r="W115" i="1"/>
  <c r="AC115" i="1"/>
  <c r="AF115" i="1"/>
  <c r="AU115" i="1"/>
  <c r="AX115" i="1"/>
  <c r="M116" i="1"/>
  <c r="P116" i="1"/>
  <c r="Q116" i="1"/>
  <c r="M117" i="1"/>
  <c r="P117" i="1"/>
  <c r="Q117" i="1" s="1"/>
  <c r="M119" i="1"/>
  <c r="T119" i="1"/>
  <c r="W119" i="1"/>
  <c r="Z119" i="1"/>
  <c r="AC119" i="1"/>
  <c r="AS119" i="1"/>
  <c r="AU119" i="1" s="1"/>
  <c r="AT119" i="1"/>
  <c r="AV119" i="1"/>
  <c r="AX119" i="1" s="1"/>
  <c r="AW119" i="1"/>
  <c r="AY119" i="1"/>
  <c r="BA119" i="1" s="1"/>
  <c r="AZ119" i="1"/>
  <c r="BB119" i="1"/>
  <c r="BC119" i="1"/>
  <c r="BD119" i="1"/>
  <c r="K120" i="1"/>
  <c r="M120" i="1"/>
  <c r="K121" i="1"/>
  <c r="M121" i="1"/>
  <c r="M124" i="1"/>
  <c r="M125" i="1"/>
  <c r="M126" i="1"/>
  <c r="M127" i="1"/>
  <c r="M128" i="1"/>
  <c r="M129" i="1"/>
  <c r="M130" i="1"/>
  <c r="M131" i="1"/>
  <c r="M132" i="1"/>
  <c r="M133" i="1"/>
  <c r="M134" i="1"/>
  <c r="M135" i="1"/>
  <c r="M136" i="1"/>
  <c r="M137" i="1"/>
  <c r="M138" i="1"/>
  <c r="M139" i="1"/>
  <c r="M141" i="1"/>
  <c r="M142" i="1"/>
  <c r="M143" i="1"/>
  <c r="M144" i="1"/>
  <c r="M145" i="1"/>
  <c r="M149" i="1"/>
  <c r="M150" i="1"/>
  <c r="M151" i="1"/>
  <c r="M154" i="1"/>
  <c r="M156" i="1"/>
  <c r="M157" i="1"/>
  <c r="M158" i="1"/>
  <c r="M159" i="1"/>
  <c r="M160" i="1"/>
  <c r="M161" i="1"/>
  <c r="M162" i="1"/>
  <c r="M163" i="1"/>
  <c r="M164" i="1"/>
  <c r="M165" i="1"/>
  <c r="L173" i="1"/>
</calcChain>
</file>

<file path=xl/comments1.xml><?xml version="1.0" encoding="utf-8"?>
<comments xmlns="http://schemas.openxmlformats.org/spreadsheetml/2006/main">
  <authors>
    <author>Fabio Masi</author>
    <author>Floriana Romagnolli</author>
    <author>Giorgio Pineschi</author>
    <author>bendoricchio</author>
    <author>Giovanni Molina</author>
    <author>Fabio</author>
  </authors>
  <commentList>
    <comment ref="A1" authorId="0" shapeId="0">
      <text>
        <r>
          <rPr>
            <b/>
            <sz val="8"/>
            <color indexed="81"/>
            <rFont val="Tahoma"/>
          </rPr>
          <t>Fabio Masi:</t>
        </r>
        <r>
          <rPr>
            <b/>
            <sz val="8"/>
            <color indexed="10"/>
            <rFont val="Tahoma"/>
            <family val="2"/>
          </rPr>
          <t xml:space="preserve">
ATTENZIONE: ISTRUZIONI PER IL RIEMPIMENTO DEI CAMPI DEL DATABASE
E' IMPORTANTE LEGGERE LE NOTE ESISTENTI IN TESTA DI COLONNA E CERCARE DI RICONDURRE A SIGLE OMOGENEE CON LE ESISTENTI LE SPECIFICHE INSERITE PER OGNI IMPIANTO
MAGGIORI DESCRIZIONI DI DETTAGLIO PER OGNI IMPIANTO POSSONO ESSERE FORNITE INSERENDO NOTE DI COMMENTO SULLE SINGOLE CELLE
SE ESISTONO PUBBLICAZIONI SULL'IMPIANTO IN QUESTIONE CITARLE PER INTERO COME COMMENTO NELLA CELLA DEL NOME DELL'IMPIANTO
POTETE CONTATTARMI PER OGNI DUBBIO ALLO 055 470729 O ALLO 0335 5728893
chi avesse disponibili serie storiche di dati su singolo impianto, dopo avere riportato le medie nel presente foglio, potrebbe anche aggiungere un nuovo foglio di lavoro dedicato (barra menu'- inserisci-foglio di lavoro)</t>
        </r>
      </text>
    </comment>
    <comment ref="G1" authorId="0" shapeId="0">
      <text>
        <r>
          <rPr>
            <b/>
            <sz val="8"/>
            <color indexed="81"/>
            <rFont val="Tahoma"/>
          </rPr>
          <t>Fabio Masi:</t>
        </r>
        <r>
          <rPr>
            <sz val="8"/>
            <color indexed="81"/>
            <rFont val="Tahoma"/>
          </rPr>
          <t xml:space="preserve">
</t>
        </r>
        <r>
          <rPr>
            <b/>
            <sz val="8"/>
            <color indexed="81"/>
            <rFont val="Tahoma"/>
            <family val="2"/>
          </rPr>
          <t>grigliatura + Imhoff
solo Imhoff
solo grigliatura
vasca settica ..nn..camerale
sedimentatore
equalizzatore
NEL CASO DI TRATTAMENTO TERZIARIO INDICARE LA TIPOLOGIA DEL SECONDARIO:
FA: FANGHI ATTIVI
BD: BIODISCHI
FP: FILTRI PERCOLATORI
ETC.</t>
        </r>
      </text>
    </comment>
    <comment ref="H1" authorId="0" shapeId="0">
      <text>
        <r>
          <rPr>
            <b/>
            <sz val="8"/>
            <color indexed="81"/>
            <rFont val="Tahoma"/>
          </rPr>
          <t>Fabio Masi:</t>
        </r>
        <r>
          <rPr>
            <sz val="8"/>
            <color indexed="81"/>
            <rFont val="Tahoma"/>
          </rPr>
          <t xml:space="preserve">
</t>
        </r>
        <r>
          <rPr>
            <b/>
            <sz val="8"/>
            <color indexed="81"/>
            <rFont val="Tahoma"/>
            <family val="2"/>
          </rPr>
          <t xml:space="preserve">Tipologie:
H: orizzontale SFS-h - horizontal subsurface flow
V: verticale SFS-v - vertical subsurface flow
F: flusso superficiale FWS - free water system
P: lagunaggi, stagni di accumulo, lemna etc - ponds
NW: natural wetlands - zone umide naturali
RW: reconstructed wetlands - zone umide ricostruite
BZ: buffer zones - fasce tampone
HV, VH, HF, VF etc.: combinazioni dei precedenti
</t>
        </r>
        <r>
          <rPr>
            <sz val="8"/>
            <color indexed="81"/>
            <rFont val="Tahoma"/>
          </rPr>
          <t xml:space="preserve">
</t>
        </r>
      </text>
    </comment>
    <comment ref="I1" authorId="0" shapeId="0">
      <text>
        <r>
          <rPr>
            <b/>
            <sz val="8"/>
            <color indexed="81"/>
            <rFont val="Tahoma"/>
          </rPr>
          <t>Fabio Masi:</t>
        </r>
        <r>
          <rPr>
            <sz val="8"/>
            <color indexed="81"/>
            <rFont val="Tahoma"/>
          </rPr>
          <t xml:space="preserve">
</t>
        </r>
        <r>
          <rPr>
            <b/>
            <sz val="8"/>
            <color indexed="81"/>
            <rFont val="Tahoma"/>
            <family val="2"/>
          </rPr>
          <t>Tipologie:
civili miste
civili nere
civili grigie
industriali
agricole
agro-industr
meteoriche
fluviali
percolato
fanghi</t>
        </r>
      </text>
    </comment>
    <comment ref="L1" authorId="0" shapeId="0">
      <text>
        <r>
          <rPr>
            <b/>
            <sz val="8"/>
            <color indexed="81"/>
            <rFont val="Tahoma"/>
          </rPr>
          <t>Fabio Masi:</t>
        </r>
        <r>
          <rPr>
            <sz val="8"/>
            <color indexed="81"/>
            <rFont val="Tahoma"/>
          </rPr>
          <t xml:space="preserve">
superficie totale del sistema</t>
        </r>
      </text>
    </comment>
    <comment ref="N1" authorId="0" shapeId="0">
      <text>
        <r>
          <rPr>
            <sz val="8"/>
            <color indexed="81"/>
            <rFont val="Tahoma"/>
            <family val="2"/>
          </rPr>
          <t xml:space="preserve">Fabio Masi:
</t>
        </r>
        <r>
          <rPr>
            <b/>
            <sz val="8"/>
            <color indexed="81"/>
            <rFont val="Tahoma"/>
            <family val="2"/>
          </rPr>
          <t>definire l'AE sulla base di 60 grBOD/ae.d</t>
        </r>
      </text>
    </comment>
    <comment ref="O1" authorId="0" shapeId="0">
      <text>
        <r>
          <rPr>
            <b/>
            <sz val="8"/>
            <color indexed="81"/>
            <rFont val="Tahoma"/>
          </rPr>
          <t>Fabio Masi:</t>
        </r>
        <r>
          <rPr>
            <sz val="8"/>
            <color indexed="81"/>
            <rFont val="Tahoma"/>
          </rPr>
          <t xml:space="preserve">
se possibile riportare il costo reale di realizzazione e non il costo previsto nel computo</t>
        </r>
      </text>
    </comment>
    <comment ref="R1" authorId="0" shapeId="0">
      <text>
        <r>
          <rPr>
            <b/>
            <sz val="8"/>
            <color indexed="81"/>
            <rFont val="Tahoma"/>
          </rPr>
          <t>Fabio Masi:</t>
        </r>
        <r>
          <rPr>
            <sz val="8"/>
            <color indexed="81"/>
            <rFont val="Tahoma"/>
          </rPr>
          <t xml:space="preserve">
risultati medi sul periodo di monitoraggio
se possibile inserire in un commento il numero di analisi da cui derivano le medie riportate.</t>
        </r>
      </text>
    </comment>
    <comment ref="AS1" authorId="0" shapeId="0">
      <text>
        <r>
          <rPr>
            <b/>
            <sz val="8"/>
            <color indexed="81"/>
            <rFont val="Tahoma"/>
          </rPr>
          <t>Fabio Masi:
ATTENZIONE
tutta la microbiologica è</t>
        </r>
        <r>
          <rPr>
            <sz val="8"/>
            <color indexed="81"/>
            <rFont val="Tahoma"/>
          </rPr>
          <t xml:space="preserve">
</t>
        </r>
        <r>
          <rPr>
            <b/>
            <sz val="8"/>
            <color indexed="81"/>
            <rFont val="Tahoma"/>
            <family val="2"/>
          </rPr>
          <t>da riportare in</t>
        </r>
        <r>
          <rPr>
            <sz val="8"/>
            <color indexed="81"/>
            <rFont val="Tahoma"/>
          </rPr>
          <t xml:space="preserve">
</t>
        </r>
        <r>
          <rPr>
            <b/>
            <sz val="8"/>
            <color indexed="10"/>
            <rFont val="Tahoma"/>
            <family val="2"/>
          </rPr>
          <t>cfu/100 ml</t>
        </r>
      </text>
    </comment>
    <comment ref="U3" authorId="0" shapeId="0">
      <text>
        <r>
          <rPr>
            <b/>
            <sz val="8"/>
            <color indexed="81"/>
            <rFont val="Tahoma"/>
          </rPr>
          <t>Fabio Masi:</t>
        </r>
        <r>
          <rPr>
            <sz val="8"/>
            <color indexed="81"/>
            <rFont val="Tahoma"/>
          </rPr>
          <t xml:space="preserve">
medie annuali su 11 misure
Univ. Firenze</t>
        </r>
      </text>
    </comment>
    <comment ref="U4" authorId="0" shapeId="0">
      <text>
        <r>
          <rPr>
            <b/>
            <sz val="8"/>
            <color indexed="81"/>
            <rFont val="Tahoma"/>
          </rPr>
          <t>Fabio Masi:</t>
        </r>
        <r>
          <rPr>
            <sz val="8"/>
            <color indexed="81"/>
            <rFont val="Tahoma"/>
          </rPr>
          <t xml:space="preserve">
medie ottenute su 7 analisi ARPAT da feb 98 a marzo 2000</t>
        </r>
      </text>
    </comment>
    <comment ref="U5" authorId="0" shapeId="0">
      <text>
        <r>
          <rPr>
            <b/>
            <sz val="8"/>
            <color indexed="81"/>
            <rFont val="Tahoma"/>
          </rPr>
          <t>Fabio Masi:</t>
        </r>
        <r>
          <rPr>
            <sz val="8"/>
            <color indexed="81"/>
            <rFont val="Tahoma"/>
          </rPr>
          <t xml:space="preserve">
valori medi annuali su 6 misure
analisi ARPAT</t>
        </r>
      </text>
    </comment>
    <comment ref="U7" authorId="0" shapeId="0">
      <text>
        <r>
          <rPr>
            <b/>
            <sz val="8"/>
            <color indexed="81"/>
            <rFont val="Tahoma"/>
          </rPr>
          <t>Fabio Masi:</t>
        </r>
        <r>
          <rPr>
            <sz val="8"/>
            <color indexed="81"/>
            <rFont val="Tahoma"/>
          </rPr>
          <t xml:space="preserve">
medie su 4 analisi da ottobre a maggio 2000</t>
        </r>
      </text>
    </comment>
    <comment ref="U8" authorId="0" shapeId="0">
      <text>
        <r>
          <rPr>
            <b/>
            <sz val="8"/>
            <color indexed="81"/>
            <rFont val="Tahoma"/>
          </rPr>
          <t>Fabio Masi:</t>
        </r>
        <r>
          <rPr>
            <sz val="8"/>
            <color indexed="81"/>
            <rFont val="Tahoma"/>
          </rPr>
          <t xml:space="preserve">
medie su 2 analisi dicembre-maggio 2000
analisi ARPAT</t>
        </r>
      </text>
    </comment>
    <comment ref="H11" authorId="0" shapeId="0">
      <text>
        <r>
          <rPr>
            <b/>
            <sz val="8"/>
            <color indexed="81"/>
            <rFont val="Tahoma"/>
          </rPr>
          <t>Fabio Masi:</t>
        </r>
        <r>
          <rPr>
            <sz val="8"/>
            <color indexed="81"/>
            <rFont val="Tahoma"/>
          </rPr>
          <t xml:space="preserve">
IMPIANTO PILOTA TRATT. TERZIARIO
COMBINAZIONI:
H-V
H-H
H-FWS
LEMNA-H
LEMNA-V
LEMNA-FWS</t>
        </r>
      </text>
    </comment>
    <comment ref="L11" authorId="0" shapeId="0">
      <text>
        <r>
          <rPr>
            <b/>
            <sz val="8"/>
            <color indexed="81"/>
            <rFont val="Tahoma"/>
          </rPr>
          <t>Fabio Masi:</t>
        </r>
        <r>
          <rPr>
            <sz val="8"/>
            <color indexed="81"/>
            <rFont val="Tahoma"/>
          </rPr>
          <t xml:space="preserve">
dimensioni della sola linea a flusso orizzontale
vedere pubblicazione per maggiori dettagli</t>
        </r>
      </text>
    </comment>
    <comment ref="U11" authorId="0" shapeId="0">
      <text>
        <r>
          <rPr>
            <b/>
            <sz val="8"/>
            <color indexed="81"/>
            <rFont val="Tahoma"/>
          </rPr>
          <t>Fabio Masi:</t>
        </r>
        <r>
          <rPr>
            <sz val="8"/>
            <color indexed="81"/>
            <rFont val="Tahoma"/>
          </rPr>
          <t xml:space="preserve">
medie su 24 campioni</t>
        </r>
      </text>
    </comment>
    <comment ref="I12" authorId="0" shapeId="0">
      <text>
        <r>
          <rPr>
            <b/>
            <sz val="8"/>
            <color indexed="81"/>
            <rFont val="Tahoma"/>
          </rPr>
          <t>Fabio Masi:</t>
        </r>
        <r>
          <rPr>
            <sz val="8"/>
            <color indexed="81"/>
            <rFont val="Tahoma"/>
          </rPr>
          <t xml:space="preserve">
civili miste con acque autolavaggio depurate con monoblocco FA</t>
        </r>
      </text>
    </comment>
    <comment ref="I17" authorId="0" shapeId="0">
      <text>
        <r>
          <rPr>
            <b/>
            <sz val="8"/>
            <color indexed="81"/>
            <rFont val="Tahoma"/>
          </rPr>
          <t>Fabio Masi:</t>
        </r>
        <r>
          <rPr>
            <sz val="8"/>
            <color indexed="81"/>
            <rFont val="Tahoma"/>
          </rPr>
          <t xml:space="preserve">
impianto pilota per il trattamento delle acque di vegetazione frantoio oleario</t>
        </r>
      </text>
    </comment>
    <comment ref="N18" authorId="0" shapeId="0">
      <text>
        <r>
          <rPr>
            <b/>
            <sz val="8"/>
            <color indexed="81"/>
            <rFont val="Tahoma"/>
          </rPr>
          <t>Fabio Masi:</t>
        </r>
        <r>
          <rPr>
            <sz val="8"/>
            <color indexed="81"/>
            <rFont val="Tahoma"/>
          </rPr>
          <t xml:space="preserve">
40 ae assumendo 190 grbod/ae.d</t>
        </r>
      </text>
    </comment>
    <comment ref="H41" authorId="0" shapeId="0">
      <text>
        <r>
          <rPr>
            <b/>
            <sz val="8"/>
            <color indexed="81"/>
            <rFont val="Tahoma"/>
          </rPr>
          <t>Daniel Franco:</t>
        </r>
        <r>
          <rPr>
            <sz val="8"/>
            <color indexed="81"/>
            <rFont val="Tahoma"/>
          </rPr>
          <t xml:space="preserve">
sistema naturaliforme, tipologie dominanti SSF, FWS</t>
        </r>
      </text>
    </comment>
    <comment ref="I41" authorId="0" shapeId="0">
      <text>
        <r>
          <rPr>
            <b/>
            <sz val="8"/>
            <color indexed="81"/>
            <rFont val="Tahoma"/>
          </rPr>
          <t>Daniel Franco:</t>
        </r>
        <r>
          <rPr>
            <sz val="8"/>
            <color indexed="81"/>
            <rFont val="Tahoma"/>
          </rPr>
          <t xml:space="preserve">
prevalentemente agricole</t>
        </r>
      </text>
    </comment>
    <comment ref="J41" authorId="0" shapeId="0">
      <text>
        <r>
          <rPr>
            <b/>
            <sz val="8"/>
            <color indexed="81"/>
            <rFont val="Tahoma"/>
          </rPr>
          <t>Daniel Franco:</t>
        </r>
        <r>
          <rPr>
            <sz val="8"/>
            <color indexed="81"/>
            <rFont val="Tahoma"/>
          </rPr>
          <t xml:space="preserve">
ecosistemi: palustre, ripario (a sommersione periodica) terrestre; specie varie (circa 20)</t>
        </r>
      </text>
    </comment>
    <comment ref="K41" authorId="0" shapeId="0">
      <text>
        <r>
          <rPr>
            <b/>
            <sz val="8"/>
            <color indexed="81"/>
            <rFont val="Tahoma"/>
          </rPr>
          <t>Daniel Franco:</t>
        </r>
        <r>
          <rPr>
            <sz val="8"/>
            <color indexed="81"/>
            <rFont val="Tahoma"/>
          </rPr>
          <t xml:space="preserve">
1200-3600 mc/g</t>
        </r>
      </text>
    </comment>
    <comment ref="L41" authorId="0" shapeId="0">
      <text>
        <r>
          <rPr>
            <b/>
            <sz val="8"/>
            <color indexed="81"/>
            <rFont val="Tahoma"/>
          </rPr>
          <t>Daniel Franco:</t>
        </r>
        <r>
          <rPr>
            <sz val="8"/>
            <color indexed="81"/>
            <rFont val="Tahoma"/>
          </rPr>
          <t xml:space="preserve">
65880 (superficie minima bagnata) 95000 (superficie massima bagnata) 139420 (area di intervento)</t>
        </r>
      </text>
    </comment>
    <comment ref="J42" authorId="0" shapeId="0">
      <text>
        <r>
          <rPr>
            <b/>
            <sz val="8"/>
            <color indexed="81"/>
            <rFont val="Tahoma"/>
          </rPr>
          <t>Daniel Franco:</t>
        </r>
        <r>
          <rPr>
            <sz val="8"/>
            <color indexed="81"/>
            <rFont val="Tahoma"/>
          </rPr>
          <t xml:space="preserve">
terrestri arboreo arbustive (6 specie)</t>
        </r>
      </text>
    </comment>
    <comment ref="K42" authorId="0" shapeId="0">
      <text>
        <r>
          <rPr>
            <b/>
            <sz val="8"/>
            <color indexed="81"/>
            <rFont val="Tahoma"/>
          </rPr>
          <t>Daniel Franco:</t>
        </r>
        <r>
          <rPr>
            <sz val="8"/>
            <color indexed="81"/>
            <rFont val="Tahoma"/>
          </rPr>
          <t xml:space="preserve">
(flusso medio di 4 anni)</t>
        </r>
      </text>
    </comment>
    <comment ref="X42" authorId="0" shapeId="0">
      <text>
        <r>
          <rPr>
            <b/>
            <sz val="8"/>
            <color indexed="81"/>
            <rFont val="Tahoma"/>
          </rPr>
          <t>Daniel Franco:</t>
        </r>
        <r>
          <rPr>
            <sz val="8"/>
            <color indexed="81"/>
            <rFont val="Tahoma"/>
          </rPr>
          <t xml:space="preserve">
DATI ESPRESSI IN kg/ha/anno, ULTIMI DUE ANNI DI ESERCIZIO, SOMMANO SIA I DATI DI MASSA SUBSUPERFICIALI CHE DI EROSIONE SUPERFICIALE)</t>
        </r>
      </text>
    </comment>
    <comment ref="O43" authorId="1" shapeId="0">
      <text>
        <r>
          <rPr>
            <b/>
            <sz val="8"/>
            <color indexed="81"/>
            <rFont val="Tahoma"/>
          </rPr>
          <t>Floriana Romagnolli:</t>
        </r>
        <r>
          <rPr>
            <sz val="8"/>
            <color indexed="81"/>
            <rFont val="Tahoma"/>
          </rPr>
          <t xml:space="preserve">
campo di lavoro</t>
        </r>
      </text>
    </comment>
    <comment ref="R43" authorId="1" shapeId="0">
      <text>
        <r>
          <rPr>
            <b/>
            <sz val="8"/>
            <color indexed="81"/>
            <rFont val="Tahoma"/>
          </rPr>
          <t>Floriana Romagnolli:</t>
        </r>
        <r>
          <rPr>
            <sz val="8"/>
            <color indexed="81"/>
            <rFont val="Tahoma"/>
          </rPr>
          <t xml:space="preserve">
analisi puntuali 8/11/97
monitoraggio mensile in corso a partire dal 29/5/2000</t>
        </r>
      </text>
    </comment>
    <comment ref="O44" authorId="1" shapeId="0">
      <text>
        <r>
          <rPr>
            <b/>
            <sz val="8"/>
            <color indexed="81"/>
            <rFont val="Tahoma"/>
          </rPr>
          <t>Floriana Romagnolli:</t>
        </r>
        <r>
          <rPr>
            <sz val="8"/>
            <color indexed="81"/>
            <rFont val="Tahoma"/>
          </rPr>
          <t xml:space="preserve">
Manodopera in proprio (ruspa)</t>
        </r>
      </text>
    </comment>
    <comment ref="R44" authorId="1" shapeId="0">
      <text>
        <r>
          <rPr>
            <b/>
            <sz val="8"/>
            <color indexed="81"/>
            <rFont val="Tahoma"/>
          </rPr>
          <t>Floriana Romagnolli:</t>
        </r>
        <r>
          <rPr>
            <sz val="8"/>
            <color indexed="81"/>
            <rFont val="Tahoma"/>
          </rPr>
          <t xml:space="preserve">
Dati puntuali per tutte le analisi</t>
        </r>
      </text>
    </comment>
    <comment ref="O45" authorId="1" shapeId="0">
      <text>
        <r>
          <rPr>
            <b/>
            <sz val="8"/>
            <color indexed="81"/>
            <rFont val="Tahoma"/>
          </rPr>
          <t>Floriana Romagnolli:</t>
        </r>
        <r>
          <rPr>
            <sz val="8"/>
            <color indexed="81"/>
            <rFont val="Tahoma"/>
          </rPr>
          <t xml:space="preserve">
campo di lavoro</t>
        </r>
      </text>
    </comment>
    <comment ref="R45" authorId="1" shapeId="0">
      <text>
        <r>
          <rPr>
            <b/>
            <sz val="8"/>
            <color indexed="81"/>
            <rFont val="Tahoma"/>
          </rPr>
          <t>Floriana Romagnolli:</t>
        </r>
        <r>
          <rPr>
            <sz val="8"/>
            <color indexed="81"/>
            <rFont val="Tahoma"/>
          </rPr>
          <t xml:space="preserve">
Dati puntuali per tutte le analisi</t>
        </r>
      </text>
    </comment>
    <comment ref="U52" authorId="2" shapeId="0">
      <text>
        <r>
          <rPr>
            <b/>
            <sz val="8"/>
            <color indexed="81"/>
            <rFont val="Tahoma"/>
          </rPr>
          <t>Giorgio Pineschi:</t>
        </r>
        <r>
          <rPr>
            <sz val="8"/>
            <color indexed="81"/>
            <rFont val="Tahoma"/>
          </rPr>
          <t xml:space="preserve">
Media annuale (22 campioni)</t>
        </r>
      </text>
    </comment>
    <comment ref="V52" authorId="2" shapeId="0">
      <text>
        <r>
          <rPr>
            <b/>
            <sz val="8"/>
            <color indexed="81"/>
            <rFont val="Tahoma"/>
          </rPr>
          <t>Giorgio Pineschi:</t>
        </r>
        <r>
          <rPr>
            <sz val="8"/>
            <color indexed="81"/>
            <rFont val="Tahoma"/>
          </rPr>
          <t xml:space="preserve">
Media annuale (22 campioni)</t>
        </r>
      </text>
    </comment>
    <comment ref="X52" authorId="2" shapeId="0">
      <text>
        <r>
          <rPr>
            <b/>
            <sz val="8"/>
            <color indexed="81"/>
            <rFont val="Tahoma"/>
          </rPr>
          <t>Giorgio Pineschi:</t>
        </r>
        <r>
          <rPr>
            <sz val="8"/>
            <color indexed="81"/>
            <rFont val="Tahoma"/>
          </rPr>
          <t xml:space="preserve">
Valore medio su un anno</t>
        </r>
      </text>
    </comment>
    <comment ref="Y52" authorId="2" shapeId="0">
      <text>
        <r>
          <rPr>
            <b/>
            <sz val="8"/>
            <color indexed="81"/>
            <rFont val="Tahoma"/>
          </rPr>
          <t>Giorgio Pineschi:</t>
        </r>
        <r>
          <rPr>
            <sz val="8"/>
            <color indexed="81"/>
            <rFont val="Tahoma"/>
          </rPr>
          <t xml:space="preserve">
Valore medio su un anno</t>
        </r>
      </text>
    </comment>
    <comment ref="K53" authorId="0" shapeId="0">
      <text>
        <r>
          <rPr>
            <b/>
            <sz val="8"/>
            <color indexed="81"/>
            <rFont val="Tahoma"/>
          </rPr>
          <t>Bendoricchio:</t>
        </r>
        <r>
          <rPr>
            <sz val="8"/>
            <color indexed="81"/>
            <rFont val="Tahoma"/>
          </rPr>
          <t xml:space="preserve">
1700 - 7000 mc/d</t>
        </r>
      </text>
    </comment>
    <comment ref="L53" authorId="3" shapeId="0">
      <text>
        <r>
          <rPr>
            <b/>
            <sz val="8"/>
            <color indexed="81"/>
            <rFont val="Tahoma"/>
          </rPr>
          <t>bendoricchio:</t>
        </r>
        <r>
          <rPr>
            <sz val="8"/>
            <color indexed="81"/>
            <rFont val="Tahoma"/>
          </rPr>
          <t xml:space="preserve">
16 ha di area di cui 6 bagnata</t>
        </r>
      </text>
    </comment>
    <comment ref="M53" authorId="3" shapeId="0">
      <text>
        <r>
          <rPr>
            <b/>
            <sz val="8"/>
            <color indexed="81"/>
            <rFont val="Tahoma"/>
          </rPr>
          <t>bendoricchio:</t>
        </r>
        <r>
          <rPr>
            <sz val="8"/>
            <color indexed="81"/>
            <rFont val="Tahoma"/>
          </rPr>
          <t xml:space="preserve">
l'area è stata progettata come impianto pilota per la depurazione di corsi d'acqua superficiale per cui la definizione di AE non è applicabile</t>
        </r>
      </text>
    </comment>
    <comment ref="X53" authorId="3" shapeId="0">
      <text>
        <r>
          <rPr>
            <b/>
            <sz val="8"/>
            <color indexed="81"/>
            <rFont val="Tahoma"/>
          </rPr>
          <t>bendoricchio:</t>
        </r>
        <r>
          <rPr>
            <sz val="8"/>
            <color indexed="81"/>
            <rFont val="Tahoma"/>
          </rPr>
          <t xml:space="preserve">
kg/giorno
media di due campagne quindicinali</t>
        </r>
      </text>
    </comment>
    <comment ref="Y53" authorId="3" shapeId="0">
      <text>
        <r>
          <rPr>
            <b/>
            <sz val="8"/>
            <color indexed="81"/>
            <rFont val="Tahoma"/>
          </rPr>
          <t>bendoricchio:</t>
        </r>
        <r>
          <rPr>
            <sz val="8"/>
            <color indexed="81"/>
            <rFont val="Tahoma"/>
          </rPr>
          <t xml:space="preserve">
kg/giorno
media di due campagne quindicinali</t>
        </r>
      </text>
    </comment>
    <comment ref="AA53" authorId="3" shapeId="0">
      <text>
        <r>
          <rPr>
            <b/>
            <sz val="8"/>
            <color indexed="81"/>
            <rFont val="Tahoma"/>
          </rPr>
          <t>bendoricchio:</t>
        </r>
        <r>
          <rPr>
            <sz val="8"/>
            <color indexed="81"/>
            <rFont val="Tahoma"/>
          </rPr>
          <t xml:space="preserve">
kg/giorno
media di due campagne quindicinali</t>
        </r>
      </text>
    </comment>
    <comment ref="AB53" authorId="3" shapeId="0">
      <text>
        <r>
          <rPr>
            <b/>
            <sz val="8"/>
            <color indexed="81"/>
            <rFont val="Tahoma"/>
          </rPr>
          <t>bendoricchio:</t>
        </r>
        <r>
          <rPr>
            <sz val="8"/>
            <color indexed="81"/>
            <rFont val="Tahoma"/>
          </rPr>
          <t xml:space="preserve">
kg/giorno
media di due campagne quindicinali</t>
        </r>
      </text>
    </comment>
    <comment ref="AD53" authorId="3" shapeId="0">
      <text>
        <r>
          <rPr>
            <b/>
            <sz val="8"/>
            <color indexed="81"/>
            <rFont val="Tahoma"/>
          </rPr>
          <t>bendoricchio:</t>
        </r>
        <r>
          <rPr>
            <sz val="8"/>
            <color indexed="81"/>
            <rFont val="Tahoma"/>
          </rPr>
          <t xml:space="preserve">
kg/giorno
media di due campagne quindicinali</t>
        </r>
      </text>
    </comment>
    <comment ref="AE53" authorId="3" shapeId="0">
      <text>
        <r>
          <rPr>
            <b/>
            <sz val="8"/>
            <color indexed="81"/>
            <rFont val="Tahoma"/>
          </rPr>
          <t>bendoricchio:</t>
        </r>
        <r>
          <rPr>
            <sz val="8"/>
            <color indexed="81"/>
            <rFont val="Tahoma"/>
          </rPr>
          <t xml:space="preserve">
kg/giorno
media di due campagne quindicinali</t>
        </r>
      </text>
    </comment>
    <comment ref="AG53" authorId="3" shapeId="0">
      <text>
        <r>
          <rPr>
            <b/>
            <sz val="8"/>
            <color indexed="81"/>
            <rFont val="Tahoma"/>
          </rPr>
          <t>bendoricchio:</t>
        </r>
        <r>
          <rPr>
            <sz val="8"/>
            <color indexed="81"/>
            <rFont val="Tahoma"/>
          </rPr>
          <t xml:space="preserve">
kg/giorno
media di due campagne quindicinali</t>
        </r>
      </text>
    </comment>
    <comment ref="AH53" authorId="3" shapeId="0">
      <text>
        <r>
          <rPr>
            <b/>
            <sz val="8"/>
            <color indexed="81"/>
            <rFont val="Tahoma"/>
          </rPr>
          <t>bendoricchio:</t>
        </r>
        <r>
          <rPr>
            <sz val="8"/>
            <color indexed="81"/>
            <rFont val="Tahoma"/>
          </rPr>
          <t xml:space="preserve">
kg/giorno
media di due campagne quindicinali</t>
        </r>
      </text>
    </comment>
    <comment ref="AJ53" authorId="3" shapeId="0">
      <text>
        <r>
          <rPr>
            <b/>
            <sz val="8"/>
            <color indexed="81"/>
            <rFont val="Tahoma"/>
          </rPr>
          <t>bendoricchio:</t>
        </r>
        <r>
          <rPr>
            <sz val="8"/>
            <color indexed="81"/>
            <rFont val="Tahoma"/>
          </rPr>
          <t xml:space="preserve">
kg/giorno
media di due campagne quindicinali</t>
        </r>
      </text>
    </comment>
    <comment ref="AK53" authorId="3" shapeId="0">
      <text>
        <r>
          <rPr>
            <b/>
            <sz val="8"/>
            <color indexed="81"/>
            <rFont val="Tahoma"/>
          </rPr>
          <t>bendoricchio:</t>
        </r>
        <r>
          <rPr>
            <sz val="8"/>
            <color indexed="81"/>
            <rFont val="Tahoma"/>
          </rPr>
          <t xml:space="preserve">
kg/giorno
media di due campagne quindicinali</t>
        </r>
      </text>
    </comment>
    <comment ref="H54" authorId="0" shapeId="0">
      <text>
        <r>
          <rPr>
            <b/>
            <sz val="8"/>
            <color indexed="81"/>
            <rFont val="Tahoma"/>
          </rPr>
          <t>Fabio Masi:</t>
        </r>
        <r>
          <rPr>
            <sz val="8"/>
            <color indexed="81"/>
            <rFont val="Tahoma"/>
          </rPr>
          <t xml:space="preserve">
Lemna System</t>
        </r>
      </text>
    </comment>
    <comment ref="R55" authorId="0" shapeId="0">
      <text>
        <r>
          <rPr>
            <b/>
            <sz val="8"/>
            <color indexed="81"/>
            <rFont val="Tahoma"/>
          </rPr>
          <t>Luca Bisogni:
medie su 35 campioni dal 1994 al 1997</t>
        </r>
        <r>
          <rPr>
            <sz val="8"/>
            <color indexed="81"/>
            <rFont val="Tahoma"/>
          </rPr>
          <t xml:space="preserve">
</t>
        </r>
      </text>
    </comment>
    <comment ref="R60" authorId="0" shapeId="0">
      <text>
        <r>
          <rPr>
            <b/>
            <sz val="8"/>
            <color indexed="81"/>
            <rFont val="Tahoma"/>
          </rPr>
          <t>Egaddi, Moroni:
medie relative ai primi due anni di esercizio</t>
        </r>
        <r>
          <rPr>
            <sz val="8"/>
            <color indexed="81"/>
            <rFont val="Tahoma"/>
          </rPr>
          <t xml:space="preserve">
</t>
        </r>
      </text>
    </comment>
    <comment ref="H61" authorId="0" shapeId="0">
      <text>
        <r>
          <rPr>
            <b/>
            <sz val="8"/>
            <color indexed="81"/>
            <rFont val="Tahoma"/>
          </rPr>
          <t>Fabio Masi:</t>
        </r>
        <r>
          <rPr>
            <sz val="8"/>
            <color indexed="81"/>
            <rFont val="Tahoma"/>
          </rPr>
          <t xml:space="preserve">
Lemna System</t>
        </r>
      </text>
    </comment>
    <comment ref="U63" authorId="0" shapeId="0">
      <text>
        <r>
          <rPr>
            <b/>
            <sz val="8"/>
            <color indexed="81"/>
            <rFont val="Tahoma"/>
          </rPr>
          <t xml:space="preserve">Paola Verlicchi:
valori medi su campioni mensili dal 1994 al 1999
</t>
        </r>
        <r>
          <rPr>
            <sz val="8"/>
            <color indexed="81"/>
            <rFont val="Tahoma"/>
          </rPr>
          <t xml:space="preserve">
</t>
        </r>
      </text>
    </comment>
    <comment ref="B68" authorId="0" shapeId="0">
      <text>
        <r>
          <rPr>
            <b/>
            <sz val="8"/>
            <color indexed="81"/>
            <rFont val="Tahoma"/>
          </rPr>
          <t>Fabio Masi:</t>
        </r>
        <r>
          <rPr>
            <sz val="8"/>
            <color indexed="81"/>
            <rFont val="Tahoma"/>
          </rPr>
          <t xml:space="preserve">
IMPIANTO PILOTA
LINEA TRATTAMENTO SECONDARIO CON FLUSSO VERTICALE E FLUSSO ORIZZONTALE IN PARALLELO ED ALTRA LINEA CON H COME TERZIARIO
REF:PROF. LUCIANO LEPRI - UNIVERSITA' DI FIRENZE - DIP. CHIM. ANAL. AMB.</t>
        </r>
      </text>
    </comment>
    <comment ref="K68" authorId="0" shapeId="0">
      <text>
        <r>
          <rPr>
            <b/>
            <sz val="8"/>
            <color indexed="81"/>
            <rFont val="Tahoma"/>
          </rPr>
          <t>Fabio Masi:</t>
        </r>
        <r>
          <rPr>
            <sz val="8"/>
            <color indexed="81"/>
            <rFont val="Tahoma"/>
          </rPr>
          <t xml:space="preserve">
descrizione sistema H SECONDARIO</t>
        </r>
      </text>
    </comment>
    <comment ref="H77" authorId="0" shapeId="0">
      <text>
        <r>
          <rPr>
            <b/>
            <sz val="8"/>
            <color indexed="81"/>
            <rFont val="Tahoma"/>
          </rPr>
          <t>Fabio Masi:</t>
        </r>
        <r>
          <rPr>
            <sz val="8"/>
            <color indexed="81"/>
            <rFont val="Tahoma"/>
          </rPr>
          <t xml:space="preserve">
Lemna System</t>
        </r>
      </text>
    </comment>
    <comment ref="H78" authorId="0" shapeId="0">
      <text>
        <r>
          <rPr>
            <b/>
            <sz val="8"/>
            <color indexed="81"/>
            <rFont val="Tahoma"/>
          </rPr>
          <t>Fabio Masi:</t>
        </r>
        <r>
          <rPr>
            <sz val="8"/>
            <color indexed="81"/>
            <rFont val="Tahoma"/>
          </rPr>
          <t xml:space="preserve">
Lemna System</t>
        </r>
      </text>
    </comment>
    <comment ref="O116" authorId="4" shapeId="0">
      <text>
        <r>
          <rPr>
            <b/>
            <sz val="9"/>
            <color indexed="81"/>
            <rFont val="Geneva"/>
          </rPr>
          <t>Giovanni Molina:</t>
        </r>
        <r>
          <rPr>
            <sz val="9"/>
            <color indexed="81"/>
            <rFont val="Geneva"/>
          </rPr>
          <t xml:space="preserve">
Costo a base d'asta dell'appalto (in fase di aggiudicazione) in L.</t>
        </r>
      </text>
    </comment>
    <comment ref="O117" authorId="4" shapeId="0">
      <text>
        <r>
          <rPr>
            <b/>
            <sz val="9"/>
            <color indexed="81"/>
            <rFont val="Geneva"/>
          </rPr>
          <t>Giovanni Molina:</t>
        </r>
        <r>
          <rPr>
            <sz val="9"/>
            <color indexed="81"/>
            <rFont val="Geneva"/>
          </rPr>
          <t xml:space="preserve">
Costo a base d'asta dell'appalto (in fase di aggiudicazione) in L.
NON comprende i costi del pretrattamento IMHOFF</t>
        </r>
      </text>
    </comment>
    <comment ref="G119" authorId="5" shapeId="0">
      <text>
        <r>
          <rPr>
            <b/>
            <sz val="8"/>
            <color indexed="81"/>
            <rFont val="Tahoma"/>
          </rPr>
          <t>Fabio:</t>
        </r>
        <r>
          <rPr>
            <sz val="8"/>
            <color indexed="81"/>
            <rFont val="Tahoma"/>
          </rPr>
          <t xml:space="preserve">
impianto di depurazione comunale; filtri percolatori ad alto carico</t>
        </r>
      </text>
    </comment>
  </commentList>
</comments>
</file>

<file path=xl/sharedStrings.xml><?xml version="1.0" encoding="utf-8"?>
<sst xmlns="http://schemas.openxmlformats.org/spreadsheetml/2006/main" count="1738" uniqueCount="695">
  <si>
    <t>Impianto</t>
  </si>
  <si>
    <t>tipol. impianto</t>
  </si>
  <si>
    <t>tipol acque</t>
  </si>
  <si>
    <t>piante</t>
  </si>
  <si>
    <t>portata mc/g</t>
  </si>
  <si>
    <t>superf m2</t>
  </si>
  <si>
    <t>BOD in mg/l</t>
  </si>
  <si>
    <t>BOD efl</t>
  </si>
  <si>
    <t>% rimossa</t>
  </si>
  <si>
    <t xml:space="preserve">COD in </t>
  </si>
  <si>
    <t>COD efl</t>
  </si>
  <si>
    <t>TSS in</t>
  </si>
  <si>
    <t>TSS efl</t>
  </si>
  <si>
    <t>Ntot in</t>
  </si>
  <si>
    <t>Ntot efl</t>
  </si>
  <si>
    <t>N-NH4 in</t>
  </si>
  <si>
    <t>N-NH4 efl</t>
  </si>
  <si>
    <t>% NH rimossa</t>
  </si>
  <si>
    <t>N-NO3 in</t>
  </si>
  <si>
    <t>N-NO3 efl</t>
  </si>
  <si>
    <t>% NO rimo</t>
  </si>
  <si>
    <t>P tot in</t>
  </si>
  <si>
    <t>Ptot efl</t>
  </si>
  <si>
    <t>% P rimo</t>
  </si>
  <si>
    <t>strep in</t>
  </si>
  <si>
    <t>strep out</t>
  </si>
  <si>
    <t>Regione</t>
  </si>
  <si>
    <t>Provincia</t>
  </si>
  <si>
    <t>Comune</t>
  </si>
  <si>
    <t>anno costruz.</t>
  </si>
  <si>
    <t>AE</t>
  </si>
  <si>
    <t>Pretrattamento</t>
  </si>
  <si>
    <t>Toscana</t>
  </si>
  <si>
    <t>Livorno</t>
  </si>
  <si>
    <t>grigliatura + Imhoff</t>
  </si>
  <si>
    <t>H</t>
  </si>
  <si>
    <t>civili miste</t>
  </si>
  <si>
    <t>phragmites</t>
  </si>
  <si>
    <t>costo</t>
  </si>
  <si>
    <t>m2/AE</t>
  </si>
  <si>
    <t>_1</t>
  </si>
  <si>
    <t>_2</t>
  </si>
  <si>
    <t>_3</t>
  </si>
  <si>
    <t>_4</t>
  </si>
  <si>
    <t>_5</t>
  </si>
  <si>
    <t>_6</t>
  </si>
  <si>
    <t>_7</t>
  </si>
  <si>
    <t>_8</t>
  </si>
  <si>
    <t>_9</t>
  </si>
  <si>
    <t>_10</t>
  </si>
  <si>
    <t>_11</t>
  </si>
  <si>
    <t>_12</t>
  </si>
  <si>
    <t>_13</t>
  </si>
  <si>
    <t>_14</t>
  </si>
  <si>
    <t>_15</t>
  </si>
  <si>
    <t>_16</t>
  </si>
  <si>
    <t>_17</t>
  </si>
  <si>
    <t>_18</t>
  </si>
  <si>
    <t>_19</t>
  </si>
  <si>
    <t>_20</t>
  </si>
  <si>
    <t>_21</t>
  </si>
  <si>
    <t>_22</t>
  </si>
  <si>
    <t>_23</t>
  </si>
  <si>
    <t>_24</t>
  </si>
  <si>
    <t>_25</t>
  </si>
  <si>
    <t>_26</t>
  </si>
  <si>
    <t>_27</t>
  </si>
  <si>
    <t>_28</t>
  </si>
  <si>
    <t>_29</t>
  </si>
  <si>
    <t>_30</t>
  </si>
  <si>
    <t>_31</t>
  </si>
  <si>
    <t>_32</t>
  </si>
  <si>
    <t>_33</t>
  </si>
  <si>
    <t>_34</t>
  </si>
  <si>
    <t>_35</t>
  </si>
  <si>
    <t>_36</t>
  </si>
  <si>
    <t>_37</t>
  </si>
  <si>
    <t>_38</t>
  </si>
  <si>
    <t>_39</t>
  </si>
  <si>
    <t>_40</t>
  </si>
  <si>
    <t>_41</t>
  </si>
  <si>
    <t>_42</t>
  </si>
  <si>
    <t>_43</t>
  </si>
  <si>
    <t>_44</t>
  </si>
  <si>
    <t>_45</t>
  </si>
  <si>
    <t>_46</t>
  </si>
  <si>
    <t>_47</t>
  </si>
  <si>
    <t>_48</t>
  </si>
  <si>
    <t>_49</t>
  </si>
  <si>
    <t>_50</t>
  </si>
  <si>
    <t>_51</t>
  </si>
  <si>
    <t>_52</t>
  </si>
  <si>
    <t>_53</t>
  </si>
  <si>
    <t>_54</t>
  </si>
  <si>
    <t>_55</t>
  </si>
  <si>
    <t>_56</t>
  </si>
  <si>
    <t>_57</t>
  </si>
  <si>
    <t>_58</t>
  </si>
  <si>
    <t>_59</t>
  </si>
  <si>
    <t>_60</t>
  </si>
  <si>
    <t>Radda in Chianti</t>
  </si>
  <si>
    <t>Moscheta</t>
  </si>
  <si>
    <t>Poggio Antico</t>
  </si>
  <si>
    <t>Montespertoli</t>
  </si>
  <si>
    <t>Lungagnana</t>
  </si>
  <si>
    <t>Bagno a Ripoli</t>
  </si>
  <si>
    <t>Castellina in Chianti</t>
  </si>
  <si>
    <t>in costruz.</t>
  </si>
  <si>
    <t>Chiusdino</t>
  </si>
  <si>
    <t>Siena</t>
  </si>
  <si>
    <t>Firenze</t>
  </si>
  <si>
    <t>Firenzuola</t>
  </si>
  <si>
    <t>FA</t>
  </si>
  <si>
    <t>Imhoff</t>
  </si>
  <si>
    <t>Imhoff + degrass</t>
  </si>
  <si>
    <t>agro-industr</t>
  </si>
  <si>
    <t>Santa Maria a Monte</t>
  </si>
  <si>
    <t>Cantine Florence Srl</t>
  </si>
  <si>
    <t>Montepulciano</t>
  </si>
  <si>
    <t>Staz. Servizio - Autolavaggio</t>
  </si>
  <si>
    <t>Lamporecchio</t>
  </si>
  <si>
    <t>Pisa</t>
  </si>
  <si>
    <t>F</t>
  </si>
  <si>
    <t>HF</t>
  </si>
  <si>
    <t>HPVF</t>
  </si>
  <si>
    <t>HP</t>
  </si>
  <si>
    <t>!!!</t>
  </si>
  <si>
    <t>LEGGERE QUI</t>
  </si>
  <si>
    <t>Area PEEP Bovio</t>
  </si>
  <si>
    <t>Terni</t>
  </si>
  <si>
    <t>Umbria</t>
  </si>
  <si>
    <t>civili grigie</t>
  </si>
  <si>
    <t>S.Maria Assunta del Poggiolo</t>
  </si>
  <si>
    <t>Monteriggioni</t>
  </si>
  <si>
    <t>Castelnuovo Berardenga</t>
  </si>
  <si>
    <t>lagunaggio</t>
  </si>
  <si>
    <t>Az. Agr. La Croce</t>
  </si>
  <si>
    <t>Castagneto Carducci</t>
  </si>
  <si>
    <t>grigl. + Imhoff + degrass</t>
  </si>
  <si>
    <t>civili miste + industr</t>
  </si>
  <si>
    <t>Fattoria Montemaggio</t>
  </si>
  <si>
    <t>phragmites + tipha + iris</t>
  </si>
  <si>
    <t>phragmites + tipha + varie</t>
  </si>
  <si>
    <t>phragmites + elodea + lemna + ninfee</t>
  </si>
  <si>
    <t>phragmites + varie</t>
  </si>
  <si>
    <t>MBAS in</t>
  </si>
  <si>
    <t>MBAS out</t>
  </si>
  <si>
    <t>BiAS in</t>
  </si>
  <si>
    <t>BiAS out</t>
  </si>
  <si>
    <t>coli tot in</t>
  </si>
  <si>
    <t>coli tot out</t>
  </si>
  <si>
    <t>coli fec in</t>
  </si>
  <si>
    <t>coli fec out</t>
  </si>
  <si>
    <t xml:space="preserve">esch coli in </t>
  </si>
  <si>
    <t>esch coli out</t>
  </si>
  <si>
    <t>Jesi</t>
  </si>
  <si>
    <t>Ancona</t>
  </si>
  <si>
    <t>Marche</t>
  </si>
  <si>
    <t>Montecarotto</t>
  </si>
  <si>
    <t>HV</t>
  </si>
  <si>
    <t>_61</t>
  </si>
  <si>
    <t>_62</t>
  </si>
  <si>
    <t>_63</t>
  </si>
  <si>
    <t>_64</t>
  </si>
  <si>
    <t>_65</t>
  </si>
  <si>
    <t>_66</t>
  </si>
  <si>
    <t>_67</t>
  </si>
  <si>
    <t>_68</t>
  </si>
  <si>
    <t>_69</t>
  </si>
  <si>
    <t>_70</t>
  </si>
  <si>
    <t>_71</t>
  </si>
  <si>
    <t>_72</t>
  </si>
  <si>
    <t>_73</t>
  </si>
  <si>
    <t>_74</t>
  </si>
  <si>
    <t>_75</t>
  </si>
  <si>
    <t>_76</t>
  </si>
  <si>
    <t>_77</t>
  </si>
  <si>
    <t>_78</t>
  </si>
  <si>
    <t>_79</t>
  </si>
  <si>
    <t>_80</t>
  </si>
  <si>
    <t>_81</t>
  </si>
  <si>
    <t>_82</t>
  </si>
  <si>
    <t>_83</t>
  </si>
  <si>
    <t>_84</t>
  </si>
  <si>
    <t>_85</t>
  </si>
  <si>
    <t>_86</t>
  </si>
  <si>
    <t>_87</t>
  </si>
  <si>
    <t>_88</t>
  </si>
  <si>
    <t>_89</t>
  </si>
  <si>
    <t>_90</t>
  </si>
  <si>
    <t>_91</t>
  </si>
  <si>
    <t>_92</t>
  </si>
  <si>
    <t>_93</t>
  </si>
  <si>
    <t>_94</t>
  </si>
  <si>
    <t>_95</t>
  </si>
  <si>
    <t>_96</t>
  </si>
  <si>
    <t>_97</t>
  </si>
  <si>
    <t>_98</t>
  </si>
  <si>
    <t>_99</t>
  </si>
  <si>
    <t>_100</t>
  </si>
  <si>
    <t>_101</t>
  </si>
  <si>
    <t>_102</t>
  </si>
  <si>
    <t>_103</t>
  </si>
  <si>
    <t>_104</t>
  </si>
  <si>
    <t>_105</t>
  </si>
  <si>
    <t>_106</t>
  </si>
  <si>
    <t>_107</t>
  </si>
  <si>
    <t>_108</t>
  </si>
  <si>
    <t>_109</t>
  </si>
  <si>
    <t>_110</t>
  </si>
  <si>
    <t>_111</t>
  </si>
  <si>
    <t>_112</t>
  </si>
  <si>
    <t>_113</t>
  </si>
  <si>
    <t>_114</t>
  </si>
  <si>
    <t>_115</t>
  </si>
  <si>
    <t>_116</t>
  </si>
  <si>
    <t>_117</t>
  </si>
  <si>
    <t>_118</t>
  </si>
  <si>
    <t>_119</t>
  </si>
  <si>
    <t>_120</t>
  </si>
  <si>
    <t>_121</t>
  </si>
  <si>
    <t>_123</t>
  </si>
  <si>
    <t>_124</t>
  </si>
  <si>
    <t>_125</t>
  </si>
  <si>
    <t>_126</t>
  </si>
  <si>
    <t>_127</t>
  </si>
  <si>
    <t>_128</t>
  </si>
  <si>
    <t>_129</t>
  </si>
  <si>
    <t>_130</t>
  </si>
  <si>
    <t>_131</t>
  </si>
  <si>
    <t>_132</t>
  </si>
  <si>
    <t>_133</t>
  </si>
  <si>
    <t>_134</t>
  </si>
  <si>
    <t>_135</t>
  </si>
  <si>
    <t>_136</t>
  </si>
  <si>
    <t>_137</t>
  </si>
  <si>
    <t>_138</t>
  </si>
  <si>
    <t>_139</t>
  </si>
  <si>
    <t>_140</t>
  </si>
  <si>
    <t>_141</t>
  </si>
  <si>
    <t>_142</t>
  </si>
  <si>
    <t>_143</t>
  </si>
  <si>
    <t>_144</t>
  </si>
  <si>
    <t>_145</t>
  </si>
  <si>
    <t>_146</t>
  </si>
  <si>
    <t>_147</t>
  </si>
  <si>
    <t>_148</t>
  </si>
  <si>
    <t>_149</t>
  </si>
  <si>
    <t>_150</t>
  </si>
  <si>
    <t>Cantine Cecchi e figli srl</t>
  </si>
  <si>
    <t>Villa Ramerino - IMPA Srl</t>
  </si>
  <si>
    <t>Pentolina - Hapimag Spa</t>
  </si>
  <si>
    <t>Tenuta di Spannocchia</t>
  </si>
  <si>
    <t>Isola di Gorgona</t>
  </si>
  <si>
    <t>Publiser Spa</t>
  </si>
  <si>
    <t>Frantoio Le Pianelle - Cons. Agr. Siena</t>
  </si>
  <si>
    <t>Montecarotto capoluogo</t>
  </si>
  <si>
    <t>Depuratore Consortile "Gorgovivo" Jesi</t>
  </si>
  <si>
    <t>Roma Torbellamonaca</t>
  </si>
  <si>
    <t>Roma</t>
  </si>
  <si>
    <t>Lazio</t>
  </si>
  <si>
    <t>Az. Agr. Arcobaleno - loc. Pecorile</t>
  </si>
  <si>
    <t>Trequanda</t>
  </si>
  <si>
    <t>Progettato da</t>
  </si>
  <si>
    <t>IRIDRA Srl - Firenze</t>
  </si>
  <si>
    <t>Olle</t>
  </si>
  <si>
    <t>Finale Ligure</t>
  </si>
  <si>
    <t>Savona</t>
  </si>
  <si>
    <t>Liguria</t>
  </si>
  <si>
    <t>HVF</t>
  </si>
  <si>
    <t>Casa Vitivinicola "Tenuta dell'Ornellaia" Bolgheri</t>
  </si>
  <si>
    <t>Sperimentale ENEA</t>
  </si>
  <si>
    <t>S. Giovanni in Persiceto</t>
  </si>
  <si>
    <t>Bologna</t>
  </si>
  <si>
    <t>Emilia Romagna</t>
  </si>
  <si>
    <t>grigliatura fine 1.2 mm</t>
  </si>
  <si>
    <t>civili separate + industr</t>
  </si>
  <si>
    <t>ENEA - Bologna</t>
  </si>
  <si>
    <t>Canale Nuovissimo Morto</t>
  </si>
  <si>
    <t>Chioggia</t>
  </si>
  <si>
    <t>Veneto</t>
  </si>
  <si>
    <t>nessuno</t>
  </si>
  <si>
    <t>Protecno Srl - Padova / Studio Daniel Franco -Venezia</t>
  </si>
  <si>
    <t>Buffer zone sperimentale Favaro</t>
  </si>
  <si>
    <t>Venezia</t>
  </si>
  <si>
    <t>agricole</t>
  </si>
  <si>
    <t>Studio Daniel Franco -Venezia</t>
  </si>
  <si>
    <t xml:space="preserve">3,1 </t>
  </si>
  <si>
    <t>varie</t>
  </si>
  <si>
    <t>terrestri arboreo arbustive</t>
  </si>
  <si>
    <t>NW</t>
  </si>
  <si>
    <t>BZ</t>
  </si>
  <si>
    <t>Committenti</t>
  </si>
  <si>
    <t>Ditta Appaltatrice</t>
  </si>
  <si>
    <t>Impregilo SpA</t>
  </si>
  <si>
    <t xml:space="preserve">Consorzio Venezia Nuova - Magistrato delle Acque di Venezia </t>
  </si>
  <si>
    <t>Az. Agr. Urupia - Contrada Petrosa</t>
  </si>
  <si>
    <t>Francavilla Fontana</t>
  </si>
  <si>
    <t>Brindisi</t>
  </si>
  <si>
    <t>Puglia</t>
  </si>
  <si>
    <t>Ass.MAG6 - Reggio Emilia</t>
  </si>
  <si>
    <t>Az. Agricola "La Collina" V.Carlo Teggi,78</t>
  </si>
  <si>
    <t>Codemondo</t>
  </si>
  <si>
    <t>Reggio Emilia</t>
  </si>
  <si>
    <t>Casolare "Acqua Chiara"</t>
  </si>
  <si>
    <t>Guardistallo</t>
  </si>
  <si>
    <t xml:space="preserve"> Cazzanti "Casa golenale"</t>
  </si>
  <si>
    <t>Rovigo</t>
  </si>
  <si>
    <t>Coop. "Agrifoglio" V.Porto Botte</t>
  </si>
  <si>
    <t>S.Giovanni Suergiu</t>
  </si>
  <si>
    <t>Cagliari</t>
  </si>
  <si>
    <t>Sardegna</t>
  </si>
  <si>
    <t>Il rifugio di "S'atra Sardinia" - Loc. Piscina Manna</t>
  </si>
  <si>
    <t>Pula</t>
  </si>
  <si>
    <t>Bruzzi "Casa sociale"</t>
  </si>
  <si>
    <t>Spilamberto</t>
  </si>
  <si>
    <t>Modena</t>
  </si>
  <si>
    <t>Casale</t>
  </si>
  <si>
    <t>V</t>
  </si>
  <si>
    <t>Fam. Pelosini</t>
  </si>
  <si>
    <t>Az. Agr.Sperimentale "Santa Lucia"</t>
  </si>
  <si>
    <t>Casina</t>
  </si>
  <si>
    <t>Imhoff+grigliatura</t>
  </si>
  <si>
    <t>civili miste+agricole</t>
  </si>
  <si>
    <t>CRPA-Centro Ricerche produzioni animali Spa- Reggio Emilia</t>
  </si>
  <si>
    <t>Albergo "I due Laghi"</t>
  </si>
  <si>
    <t>Anguillara Sabazia</t>
  </si>
  <si>
    <t>bambusa phyllostacys aurea</t>
  </si>
  <si>
    <t>ACCADUEO - Guidonia</t>
  </si>
  <si>
    <t>Castelnovo Bariano</t>
  </si>
  <si>
    <t>RW</t>
  </si>
  <si>
    <t>superficiali</t>
  </si>
  <si>
    <t>Consorzio Delta Po</t>
  </si>
  <si>
    <t>Asigliano</t>
  </si>
  <si>
    <t>Vittorio Veneto</t>
  </si>
  <si>
    <t>AdS SHELL Calstorta S.</t>
  </si>
  <si>
    <t>AdS ESSO Scomigo</t>
  </si>
  <si>
    <t>AdS AGIP Medesano O.</t>
  </si>
  <si>
    <t>Gorizia</t>
  </si>
  <si>
    <t>Vicenza</t>
  </si>
  <si>
    <t>AdS AGIP Calstorta N.</t>
  </si>
  <si>
    <t>AdS AGIP Cervada Est</t>
  </si>
  <si>
    <t>Perugia</t>
  </si>
  <si>
    <t>Prometeo Tecnoambiente srl; D.I.I.A.R. Politecnico di Milano</t>
  </si>
  <si>
    <t>Gorgonzola</t>
  </si>
  <si>
    <t>Lombardia</t>
  </si>
  <si>
    <t>Milano</t>
  </si>
  <si>
    <t>P</t>
  </si>
  <si>
    <t xml:space="preserve">lemna </t>
  </si>
  <si>
    <t>Bobbio</t>
  </si>
  <si>
    <t>Perino</t>
  </si>
  <si>
    <t>Travo</t>
  </si>
  <si>
    <t>Marsaglia</t>
  </si>
  <si>
    <t>Università di Pavia; Provincia di Piacenza</t>
  </si>
  <si>
    <t>Piacenza</t>
  </si>
  <si>
    <t>Ottone</t>
  </si>
  <si>
    <t>phragmites + tipha + carex + varie</t>
  </si>
  <si>
    <t>IND.ECO.; AGAC Reggio Emilia</t>
  </si>
  <si>
    <t>Lugo di Baiso</t>
  </si>
  <si>
    <t>_151</t>
  </si>
  <si>
    <t>_152</t>
  </si>
  <si>
    <t>_153</t>
  </si>
  <si>
    <t>_154</t>
  </si>
  <si>
    <t>_155</t>
  </si>
  <si>
    <t>_156</t>
  </si>
  <si>
    <t>_157</t>
  </si>
  <si>
    <t>_158</t>
  </si>
  <si>
    <t>_159</t>
  </si>
  <si>
    <t>_160</t>
  </si>
  <si>
    <t>_161</t>
  </si>
  <si>
    <t>_162</t>
  </si>
  <si>
    <t>_163</t>
  </si>
  <si>
    <t>_164</t>
  </si>
  <si>
    <t>_165</t>
  </si>
  <si>
    <t>_166</t>
  </si>
  <si>
    <t>_167</t>
  </si>
  <si>
    <t>_168</t>
  </si>
  <si>
    <t>_169</t>
  </si>
  <si>
    <t>_170</t>
  </si>
  <si>
    <t>_171</t>
  </si>
  <si>
    <t>_172</t>
  </si>
  <si>
    <t>_173</t>
  </si>
  <si>
    <t>_174</t>
  </si>
  <si>
    <t>_175</t>
  </si>
  <si>
    <t>_176</t>
  </si>
  <si>
    <t>_177</t>
  </si>
  <si>
    <t>_178</t>
  </si>
  <si>
    <t>_179</t>
  </si>
  <si>
    <t>_180</t>
  </si>
  <si>
    <t>_181</t>
  </si>
  <si>
    <t>_182</t>
  </si>
  <si>
    <t>_183</t>
  </si>
  <si>
    <t>_184</t>
  </si>
  <si>
    <t>_185</t>
  </si>
  <si>
    <t>_186</t>
  </si>
  <si>
    <t>_187</t>
  </si>
  <si>
    <t>_188</t>
  </si>
  <si>
    <t>_189</t>
  </si>
  <si>
    <t>_190</t>
  </si>
  <si>
    <t>_191</t>
  </si>
  <si>
    <t>_192</t>
  </si>
  <si>
    <t>_193</t>
  </si>
  <si>
    <t>_194</t>
  </si>
  <si>
    <t>_195</t>
  </si>
  <si>
    <t>_196</t>
  </si>
  <si>
    <t>_197</t>
  </si>
  <si>
    <t>_198</t>
  </si>
  <si>
    <t>_199</t>
  </si>
  <si>
    <t>_200</t>
  </si>
  <si>
    <t>Lapedona</t>
  </si>
  <si>
    <t>Università di Padova</t>
  </si>
  <si>
    <t>Padova</t>
  </si>
  <si>
    <t>Ponte S.Nicolò</t>
  </si>
  <si>
    <t>Finale Emilia</t>
  </si>
  <si>
    <t xml:space="preserve"> “Le Meleghine”</t>
  </si>
  <si>
    <t>Università di Ferrara - Heurein Sas (Bologna)</t>
  </si>
  <si>
    <t>agricole + civili</t>
  </si>
  <si>
    <t>Filattiera</t>
  </si>
  <si>
    <t>Massa</t>
  </si>
  <si>
    <t xml:space="preserve">Filattiera 1 </t>
  </si>
  <si>
    <t>Ufficio tecnico del Comune di Filattiera</t>
  </si>
  <si>
    <t>Filattiera 2</t>
  </si>
  <si>
    <t>percolato</t>
  </si>
  <si>
    <t>Puos D’Alpago</t>
  </si>
  <si>
    <t>Belluno</t>
  </si>
  <si>
    <t>Sitran</t>
  </si>
  <si>
    <t>Laguna di Venezia</t>
  </si>
  <si>
    <t>Isola Lazzaretto Nuovo</t>
  </si>
  <si>
    <t>PF</t>
  </si>
  <si>
    <t>Università di Firenze - Dip. Sanità Pubblica, Epidemiologia e Chimica Analitica Ambientale (FI) - IRIDRA Srl</t>
  </si>
  <si>
    <t>“Le Torri”</t>
  </si>
  <si>
    <t>IND.ECO. Studio Associato (Parma)</t>
  </si>
  <si>
    <t>SEABO S.p.A</t>
  </si>
  <si>
    <t>EU Joint Research Centre ISPRA</t>
  </si>
  <si>
    <t xml:space="preserve"> Coop. Animamundi</t>
  </si>
  <si>
    <t>Università di Tor Vergata</t>
  </si>
  <si>
    <t>Arpa Ferrara</t>
  </si>
  <si>
    <t>Sirpec Ing Spairani</t>
  </si>
  <si>
    <t>AMGA Ing. Piraccini</t>
  </si>
  <si>
    <t xml:space="preserve">Tei s.p.a. Milano Ing. Ambrosini. </t>
  </si>
  <si>
    <t>Tei s.p.a. Milano.</t>
  </si>
  <si>
    <t>Università Urbino</t>
  </si>
  <si>
    <t>Bioprogramm Sas</t>
  </si>
  <si>
    <t>Carra Depurazione</t>
  </si>
  <si>
    <t>Borca di Cadore</t>
  </si>
  <si>
    <t>Bentivoglio</t>
  </si>
  <si>
    <t>nessuno / FA</t>
  </si>
  <si>
    <t>Biodischi</t>
  </si>
  <si>
    <t>JRC ISPRA</t>
  </si>
  <si>
    <t>Ispra</t>
  </si>
  <si>
    <t>Varese</t>
  </si>
  <si>
    <t>Passignano sul Trasimeno</t>
  </si>
  <si>
    <t>Montaletto di Cervia</t>
  </si>
  <si>
    <t>Pilota Università di Tor Vergata</t>
  </si>
  <si>
    <t>Ferrara</t>
  </si>
  <si>
    <t>Mesola</t>
  </si>
  <si>
    <t>Pavia</t>
  </si>
  <si>
    <t>Cilavegna</t>
  </si>
  <si>
    <t>Cantina Sociale di Valpolicella</t>
  </si>
  <si>
    <t>Verona</t>
  </si>
  <si>
    <t>Montegalda</t>
  </si>
  <si>
    <t>Bovolone</t>
  </si>
  <si>
    <t>FP</t>
  </si>
  <si>
    <t>Parma</t>
  </si>
  <si>
    <t>Medesano</t>
  </si>
  <si>
    <t>Forlì</t>
  </si>
  <si>
    <t>Cesena</t>
  </si>
  <si>
    <t>Longiano</t>
  </si>
  <si>
    <t>Stagno di Molentargius</t>
  </si>
  <si>
    <t>Cassano Maniago</t>
  </si>
  <si>
    <t>Ecosistema filtro torrente Rile</t>
  </si>
  <si>
    <t>Rimini</t>
  </si>
  <si>
    <t>Agriturismo presso Carmagnola</t>
  </si>
  <si>
    <t>Carmagnola</t>
  </si>
  <si>
    <t>Torino</t>
  </si>
  <si>
    <t>Piemonte</t>
  </si>
  <si>
    <t>Pessione</t>
  </si>
  <si>
    <t xml:space="preserve"> Depuratore Martini e Rossi</t>
  </si>
  <si>
    <t>Lutrano di Fontanelle</t>
  </si>
  <si>
    <t>Colledimacine</t>
  </si>
  <si>
    <t>Asolo</t>
  </si>
  <si>
    <t>Colfosco di Susegana</t>
  </si>
  <si>
    <t>Volpago del Montello</t>
  </si>
  <si>
    <t>Treviso</t>
  </si>
  <si>
    <t>Chieti</t>
  </si>
  <si>
    <t>Birreria presso Asolo</t>
  </si>
  <si>
    <t>acque superficiali</t>
  </si>
  <si>
    <t>Ca' Noghera</t>
  </si>
  <si>
    <t>Friuli Venezia Giulia</t>
  </si>
  <si>
    <t>Trieste</t>
  </si>
  <si>
    <t>Preganziol</t>
  </si>
  <si>
    <t>Sgonico</t>
  </si>
  <si>
    <t>Castorta</t>
  </si>
  <si>
    <t>Marano Vicentino</t>
  </si>
  <si>
    <t>Montebello Vicentino</t>
  </si>
  <si>
    <t>Colle di Val d'Elsa</t>
  </si>
  <si>
    <t>Pellestrina</t>
  </si>
  <si>
    <t>Casacorba di Vedelago</t>
  </si>
  <si>
    <t>Italba Di Massenzatica</t>
  </si>
  <si>
    <t>Roveredo di Guà</t>
  </si>
  <si>
    <t>Calstorta</t>
  </si>
  <si>
    <t>Scomigo</t>
  </si>
  <si>
    <t>Cervada</t>
  </si>
  <si>
    <t>VF</t>
  </si>
  <si>
    <t>_122</t>
  </si>
  <si>
    <t>C.E.T.A. - Univ. Trieste</t>
  </si>
  <si>
    <t>705-1242</t>
  </si>
  <si>
    <t>290-380</t>
  </si>
  <si>
    <t>147-171</t>
  </si>
  <si>
    <t>230-290</t>
  </si>
  <si>
    <t>Studio IND.ECO Parma</t>
  </si>
  <si>
    <t>Dicomano Capoluogo</t>
  </si>
  <si>
    <t>Dicomano La Nave</t>
  </si>
  <si>
    <t>Dicomano</t>
  </si>
  <si>
    <t>Consorzio Venezia Nuova - Magistrato per le acque - FORUM per la Laguna di Venezia - Università di Venezia</t>
  </si>
  <si>
    <t>Isola Polvese Ostello</t>
  </si>
  <si>
    <t>Sicilia</t>
  </si>
  <si>
    <t>Oleificio Montalbano Vinci</t>
  </si>
  <si>
    <t>Scandicci Marciola</t>
  </si>
  <si>
    <t>Scandicci Mosciano</t>
  </si>
  <si>
    <t>Depuratore Comunale Comune di Agrate</t>
  </si>
  <si>
    <t>Agrate Conturbia</t>
  </si>
  <si>
    <t>Novara</t>
  </si>
  <si>
    <t>Giovanni Molina, agronomo</t>
  </si>
  <si>
    <t>Comune di Agrate</t>
  </si>
  <si>
    <t>Depuratore Comunale Comune di Veruno</t>
  </si>
  <si>
    <t>Veruno</t>
  </si>
  <si>
    <t>Sergio Gadda e Giovanni Molina</t>
  </si>
  <si>
    <t>Comune di Veruno</t>
  </si>
  <si>
    <t>Vinci</t>
  </si>
  <si>
    <t>Scandicci</t>
  </si>
  <si>
    <t>Sedimentatori</t>
  </si>
  <si>
    <t>Ministero Grazia e Giustizia</t>
  </si>
  <si>
    <t>Hapimag Spa</t>
  </si>
  <si>
    <t>Bartoloni</t>
  </si>
  <si>
    <t>IMPA Srl</t>
  </si>
  <si>
    <t>Impianto Pilota Publiser</t>
  </si>
  <si>
    <t>Beyfin Spa</t>
  </si>
  <si>
    <t>Metaconsulting Srl</t>
  </si>
  <si>
    <t>S.Maria Assunta del Poggiolo Srl</t>
  </si>
  <si>
    <t>Cons.Agr. Siena</t>
  </si>
  <si>
    <t>Az.Agr. La Croce</t>
  </si>
  <si>
    <t>Tenuta dell'Ornellaia Spa</t>
  </si>
  <si>
    <t>Gorgovivo Spa</t>
  </si>
  <si>
    <t>Comune di Montecarotto</t>
  </si>
  <si>
    <t>ACEA</t>
  </si>
  <si>
    <t>Az.Agr. Arcobaleno</t>
  </si>
  <si>
    <t>Comune di Olle</t>
  </si>
  <si>
    <t>Comune di Dicomano</t>
  </si>
  <si>
    <t>Provincia di Perugia</t>
  </si>
  <si>
    <t>Oleificio Montalbano Scrl</t>
  </si>
  <si>
    <t>Comune di Scandicci</t>
  </si>
  <si>
    <t>Villa Treves</t>
  </si>
  <si>
    <t>Villa Maleci</t>
  </si>
  <si>
    <t>Ponte a Rigo</t>
  </si>
  <si>
    <t>Carteano</t>
  </si>
  <si>
    <t>Rispescia</t>
  </si>
  <si>
    <t>San Casciano dei Bagni</t>
  </si>
  <si>
    <t>Piancastagnaio</t>
  </si>
  <si>
    <t>Prato</t>
  </si>
  <si>
    <t>Grosseto</t>
  </si>
  <si>
    <t>San Giovanni in Persiceto</t>
  </si>
  <si>
    <t>La Villa e Borgata Città</t>
  </si>
  <si>
    <t>Ruvo di Puglia</t>
  </si>
  <si>
    <t>Contratto di Quartiere Ruvo-Terlizzi</t>
  </si>
  <si>
    <t>Bari</t>
  </si>
  <si>
    <t>Cantine TOSO</t>
  </si>
  <si>
    <t>Canelli</t>
  </si>
  <si>
    <t>Asti</t>
  </si>
  <si>
    <t>tratt. Fanghi</t>
  </si>
  <si>
    <t>ENEA BOLOGNA</t>
  </si>
  <si>
    <t>Famiglia Treves</t>
  </si>
  <si>
    <t>Bini - Maleci</t>
  </si>
  <si>
    <t>Comune di San Casciano dei Bagni</t>
  </si>
  <si>
    <t>Comune di Piancastagnaio</t>
  </si>
  <si>
    <t>Comune di Grosseto</t>
  </si>
  <si>
    <t>Privati</t>
  </si>
  <si>
    <t>Comune di San Giovanni in Persiceto</t>
  </si>
  <si>
    <t>Comune di Ruvo</t>
  </si>
  <si>
    <t>degrass</t>
  </si>
  <si>
    <t>meteoriche</t>
  </si>
  <si>
    <t>civili grigie + meteoriche</t>
  </si>
  <si>
    <t>Saragiolo Sito 1</t>
  </si>
  <si>
    <t>Saragiolo Sito 2</t>
  </si>
  <si>
    <t>Isola Polvese Centro visite</t>
  </si>
  <si>
    <t>San Michele in Ganzaria</t>
  </si>
  <si>
    <t>Catania</t>
  </si>
  <si>
    <t>lire</t>
  </si>
  <si>
    <t>euro</t>
  </si>
  <si>
    <t>euro/AE</t>
  </si>
  <si>
    <t>Az.Agr.Poggio Antico</t>
  </si>
  <si>
    <t>Comunità Montana Mugello</t>
  </si>
  <si>
    <t>Cirelli - Dip. Ingegneria Univ. Catania</t>
  </si>
  <si>
    <t>Autogrill S.Zenone</t>
  </si>
  <si>
    <t>Impianto pilota Isola dell'Asinara</t>
  </si>
  <si>
    <t>avena sativa</t>
  </si>
  <si>
    <t>GBH (Gravel Bed Hydroponics)</t>
  </si>
  <si>
    <t>Barattili</t>
  </si>
  <si>
    <t>Oristano</t>
  </si>
  <si>
    <t>avena sativa + lolium rigidum +brassica napus</t>
  </si>
  <si>
    <t>Sperimentale Agugliano</t>
  </si>
  <si>
    <t>Agugliano</t>
  </si>
  <si>
    <t>Sperimentale Raffadali</t>
  </si>
  <si>
    <t>Raffadali</t>
  </si>
  <si>
    <t>Agrigento</t>
  </si>
  <si>
    <t>Bergamo</t>
  </si>
  <si>
    <t>Capolona</t>
  </si>
  <si>
    <t>Arezzo</t>
  </si>
  <si>
    <t>Agriturismo Capolona</t>
  </si>
  <si>
    <t>Gaiole in C.</t>
  </si>
  <si>
    <t>Abitazioni civili Gaiole in C.</t>
  </si>
  <si>
    <t>Gaiole in Chianti</t>
  </si>
  <si>
    <t>Abitazioni civili Fiesole</t>
  </si>
  <si>
    <t>Fiesole</t>
  </si>
  <si>
    <t>Abitazioni civili Sinalunga</t>
  </si>
  <si>
    <t>Sinalunga</t>
  </si>
  <si>
    <t>Ristorante</t>
  </si>
  <si>
    <t>Fauglia</t>
  </si>
  <si>
    <t>Lastra a Signa</t>
  </si>
  <si>
    <t>Agriturismo 1</t>
  </si>
  <si>
    <t>Abitazioni Civili Faenza</t>
  </si>
  <si>
    <t>Faenza</t>
  </si>
  <si>
    <t>Museo Gaiole in C.</t>
  </si>
  <si>
    <t>Agriturismo 2</t>
  </si>
  <si>
    <t>Agriturismo Malmantile</t>
  </si>
  <si>
    <t>Uffici stabilimento produttivo Incisa V.no</t>
  </si>
  <si>
    <t>Incisa Valdarno</t>
  </si>
  <si>
    <t>Montecarlo</t>
  </si>
  <si>
    <t>Lucca</t>
  </si>
  <si>
    <t>Hotel 1</t>
  </si>
  <si>
    <t>Foiano d. Chiana</t>
  </si>
  <si>
    <t>S.Casciano V.Pesa</t>
  </si>
  <si>
    <t>Capannori</t>
  </si>
  <si>
    <t>Panzano</t>
  </si>
  <si>
    <t>Abitazioni civili</t>
  </si>
  <si>
    <t>Abitazioni civili 1</t>
  </si>
  <si>
    <t>Abitazioni civili 2</t>
  </si>
  <si>
    <t>Abitazioni civili 3</t>
  </si>
  <si>
    <t>Abitazioni civili 4</t>
  </si>
  <si>
    <t>Agriturismo 3</t>
  </si>
  <si>
    <t>Montalcino</t>
  </si>
  <si>
    <t>S.Gimignano</t>
  </si>
  <si>
    <t>S.Giovanni V.no</t>
  </si>
  <si>
    <t>Abitazioni civili 5</t>
  </si>
  <si>
    <t>Abitazioni civili 6</t>
  </si>
  <si>
    <t>Abitazioni civili 7</t>
  </si>
  <si>
    <t>Uffici stabilimento produttivo</t>
  </si>
  <si>
    <t>Castiglione d'Orcia</t>
  </si>
  <si>
    <t>Cantina vinicola</t>
  </si>
  <si>
    <t>Abitazioni civili 8</t>
  </si>
  <si>
    <t>Reggello</t>
  </si>
  <si>
    <t>Abitazioni civili 9</t>
  </si>
  <si>
    <t>Abitazioni civili 10</t>
  </si>
  <si>
    <t>Stabilimento agroalimentare Montalcino</t>
  </si>
  <si>
    <t>Agriturismo + Cantina</t>
  </si>
  <si>
    <t>Abitazioni civili 11</t>
  </si>
  <si>
    <t>Agriturismo 4</t>
  </si>
  <si>
    <t>Mantova</t>
  </si>
  <si>
    <t>Vagliagli</t>
  </si>
  <si>
    <t>Abitazioni civili 12</t>
  </si>
  <si>
    <t>Tavarnelle</t>
  </si>
  <si>
    <t>Solferino</t>
  </si>
  <si>
    <t>Castelfiorentino</t>
  </si>
  <si>
    <t>Figline V.no</t>
  </si>
  <si>
    <t>Chiusi</t>
  </si>
  <si>
    <t>Civitella V.di Chiana</t>
  </si>
  <si>
    <t>Città di Castello</t>
  </si>
  <si>
    <t>Abitazioni civili 13</t>
  </si>
  <si>
    <t>Abitazioni civili 14</t>
  </si>
  <si>
    <t>Abitazioni civili 15</t>
  </si>
  <si>
    <t>Abitazioni civili 16</t>
  </si>
  <si>
    <t>Abitazioni civili 17</t>
  </si>
  <si>
    <t>Abitazioni civili 18</t>
  </si>
  <si>
    <t>Abitazioni civili 19</t>
  </si>
  <si>
    <t>INITRAM IMPRESA ITALIA Sas - Firenze</t>
  </si>
  <si>
    <t>Motta S.Anastasia</t>
  </si>
  <si>
    <t xml:space="preserve">Pilota Reflui zootecnici </t>
  </si>
  <si>
    <t>Università di Catania - Prof. Cirelli</t>
  </si>
  <si>
    <t>Casa vinicola</t>
  </si>
  <si>
    <t>Frattina</t>
  </si>
  <si>
    <t>Vigneti di Narni</t>
  </si>
  <si>
    <t>Narni</t>
  </si>
  <si>
    <t>Savonarola</t>
  </si>
  <si>
    <t>Prof. Erich Trevisiol</t>
  </si>
  <si>
    <t>Caerano San Marco</t>
  </si>
  <si>
    <t>Post-trattamento dep. Comunale</t>
  </si>
  <si>
    <t>Trevignano</t>
  </si>
  <si>
    <t>Zona Armistizio</t>
  </si>
  <si>
    <t>Zona S.Famiglia</t>
  </si>
  <si>
    <t>Codevigo</t>
  </si>
  <si>
    <t>Univ. Padova - Regione Veneto</t>
  </si>
  <si>
    <t>Ecosistema filtro post-trattamento dep.cons.</t>
  </si>
  <si>
    <t>Cerano</t>
  </si>
  <si>
    <t>Cà di Mezzo</t>
  </si>
  <si>
    <t>acque superficiali da rete di bonifica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</si>
</sst>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8" formatCode="0.0"/>
    <numFmt numFmtId="179" formatCode="0.0%"/>
  </numFmts>
  <fonts count="14">
    <font>
      <sz val="10"/>
      <name val="Arial"/>
    </font>
    <font>
      <sz val="10"/>
      <name val="Arial"/>
    </font>
    <font>
      <sz val="8"/>
      <color indexed="81"/>
      <name val="Tahoma"/>
    </font>
    <font>
      <b/>
      <sz val="8"/>
      <color indexed="81"/>
      <name val="Tahoma"/>
    </font>
    <font>
      <b/>
      <sz val="8"/>
      <color indexed="81"/>
      <name val="Tahoma"/>
      <family val="2"/>
    </font>
    <font>
      <b/>
      <sz val="10"/>
      <name val="Arial"/>
      <family val="2"/>
    </font>
    <font>
      <b/>
      <sz val="10"/>
      <color indexed="10"/>
      <name val="Arial"/>
      <family val="2"/>
    </font>
    <font>
      <b/>
      <sz val="8"/>
      <color indexed="10"/>
      <name val="Tahoma"/>
      <family val="2"/>
    </font>
    <font>
      <sz val="10"/>
      <color indexed="10"/>
      <name val="Arial"/>
      <family val="2"/>
    </font>
    <font>
      <sz val="8"/>
      <color indexed="81"/>
      <name val="Tahoma"/>
      <family val="2"/>
    </font>
    <font>
      <sz val="10"/>
      <name val="Arial"/>
      <family val="2"/>
    </font>
    <font>
      <b/>
      <i/>
      <sz val="10"/>
      <name val="Arial"/>
      <family val="2"/>
    </font>
    <font>
      <b/>
      <sz val="9"/>
      <color indexed="81"/>
      <name val="Geneva"/>
    </font>
    <font>
      <sz val="9"/>
      <color indexed="81"/>
      <name val="Geneva"/>
    </font>
  </fonts>
  <fills count="3">
    <fill>
      <patternFill patternType="none"/>
    </fill>
    <fill>
      <patternFill patternType="gray125"/>
    </fill>
    <fill>
      <patternFill patternType="solid">
        <fgColor indexed="13"/>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0" fillId="0" borderId="0" xfId="0" applyAlignment="1">
      <alignment horizontal="center"/>
    </xf>
    <xf numFmtId="3" fontId="0" fillId="0" borderId="0" xfId="0" applyNumberFormat="1" applyAlignment="1">
      <alignment horizontal="center"/>
    </xf>
    <xf numFmtId="178" fontId="0" fillId="0" borderId="0" xfId="0" applyNumberFormat="1" applyAlignment="1">
      <alignment horizontal="center"/>
    </xf>
    <xf numFmtId="0" fontId="5" fillId="2" borderId="0" xfId="0" applyFont="1" applyFill="1" applyAlignment="1">
      <alignment horizontal="center"/>
    </xf>
    <xf numFmtId="178" fontId="5" fillId="2" borderId="0" xfId="0" applyNumberFormat="1" applyFont="1" applyFill="1" applyAlignment="1">
      <alignment horizontal="center"/>
    </xf>
    <xf numFmtId="3" fontId="5" fillId="2" borderId="0" xfId="0" applyNumberFormat="1" applyFont="1" applyFill="1" applyAlignment="1">
      <alignment horizontal="center"/>
    </xf>
    <xf numFmtId="0" fontId="0" fillId="2" borderId="1" xfId="0" applyFill="1" applyBorder="1"/>
    <xf numFmtId="0" fontId="6" fillId="2" borderId="0" xfId="0" applyFont="1" applyFill="1" applyAlignment="1">
      <alignment horizontal="center"/>
    </xf>
    <xf numFmtId="0" fontId="6" fillId="2" borderId="1" xfId="0" applyFont="1" applyFill="1" applyBorder="1"/>
    <xf numFmtId="9" fontId="0" fillId="0" borderId="0" xfId="0" applyNumberFormat="1" applyAlignment="1">
      <alignment horizontal="center"/>
    </xf>
    <xf numFmtId="0" fontId="5" fillId="2" borderId="0" xfId="0" applyNumberFormat="1" applyFont="1" applyFill="1" applyAlignment="1">
      <alignment horizontal="center"/>
    </xf>
    <xf numFmtId="0" fontId="0" fillId="0" borderId="0" xfId="0" applyNumberFormat="1" applyAlignment="1">
      <alignment horizontal="center"/>
    </xf>
    <xf numFmtId="0" fontId="8" fillId="0" borderId="0" xfId="0" applyFont="1" applyAlignment="1">
      <alignment horizontal="center"/>
    </xf>
    <xf numFmtId="0" fontId="5" fillId="0" borderId="0" xfId="0" applyFont="1"/>
    <xf numFmtId="0" fontId="0" fillId="2" borderId="1" xfId="0" applyFill="1" applyBorder="1" applyAlignment="1">
      <alignment horizontal="center"/>
    </xf>
    <xf numFmtId="178" fontId="0" fillId="2" borderId="1" xfId="0" applyNumberFormat="1" applyFill="1" applyBorder="1" applyAlignment="1">
      <alignment horizontal="center"/>
    </xf>
    <xf numFmtId="3" fontId="0" fillId="2" borderId="1" xfId="0" applyNumberFormat="1" applyFill="1" applyBorder="1" applyAlignment="1">
      <alignment horizontal="center"/>
    </xf>
    <xf numFmtId="0" fontId="0" fillId="2" borderId="1" xfId="0" applyNumberFormat="1" applyFill="1" applyBorder="1" applyAlignment="1">
      <alignment horizontal="center"/>
    </xf>
    <xf numFmtId="0" fontId="10" fillId="0" borderId="0" xfId="0" applyFont="1" applyAlignment="1">
      <alignment horizontal="center"/>
    </xf>
    <xf numFmtId="179" fontId="5" fillId="2" borderId="0" xfId="0" applyNumberFormat="1" applyFont="1" applyFill="1" applyAlignment="1">
      <alignment horizontal="center"/>
    </xf>
    <xf numFmtId="179" fontId="0" fillId="2" borderId="1" xfId="0" applyNumberFormat="1" applyFill="1" applyBorder="1" applyAlignment="1">
      <alignment horizontal="center"/>
    </xf>
    <xf numFmtId="179" fontId="0" fillId="0" borderId="0" xfId="0" applyNumberFormat="1" applyAlignment="1">
      <alignment horizontal="center"/>
    </xf>
    <xf numFmtId="0" fontId="0" fillId="0" borderId="0" xfId="0" applyFill="1" applyAlignment="1">
      <alignment horizontal="center"/>
    </xf>
    <xf numFmtId="178" fontId="0" fillId="0" borderId="0" xfId="0" applyNumberFormat="1" applyFill="1" applyAlignment="1">
      <alignment horizontal="center"/>
    </xf>
    <xf numFmtId="3" fontId="0" fillId="0" borderId="0" xfId="0" applyNumberFormat="1" applyFill="1" applyAlignment="1">
      <alignment horizontal="center"/>
    </xf>
    <xf numFmtId="0" fontId="11" fillId="0" borderId="0" xfId="0" applyFont="1" applyFill="1" applyAlignment="1">
      <alignment horizontal="center"/>
    </xf>
    <xf numFmtId="0" fontId="0" fillId="0" borderId="0" xfId="0" applyNumberFormat="1" applyFill="1" applyAlignment="1">
      <alignment horizontal="center"/>
    </xf>
    <xf numFmtId="0" fontId="0" fillId="0" borderId="0" xfId="0" applyBorder="1" applyAlignment="1">
      <alignment horizontal="center"/>
    </xf>
    <xf numFmtId="178" fontId="0" fillId="0" borderId="0" xfId="0" applyNumberFormat="1" applyBorder="1" applyAlignment="1">
      <alignment horizontal="center"/>
    </xf>
    <xf numFmtId="3" fontId="0" fillId="0" borderId="0" xfId="0" applyNumberFormat="1" applyBorder="1" applyAlignment="1">
      <alignment horizontal="center"/>
    </xf>
    <xf numFmtId="0" fontId="0" fillId="0" borderId="0" xfId="0" applyNumberFormat="1" applyBorder="1" applyAlignment="1">
      <alignment horizontal="center"/>
    </xf>
    <xf numFmtId="0" fontId="0" fillId="0" borderId="0" xfId="0" applyAlignment="1">
      <alignment horizontal="left"/>
    </xf>
    <xf numFmtId="0" fontId="0" fillId="0" borderId="0" xfId="0" applyFill="1" applyAlignment="1">
      <alignment horizontal="left"/>
    </xf>
    <xf numFmtId="0" fontId="5" fillId="2" borderId="0" xfId="0" applyFont="1" applyFill="1" applyAlignment="1">
      <alignment horizontal="left"/>
    </xf>
    <xf numFmtId="0" fontId="0" fillId="2" borderId="1" xfId="0" applyFill="1" applyBorder="1" applyAlignment="1">
      <alignment horizontal="left"/>
    </xf>
    <xf numFmtId="0" fontId="0" fillId="0" borderId="0" xfId="0" applyBorder="1" applyAlignment="1">
      <alignment horizontal="left"/>
    </xf>
    <xf numFmtId="0" fontId="5" fillId="2" borderId="0" xfId="0" applyFont="1" applyFill="1" applyAlignment="1"/>
    <xf numFmtId="0" fontId="0" fillId="2" borderId="1" xfId="0" applyFill="1" applyBorder="1" applyAlignment="1"/>
    <xf numFmtId="0" fontId="0" fillId="0" borderId="0" xfId="0" applyAlignment="1"/>
    <xf numFmtId="0" fontId="0" fillId="0" borderId="0" xfId="0" applyFill="1" applyAlignment="1"/>
    <xf numFmtId="2" fontId="0" fillId="0" borderId="0" xfId="0" applyNumberFormat="1" applyAlignment="1">
      <alignment horizontal="center"/>
    </xf>
    <xf numFmtId="1" fontId="0" fillId="0" borderId="0" xfId="0" applyNumberFormat="1" applyAlignment="1">
      <alignment horizontal="center"/>
    </xf>
    <xf numFmtId="9" fontId="10" fillId="0" borderId="0" xfId="1" applyFont="1" applyAlignment="1">
      <alignment horizontal="center"/>
    </xf>
    <xf numFmtId="0" fontId="10" fillId="0" borderId="0" xfId="0" applyNumberFormat="1" applyFont="1" applyAlignment="1">
      <alignment horizontal="center"/>
    </xf>
    <xf numFmtId="179" fontId="10" fillId="0" borderId="0" xfId="0" applyNumberFormat="1" applyFont="1" applyAlignment="1">
      <alignment horizontal="center"/>
    </xf>
    <xf numFmtId="178" fontId="10" fillId="0" borderId="0" xfId="0" applyNumberFormat="1" applyFont="1" applyAlignment="1">
      <alignment horizontal="center"/>
    </xf>
    <xf numFmtId="3" fontId="10" fillId="0" borderId="0" xfId="0" applyNumberFormat="1" applyFont="1" applyAlignment="1">
      <alignment horizontal="center"/>
    </xf>
    <xf numFmtId="0" fontId="10" fillId="0" borderId="0" xfId="0" applyFont="1" applyAlignment="1">
      <alignment horizontal="left"/>
    </xf>
    <xf numFmtId="10" fontId="0" fillId="0" borderId="0" xfId="0" applyNumberFormat="1" applyAlignment="1">
      <alignment horizontal="center"/>
    </xf>
    <xf numFmtId="179" fontId="0" fillId="0" borderId="0" xfId="0" applyNumberFormat="1" applyBorder="1" applyAlignment="1">
      <alignment horizontal="center"/>
    </xf>
    <xf numFmtId="4" fontId="0" fillId="0" borderId="0" xfId="0" applyNumberFormat="1" applyAlignment="1">
      <alignment horizontal="center"/>
    </xf>
    <xf numFmtId="9" fontId="8" fillId="0" borderId="0" xfId="0" applyNumberFormat="1" applyFont="1" applyAlignment="1">
      <alignment horizontal="center"/>
    </xf>
    <xf numFmtId="9" fontId="10" fillId="0" borderId="0" xfId="0"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202"/>
  <sheetViews>
    <sheetView tabSelected="1" zoomScale="75" workbookViewId="0">
      <pane xSplit="2" ySplit="2" topLeftCell="C160" activePane="bottomRight" state="frozen"/>
      <selection pane="topRight" activeCell="C1" sqref="C1"/>
      <selection pane="bottomLeft" activeCell="A3" sqref="A3"/>
      <selection pane="bottomRight" activeCell="J179" sqref="J179"/>
    </sheetView>
  </sheetViews>
  <sheetFormatPr defaultRowHeight="13.2"/>
  <cols>
    <col min="1" max="1" width="13.5546875" style="14" customWidth="1"/>
    <col min="2" max="2" width="43.88671875" style="1" customWidth="1"/>
    <col min="3" max="3" width="23.88671875" style="1" customWidth="1"/>
    <col min="4" max="4" width="15.44140625" style="1" customWidth="1"/>
    <col min="5" max="5" width="18.5546875" style="1" customWidth="1"/>
    <col min="6" max="6" width="13.109375" style="1" customWidth="1"/>
    <col min="7" max="7" width="22.44140625" style="1" customWidth="1"/>
    <col min="8" max="8" width="17.5546875" style="1" customWidth="1"/>
    <col min="9" max="9" width="21.5546875" style="1" customWidth="1"/>
    <col min="10" max="10" width="33.6640625" style="1" customWidth="1"/>
    <col min="11" max="11" width="17.88671875" style="1" customWidth="1"/>
    <col min="12" max="12" width="13.6640625" style="1" customWidth="1"/>
    <col min="13" max="13" width="10.33203125" style="3" customWidth="1"/>
    <col min="14" max="14" width="9.5546875" style="1" bestFit="1" customWidth="1"/>
    <col min="15" max="16" width="14.109375" style="2" customWidth="1"/>
    <col min="17" max="17" width="10" style="2" customWidth="1"/>
    <col min="18" max="18" width="12" style="1" bestFit="1" customWidth="1"/>
    <col min="19" max="19" width="10.44140625" style="1" customWidth="1"/>
    <col min="20" max="20" width="9.88671875" style="1" bestFit="1" customWidth="1"/>
    <col min="21" max="21" width="11" style="1" bestFit="1" customWidth="1"/>
    <col min="22" max="22" width="7.44140625" style="1" bestFit="1" customWidth="1"/>
    <col min="23" max="23" width="9.88671875" style="1" bestFit="1" customWidth="1"/>
    <col min="24" max="24" width="12" style="1" bestFit="1" customWidth="1"/>
    <col min="25" max="25" width="8.33203125" style="1" customWidth="1"/>
    <col min="26" max="26" width="9.88671875" style="1" bestFit="1" customWidth="1"/>
    <col min="27" max="27" width="9" style="1" customWidth="1"/>
    <col min="28" max="28" width="6.88671875" style="1" bestFit="1" customWidth="1"/>
    <col min="29" max="29" width="9.88671875" style="1" bestFit="1" customWidth="1"/>
    <col min="30" max="30" width="10.88671875" style="1" customWidth="1"/>
    <col min="31" max="31" width="10.6640625" style="1" customWidth="1"/>
    <col min="32" max="32" width="13" style="1" bestFit="1" customWidth="1"/>
    <col min="33" max="33" width="10" style="1" customWidth="1"/>
    <col min="34" max="34" width="9" style="1" bestFit="1" customWidth="1"/>
    <col min="35" max="35" width="12.44140625" style="1" customWidth="1"/>
    <col min="36" max="36" width="9.5546875" style="1" customWidth="1"/>
    <col min="37" max="37" width="6.88671875" style="1" bestFit="1" customWidth="1"/>
    <col min="38" max="38" width="9.5546875" style="1" customWidth="1"/>
    <col min="39" max="44" width="9.5546875" style="12" customWidth="1"/>
    <col min="45" max="45" width="12.44140625" style="1" customWidth="1"/>
    <col min="46" max="46" width="13.109375" style="1" customWidth="1"/>
    <col min="47" max="47" width="9.33203125" style="22" customWidth="1"/>
    <col min="48" max="48" width="9.88671875" style="12" bestFit="1" customWidth="1"/>
    <col min="49" max="49" width="11" style="12" bestFit="1" customWidth="1"/>
    <col min="50" max="50" width="10" style="22" bestFit="1" customWidth="1"/>
    <col min="51" max="51" width="11.33203125" style="1" customWidth="1"/>
    <col min="52" max="52" width="11.5546875" style="1" customWidth="1"/>
    <col min="53" max="53" width="9.109375" style="22" customWidth="1"/>
    <col min="54" max="54" width="11.88671875" style="1" bestFit="1" customWidth="1"/>
    <col min="55" max="55" width="12.44140625" style="1" bestFit="1" customWidth="1"/>
    <col min="56" max="56" width="10" style="22" bestFit="1" customWidth="1"/>
    <col min="57" max="57" width="32.88671875" style="32" customWidth="1"/>
    <col min="58" max="58" width="15.44140625" style="39" customWidth="1"/>
    <col min="59" max="59" width="17.33203125" style="1" bestFit="1" customWidth="1"/>
    <col min="60" max="91" width="9.109375" style="1" customWidth="1"/>
  </cols>
  <sheetData>
    <row r="1" spans="1:91" s="4" customFormat="1">
      <c r="A1" s="8" t="s">
        <v>126</v>
      </c>
      <c r="B1" s="4" t="s">
        <v>0</v>
      </c>
      <c r="C1" s="4" t="s">
        <v>28</v>
      </c>
      <c r="D1" s="4" t="s">
        <v>27</v>
      </c>
      <c r="E1" s="4" t="s">
        <v>26</v>
      </c>
      <c r="F1" s="4" t="s">
        <v>29</v>
      </c>
      <c r="G1" s="4" t="s">
        <v>31</v>
      </c>
      <c r="H1" s="4" t="s">
        <v>1</v>
      </c>
      <c r="I1" s="4" t="s">
        <v>2</v>
      </c>
      <c r="J1" s="4" t="s">
        <v>3</v>
      </c>
      <c r="K1" s="4" t="s">
        <v>4</v>
      </c>
      <c r="L1" s="4" t="s">
        <v>5</v>
      </c>
      <c r="M1" s="5" t="s">
        <v>39</v>
      </c>
      <c r="N1" s="4" t="s">
        <v>30</v>
      </c>
      <c r="O1" s="6" t="s">
        <v>38</v>
      </c>
      <c r="P1" s="6" t="s">
        <v>38</v>
      </c>
      <c r="Q1" s="6" t="s">
        <v>589</v>
      </c>
      <c r="R1" s="4" t="s">
        <v>6</v>
      </c>
      <c r="S1" s="4" t="s">
        <v>7</v>
      </c>
      <c r="T1" s="4" t="s">
        <v>8</v>
      </c>
      <c r="U1" s="4" t="s">
        <v>9</v>
      </c>
      <c r="V1" s="4" t="s">
        <v>10</v>
      </c>
      <c r="W1" s="4" t="s">
        <v>8</v>
      </c>
      <c r="X1" s="4" t="s">
        <v>11</v>
      </c>
      <c r="Y1" s="4" t="s">
        <v>12</v>
      </c>
      <c r="Z1" s="4" t="s">
        <v>8</v>
      </c>
      <c r="AA1" s="4" t="s">
        <v>13</v>
      </c>
      <c r="AB1" s="4" t="s">
        <v>14</v>
      </c>
      <c r="AC1" s="4" t="s">
        <v>8</v>
      </c>
      <c r="AD1" s="4" t="s">
        <v>15</v>
      </c>
      <c r="AE1" s="4" t="s">
        <v>16</v>
      </c>
      <c r="AF1" s="4" t="s">
        <v>17</v>
      </c>
      <c r="AG1" s="4" t="s">
        <v>18</v>
      </c>
      <c r="AH1" s="4" t="s">
        <v>19</v>
      </c>
      <c r="AI1" s="4" t="s">
        <v>20</v>
      </c>
      <c r="AJ1" s="4" t="s">
        <v>21</v>
      </c>
      <c r="AK1" s="4" t="s">
        <v>22</v>
      </c>
      <c r="AL1" s="4" t="s">
        <v>23</v>
      </c>
      <c r="AM1" s="11" t="s">
        <v>145</v>
      </c>
      <c r="AN1" s="11" t="s">
        <v>146</v>
      </c>
      <c r="AO1" s="11" t="s">
        <v>8</v>
      </c>
      <c r="AP1" s="11" t="s">
        <v>147</v>
      </c>
      <c r="AQ1" s="11" t="s">
        <v>148</v>
      </c>
      <c r="AR1" s="11" t="s">
        <v>8</v>
      </c>
      <c r="AS1" s="4" t="s">
        <v>149</v>
      </c>
      <c r="AT1" s="4" t="s">
        <v>150</v>
      </c>
      <c r="AU1" s="20" t="s">
        <v>8</v>
      </c>
      <c r="AV1" s="11" t="s">
        <v>151</v>
      </c>
      <c r="AW1" s="11" t="s">
        <v>152</v>
      </c>
      <c r="AX1" s="20" t="s">
        <v>8</v>
      </c>
      <c r="AY1" s="4" t="s">
        <v>24</v>
      </c>
      <c r="AZ1" s="4" t="s">
        <v>25</v>
      </c>
      <c r="BA1" s="20" t="s">
        <v>8</v>
      </c>
      <c r="BB1" s="4" t="s">
        <v>153</v>
      </c>
      <c r="BC1" s="4" t="s">
        <v>154</v>
      </c>
      <c r="BD1" s="20" t="s">
        <v>8</v>
      </c>
      <c r="BE1" s="34" t="s">
        <v>263</v>
      </c>
      <c r="BF1" s="37" t="s">
        <v>292</v>
      </c>
      <c r="BG1" s="4" t="s">
        <v>293</v>
      </c>
    </row>
    <row r="2" spans="1:91" s="7" customFormat="1">
      <c r="A2" s="9" t="s">
        <v>127</v>
      </c>
      <c r="B2" s="15"/>
      <c r="C2" s="15"/>
      <c r="D2" s="15"/>
      <c r="E2" s="15"/>
      <c r="F2" s="15"/>
      <c r="G2" s="15"/>
      <c r="H2" s="15"/>
      <c r="I2" s="15"/>
      <c r="J2" s="15"/>
      <c r="K2" s="15"/>
      <c r="L2" s="15"/>
      <c r="M2" s="16"/>
      <c r="N2" s="15"/>
      <c r="O2" s="17" t="s">
        <v>587</v>
      </c>
      <c r="P2" s="17" t="s">
        <v>588</v>
      </c>
      <c r="Q2" s="17"/>
      <c r="R2" s="15"/>
      <c r="S2" s="15"/>
      <c r="T2" s="15"/>
      <c r="U2" s="15"/>
      <c r="V2" s="15"/>
      <c r="W2" s="15"/>
      <c r="X2" s="15"/>
      <c r="Y2" s="15"/>
      <c r="Z2" s="15"/>
      <c r="AA2" s="15"/>
      <c r="AB2" s="15"/>
      <c r="AC2" s="15"/>
      <c r="AD2" s="15"/>
      <c r="AE2" s="15"/>
      <c r="AF2" s="15"/>
      <c r="AG2" s="15"/>
      <c r="AH2" s="15"/>
      <c r="AI2" s="15"/>
      <c r="AJ2" s="15"/>
      <c r="AK2" s="15"/>
      <c r="AL2" s="15"/>
      <c r="AM2" s="18"/>
      <c r="AN2" s="18"/>
      <c r="AO2" s="18"/>
      <c r="AP2" s="18"/>
      <c r="AQ2" s="18"/>
      <c r="AR2" s="18"/>
      <c r="AS2" s="15"/>
      <c r="AT2" s="15"/>
      <c r="AU2" s="21"/>
      <c r="AV2" s="18"/>
      <c r="AW2" s="18"/>
      <c r="AX2" s="21"/>
      <c r="AY2" s="15"/>
      <c r="AZ2" s="15"/>
      <c r="BA2" s="21"/>
      <c r="BB2" s="15"/>
      <c r="BC2" s="15"/>
      <c r="BD2" s="21"/>
      <c r="BE2" s="35"/>
      <c r="BF2" s="38"/>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row>
    <row r="3" spans="1:91" s="1" customFormat="1">
      <c r="A3" s="14" t="s">
        <v>40</v>
      </c>
      <c r="B3" s="19" t="s">
        <v>253</v>
      </c>
      <c r="C3" s="1" t="s">
        <v>33</v>
      </c>
      <c r="D3" s="1" t="s">
        <v>33</v>
      </c>
      <c r="E3" s="1" t="s">
        <v>32</v>
      </c>
      <c r="F3" s="1">
        <v>1997</v>
      </c>
      <c r="G3" s="1" t="s">
        <v>34</v>
      </c>
      <c r="H3" s="1" t="s">
        <v>35</v>
      </c>
      <c r="I3" s="1" t="s">
        <v>36</v>
      </c>
      <c r="J3" s="1" t="s">
        <v>37</v>
      </c>
      <c r="K3" s="1">
        <v>56</v>
      </c>
      <c r="L3" s="1">
        <v>1350</v>
      </c>
      <c r="M3" s="3">
        <f t="shared" ref="M3:M12" si="0">L3/N3</f>
        <v>3</v>
      </c>
      <c r="N3" s="1">
        <v>450</v>
      </c>
      <c r="O3" s="2">
        <f>960190000/2</f>
        <v>480095000</v>
      </c>
      <c r="P3" s="51">
        <f>O3/1936.27</f>
        <v>247948.37496836702</v>
      </c>
      <c r="Q3" s="51">
        <f>P3/N3</f>
        <v>550.99638881859335</v>
      </c>
      <c r="R3" s="1">
        <v>203.7</v>
      </c>
      <c r="S3" s="1">
        <v>59.3</v>
      </c>
      <c r="T3" s="10">
        <f>(R3-S3)/R3</f>
        <v>0.70888561610211087</v>
      </c>
      <c r="U3" s="1">
        <v>251.5</v>
      </c>
      <c r="V3" s="1">
        <v>94.8</v>
      </c>
      <c r="W3" s="10">
        <f>(U3-V3)/U3</f>
        <v>0.62306163021868788</v>
      </c>
      <c r="X3" s="1">
        <v>138.80000000000001</v>
      </c>
      <c r="Y3" s="1">
        <v>72.7</v>
      </c>
      <c r="Z3" s="10">
        <f>(X3-Y3)/X3</f>
        <v>0.4762247838616715</v>
      </c>
      <c r="AD3" s="1">
        <v>33.799999999999997</v>
      </c>
      <c r="AE3" s="1">
        <v>19.7</v>
      </c>
      <c r="AF3" s="10">
        <f>(AD3-AE3)/AD3</f>
        <v>0.41715976331360943</v>
      </c>
      <c r="AG3" s="1">
        <v>4</v>
      </c>
      <c r="AH3" s="1">
        <v>0.8</v>
      </c>
      <c r="AI3" s="10">
        <f>((AG3+(AD3-AE3))-AH3)/(AG3+(AD3-AE3))</f>
        <v>0.95580110497237569</v>
      </c>
      <c r="AJ3" s="1">
        <v>3.8</v>
      </c>
      <c r="AK3" s="1">
        <v>1.8</v>
      </c>
      <c r="AL3" s="10">
        <f>(AJ3-AK3)/AJ3</f>
        <v>0.52631578947368418</v>
      </c>
      <c r="AM3" s="12">
        <v>3.2</v>
      </c>
      <c r="AN3" s="12">
        <v>1.2</v>
      </c>
      <c r="AO3" s="10">
        <f>(AM3-AN3)/AM3</f>
        <v>0.625</v>
      </c>
      <c r="AP3" s="12"/>
      <c r="AQ3" s="12"/>
      <c r="AR3" s="12"/>
      <c r="AU3" s="22"/>
      <c r="AV3" s="12"/>
      <c r="AW3" s="12"/>
      <c r="AX3" s="22"/>
      <c r="BA3" s="22"/>
      <c r="BD3" s="22"/>
      <c r="BE3" s="32" t="s">
        <v>264</v>
      </c>
      <c r="BF3" s="39" t="s">
        <v>532</v>
      </c>
    </row>
    <row r="4" spans="1:91" s="1" customFormat="1">
      <c r="A4" s="14" t="s">
        <v>41</v>
      </c>
      <c r="B4" s="19" t="s">
        <v>252</v>
      </c>
      <c r="C4" s="1" t="s">
        <v>108</v>
      </c>
      <c r="D4" s="1" t="s">
        <v>109</v>
      </c>
      <c r="E4" s="1" t="s">
        <v>32</v>
      </c>
      <c r="F4" s="1">
        <v>1997</v>
      </c>
      <c r="G4" s="1" t="s">
        <v>114</v>
      </c>
      <c r="H4" s="1" t="s">
        <v>125</v>
      </c>
      <c r="I4" s="1" t="s">
        <v>36</v>
      </c>
      <c r="J4" s="1" t="s">
        <v>141</v>
      </c>
      <c r="K4" s="1">
        <v>9</v>
      </c>
      <c r="L4" s="1">
        <v>180</v>
      </c>
      <c r="M4" s="3">
        <f t="shared" si="0"/>
        <v>3</v>
      </c>
      <c r="N4" s="1">
        <v>60</v>
      </c>
      <c r="O4" s="2">
        <v>30000000</v>
      </c>
      <c r="P4" s="51">
        <f t="shared" ref="P4:P59" si="1">O4/1936.27</f>
        <v>15493.706972684595</v>
      </c>
      <c r="Q4" s="51">
        <f t="shared" ref="Q4:Q40" si="2">P4/N4</f>
        <v>258.22844954474323</v>
      </c>
      <c r="U4" s="1">
        <v>599.70000000000005</v>
      </c>
      <c r="V4" s="1">
        <v>78.3</v>
      </c>
      <c r="W4" s="10">
        <f>(U4-V4)/U4</f>
        <v>0.86943471735867939</v>
      </c>
      <c r="X4" s="1">
        <v>108</v>
      </c>
      <c r="Y4" s="1">
        <v>14.9</v>
      </c>
      <c r="Z4" s="10">
        <f>(X4-Y4)/X4</f>
        <v>0.86203703703703694</v>
      </c>
      <c r="AA4" s="1">
        <v>75.900000000000006</v>
      </c>
      <c r="AB4" s="1">
        <v>48.8</v>
      </c>
      <c r="AC4" s="10">
        <f>(AA4-AB4)/AA4</f>
        <v>0.35704874835309625</v>
      </c>
      <c r="AD4" s="1">
        <v>73.400000000000006</v>
      </c>
      <c r="AE4" s="1">
        <v>40.700000000000003</v>
      </c>
      <c r="AF4" s="10">
        <f>(AD4-AE4)/AD4</f>
        <v>0.44550408719346052</v>
      </c>
      <c r="AG4" s="1">
        <v>1.6</v>
      </c>
      <c r="AH4" s="1">
        <v>3.7</v>
      </c>
      <c r="AI4" s="10">
        <f>((AG4+(AD4-AE4))-AH4)/(AG4+(AD4-AE4))</f>
        <v>0.89212827988338195</v>
      </c>
      <c r="AJ4" s="1">
        <v>2.4</v>
      </c>
      <c r="AK4" s="1">
        <v>2.1</v>
      </c>
      <c r="AL4" s="10">
        <f>(AJ4-AK4)/AJ4</f>
        <v>0.12499999999999993</v>
      </c>
      <c r="AM4" s="12">
        <v>16.100000000000001</v>
      </c>
      <c r="AN4" s="12">
        <v>2.5</v>
      </c>
      <c r="AO4" s="10">
        <f>(AM4-AN4)/AM4</f>
        <v>0.84472049689440998</v>
      </c>
      <c r="AP4" s="12">
        <v>6.4</v>
      </c>
      <c r="AQ4" s="12">
        <v>0.4</v>
      </c>
      <c r="AR4" s="10">
        <f>(AP4-AQ4)/AP4</f>
        <v>0.9375</v>
      </c>
      <c r="AS4" s="1">
        <v>2320000</v>
      </c>
      <c r="AT4" s="1">
        <v>367625</v>
      </c>
      <c r="AU4" s="22">
        <f>(AS4-AT4)/AS4</f>
        <v>0.84154094827586212</v>
      </c>
      <c r="AV4" s="12">
        <v>146250</v>
      </c>
      <c r="AW4" s="12">
        <v>80771</v>
      </c>
      <c r="AX4" s="22">
        <f>(AV4-AW4)/AV4</f>
        <v>0.44771965811965814</v>
      </c>
      <c r="AY4" s="1">
        <v>325000</v>
      </c>
      <c r="AZ4" s="1">
        <v>67508</v>
      </c>
      <c r="BA4" s="22">
        <f>(AY4-AZ4)/AY4</f>
        <v>0.79228307692307687</v>
      </c>
      <c r="BB4" s="1">
        <v>90000</v>
      </c>
      <c r="BC4" s="1">
        <v>1750</v>
      </c>
      <c r="BD4" s="22">
        <f>(BB4-BC4)/BB4</f>
        <v>0.98055555555555551</v>
      </c>
      <c r="BE4" s="32" t="s">
        <v>264</v>
      </c>
      <c r="BF4" s="39" t="s">
        <v>252</v>
      </c>
    </row>
    <row r="5" spans="1:91" s="1" customFormat="1">
      <c r="A5" s="14" t="s">
        <v>42</v>
      </c>
      <c r="B5" s="19" t="s">
        <v>251</v>
      </c>
      <c r="C5" s="1" t="s">
        <v>108</v>
      </c>
      <c r="D5" s="1" t="s">
        <v>109</v>
      </c>
      <c r="E5" s="1" t="s">
        <v>32</v>
      </c>
      <c r="F5" s="1">
        <v>1998</v>
      </c>
      <c r="G5" s="1" t="s">
        <v>112</v>
      </c>
      <c r="H5" s="1" t="s">
        <v>35</v>
      </c>
      <c r="I5" s="1" t="s">
        <v>36</v>
      </c>
      <c r="J5" s="1" t="s">
        <v>37</v>
      </c>
      <c r="K5" s="1">
        <v>125</v>
      </c>
      <c r="L5" s="1">
        <v>550</v>
      </c>
      <c r="M5" s="3">
        <f t="shared" si="0"/>
        <v>1.1000000000000001</v>
      </c>
      <c r="N5" s="1">
        <v>500</v>
      </c>
      <c r="O5" s="2">
        <v>77426160</v>
      </c>
      <c r="P5" s="51">
        <f t="shared" si="1"/>
        <v>39987.274502006432</v>
      </c>
      <c r="Q5" s="51">
        <f t="shared" si="2"/>
        <v>79.974549004012857</v>
      </c>
      <c r="U5" s="1">
        <v>199.7</v>
      </c>
      <c r="V5" s="1">
        <v>50.5</v>
      </c>
      <c r="W5" s="10">
        <f>(U5-V5)/U5</f>
        <v>0.74712068102153228</v>
      </c>
      <c r="X5" s="1">
        <v>26.7</v>
      </c>
      <c r="Y5" s="1">
        <v>19.899999999999999</v>
      </c>
      <c r="Z5" s="10">
        <f>(X5-Y5)/X5</f>
        <v>0.25468164794007492</v>
      </c>
      <c r="AA5" s="1">
        <v>62.9</v>
      </c>
      <c r="AB5" s="1">
        <v>20.5</v>
      </c>
      <c r="AC5" s="10">
        <f>(AA5-AB5)/AA5</f>
        <v>0.67408585055643877</v>
      </c>
      <c r="AD5" s="1">
        <v>36.200000000000003</v>
      </c>
      <c r="AE5" s="1">
        <v>13.2</v>
      </c>
      <c r="AF5" s="10">
        <f>(AD5-AE5)/AD5</f>
        <v>0.63535911602209949</v>
      </c>
      <c r="AG5" s="1">
        <v>7.7</v>
      </c>
      <c r="AH5" s="1">
        <v>4.8</v>
      </c>
      <c r="AI5" s="10">
        <f>((AG5+(AD5-AE5))-AH5)/(AG5+(AD5-AE5))</f>
        <v>0.84364820846905542</v>
      </c>
      <c r="AJ5" s="1">
        <v>1.5</v>
      </c>
      <c r="AK5" s="1">
        <v>0.6</v>
      </c>
      <c r="AL5" s="10">
        <f>(AJ5-AK5)/AJ5</f>
        <v>0.6</v>
      </c>
      <c r="AM5" s="12">
        <v>8.5000000000000006E-2</v>
      </c>
      <c r="AN5" s="12">
        <v>6.5000000000000002E-2</v>
      </c>
      <c r="AO5" s="10">
        <f>(AM5-AN5)/AM5</f>
        <v>0.23529411764705885</v>
      </c>
      <c r="AP5" s="12">
        <v>0.63500000000000001</v>
      </c>
      <c r="AQ5" s="12">
        <v>0.27300000000000002</v>
      </c>
      <c r="AR5" s="10">
        <f>(AP5-AQ5)/AP5</f>
        <v>0.57007874015748028</v>
      </c>
      <c r="AS5" s="1">
        <v>28340</v>
      </c>
      <c r="AT5" s="1">
        <v>1400</v>
      </c>
      <c r="AU5" s="22">
        <f>(AS5-AT5)/AS5</f>
        <v>0.95059985885673959</v>
      </c>
      <c r="AV5" s="12">
        <v>2250</v>
      </c>
      <c r="AW5" s="12">
        <v>700</v>
      </c>
      <c r="AX5" s="22">
        <f>(AV5-AW5)/AV5</f>
        <v>0.68888888888888888</v>
      </c>
      <c r="AY5" s="1">
        <v>2250</v>
      </c>
      <c r="AZ5" s="1">
        <v>137</v>
      </c>
      <c r="BA5" s="22">
        <f>(AY5-AZ5)/AY5</f>
        <v>0.93911111111111112</v>
      </c>
      <c r="BB5" s="1">
        <v>100</v>
      </c>
      <c r="BC5" s="1">
        <v>10</v>
      </c>
      <c r="BD5" s="22">
        <f>(BB5-BC5)/BB5</f>
        <v>0.9</v>
      </c>
      <c r="BE5" s="32" t="s">
        <v>264</v>
      </c>
      <c r="BF5" s="39" t="s">
        <v>533</v>
      </c>
    </row>
    <row r="6" spans="1:91" s="1" customFormat="1">
      <c r="A6" s="14" t="s">
        <v>43</v>
      </c>
      <c r="B6" s="19" t="s">
        <v>140</v>
      </c>
      <c r="C6" s="1" t="s">
        <v>100</v>
      </c>
      <c r="D6" s="1" t="s">
        <v>110</v>
      </c>
      <c r="E6" s="1" t="s">
        <v>32</v>
      </c>
      <c r="F6" s="1">
        <v>1993</v>
      </c>
      <c r="G6" s="1" t="s">
        <v>114</v>
      </c>
      <c r="H6" s="1" t="s">
        <v>122</v>
      </c>
      <c r="I6" s="1" t="s">
        <v>36</v>
      </c>
      <c r="J6" s="1" t="s">
        <v>142</v>
      </c>
      <c r="K6" s="1">
        <v>7.5</v>
      </c>
      <c r="L6" s="1">
        <v>350</v>
      </c>
      <c r="M6" s="3">
        <f t="shared" si="0"/>
        <v>11.666666666666666</v>
      </c>
      <c r="N6" s="1">
        <v>30</v>
      </c>
      <c r="O6" s="2">
        <v>15000000</v>
      </c>
      <c r="P6" s="51">
        <f t="shared" si="1"/>
        <v>7746.8534863422974</v>
      </c>
      <c r="Q6" s="51">
        <f t="shared" si="2"/>
        <v>258.22844954474323</v>
      </c>
      <c r="AM6" s="12"/>
      <c r="AN6" s="12"/>
      <c r="AO6" s="12"/>
      <c r="AP6" s="12"/>
      <c r="AQ6" s="12"/>
      <c r="AR6" s="12"/>
      <c r="AU6" s="22"/>
      <c r="AV6" s="12"/>
      <c r="AW6" s="12"/>
      <c r="AX6" s="22"/>
      <c r="BA6" s="22"/>
      <c r="BD6" s="22"/>
      <c r="BE6" s="32" t="s">
        <v>264</v>
      </c>
      <c r="BF6" s="39" t="s">
        <v>140</v>
      </c>
    </row>
    <row r="7" spans="1:91" s="1" customFormat="1">
      <c r="A7" s="14" t="s">
        <v>44</v>
      </c>
      <c r="B7" s="19" t="s">
        <v>101</v>
      </c>
      <c r="C7" s="1" t="s">
        <v>111</v>
      </c>
      <c r="D7" s="1" t="s">
        <v>110</v>
      </c>
      <c r="E7" s="1" t="s">
        <v>32</v>
      </c>
      <c r="F7" s="1">
        <v>1999</v>
      </c>
      <c r="G7" s="1" t="s">
        <v>114</v>
      </c>
      <c r="H7" s="1" t="s">
        <v>35</v>
      </c>
      <c r="I7" s="1" t="s">
        <v>36</v>
      </c>
      <c r="J7" s="1" t="s">
        <v>37</v>
      </c>
      <c r="K7" s="1">
        <v>18</v>
      </c>
      <c r="L7" s="1">
        <v>375</v>
      </c>
      <c r="M7" s="3">
        <f t="shared" si="0"/>
        <v>2.5</v>
      </c>
      <c r="N7" s="1">
        <v>150</v>
      </c>
      <c r="O7" s="2">
        <v>120000000</v>
      </c>
      <c r="P7" s="51">
        <f t="shared" si="1"/>
        <v>61974.827890738379</v>
      </c>
      <c r="Q7" s="51">
        <f t="shared" si="2"/>
        <v>413.16551927158918</v>
      </c>
      <c r="U7" s="3">
        <v>449</v>
      </c>
      <c r="V7" s="3">
        <v>18.5</v>
      </c>
      <c r="W7" s="10">
        <v>0.95879732739420931</v>
      </c>
      <c r="X7" s="1">
        <v>428</v>
      </c>
      <c r="Y7" s="1">
        <v>5</v>
      </c>
      <c r="Z7" s="10">
        <f>(X7-Y7)/X7</f>
        <v>0.98831775700934577</v>
      </c>
      <c r="AA7" s="41">
        <v>57.666666666666664</v>
      </c>
      <c r="AB7" s="41">
        <v>10.513333333333334</v>
      </c>
      <c r="AC7" s="10">
        <f>(AA7-AB7)/AA7</f>
        <v>0.81768786127167625</v>
      </c>
      <c r="AD7" s="41">
        <v>48.266666666666673</v>
      </c>
      <c r="AE7" s="41">
        <v>5.1533333333333333</v>
      </c>
      <c r="AF7" s="10">
        <f>(AD7-AE7)/AD7</f>
        <v>0.89323204419889501</v>
      </c>
      <c r="AG7" s="41">
        <v>0.99666666666666659</v>
      </c>
      <c r="AH7" s="41">
        <v>0.65333333333333332</v>
      </c>
      <c r="AI7" s="10">
        <f>((AG7+(AD7-AE7))-AH7)/(AG7+(AD7-AE7))</f>
        <v>0.98518854379203502</v>
      </c>
      <c r="AJ7" s="41">
        <v>6.45</v>
      </c>
      <c r="AK7" s="41">
        <v>5.0650000000000004</v>
      </c>
      <c r="AL7" s="10">
        <f>(AJ7-AK7)/AJ7</f>
        <v>0.21472868217054258</v>
      </c>
      <c r="AM7" s="41">
        <v>15.833333333333334</v>
      </c>
      <c r="AN7" s="41">
        <v>1.9933333333333334</v>
      </c>
      <c r="AO7" s="10">
        <f>(AM7-AN7)/AM7</f>
        <v>0.87410526315789472</v>
      </c>
      <c r="AP7" s="41">
        <v>2.7966666666666669</v>
      </c>
      <c r="AQ7" s="41">
        <v>0.46</v>
      </c>
      <c r="AR7" s="10">
        <f>(AP7-AQ7)/AP7</f>
        <v>0.83551847437425508</v>
      </c>
      <c r="AS7" s="1">
        <v>7725000</v>
      </c>
      <c r="AT7" s="1">
        <v>61075</v>
      </c>
      <c r="AU7" s="22">
        <f>(AS7-AT7)/AS7</f>
        <v>0.99209385113268611</v>
      </c>
      <c r="AV7" s="12">
        <v>6072500</v>
      </c>
      <c r="AW7" s="12">
        <v>50875</v>
      </c>
      <c r="AX7" s="22">
        <f>(AV7-AW7)/AV7</f>
        <v>0.99162206669411279</v>
      </c>
      <c r="AY7" s="1">
        <v>40225</v>
      </c>
      <c r="AZ7" s="1">
        <v>200</v>
      </c>
      <c r="BA7" s="22">
        <f>(AY7-AZ7)/AY7</f>
        <v>0.99502796768178992</v>
      </c>
      <c r="BB7" s="42">
        <v>2503500</v>
      </c>
      <c r="BC7" s="42">
        <v>30450</v>
      </c>
      <c r="BD7" s="22">
        <f>(BB7-BC7)/BB7</f>
        <v>0.98783702816057517</v>
      </c>
      <c r="BE7" s="32" t="s">
        <v>264</v>
      </c>
      <c r="BF7" s="39" t="s">
        <v>591</v>
      </c>
    </row>
    <row r="8" spans="1:91" s="1" customFormat="1">
      <c r="A8" s="14" t="s">
        <v>45</v>
      </c>
      <c r="B8" s="19" t="s">
        <v>102</v>
      </c>
      <c r="C8" s="1" t="s">
        <v>103</v>
      </c>
      <c r="D8" s="1" t="s">
        <v>110</v>
      </c>
      <c r="E8" s="1" t="s">
        <v>32</v>
      </c>
      <c r="F8" s="1">
        <v>1998</v>
      </c>
      <c r="G8" s="1" t="s">
        <v>114</v>
      </c>
      <c r="H8" s="1" t="s">
        <v>35</v>
      </c>
      <c r="I8" s="1" t="s">
        <v>115</v>
      </c>
      <c r="J8" s="1" t="s">
        <v>37</v>
      </c>
      <c r="K8" s="1">
        <v>1.6</v>
      </c>
      <c r="L8" s="1">
        <v>70</v>
      </c>
      <c r="M8" s="3">
        <f t="shared" si="0"/>
        <v>3.5</v>
      </c>
      <c r="N8" s="1">
        <v>20</v>
      </c>
      <c r="O8" s="2">
        <v>15500000</v>
      </c>
      <c r="P8" s="51">
        <f t="shared" si="1"/>
        <v>8005.0819358870403</v>
      </c>
      <c r="Q8" s="51">
        <f t="shared" si="2"/>
        <v>400.25409679435199</v>
      </c>
      <c r="U8" s="1">
        <v>1448</v>
      </c>
      <c r="V8" s="1">
        <v>66.5</v>
      </c>
      <c r="W8" s="10">
        <f>(U8-V8)/U8</f>
        <v>0.95407458563535907</v>
      </c>
      <c r="X8" s="1">
        <v>210.5</v>
      </c>
      <c r="Y8" s="1">
        <v>39</v>
      </c>
      <c r="Z8" s="10">
        <f>(X8-Y8)/X8</f>
        <v>0.81472684085510694</v>
      </c>
      <c r="AA8" s="1">
        <v>62.95</v>
      </c>
      <c r="AB8" s="1">
        <v>54.25</v>
      </c>
      <c r="AC8" s="10">
        <f>(AA8-AB8)/AA8</f>
        <v>0.13820492454328837</v>
      </c>
      <c r="AD8" s="1">
        <v>36.590000000000003</v>
      </c>
      <c r="AE8" s="1">
        <v>0.11</v>
      </c>
      <c r="AF8" s="10">
        <f>(AD8-AE8)/AD8</f>
        <v>0.99699371412954363</v>
      </c>
      <c r="AG8" s="1">
        <v>0.27</v>
      </c>
      <c r="AH8" s="1">
        <v>0.14000000000000001</v>
      </c>
      <c r="AI8" s="10">
        <f>((AG8+(AD8-AE8))-AH8)/(AG8+(AD8-AE8))</f>
        <v>0.99619047619047618</v>
      </c>
      <c r="AJ8" s="1">
        <v>6.35</v>
      </c>
      <c r="AK8" s="1">
        <v>2.27</v>
      </c>
      <c r="AL8" s="10">
        <f>(AJ8-AK8)/AJ8</f>
        <v>0.64251968503937018</v>
      </c>
      <c r="AM8" s="12">
        <v>6.7450000000000001</v>
      </c>
      <c r="AN8" s="12">
        <v>1.1599999999999999</v>
      </c>
      <c r="AO8" s="10">
        <f>(AM8-AN8)/AM8</f>
        <v>0.82802075611564119</v>
      </c>
      <c r="AP8" s="12">
        <v>2.61</v>
      </c>
      <c r="AQ8" s="12">
        <v>0.88</v>
      </c>
      <c r="AR8" s="10">
        <f>(AP8-AQ8)/AP8</f>
        <v>0.66283524904214564</v>
      </c>
      <c r="AS8" s="1">
        <v>1000000</v>
      </c>
      <c r="AT8" s="1">
        <v>9250</v>
      </c>
      <c r="AU8" s="22">
        <f>(AS8-AT8)/AS8</f>
        <v>0.99075000000000002</v>
      </c>
      <c r="AV8" s="12">
        <v>340000</v>
      </c>
      <c r="AW8" s="12">
        <v>800</v>
      </c>
      <c r="AX8" s="22">
        <f>(AV8-AW8)/AV8</f>
        <v>0.99764705882352944</v>
      </c>
      <c r="AY8" s="1">
        <v>1900000</v>
      </c>
      <c r="AZ8" s="1">
        <v>4000</v>
      </c>
      <c r="BA8" s="22">
        <f>(AY8-AZ8)/AY8</f>
        <v>0.99789473684210528</v>
      </c>
      <c r="BB8" s="1">
        <v>200000</v>
      </c>
      <c r="BC8" s="1">
        <v>550</v>
      </c>
      <c r="BD8" s="22">
        <f>(BB8-BC8)/BB8</f>
        <v>0.99724999999999997</v>
      </c>
      <c r="BE8" s="32" t="s">
        <v>264</v>
      </c>
      <c r="BF8" s="39" t="s">
        <v>590</v>
      </c>
    </row>
    <row r="9" spans="1:91" s="1" customFormat="1">
      <c r="A9" s="14" t="s">
        <v>46</v>
      </c>
      <c r="B9" s="19" t="s">
        <v>104</v>
      </c>
      <c r="C9" s="1" t="s">
        <v>103</v>
      </c>
      <c r="D9" s="1" t="s">
        <v>110</v>
      </c>
      <c r="E9" s="1" t="s">
        <v>32</v>
      </c>
      <c r="F9" s="1">
        <v>2000</v>
      </c>
      <c r="G9" s="1" t="s">
        <v>114</v>
      </c>
      <c r="H9" s="1" t="s">
        <v>35</v>
      </c>
      <c r="I9" s="1" t="s">
        <v>36</v>
      </c>
      <c r="J9" s="1" t="s">
        <v>37</v>
      </c>
      <c r="K9" s="1">
        <v>4</v>
      </c>
      <c r="L9" s="1">
        <v>70</v>
      </c>
      <c r="M9" s="3">
        <f t="shared" si="0"/>
        <v>4.375</v>
      </c>
      <c r="N9" s="1">
        <v>16</v>
      </c>
      <c r="O9" s="2">
        <v>6500000</v>
      </c>
      <c r="P9" s="51">
        <f t="shared" si="1"/>
        <v>3356.9698440816624</v>
      </c>
      <c r="Q9" s="51">
        <f t="shared" si="2"/>
        <v>209.8106152551039</v>
      </c>
      <c r="AM9" s="12"/>
      <c r="AN9" s="12"/>
      <c r="AO9" s="12"/>
      <c r="AP9" s="12"/>
      <c r="AQ9" s="12"/>
      <c r="AR9" s="12"/>
      <c r="AU9" s="22"/>
      <c r="AV9" s="12"/>
      <c r="AW9" s="12"/>
      <c r="AX9" s="22"/>
      <c r="BA9" s="22"/>
      <c r="BD9" s="22"/>
      <c r="BE9" s="32" t="s">
        <v>264</v>
      </c>
      <c r="BF9" s="39" t="s">
        <v>534</v>
      </c>
    </row>
    <row r="10" spans="1:91" s="1" customFormat="1">
      <c r="A10" s="14" t="s">
        <v>47</v>
      </c>
      <c r="B10" s="19" t="s">
        <v>250</v>
      </c>
      <c r="C10" s="1" t="s">
        <v>105</v>
      </c>
      <c r="D10" s="1" t="s">
        <v>110</v>
      </c>
      <c r="E10" s="1" t="s">
        <v>32</v>
      </c>
      <c r="F10" s="1">
        <v>2000</v>
      </c>
      <c r="G10" s="1" t="s">
        <v>114</v>
      </c>
      <c r="H10" s="1" t="s">
        <v>35</v>
      </c>
      <c r="I10" s="1" t="s">
        <v>36</v>
      </c>
      <c r="J10" s="1" t="s">
        <v>37</v>
      </c>
      <c r="K10" s="1">
        <v>4</v>
      </c>
      <c r="L10" s="1">
        <v>80</v>
      </c>
      <c r="M10" s="3">
        <f t="shared" si="0"/>
        <v>5</v>
      </c>
      <c r="N10" s="1">
        <v>16</v>
      </c>
      <c r="O10" s="2">
        <v>21000000</v>
      </c>
      <c r="P10" s="51">
        <f t="shared" si="1"/>
        <v>10845.594880879216</v>
      </c>
      <c r="Q10" s="51">
        <f t="shared" si="2"/>
        <v>677.84968005495102</v>
      </c>
      <c r="AM10" s="12"/>
      <c r="AN10" s="12"/>
      <c r="AO10" s="12"/>
      <c r="AP10" s="12"/>
      <c r="AQ10" s="12"/>
      <c r="AR10" s="12"/>
      <c r="AU10" s="22"/>
      <c r="AV10" s="12"/>
      <c r="AW10" s="12"/>
      <c r="AX10" s="22"/>
      <c r="BA10" s="22"/>
      <c r="BD10" s="22"/>
      <c r="BE10" s="32" t="s">
        <v>264</v>
      </c>
      <c r="BF10" s="39" t="s">
        <v>535</v>
      </c>
    </row>
    <row r="11" spans="1:91" s="1" customFormat="1">
      <c r="A11" s="14" t="s">
        <v>48</v>
      </c>
      <c r="B11" s="19" t="s">
        <v>536</v>
      </c>
      <c r="C11" s="1" t="s">
        <v>120</v>
      </c>
      <c r="D11" s="1" t="s">
        <v>110</v>
      </c>
      <c r="E11" s="1" t="s">
        <v>32</v>
      </c>
      <c r="F11" s="1">
        <v>1997</v>
      </c>
      <c r="G11" s="1" t="s">
        <v>112</v>
      </c>
      <c r="H11" s="1" t="s">
        <v>124</v>
      </c>
      <c r="I11" s="1" t="s">
        <v>139</v>
      </c>
      <c r="J11" s="1" t="s">
        <v>143</v>
      </c>
      <c r="K11" s="1">
        <v>2</v>
      </c>
      <c r="L11" s="1">
        <v>12</v>
      </c>
      <c r="M11" s="3">
        <f t="shared" si="0"/>
        <v>1.5</v>
      </c>
      <c r="N11" s="1">
        <v>8</v>
      </c>
      <c r="O11" s="2">
        <v>22000000</v>
      </c>
      <c r="P11" s="51">
        <f t="shared" si="1"/>
        <v>11362.051779968702</v>
      </c>
      <c r="Q11" s="51">
        <f t="shared" si="2"/>
        <v>1420.2564724960878</v>
      </c>
      <c r="U11" s="3">
        <v>66.903225806451616</v>
      </c>
      <c r="V11" s="3">
        <v>7.7747368421052645</v>
      </c>
      <c r="W11" s="10">
        <f>(U11-V11)/U11</f>
        <v>0.88379130081713442</v>
      </c>
      <c r="X11" s="1">
        <v>20</v>
      </c>
      <c r="Y11" s="1">
        <v>5</v>
      </c>
      <c r="Z11" s="10">
        <f>(X11-Y11)/X11</f>
        <v>0.75</v>
      </c>
      <c r="AA11" s="1">
        <v>17.8</v>
      </c>
      <c r="AB11" s="1">
        <v>2.5</v>
      </c>
      <c r="AC11" s="10">
        <f>(AA11-AB11)/AA11</f>
        <v>0.8595505617977528</v>
      </c>
      <c r="AD11" s="1">
        <v>1.5</v>
      </c>
      <c r="AE11" s="1">
        <v>6.15</v>
      </c>
      <c r="AF11" s="10">
        <f>(AD11-AE11)/AD11</f>
        <v>-3.1</v>
      </c>
      <c r="AG11" s="1">
        <v>13.4</v>
      </c>
      <c r="AH11" s="1">
        <v>1.9</v>
      </c>
      <c r="AI11" s="10">
        <f>((AG11+(AD11-AE11))-AH11)/(AG11+(AD11-AE11))</f>
        <v>0.78285714285714281</v>
      </c>
      <c r="AJ11" s="1">
        <v>4.0999999999999996</v>
      </c>
      <c r="AK11" s="1">
        <v>2.4</v>
      </c>
      <c r="AL11" s="10">
        <f>(AJ11-AK11)/AJ11</f>
        <v>0.41463414634146339</v>
      </c>
      <c r="AM11" s="12">
        <v>6.8</v>
      </c>
      <c r="AN11" s="12">
        <v>0.06</v>
      </c>
      <c r="AO11" s="10">
        <f>(AM11-AN11)/AM11</f>
        <v>0.99117647058823533</v>
      </c>
      <c r="AP11" s="12"/>
      <c r="AQ11" s="12"/>
      <c r="AR11" s="12"/>
      <c r="AU11" s="22"/>
      <c r="AV11" s="12"/>
      <c r="AW11" s="12"/>
      <c r="AX11" s="22"/>
      <c r="BA11" s="22"/>
      <c r="BD11" s="22"/>
      <c r="BE11" s="32" t="s">
        <v>264</v>
      </c>
      <c r="BF11" s="39" t="s">
        <v>254</v>
      </c>
    </row>
    <row r="12" spans="1:91" s="1" customFormat="1">
      <c r="A12" s="14" t="s">
        <v>49</v>
      </c>
      <c r="B12" s="19" t="s">
        <v>119</v>
      </c>
      <c r="C12" s="1" t="s">
        <v>116</v>
      </c>
      <c r="D12" s="1" t="s">
        <v>121</v>
      </c>
      <c r="E12" s="1" t="s">
        <v>32</v>
      </c>
      <c r="F12" s="1">
        <v>1998</v>
      </c>
      <c r="G12" s="1" t="s">
        <v>112</v>
      </c>
      <c r="H12" s="1" t="s">
        <v>35</v>
      </c>
      <c r="I12" s="1" t="s">
        <v>139</v>
      </c>
      <c r="J12" s="1" t="s">
        <v>37</v>
      </c>
      <c r="K12" s="1">
        <v>3.15</v>
      </c>
      <c r="L12" s="1">
        <v>58</v>
      </c>
      <c r="M12" s="3">
        <f t="shared" si="0"/>
        <v>4.833333333333333</v>
      </c>
      <c r="N12" s="1">
        <v>12</v>
      </c>
      <c r="O12" s="2">
        <v>17500000</v>
      </c>
      <c r="P12" s="51">
        <f t="shared" si="1"/>
        <v>9037.995734066013</v>
      </c>
      <c r="Q12" s="51">
        <f t="shared" si="2"/>
        <v>753.16631117216775</v>
      </c>
      <c r="U12" s="19">
        <v>242</v>
      </c>
      <c r="V12" s="19">
        <v>100</v>
      </c>
      <c r="W12" s="10">
        <f>(U12-V12)/U12</f>
        <v>0.58677685950413228</v>
      </c>
      <c r="X12" s="19"/>
      <c r="Y12" s="19"/>
      <c r="Z12" s="19"/>
      <c r="AA12" s="19"/>
      <c r="AB12" s="19"/>
      <c r="AC12" s="19"/>
      <c r="AD12" s="19"/>
      <c r="AE12" s="19"/>
      <c r="AF12" s="19"/>
      <c r="AG12" s="19"/>
      <c r="AH12" s="19"/>
      <c r="AI12" s="19"/>
      <c r="AJ12" s="19">
        <v>5.6</v>
      </c>
      <c r="AK12" s="19">
        <v>4.8</v>
      </c>
      <c r="AL12" s="10">
        <f>(AJ12-AK12)/AJ12</f>
        <v>0.14285714285714282</v>
      </c>
      <c r="AM12" s="44">
        <v>11</v>
      </c>
      <c r="AN12" s="44">
        <v>2</v>
      </c>
      <c r="AO12" s="43">
        <f>(AM12-AN12)/AM12</f>
        <v>0.81818181818181823</v>
      </c>
      <c r="AP12" s="44"/>
      <c r="AQ12" s="44"/>
      <c r="AR12" s="44"/>
      <c r="AS12" s="19"/>
      <c r="AT12" s="19"/>
      <c r="AU12" s="45"/>
      <c r="AV12" s="44"/>
      <c r="AW12" s="44"/>
      <c r="AX12" s="45"/>
      <c r="AY12" s="19"/>
      <c r="AZ12" s="19"/>
      <c r="BA12" s="45"/>
      <c r="BB12" s="19"/>
      <c r="BC12" s="19"/>
      <c r="BD12" s="45"/>
      <c r="BE12" s="32" t="s">
        <v>264</v>
      </c>
      <c r="BF12" s="39" t="s">
        <v>537</v>
      </c>
    </row>
    <row r="13" spans="1:91" s="1" customFormat="1">
      <c r="A13" s="14" t="s">
        <v>50</v>
      </c>
      <c r="B13" s="19" t="s">
        <v>249</v>
      </c>
      <c r="C13" s="1" t="s">
        <v>106</v>
      </c>
      <c r="D13" s="1" t="s">
        <v>109</v>
      </c>
      <c r="E13" s="1" t="s">
        <v>32</v>
      </c>
      <c r="F13" s="1">
        <v>2001</v>
      </c>
      <c r="G13" s="1" t="s">
        <v>113</v>
      </c>
      <c r="H13" s="1" t="s">
        <v>123</v>
      </c>
      <c r="I13" s="1" t="s">
        <v>115</v>
      </c>
      <c r="J13" s="1" t="s">
        <v>142</v>
      </c>
      <c r="K13" s="1">
        <v>35</v>
      </c>
      <c r="L13" s="1">
        <v>1330</v>
      </c>
      <c r="M13" s="3">
        <f t="shared" ref="M13:M36" si="3">L13/N13</f>
        <v>1.821917808219178</v>
      </c>
      <c r="N13" s="1">
        <v>730</v>
      </c>
      <c r="O13" s="2">
        <v>99000000</v>
      </c>
      <c r="P13" s="51">
        <f t="shared" si="1"/>
        <v>51129.233009859163</v>
      </c>
      <c r="Q13" s="51">
        <f t="shared" si="2"/>
        <v>70.040045218985156</v>
      </c>
      <c r="AM13" s="12"/>
      <c r="AN13" s="12"/>
      <c r="AO13" s="12"/>
      <c r="AP13" s="12"/>
      <c r="AQ13" s="12"/>
      <c r="AR13" s="12"/>
      <c r="AU13" s="22"/>
      <c r="AV13" s="12"/>
      <c r="AW13" s="12"/>
      <c r="AX13" s="22"/>
      <c r="BA13" s="22"/>
      <c r="BD13" s="22"/>
      <c r="BE13" s="32" t="s">
        <v>264</v>
      </c>
      <c r="BF13" s="39" t="s">
        <v>249</v>
      </c>
    </row>
    <row r="14" spans="1:91" s="1" customFormat="1">
      <c r="A14" s="14" t="s">
        <v>51</v>
      </c>
      <c r="B14" s="19" t="s">
        <v>117</v>
      </c>
      <c r="C14" s="1" t="s">
        <v>118</v>
      </c>
      <c r="D14" s="1" t="s">
        <v>109</v>
      </c>
      <c r="E14" s="1" t="s">
        <v>32</v>
      </c>
      <c r="F14" s="1">
        <v>2001</v>
      </c>
      <c r="G14" s="1" t="s">
        <v>114</v>
      </c>
      <c r="H14" s="1" t="s">
        <v>123</v>
      </c>
      <c r="I14" s="1" t="s">
        <v>115</v>
      </c>
      <c r="J14" s="1" t="s">
        <v>142</v>
      </c>
      <c r="K14" s="1">
        <v>2</v>
      </c>
      <c r="L14" s="1">
        <v>144</v>
      </c>
      <c r="M14" s="3">
        <f t="shared" si="3"/>
        <v>0.43636363636363634</v>
      </c>
      <c r="N14" s="1">
        <v>330</v>
      </c>
      <c r="O14" s="2">
        <v>41000000</v>
      </c>
      <c r="P14" s="51">
        <f t="shared" si="1"/>
        <v>21174.732862668945</v>
      </c>
      <c r="Q14" s="51">
        <f t="shared" si="2"/>
        <v>64.165857159602865</v>
      </c>
      <c r="AM14" s="12"/>
      <c r="AN14" s="12"/>
      <c r="AO14" s="12"/>
      <c r="AP14" s="12"/>
      <c r="AQ14" s="12"/>
      <c r="AR14" s="12"/>
      <c r="AU14" s="22"/>
      <c r="AV14" s="12"/>
      <c r="AW14" s="12"/>
      <c r="AX14" s="22"/>
      <c r="BA14" s="22"/>
      <c r="BD14" s="22"/>
      <c r="BE14" s="32" t="s">
        <v>264</v>
      </c>
      <c r="BF14" s="39" t="s">
        <v>117</v>
      </c>
    </row>
    <row r="15" spans="1:91" s="1" customFormat="1">
      <c r="A15" s="14" t="s">
        <v>52</v>
      </c>
      <c r="B15" s="19" t="s">
        <v>128</v>
      </c>
      <c r="C15" s="1" t="s">
        <v>129</v>
      </c>
      <c r="D15" s="1" t="s">
        <v>129</v>
      </c>
      <c r="E15" s="1" t="s">
        <v>130</v>
      </c>
      <c r="F15" s="1" t="s">
        <v>107</v>
      </c>
      <c r="G15" s="1" t="s">
        <v>138</v>
      </c>
      <c r="H15" s="1" t="s">
        <v>123</v>
      </c>
      <c r="I15" s="1" t="s">
        <v>131</v>
      </c>
      <c r="J15" s="1" t="s">
        <v>144</v>
      </c>
      <c r="K15" s="1">
        <v>120</v>
      </c>
      <c r="L15" s="1">
        <v>397</v>
      </c>
      <c r="M15" s="3">
        <f t="shared" si="3"/>
        <v>1.8045454545454545</v>
      </c>
      <c r="N15" s="1">
        <v>220</v>
      </c>
      <c r="O15" s="2">
        <v>188000000</v>
      </c>
      <c r="P15" s="51">
        <f t="shared" si="1"/>
        <v>97093.897028823456</v>
      </c>
      <c r="Q15" s="51">
        <f t="shared" si="2"/>
        <v>441.33589558556116</v>
      </c>
      <c r="AM15" s="12"/>
      <c r="AN15" s="12"/>
      <c r="AO15" s="12"/>
      <c r="AP15" s="12"/>
      <c r="AQ15" s="12"/>
      <c r="AR15" s="12"/>
      <c r="AU15" s="22"/>
      <c r="AV15" s="12"/>
      <c r="AW15" s="12"/>
      <c r="AX15" s="22"/>
      <c r="BA15" s="22"/>
      <c r="BD15" s="22"/>
      <c r="BE15" s="32" t="s">
        <v>264</v>
      </c>
      <c r="BF15" s="39" t="s">
        <v>538</v>
      </c>
    </row>
    <row r="16" spans="1:91" s="1" customFormat="1">
      <c r="A16" s="14" t="s">
        <v>53</v>
      </c>
      <c r="B16" s="19" t="s">
        <v>132</v>
      </c>
      <c r="C16" s="1" t="s">
        <v>133</v>
      </c>
      <c r="D16" s="1" t="s">
        <v>109</v>
      </c>
      <c r="E16" s="1" t="s">
        <v>32</v>
      </c>
      <c r="F16" s="1" t="s">
        <v>107</v>
      </c>
      <c r="G16" s="1" t="s">
        <v>114</v>
      </c>
      <c r="H16" s="1" t="s">
        <v>35</v>
      </c>
      <c r="I16" s="1" t="s">
        <v>115</v>
      </c>
      <c r="J16" s="1" t="s">
        <v>37</v>
      </c>
      <c r="K16" s="1">
        <v>3</v>
      </c>
      <c r="L16" s="1">
        <v>90</v>
      </c>
      <c r="M16" s="3">
        <f t="shared" si="3"/>
        <v>7.5</v>
      </c>
      <c r="N16" s="1">
        <v>12</v>
      </c>
      <c r="O16" s="2">
        <v>18000000</v>
      </c>
      <c r="P16" s="51">
        <f t="shared" si="1"/>
        <v>9296.2241836107569</v>
      </c>
      <c r="Q16" s="51">
        <f t="shared" si="2"/>
        <v>774.68534863422974</v>
      </c>
      <c r="AM16" s="12"/>
      <c r="AN16" s="12"/>
      <c r="AO16" s="12"/>
      <c r="AP16" s="12"/>
      <c r="AQ16" s="12"/>
      <c r="AR16" s="12"/>
      <c r="AU16" s="22"/>
      <c r="AV16" s="12"/>
      <c r="AW16" s="12"/>
      <c r="AX16" s="22"/>
      <c r="BA16" s="22"/>
      <c r="BD16" s="22"/>
      <c r="BE16" s="32" t="s">
        <v>264</v>
      </c>
      <c r="BF16" s="39" t="s">
        <v>539</v>
      </c>
    </row>
    <row r="17" spans="1:58">
      <c r="A17" s="14" t="s">
        <v>54</v>
      </c>
      <c r="B17" s="19" t="s">
        <v>255</v>
      </c>
      <c r="C17" s="1" t="s">
        <v>134</v>
      </c>
      <c r="D17" s="1" t="s">
        <v>109</v>
      </c>
      <c r="E17" s="1" t="s">
        <v>32</v>
      </c>
      <c r="F17" s="1" t="s">
        <v>107</v>
      </c>
      <c r="G17" s="1" t="s">
        <v>135</v>
      </c>
      <c r="H17" s="1" t="s">
        <v>35</v>
      </c>
      <c r="I17" s="1" t="s">
        <v>115</v>
      </c>
      <c r="J17" s="1" t="s">
        <v>37</v>
      </c>
      <c r="K17" s="1">
        <v>2</v>
      </c>
      <c r="L17" s="1">
        <v>80</v>
      </c>
      <c r="M17" s="3">
        <f t="shared" si="3"/>
        <v>1</v>
      </c>
      <c r="N17" s="1">
        <v>80</v>
      </c>
      <c r="O17" s="2">
        <v>20000000</v>
      </c>
      <c r="P17" s="51">
        <f t="shared" si="1"/>
        <v>10329.13798178973</v>
      </c>
      <c r="Q17" s="51">
        <f t="shared" si="2"/>
        <v>129.11422477237164</v>
      </c>
      <c r="BE17" s="32" t="s">
        <v>264</v>
      </c>
      <c r="BF17" s="39" t="s">
        <v>540</v>
      </c>
    </row>
    <row r="18" spans="1:58">
      <c r="A18" s="14" t="s">
        <v>55</v>
      </c>
      <c r="B18" s="1" t="s">
        <v>136</v>
      </c>
      <c r="C18" s="1" t="s">
        <v>106</v>
      </c>
      <c r="D18" s="1" t="s">
        <v>109</v>
      </c>
      <c r="E18" s="1" t="s">
        <v>32</v>
      </c>
      <c r="F18" s="1">
        <v>2001</v>
      </c>
      <c r="G18" s="1" t="s">
        <v>114</v>
      </c>
      <c r="H18" s="1" t="s">
        <v>35</v>
      </c>
      <c r="I18" s="1" t="s">
        <v>115</v>
      </c>
      <c r="J18" s="1" t="s">
        <v>37</v>
      </c>
      <c r="K18" s="1">
        <v>8</v>
      </c>
      <c r="L18" s="1">
        <v>216</v>
      </c>
      <c r="M18" s="3">
        <f t="shared" si="3"/>
        <v>5.4</v>
      </c>
      <c r="N18" s="1">
        <v>40</v>
      </c>
      <c r="O18" s="2">
        <v>32000000</v>
      </c>
      <c r="P18" s="51">
        <f t="shared" si="1"/>
        <v>16526.620770863567</v>
      </c>
      <c r="Q18" s="51">
        <f t="shared" si="2"/>
        <v>413.16551927158918</v>
      </c>
      <c r="BE18" s="32" t="s">
        <v>264</v>
      </c>
      <c r="BF18" s="39" t="s">
        <v>541</v>
      </c>
    </row>
    <row r="19" spans="1:58">
      <c r="A19" s="14" t="s">
        <v>56</v>
      </c>
      <c r="B19" s="19" t="s">
        <v>270</v>
      </c>
      <c r="C19" s="1" t="s">
        <v>137</v>
      </c>
      <c r="D19" s="1" t="s">
        <v>33</v>
      </c>
      <c r="E19" s="1" t="s">
        <v>32</v>
      </c>
      <c r="F19" s="1">
        <v>2001</v>
      </c>
      <c r="G19" s="1" t="s">
        <v>114</v>
      </c>
      <c r="H19" s="1" t="s">
        <v>269</v>
      </c>
      <c r="I19" s="1" t="s">
        <v>115</v>
      </c>
      <c r="J19" s="1" t="s">
        <v>144</v>
      </c>
      <c r="K19" s="1">
        <v>10</v>
      </c>
      <c r="L19" s="1">
        <v>420</v>
      </c>
      <c r="M19" s="3">
        <f t="shared" si="3"/>
        <v>1.1351351351351351</v>
      </c>
      <c r="N19" s="1">
        <v>370</v>
      </c>
      <c r="O19" s="2">
        <v>143000000</v>
      </c>
      <c r="P19" s="51">
        <f t="shared" si="1"/>
        <v>73853.336569796564</v>
      </c>
      <c r="Q19" s="51">
        <f t="shared" si="2"/>
        <v>199.60361235080151</v>
      </c>
      <c r="BE19" s="32" t="s">
        <v>264</v>
      </c>
      <c r="BF19" s="39" t="s">
        <v>542</v>
      </c>
    </row>
    <row r="20" spans="1:58">
      <c r="A20" s="14" t="s">
        <v>57</v>
      </c>
      <c r="B20" s="1" t="s">
        <v>257</v>
      </c>
      <c r="C20" s="1" t="s">
        <v>155</v>
      </c>
      <c r="D20" s="1" t="s">
        <v>156</v>
      </c>
      <c r="E20" s="1" t="s">
        <v>157</v>
      </c>
      <c r="F20" s="1" t="s">
        <v>107</v>
      </c>
      <c r="G20" s="1" t="s">
        <v>112</v>
      </c>
      <c r="H20" s="1" t="s">
        <v>123</v>
      </c>
      <c r="I20" s="1" t="s">
        <v>36</v>
      </c>
      <c r="J20" s="1" t="s">
        <v>142</v>
      </c>
      <c r="K20" s="1">
        <v>13600</v>
      </c>
      <c r="L20" s="1">
        <v>60000</v>
      </c>
      <c r="M20" s="3">
        <f t="shared" si="3"/>
        <v>1</v>
      </c>
      <c r="N20" s="1">
        <v>60000</v>
      </c>
      <c r="O20" s="2">
        <v>5400000000</v>
      </c>
      <c r="P20" s="51">
        <f t="shared" si="1"/>
        <v>2788867.2550832271</v>
      </c>
      <c r="Q20" s="51">
        <f t="shared" si="2"/>
        <v>46.481120918053783</v>
      </c>
      <c r="R20" s="2"/>
      <c r="BE20" s="32" t="s">
        <v>264</v>
      </c>
      <c r="BF20" s="39" t="s">
        <v>543</v>
      </c>
    </row>
    <row r="21" spans="1:58">
      <c r="A21" s="14" t="s">
        <v>58</v>
      </c>
      <c r="B21" s="1" t="s">
        <v>256</v>
      </c>
      <c r="C21" s="1" t="s">
        <v>158</v>
      </c>
      <c r="D21" s="1" t="s">
        <v>156</v>
      </c>
      <c r="E21" s="1" t="s">
        <v>157</v>
      </c>
      <c r="F21" s="1">
        <v>2001</v>
      </c>
      <c r="G21" s="1" t="s">
        <v>34</v>
      </c>
      <c r="H21" s="1" t="s">
        <v>159</v>
      </c>
      <c r="I21" s="1" t="s">
        <v>36</v>
      </c>
      <c r="J21" s="1" t="s">
        <v>37</v>
      </c>
      <c r="K21" s="1">
        <v>220</v>
      </c>
      <c r="L21" s="1">
        <v>3464</v>
      </c>
      <c r="M21" s="3">
        <f t="shared" si="3"/>
        <v>3.8488888888888888</v>
      </c>
      <c r="N21" s="1">
        <v>900</v>
      </c>
      <c r="O21" s="2">
        <v>762468069</v>
      </c>
      <c r="P21" s="51">
        <f t="shared" si="1"/>
        <v>393781.8945704886</v>
      </c>
      <c r="Q21" s="51">
        <f t="shared" si="2"/>
        <v>437.53543841165401</v>
      </c>
      <c r="BE21" s="32" t="s">
        <v>264</v>
      </c>
      <c r="BF21" s="39" t="s">
        <v>544</v>
      </c>
    </row>
    <row r="22" spans="1:58">
      <c r="A22" s="14" t="s">
        <v>59</v>
      </c>
      <c r="B22" s="1" t="s">
        <v>258</v>
      </c>
      <c r="C22" s="1" t="s">
        <v>259</v>
      </c>
      <c r="D22" s="1" t="s">
        <v>259</v>
      </c>
      <c r="E22" s="1" t="s">
        <v>260</v>
      </c>
      <c r="F22" s="1">
        <v>2001</v>
      </c>
      <c r="G22" s="1" t="s">
        <v>34</v>
      </c>
      <c r="H22" s="1" t="s">
        <v>123</v>
      </c>
      <c r="I22" s="1" t="s">
        <v>36</v>
      </c>
      <c r="J22" s="1" t="s">
        <v>142</v>
      </c>
      <c r="K22" s="1">
        <v>350</v>
      </c>
      <c r="L22" s="1">
        <v>3500</v>
      </c>
      <c r="M22" s="3">
        <f t="shared" si="3"/>
        <v>3.5</v>
      </c>
      <c r="N22" s="1">
        <v>1000</v>
      </c>
      <c r="O22" s="2">
        <v>849986447</v>
      </c>
      <c r="P22" s="51">
        <f t="shared" si="1"/>
        <v>438981.36468571017</v>
      </c>
      <c r="Q22" s="51">
        <f t="shared" si="2"/>
        <v>438.98136468571016</v>
      </c>
      <c r="BE22" s="32" t="s">
        <v>264</v>
      </c>
      <c r="BF22" s="39" t="s">
        <v>545</v>
      </c>
    </row>
    <row r="23" spans="1:58">
      <c r="A23" s="14" t="s">
        <v>60</v>
      </c>
      <c r="B23" s="1" t="s">
        <v>261</v>
      </c>
      <c r="C23" s="1" t="s">
        <v>262</v>
      </c>
      <c r="D23" s="1" t="s">
        <v>109</v>
      </c>
      <c r="E23" s="1" t="s">
        <v>32</v>
      </c>
      <c r="F23" s="1">
        <v>2002</v>
      </c>
      <c r="G23" s="1" t="s">
        <v>114</v>
      </c>
      <c r="H23" s="1" t="s">
        <v>123</v>
      </c>
      <c r="I23" s="1" t="s">
        <v>36</v>
      </c>
      <c r="J23" s="1" t="s">
        <v>144</v>
      </c>
      <c r="K23" s="1">
        <v>5</v>
      </c>
      <c r="L23" s="1">
        <f>170+354</f>
        <v>524</v>
      </c>
      <c r="M23" s="3">
        <f t="shared" si="3"/>
        <v>5.24</v>
      </c>
      <c r="N23" s="1">
        <v>100</v>
      </c>
      <c r="O23" s="2">
        <v>79000000</v>
      </c>
      <c r="P23" s="51">
        <f t="shared" si="1"/>
        <v>40800.095028069431</v>
      </c>
      <c r="Q23" s="51">
        <f t="shared" si="2"/>
        <v>408.00095028069433</v>
      </c>
      <c r="BE23" s="32" t="s">
        <v>264</v>
      </c>
      <c r="BF23" s="39" t="s">
        <v>546</v>
      </c>
    </row>
    <row r="24" spans="1:58">
      <c r="A24" s="14" t="s">
        <v>61</v>
      </c>
      <c r="B24" s="19" t="s">
        <v>265</v>
      </c>
      <c r="C24" s="1" t="s">
        <v>266</v>
      </c>
      <c r="D24" s="1" t="s">
        <v>267</v>
      </c>
      <c r="E24" s="1" t="s">
        <v>268</v>
      </c>
      <c r="F24" s="1">
        <v>2002</v>
      </c>
      <c r="G24" s="1" t="s">
        <v>34</v>
      </c>
      <c r="H24" s="1" t="s">
        <v>269</v>
      </c>
      <c r="I24" s="1" t="s">
        <v>36</v>
      </c>
      <c r="J24" s="1" t="s">
        <v>142</v>
      </c>
      <c r="K24" s="1">
        <v>40</v>
      </c>
      <c r="L24" s="1">
        <v>1448</v>
      </c>
      <c r="M24" s="3">
        <f t="shared" si="3"/>
        <v>7.24</v>
      </c>
      <c r="N24" s="1">
        <v>200</v>
      </c>
      <c r="O24" s="2">
        <v>220000000</v>
      </c>
      <c r="P24" s="51">
        <f t="shared" si="1"/>
        <v>113620.51779968703</v>
      </c>
      <c r="Q24" s="51">
        <f t="shared" si="2"/>
        <v>568.10258899843518</v>
      </c>
      <c r="BE24" s="32" t="s">
        <v>264</v>
      </c>
      <c r="BF24" s="39" t="s">
        <v>547</v>
      </c>
    </row>
    <row r="25" spans="1:58">
      <c r="A25" s="14" t="s">
        <v>62</v>
      </c>
      <c r="B25" s="19" t="s">
        <v>511</v>
      </c>
      <c r="C25" s="1" t="s">
        <v>513</v>
      </c>
      <c r="D25" s="1" t="s">
        <v>110</v>
      </c>
      <c r="E25" s="1" t="s">
        <v>32</v>
      </c>
      <c r="F25" s="1">
        <v>2002</v>
      </c>
      <c r="G25" s="1" t="s">
        <v>34</v>
      </c>
      <c r="H25" s="1" t="s">
        <v>269</v>
      </c>
      <c r="I25" s="1" t="s">
        <v>36</v>
      </c>
      <c r="J25" s="1" t="s">
        <v>144</v>
      </c>
      <c r="K25" s="1">
        <v>525</v>
      </c>
      <c r="L25" s="1">
        <v>6080</v>
      </c>
      <c r="M25" s="3">
        <f t="shared" si="3"/>
        <v>1.7371428571428571</v>
      </c>
      <c r="N25" s="1">
        <v>3500</v>
      </c>
      <c r="O25" s="2">
        <v>1300000000</v>
      </c>
      <c r="P25" s="51">
        <f t="shared" si="1"/>
        <v>671393.9688163324</v>
      </c>
      <c r="Q25" s="51">
        <f t="shared" si="2"/>
        <v>191.82684823323783</v>
      </c>
      <c r="BE25" s="32" t="s">
        <v>264</v>
      </c>
      <c r="BF25" s="39" t="s">
        <v>548</v>
      </c>
    </row>
    <row r="26" spans="1:58">
      <c r="A26" s="14" t="s">
        <v>63</v>
      </c>
      <c r="B26" s="19" t="s">
        <v>512</v>
      </c>
      <c r="C26" s="1" t="s">
        <v>513</v>
      </c>
      <c r="D26" s="1" t="s">
        <v>110</v>
      </c>
      <c r="E26" s="1" t="s">
        <v>32</v>
      </c>
      <c r="F26" s="1" t="s">
        <v>107</v>
      </c>
      <c r="G26" s="1" t="s">
        <v>34</v>
      </c>
      <c r="H26" s="1" t="s">
        <v>35</v>
      </c>
      <c r="I26" s="1" t="s">
        <v>36</v>
      </c>
      <c r="J26" s="1" t="s">
        <v>37</v>
      </c>
      <c r="K26" s="1">
        <v>91</v>
      </c>
      <c r="L26" s="1">
        <v>1320</v>
      </c>
      <c r="M26" s="3">
        <f t="shared" si="3"/>
        <v>3.1428571428571428</v>
      </c>
      <c r="N26" s="1">
        <v>420</v>
      </c>
      <c r="O26" s="2">
        <v>225000000</v>
      </c>
      <c r="P26" s="51">
        <f t="shared" si="1"/>
        <v>116202.80229513446</v>
      </c>
      <c r="Q26" s="51">
        <f t="shared" si="2"/>
        <v>276.67333879793921</v>
      </c>
      <c r="BE26" s="32" t="s">
        <v>264</v>
      </c>
      <c r="BF26" s="39" t="s">
        <v>548</v>
      </c>
    </row>
    <row r="27" spans="1:58">
      <c r="A27" s="14" t="s">
        <v>64</v>
      </c>
      <c r="B27" s="19" t="s">
        <v>515</v>
      </c>
      <c r="C27" s="1" t="s">
        <v>451</v>
      </c>
      <c r="D27" s="1" t="s">
        <v>342</v>
      </c>
      <c r="E27" s="1" t="s">
        <v>130</v>
      </c>
      <c r="F27" s="1">
        <v>2001</v>
      </c>
      <c r="G27" s="1" t="s">
        <v>114</v>
      </c>
      <c r="H27" s="1" t="s">
        <v>269</v>
      </c>
      <c r="I27" s="1" t="s">
        <v>36</v>
      </c>
      <c r="J27" s="1" t="s">
        <v>144</v>
      </c>
      <c r="K27" s="1">
        <v>20</v>
      </c>
      <c r="L27" s="1">
        <v>450</v>
      </c>
      <c r="M27" s="3">
        <f t="shared" si="3"/>
        <v>5.625</v>
      </c>
      <c r="N27" s="1">
        <v>80</v>
      </c>
      <c r="O27" s="2">
        <v>110000000</v>
      </c>
      <c r="P27" s="51">
        <f t="shared" si="1"/>
        <v>56810.258899843517</v>
      </c>
      <c r="Q27" s="51">
        <f t="shared" si="2"/>
        <v>710.128236248044</v>
      </c>
      <c r="BE27" s="32" t="s">
        <v>264</v>
      </c>
      <c r="BF27" s="39" t="s">
        <v>549</v>
      </c>
    </row>
    <row r="28" spans="1:58">
      <c r="A28" s="14" t="s">
        <v>65</v>
      </c>
      <c r="B28" s="19" t="s">
        <v>517</v>
      </c>
      <c r="C28" s="1" t="s">
        <v>529</v>
      </c>
      <c r="D28" s="1" t="s">
        <v>110</v>
      </c>
      <c r="E28" s="1" t="s">
        <v>32</v>
      </c>
      <c r="F28" s="1">
        <v>2001</v>
      </c>
      <c r="G28" s="1" t="s">
        <v>531</v>
      </c>
      <c r="H28" s="1" t="s">
        <v>123</v>
      </c>
      <c r="I28" s="1" t="s">
        <v>115</v>
      </c>
      <c r="J28" s="1" t="s">
        <v>144</v>
      </c>
      <c r="K28" s="1">
        <v>15</v>
      </c>
      <c r="L28" s="1">
        <v>1020</v>
      </c>
      <c r="M28" s="3">
        <f t="shared" si="3"/>
        <v>13.6</v>
      </c>
      <c r="N28" s="1">
        <f>K28/0.2</f>
        <v>75</v>
      </c>
      <c r="O28" s="2">
        <v>180000000</v>
      </c>
      <c r="P28" s="51">
        <f t="shared" si="1"/>
        <v>92962.241836107569</v>
      </c>
      <c r="Q28" s="51">
        <f t="shared" si="2"/>
        <v>1239.4965578147676</v>
      </c>
      <c r="BE28" s="32" t="s">
        <v>264</v>
      </c>
      <c r="BF28" s="39" t="s">
        <v>550</v>
      </c>
    </row>
    <row r="29" spans="1:58">
      <c r="A29" s="14" t="s">
        <v>66</v>
      </c>
      <c r="B29" s="19" t="s">
        <v>518</v>
      </c>
      <c r="C29" s="1" t="s">
        <v>530</v>
      </c>
      <c r="D29" s="1" t="s">
        <v>110</v>
      </c>
      <c r="E29" s="1" t="s">
        <v>32</v>
      </c>
      <c r="F29" s="1">
        <v>2002</v>
      </c>
      <c r="G29" s="1" t="s">
        <v>113</v>
      </c>
      <c r="H29" s="1" t="s">
        <v>35</v>
      </c>
      <c r="I29" s="1" t="s">
        <v>36</v>
      </c>
      <c r="J29" s="1" t="s">
        <v>37</v>
      </c>
      <c r="K29" s="1">
        <v>31</v>
      </c>
      <c r="L29" s="1">
        <v>420</v>
      </c>
      <c r="M29" s="3">
        <f t="shared" si="3"/>
        <v>3.36</v>
      </c>
      <c r="N29" s="1">
        <v>125</v>
      </c>
      <c r="O29" s="2">
        <v>162000000</v>
      </c>
      <c r="P29" s="51">
        <f t="shared" si="1"/>
        <v>83666.017652496812</v>
      </c>
      <c r="Q29" s="51">
        <f t="shared" si="2"/>
        <v>669.32814121997444</v>
      </c>
      <c r="BE29" s="32" t="s">
        <v>264</v>
      </c>
      <c r="BF29" s="39" t="s">
        <v>551</v>
      </c>
    </row>
    <row r="30" spans="1:58">
      <c r="A30" s="14" t="s">
        <v>67</v>
      </c>
      <c r="B30" s="19" t="s">
        <v>519</v>
      </c>
      <c r="C30" s="1" t="s">
        <v>530</v>
      </c>
      <c r="D30" s="1" t="s">
        <v>110</v>
      </c>
      <c r="E30" s="1" t="s">
        <v>32</v>
      </c>
      <c r="F30" s="1">
        <v>2002</v>
      </c>
      <c r="G30" s="1" t="s">
        <v>113</v>
      </c>
      <c r="H30" s="1" t="s">
        <v>35</v>
      </c>
      <c r="I30" s="1" t="s">
        <v>36</v>
      </c>
      <c r="J30" s="1" t="s">
        <v>37</v>
      </c>
      <c r="K30" s="1">
        <v>15</v>
      </c>
      <c r="L30" s="1">
        <v>201</v>
      </c>
      <c r="M30" s="3">
        <f t="shared" si="3"/>
        <v>3.35</v>
      </c>
      <c r="N30" s="1">
        <v>60</v>
      </c>
      <c r="O30" s="2">
        <v>81000000</v>
      </c>
      <c r="P30" s="51">
        <f t="shared" si="1"/>
        <v>41833.008826248406</v>
      </c>
      <c r="Q30" s="51">
        <f t="shared" si="2"/>
        <v>697.21681377080677</v>
      </c>
      <c r="BE30" s="32" t="s">
        <v>264</v>
      </c>
      <c r="BF30" s="39" t="s">
        <v>551</v>
      </c>
    </row>
    <row r="31" spans="1:58">
      <c r="A31" s="14" t="s">
        <v>68</v>
      </c>
      <c r="B31" s="19" t="s">
        <v>552</v>
      </c>
      <c r="C31" s="1" t="s">
        <v>110</v>
      </c>
      <c r="D31" s="1" t="s">
        <v>110</v>
      </c>
      <c r="E31" s="1" t="s">
        <v>32</v>
      </c>
      <c r="F31" s="1">
        <v>2001</v>
      </c>
      <c r="G31" s="1" t="s">
        <v>113</v>
      </c>
      <c r="H31" s="1" t="s">
        <v>35</v>
      </c>
      <c r="I31" s="1" t="s">
        <v>36</v>
      </c>
      <c r="J31" s="1" t="s">
        <v>37</v>
      </c>
      <c r="K31" s="1">
        <v>3.3</v>
      </c>
      <c r="L31" s="1">
        <v>80</v>
      </c>
      <c r="M31" s="3">
        <f t="shared" si="3"/>
        <v>5.333333333333333</v>
      </c>
      <c r="N31" s="1">
        <v>15</v>
      </c>
      <c r="O31" s="2">
        <v>15000000</v>
      </c>
      <c r="P31" s="51">
        <f t="shared" si="1"/>
        <v>7746.8534863422974</v>
      </c>
      <c r="Q31" s="51">
        <f t="shared" si="2"/>
        <v>516.45689908948646</v>
      </c>
      <c r="BE31" s="32" t="s">
        <v>264</v>
      </c>
      <c r="BF31" s="39" t="s">
        <v>571</v>
      </c>
    </row>
    <row r="32" spans="1:58">
      <c r="A32" s="14" t="s">
        <v>69</v>
      </c>
      <c r="B32" s="19" t="s">
        <v>553</v>
      </c>
      <c r="C32" s="1" t="s">
        <v>530</v>
      </c>
      <c r="D32" s="1" t="s">
        <v>110</v>
      </c>
      <c r="E32" s="1" t="s">
        <v>32</v>
      </c>
      <c r="F32" s="1">
        <v>2002</v>
      </c>
      <c r="G32" s="1" t="s">
        <v>113</v>
      </c>
      <c r="H32" s="1" t="s">
        <v>35</v>
      </c>
      <c r="I32" s="1" t="s">
        <v>36</v>
      </c>
      <c r="J32" s="1" t="s">
        <v>37</v>
      </c>
      <c r="K32" s="1">
        <v>10</v>
      </c>
      <c r="L32" s="1">
        <v>120</v>
      </c>
      <c r="M32" s="3">
        <f t="shared" si="3"/>
        <v>2.4</v>
      </c>
      <c r="N32" s="1">
        <v>50</v>
      </c>
      <c r="O32" s="2">
        <v>24000000</v>
      </c>
      <c r="P32" s="51">
        <f t="shared" si="1"/>
        <v>12394.965578147676</v>
      </c>
      <c r="Q32" s="51">
        <f t="shared" si="2"/>
        <v>247.89931156295353</v>
      </c>
      <c r="BE32" s="32" t="s">
        <v>264</v>
      </c>
      <c r="BF32" s="39" t="s">
        <v>572</v>
      </c>
    </row>
    <row r="33" spans="1:59">
      <c r="A33" s="14" t="s">
        <v>70</v>
      </c>
      <c r="B33" s="19" t="s">
        <v>554</v>
      </c>
      <c r="C33" s="1" t="s">
        <v>557</v>
      </c>
      <c r="D33" s="1" t="s">
        <v>109</v>
      </c>
      <c r="E33" s="1" t="s">
        <v>32</v>
      </c>
      <c r="F33" s="1">
        <v>2002</v>
      </c>
      <c r="G33" s="1" t="s">
        <v>113</v>
      </c>
      <c r="H33" s="1" t="s">
        <v>35</v>
      </c>
      <c r="I33" s="1" t="s">
        <v>36</v>
      </c>
      <c r="J33" s="1" t="s">
        <v>37</v>
      </c>
      <c r="K33" s="1">
        <v>26.4</v>
      </c>
      <c r="L33" s="1">
        <v>350</v>
      </c>
      <c r="M33" s="3">
        <f t="shared" si="3"/>
        <v>2.9166666666666665</v>
      </c>
      <c r="N33" s="1">
        <v>120</v>
      </c>
      <c r="O33" s="2">
        <v>117000000</v>
      </c>
      <c r="P33" s="51">
        <f t="shared" si="1"/>
        <v>60425.45719346992</v>
      </c>
      <c r="Q33" s="51">
        <f t="shared" si="2"/>
        <v>503.54547661224933</v>
      </c>
      <c r="BE33" s="32" t="s">
        <v>264</v>
      </c>
      <c r="BF33" s="39" t="s">
        <v>573</v>
      </c>
    </row>
    <row r="34" spans="1:59">
      <c r="A34" s="14" t="s">
        <v>71</v>
      </c>
      <c r="B34" s="19" t="s">
        <v>582</v>
      </c>
      <c r="C34" s="1" t="s">
        <v>558</v>
      </c>
      <c r="D34" s="1" t="s">
        <v>109</v>
      </c>
      <c r="E34" s="1" t="s">
        <v>32</v>
      </c>
      <c r="F34" s="1">
        <v>2001</v>
      </c>
      <c r="G34" s="1" t="s">
        <v>113</v>
      </c>
      <c r="H34" s="1" t="s">
        <v>35</v>
      </c>
      <c r="I34" s="1" t="s">
        <v>36</v>
      </c>
      <c r="J34" s="1" t="s">
        <v>37</v>
      </c>
      <c r="K34" s="1">
        <v>22.5</v>
      </c>
      <c r="L34" s="1">
        <v>350</v>
      </c>
      <c r="M34" s="3">
        <f t="shared" si="3"/>
        <v>2.3333333333333335</v>
      </c>
      <c r="N34" s="1">
        <v>150</v>
      </c>
      <c r="O34" s="2">
        <v>111000000</v>
      </c>
      <c r="P34" s="51">
        <f t="shared" si="1"/>
        <v>57326.715798933001</v>
      </c>
      <c r="Q34" s="51">
        <f t="shared" si="2"/>
        <v>382.17810532622002</v>
      </c>
      <c r="BE34" s="32" t="s">
        <v>264</v>
      </c>
      <c r="BF34" s="39" t="s">
        <v>574</v>
      </c>
    </row>
    <row r="35" spans="1:59">
      <c r="A35" s="14" t="s">
        <v>72</v>
      </c>
      <c r="B35" s="19" t="s">
        <v>583</v>
      </c>
      <c r="C35" s="1" t="s">
        <v>558</v>
      </c>
      <c r="D35" s="1" t="s">
        <v>109</v>
      </c>
      <c r="E35" s="1" t="s">
        <v>32</v>
      </c>
      <c r="F35" s="1">
        <v>2002</v>
      </c>
      <c r="G35" s="1" t="s">
        <v>113</v>
      </c>
      <c r="H35" s="1" t="s">
        <v>159</v>
      </c>
      <c r="I35" s="1" t="s">
        <v>36</v>
      </c>
      <c r="J35" s="1" t="s">
        <v>37</v>
      </c>
      <c r="K35" s="1">
        <v>70</v>
      </c>
      <c r="L35" s="1">
        <f>420+290</f>
        <v>710</v>
      </c>
      <c r="M35" s="3">
        <f t="shared" si="3"/>
        <v>2.0285714285714285</v>
      </c>
      <c r="N35" s="1">
        <v>350</v>
      </c>
      <c r="O35" s="2">
        <v>339000000</v>
      </c>
      <c r="P35" s="51">
        <f t="shared" si="1"/>
        <v>175078.88879133592</v>
      </c>
      <c r="Q35" s="51">
        <f t="shared" si="2"/>
        <v>500.22539654667406</v>
      </c>
      <c r="BE35" s="32" t="s">
        <v>264</v>
      </c>
      <c r="BF35" s="39" t="s">
        <v>574</v>
      </c>
    </row>
    <row r="36" spans="1:59">
      <c r="A36" s="14" t="s">
        <v>73</v>
      </c>
      <c r="B36" s="19" t="s">
        <v>555</v>
      </c>
      <c r="C36" s="1" t="s">
        <v>559</v>
      </c>
      <c r="D36" s="1" t="s">
        <v>559</v>
      </c>
      <c r="E36" s="1" t="s">
        <v>32</v>
      </c>
      <c r="F36" s="1">
        <v>2001</v>
      </c>
      <c r="G36" s="1" t="s">
        <v>113</v>
      </c>
      <c r="H36" s="1" t="s">
        <v>35</v>
      </c>
      <c r="I36" s="1" t="s">
        <v>36</v>
      </c>
      <c r="J36" s="1" t="s">
        <v>37</v>
      </c>
      <c r="K36" s="1">
        <v>5.5</v>
      </c>
      <c r="L36" s="1">
        <v>140</v>
      </c>
      <c r="M36" s="3">
        <f t="shared" si="3"/>
        <v>5.6</v>
      </c>
      <c r="N36" s="1">
        <v>25</v>
      </c>
      <c r="O36" s="2">
        <v>25000000</v>
      </c>
      <c r="P36" s="51">
        <f t="shared" si="1"/>
        <v>12911.422477237162</v>
      </c>
      <c r="Q36" s="51">
        <f t="shared" si="2"/>
        <v>516.45689908948646</v>
      </c>
      <c r="BE36" s="32" t="s">
        <v>264</v>
      </c>
      <c r="BF36" s="39" t="s">
        <v>576</v>
      </c>
    </row>
    <row r="37" spans="1:59">
      <c r="A37" s="14" t="s">
        <v>74</v>
      </c>
      <c r="B37" s="19" t="s">
        <v>556</v>
      </c>
      <c r="C37" s="1" t="s">
        <v>560</v>
      </c>
      <c r="D37" s="1" t="s">
        <v>560</v>
      </c>
      <c r="E37" s="1" t="s">
        <v>32</v>
      </c>
      <c r="F37" s="1">
        <v>2001</v>
      </c>
      <c r="G37" s="1" t="s">
        <v>579</v>
      </c>
      <c r="H37" s="1" t="s">
        <v>123</v>
      </c>
      <c r="I37" s="1" t="s">
        <v>580</v>
      </c>
      <c r="J37" s="1" t="s">
        <v>144</v>
      </c>
      <c r="K37" s="1">
        <v>10</v>
      </c>
      <c r="L37" s="1">
        <f>60+255</f>
        <v>315</v>
      </c>
      <c r="BE37" s="32" t="s">
        <v>264</v>
      </c>
      <c r="BF37" s="39" t="s">
        <v>575</v>
      </c>
    </row>
    <row r="38" spans="1:59">
      <c r="A38" s="14" t="s">
        <v>75</v>
      </c>
      <c r="B38" s="19" t="s">
        <v>562</v>
      </c>
      <c r="C38" s="1" t="s">
        <v>561</v>
      </c>
      <c r="D38" s="1" t="s">
        <v>273</v>
      </c>
      <c r="E38" s="1" t="s">
        <v>274</v>
      </c>
      <c r="F38" s="1">
        <v>2002</v>
      </c>
      <c r="G38" s="1" t="s">
        <v>113</v>
      </c>
      <c r="H38" s="1" t="s">
        <v>35</v>
      </c>
      <c r="I38" s="1" t="s">
        <v>36</v>
      </c>
      <c r="J38" s="1" t="s">
        <v>37</v>
      </c>
      <c r="K38" s="1">
        <v>30</v>
      </c>
      <c r="L38" s="1">
        <v>272</v>
      </c>
      <c r="M38" s="3">
        <f>L38/N38</f>
        <v>1.36</v>
      </c>
      <c r="N38" s="1">
        <v>200</v>
      </c>
      <c r="O38" s="2">
        <v>99000000</v>
      </c>
      <c r="P38" s="51">
        <f t="shared" si="1"/>
        <v>51129.233009859163</v>
      </c>
      <c r="Q38" s="51">
        <f t="shared" si="2"/>
        <v>255.6461650492958</v>
      </c>
      <c r="BE38" s="32" t="s">
        <v>264</v>
      </c>
      <c r="BF38" s="39" t="s">
        <v>577</v>
      </c>
    </row>
    <row r="39" spans="1:59">
      <c r="A39" s="14" t="s">
        <v>76</v>
      </c>
      <c r="B39" s="19" t="s">
        <v>564</v>
      </c>
      <c r="C39" s="1" t="s">
        <v>563</v>
      </c>
      <c r="D39" s="1" t="s">
        <v>565</v>
      </c>
      <c r="E39" s="1" t="s">
        <v>299</v>
      </c>
      <c r="F39" s="1" t="s">
        <v>107</v>
      </c>
      <c r="G39" s="1" t="s">
        <v>114</v>
      </c>
      <c r="H39" s="1" t="s">
        <v>123</v>
      </c>
      <c r="I39" s="1" t="s">
        <v>581</v>
      </c>
      <c r="J39" s="1" t="s">
        <v>144</v>
      </c>
      <c r="K39" s="1">
        <v>14</v>
      </c>
      <c r="L39" s="1">
        <v>131</v>
      </c>
      <c r="M39" s="3">
        <f>L39/N39</f>
        <v>1.8985507246376812</v>
      </c>
      <c r="N39" s="1">
        <v>69</v>
      </c>
      <c r="BE39" s="32" t="s">
        <v>264</v>
      </c>
      <c r="BF39" s="39" t="s">
        <v>578</v>
      </c>
    </row>
    <row r="40" spans="1:59">
      <c r="A40" s="14" t="s">
        <v>77</v>
      </c>
      <c r="B40" s="1" t="s">
        <v>271</v>
      </c>
      <c r="C40" s="1" t="s">
        <v>272</v>
      </c>
      <c r="D40" s="1" t="s">
        <v>273</v>
      </c>
      <c r="E40" s="1" t="s">
        <v>274</v>
      </c>
      <c r="F40" s="1">
        <v>1997</v>
      </c>
      <c r="G40" s="1" t="s">
        <v>275</v>
      </c>
      <c r="H40" s="1" t="s">
        <v>159</v>
      </c>
      <c r="I40" s="1" t="s">
        <v>276</v>
      </c>
      <c r="J40" s="1" t="s">
        <v>37</v>
      </c>
      <c r="L40" s="1">
        <v>35</v>
      </c>
      <c r="M40" s="3">
        <v>5.8</v>
      </c>
      <c r="N40" s="1">
        <v>6</v>
      </c>
      <c r="O40" s="2">
        <v>10000000</v>
      </c>
      <c r="P40" s="51">
        <f t="shared" si="1"/>
        <v>5164.5689908948652</v>
      </c>
      <c r="Q40" s="51">
        <f t="shared" si="2"/>
        <v>860.76149848247758</v>
      </c>
      <c r="U40" s="1">
        <v>500</v>
      </c>
      <c r="V40" s="1">
        <v>38</v>
      </c>
      <c r="W40" s="10">
        <f>(U40-V40)/U40</f>
        <v>0.92400000000000004</v>
      </c>
      <c r="X40" s="1">
        <v>288</v>
      </c>
      <c r="Y40" s="1">
        <v>7</v>
      </c>
      <c r="Z40" s="10">
        <f>(X40-Y40)/X40</f>
        <v>0.97569444444444442</v>
      </c>
      <c r="AA40" s="1">
        <v>60</v>
      </c>
      <c r="AB40" s="1">
        <v>7.8</v>
      </c>
      <c r="AC40" s="10">
        <f>(AA40-AB40)/AA40</f>
        <v>0.87</v>
      </c>
      <c r="AD40" s="1">
        <v>50</v>
      </c>
      <c r="AE40" s="1">
        <v>5</v>
      </c>
      <c r="AF40" s="10">
        <f>(AD40-AE40)/AD40</f>
        <v>0.9</v>
      </c>
      <c r="AG40" s="1">
        <v>0.3</v>
      </c>
      <c r="AH40" s="1">
        <v>0.6</v>
      </c>
      <c r="AI40" s="10">
        <f>(AG40-AH40)/AG40</f>
        <v>-1</v>
      </c>
      <c r="AJ40" s="1">
        <v>5.19</v>
      </c>
      <c r="AK40" s="1">
        <v>0.32</v>
      </c>
      <c r="AL40" s="10">
        <f>(AJ40-AK40)/AJ40</f>
        <v>0.93834296724470134</v>
      </c>
      <c r="AU40" s="1"/>
      <c r="AX40" s="12"/>
      <c r="BA40" s="1"/>
      <c r="BD40" s="1"/>
      <c r="BE40" s="32" t="s">
        <v>277</v>
      </c>
    </row>
    <row r="41" spans="1:59">
      <c r="A41" s="14" t="s">
        <v>78</v>
      </c>
      <c r="B41" s="23" t="s">
        <v>278</v>
      </c>
      <c r="C41" s="23" t="s">
        <v>279</v>
      </c>
      <c r="D41" s="23" t="s">
        <v>279</v>
      </c>
      <c r="E41" s="23" t="s">
        <v>280</v>
      </c>
      <c r="F41" s="23">
        <v>2000</v>
      </c>
      <c r="G41" s="23" t="s">
        <v>281</v>
      </c>
      <c r="H41" s="23" t="s">
        <v>290</v>
      </c>
      <c r="I41" s="23" t="s">
        <v>285</v>
      </c>
      <c r="J41" s="23" t="s">
        <v>288</v>
      </c>
      <c r="K41" s="23">
        <v>3600</v>
      </c>
      <c r="L41" s="23">
        <v>95000</v>
      </c>
      <c r="M41" s="24"/>
      <c r="N41" s="23"/>
      <c r="O41" s="25"/>
      <c r="P41" s="25"/>
      <c r="Q41" s="25"/>
      <c r="R41" s="23"/>
      <c r="S41" s="23"/>
      <c r="T41" s="23"/>
      <c r="U41" s="23"/>
      <c r="V41" s="23"/>
      <c r="W41" s="23"/>
      <c r="X41" s="23"/>
      <c r="Y41" s="26"/>
      <c r="Z41" s="23"/>
      <c r="AA41" s="23"/>
      <c r="AB41" s="23"/>
      <c r="AC41" s="23"/>
      <c r="AD41" s="23"/>
      <c r="AE41" s="23"/>
      <c r="AF41" s="23"/>
      <c r="AG41" s="23"/>
      <c r="AH41" s="23"/>
      <c r="AI41" s="23"/>
      <c r="AJ41" s="23"/>
      <c r="AK41" s="23"/>
      <c r="AL41" s="23"/>
      <c r="AM41" s="27"/>
      <c r="AN41" s="27"/>
      <c r="AO41" s="27"/>
      <c r="AP41" s="27"/>
      <c r="AQ41" s="27"/>
      <c r="AR41" s="27"/>
      <c r="AS41" s="23"/>
      <c r="AT41" s="23"/>
      <c r="AU41" s="23"/>
      <c r="AV41" s="27"/>
      <c r="AW41" s="27"/>
      <c r="AX41" s="27"/>
      <c r="AY41" s="23"/>
      <c r="AZ41" s="23"/>
      <c r="BA41" s="23"/>
      <c r="BB41" s="23"/>
      <c r="BC41" s="23"/>
      <c r="BD41" s="23"/>
      <c r="BE41" s="33" t="s">
        <v>282</v>
      </c>
      <c r="BF41" s="40" t="s">
        <v>295</v>
      </c>
      <c r="BG41" s="23" t="s">
        <v>294</v>
      </c>
    </row>
    <row r="42" spans="1:59">
      <c r="A42" s="14" t="s">
        <v>79</v>
      </c>
      <c r="B42" s="23" t="s">
        <v>283</v>
      </c>
      <c r="C42" s="23" t="s">
        <v>284</v>
      </c>
      <c r="D42" s="23" t="s">
        <v>284</v>
      </c>
      <c r="E42" s="23" t="s">
        <v>280</v>
      </c>
      <c r="F42" s="23">
        <v>1994</v>
      </c>
      <c r="G42" s="23" t="s">
        <v>281</v>
      </c>
      <c r="H42" s="23" t="s">
        <v>291</v>
      </c>
      <c r="I42" s="23" t="s">
        <v>285</v>
      </c>
      <c r="J42" s="23" t="s">
        <v>289</v>
      </c>
      <c r="K42" s="23" t="s">
        <v>287</v>
      </c>
      <c r="L42" s="23">
        <v>70</v>
      </c>
      <c r="M42" s="24"/>
      <c r="N42" s="23"/>
      <c r="O42" s="25">
        <v>1100000</v>
      </c>
      <c r="P42" s="51">
        <f t="shared" si="1"/>
        <v>568.10258899843518</v>
      </c>
      <c r="Q42" s="25"/>
      <c r="R42" s="23"/>
      <c r="S42" s="23"/>
      <c r="T42" s="23"/>
      <c r="U42" s="23"/>
      <c r="V42" s="23"/>
      <c r="W42" s="23"/>
      <c r="X42" s="23">
        <v>5053</v>
      </c>
      <c r="Y42" s="23">
        <v>776</v>
      </c>
      <c r="Z42" s="10">
        <f>(X42-Y42)/X42</f>
        <v>0.84642786463487041</v>
      </c>
      <c r="AA42" s="23">
        <v>12.1</v>
      </c>
      <c r="AB42" s="23">
        <v>5.7</v>
      </c>
      <c r="AC42" s="10">
        <f>(AA42-AB42)/AA42</f>
        <v>0.52892561983471076</v>
      </c>
      <c r="AD42" s="23">
        <v>1.25</v>
      </c>
      <c r="AE42" s="23">
        <v>0.86</v>
      </c>
      <c r="AF42" s="10">
        <f>(AD42-AE42)/AD42</f>
        <v>0.312</v>
      </c>
      <c r="AG42" s="23">
        <v>7.9</v>
      </c>
      <c r="AH42" s="23">
        <v>3</v>
      </c>
      <c r="AI42" s="10">
        <f>(AG42-AH42)/AG42</f>
        <v>0.620253164556962</v>
      </c>
      <c r="AJ42" s="23">
        <v>17.399999999999999</v>
      </c>
      <c r="AK42" s="23">
        <v>8.6999999999999993</v>
      </c>
      <c r="AL42" s="10">
        <f>(AJ42-AK42)/AJ42</f>
        <v>0.5</v>
      </c>
      <c r="AM42" s="27"/>
      <c r="AN42" s="27"/>
      <c r="AO42" s="27"/>
      <c r="AP42" s="27"/>
      <c r="AQ42" s="27"/>
      <c r="AR42" s="27"/>
      <c r="AS42" s="23"/>
      <c r="AT42" s="23"/>
      <c r="AU42" s="23"/>
      <c r="AV42" s="27"/>
      <c r="AW42" s="27"/>
      <c r="AX42" s="27"/>
      <c r="AY42" s="23"/>
      <c r="AZ42" s="23"/>
      <c r="BA42" s="23"/>
      <c r="BB42" s="23"/>
      <c r="BC42" s="23"/>
      <c r="BD42" s="23"/>
      <c r="BE42" s="33" t="s">
        <v>286</v>
      </c>
    </row>
    <row r="43" spans="1:59">
      <c r="A43" s="14" t="s">
        <v>80</v>
      </c>
      <c r="B43" s="28" t="s">
        <v>296</v>
      </c>
      <c r="C43" s="28" t="s">
        <v>297</v>
      </c>
      <c r="D43" s="28" t="s">
        <v>298</v>
      </c>
      <c r="E43" s="28" t="s">
        <v>299</v>
      </c>
      <c r="F43" s="28">
        <v>1995</v>
      </c>
      <c r="G43" s="28" t="s">
        <v>114</v>
      </c>
      <c r="H43" s="28" t="s">
        <v>318</v>
      </c>
      <c r="I43" s="28" t="s">
        <v>36</v>
      </c>
      <c r="J43" s="28" t="s">
        <v>37</v>
      </c>
      <c r="K43" s="28">
        <v>3</v>
      </c>
      <c r="L43" s="28">
        <v>70</v>
      </c>
      <c r="M43" s="29">
        <f t="shared" ref="M43:M52" si="4">L43/N43</f>
        <v>2.3333333333333335</v>
      </c>
      <c r="N43" s="28">
        <v>30</v>
      </c>
      <c r="O43" s="30">
        <v>13000000</v>
      </c>
      <c r="P43" s="51">
        <f t="shared" si="1"/>
        <v>6713.9396881633247</v>
      </c>
      <c r="Q43" s="51">
        <f t="shared" ref="Q43:Q51" si="5">P43/N43</f>
        <v>223.79798960544414</v>
      </c>
      <c r="R43" s="28">
        <v>730</v>
      </c>
      <c r="S43" s="28">
        <v>21</v>
      </c>
      <c r="T43" s="22">
        <f>(R43-S43)/R43</f>
        <v>0.97123287671232872</v>
      </c>
      <c r="U43" s="28"/>
      <c r="V43" s="28"/>
      <c r="W43" s="28"/>
      <c r="X43" s="28"/>
      <c r="Y43" s="28"/>
      <c r="Z43" s="28"/>
      <c r="AA43" s="28"/>
      <c r="AB43" s="28"/>
      <c r="AC43" s="28"/>
      <c r="AD43" s="28">
        <v>97.1</v>
      </c>
      <c r="AE43" s="28">
        <v>0.1</v>
      </c>
      <c r="AF43" s="22">
        <f>(AD43-AE43)/AD43</f>
        <v>0.99897013388259537</v>
      </c>
      <c r="AG43" s="28">
        <v>0</v>
      </c>
      <c r="AH43" s="28">
        <v>80</v>
      </c>
      <c r="AI43" s="28"/>
      <c r="AJ43" s="28">
        <v>19</v>
      </c>
      <c r="AK43" s="28">
        <v>1.7</v>
      </c>
      <c r="AL43" s="10">
        <f>(AJ43-AK43)/AJ43</f>
        <v>0.91052631578947374</v>
      </c>
      <c r="AM43" s="31"/>
      <c r="AN43" s="31"/>
      <c r="AO43" s="31"/>
      <c r="AP43" s="31"/>
      <c r="AQ43" s="31"/>
      <c r="AR43" s="31"/>
      <c r="AS43" s="28"/>
      <c r="AT43" s="28"/>
      <c r="AU43" s="28"/>
      <c r="AV43" s="31"/>
      <c r="AW43" s="31"/>
      <c r="AX43" s="31"/>
      <c r="AY43" s="28"/>
      <c r="AZ43" s="28"/>
      <c r="BA43" s="28"/>
      <c r="BB43" s="28"/>
      <c r="BC43" s="28"/>
      <c r="BD43" s="28"/>
      <c r="BE43" s="36" t="s">
        <v>300</v>
      </c>
    </row>
    <row r="44" spans="1:59">
      <c r="A44" s="14" t="s">
        <v>81</v>
      </c>
      <c r="B44" s="1" t="s">
        <v>301</v>
      </c>
      <c r="C44" s="1" t="s">
        <v>302</v>
      </c>
      <c r="D44" s="1" t="s">
        <v>303</v>
      </c>
      <c r="E44" s="1" t="s">
        <v>274</v>
      </c>
      <c r="F44" s="1">
        <v>1996</v>
      </c>
      <c r="G44" s="1" t="s">
        <v>114</v>
      </c>
      <c r="H44" s="28" t="s">
        <v>318</v>
      </c>
      <c r="I44" s="1" t="s">
        <v>36</v>
      </c>
      <c r="J44" s="1" t="s">
        <v>37</v>
      </c>
      <c r="K44" s="1">
        <v>6</v>
      </c>
      <c r="L44" s="1">
        <v>112</v>
      </c>
      <c r="M44" s="3">
        <f t="shared" si="4"/>
        <v>2.8</v>
      </c>
      <c r="N44" s="1">
        <v>40</v>
      </c>
      <c r="O44" s="2">
        <v>16500000</v>
      </c>
      <c r="P44" s="51">
        <f t="shared" si="1"/>
        <v>8521.5388349765271</v>
      </c>
      <c r="Q44" s="51">
        <f t="shared" si="5"/>
        <v>213.03847087441318</v>
      </c>
      <c r="R44" s="1">
        <v>150</v>
      </c>
      <c r="S44" s="1">
        <v>2</v>
      </c>
      <c r="T44" s="22">
        <f>(R44-S44)/R44</f>
        <v>0.98666666666666669</v>
      </c>
      <c r="U44" s="1">
        <v>253</v>
      </c>
      <c r="V44" s="1">
        <v>0.2</v>
      </c>
      <c r="W44" s="22">
        <f>(U44-V44)/U44</f>
        <v>0.99920948616600791</v>
      </c>
      <c r="AD44" s="1">
        <v>69.7</v>
      </c>
      <c r="AE44" s="1">
        <v>25.9</v>
      </c>
      <c r="AF44" s="10">
        <f>(AD44-AE44)/AD44</f>
        <v>0.6284074605451937</v>
      </c>
      <c r="AG44" s="1">
        <v>0</v>
      </c>
      <c r="AH44" s="1">
        <v>49.3</v>
      </c>
      <c r="AJ44" s="1">
        <v>8</v>
      </c>
      <c r="AK44" s="1">
        <v>0.8</v>
      </c>
      <c r="AL44" s="10">
        <f>(AJ44-AK44)/AJ44</f>
        <v>0.9</v>
      </c>
      <c r="AU44" s="1"/>
      <c r="AX44" s="12"/>
      <c r="BA44" s="1"/>
      <c r="BD44" s="1"/>
      <c r="BE44" s="32" t="s">
        <v>300</v>
      </c>
    </row>
    <row r="45" spans="1:59">
      <c r="A45" s="14" t="s">
        <v>82</v>
      </c>
      <c r="B45" s="1" t="s">
        <v>304</v>
      </c>
      <c r="C45" s="1" t="s">
        <v>305</v>
      </c>
      <c r="D45" s="1" t="s">
        <v>121</v>
      </c>
      <c r="E45" s="1" t="s">
        <v>32</v>
      </c>
      <c r="F45" s="1">
        <v>1997</v>
      </c>
      <c r="G45" s="1" t="s">
        <v>114</v>
      </c>
      <c r="H45" s="28" t="s">
        <v>318</v>
      </c>
      <c r="I45" s="1" t="s">
        <v>36</v>
      </c>
      <c r="J45" s="1" t="s">
        <v>37</v>
      </c>
      <c r="K45" s="1">
        <v>6</v>
      </c>
      <c r="L45" s="1">
        <v>90</v>
      </c>
      <c r="M45" s="3">
        <f t="shared" si="4"/>
        <v>3</v>
      </c>
      <c r="N45" s="1">
        <v>30</v>
      </c>
      <c r="O45" s="2">
        <v>12000000</v>
      </c>
      <c r="P45" s="51">
        <f t="shared" si="1"/>
        <v>6197.4827890738379</v>
      </c>
      <c r="Q45" s="51">
        <f t="shared" si="5"/>
        <v>206.58275963579459</v>
      </c>
      <c r="R45" s="1">
        <v>155</v>
      </c>
      <c r="S45" s="1">
        <v>4</v>
      </c>
      <c r="T45" s="22">
        <f>(R45-S45)/R45</f>
        <v>0.97419354838709682</v>
      </c>
      <c r="U45" s="1">
        <v>264</v>
      </c>
      <c r="V45" s="1">
        <v>21</v>
      </c>
      <c r="W45" s="10">
        <f>(U45-V45)/U45</f>
        <v>0.92045454545454541</v>
      </c>
      <c r="AD45" s="1">
        <v>97.1</v>
      </c>
      <c r="AE45" s="1">
        <v>8</v>
      </c>
      <c r="AF45" s="10">
        <f>(AD45-AE45)/AD45</f>
        <v>0.91761071060762101</v>
      </c>
      <c r="AG45" s="1">
        <v>0</v>
      </c>
      <c r="AH45" s="1">
        <v>25</v>
      </c>
      <c r="AJ45" s="1">
        <v>10.5</v>
      </c>
      <c r="AK45" s="1">
        <v>1.4</v>
      </c>
      <c r="AL45" s="10">
        <f>(AJ45-AK45)/AJ45</f>
        <v>0.86666666666666659</v>
      </c>
      <c r="AU45" s="1"/>
      <c r="AX45" s="12"/>
      <c r="BA45" s="1"/>
      <c r="BD45" s="1"/>
      <c r="BE45" s="32" t="s">
        <v>300</v>
      </c>
    </row>
    <row r="46" spans="1:59">
      <c r="A46" s="14" t="s">
        <v>83</v>
      </c>
      <c r="B46" s="1" t="s">
        <v>306</v>
      </c>
      <c r="C46" s="1" t="s">
        <v>307</v>
      </c>
      <c r="D46" s="1" t="s">
        <v>307</v>
      </c>
      <c r="E46" s="1" t="s">
        <v>280</v>
      </c>
      <c r="F46" s="1">
        <v>1999</v>
      </c>
      <c r="G46" s="1" t="s">
        <v>114</v>
      </c>
      <c r="H46" s="28" t="s">
        <v>318</v>
      </c>
      <c r="I46" s="1" t="s">
        <v>36</v>
      </c>
      <c r="J46" s="1" t="s">
        <v>37</v>
      </c>
      <c r="K46" s="1">
        <v>1.2</v>
      </c>
      <c r="L46" s="1">
        <v>26</v>
      </c>
      <c r="M46" s="3">
        <f t="shared" si="4"/>
        <v>3.25</v>
      </c>
      <c r="N46" s="1">
        <v>8</v>
      </c>
      <c r="O46" s="2">
        <v>4630000</v>
      </c>
      <c r="P46" s="51">
        <f t="shared" si="1"/>
        <v>2391.1954427843225</v>
      </c>
      <c r="Q46" s="51">
        <f t="shared" si="5"/>
        <v>298.89943034804031</v>
      </c>
      <c r="AU46" s="1"/>
      <c r="AX46" s="12"/>
      <c r="BA46" s="1"/>
      <c r="BD46" s="1"/>
      <c r="BE46" s="32" t="s">
        <v>300</v>
      </c>
    </row>
    <row r="47" spans="1:59">
      <c r="A47" s="14" t="s">
        <v>84</v>
      </c>
      <c r="B47" s="1" t="s">
        <v>308</v>
      </c>
      <c r="C47" s="1" t="s">
        <v>309</v>
      </c>
      <c r="D47" s="1" t="s">
        <v>310</v>
      </c>
      <c r="E47" s="1" t="s">
        <v>311</v>
      </c>
      <c r="F47" s="1">
        <v>1999</v>
      </c>
      <c r="G47" s="1" t="s">
        <v>114</v>
      </c>
      <c r="H47" s="28" t="s">
        <v>318</v>
      </c>
      <c r="I47" s="1" t="s">
        <v>36</v>
      </c>
      <c r="J47" s="1" t="s">
        <v>37</v>
      </c>
      <c r="K47" s="1">
        <v>7.2</v>
      </c>
      <c r="L47" s="1">
        <v>175</v>
      </c>
      <c r="M47" s="3">
        <f t="shared" si="4"/>
        <v>2.9166666666666665</v>
      </c>
      <c r="N47" s="1">
        <v>60</v>
      </c>
      <c r="O47" s="2">
        <v>28000000</v>
      </c>
      <c r="P47" s="51">
        <f t="shared" si="1"/>
        <v>14460.793174505621</v>
      </c>
      <c r="Q47" s="51">
        <f t="shared" si="5"/>
        <v>241.0132195750937</v>
      </c>
      <c r="AU47" s="1"/>
      <c r="AX47" s="12"/>
      <c r="BA47" s="1"/>
      <c r="BD47" s="1"/>
      <c r="BE47" s="32" t="s">
        <v>300</v>
      </c>
    </row>
    <row r="48" spans="1:59">
      <c r="A48" s="14" t="s">
        <v>85</v>
      </c>
      <c r="B48" s="1" t="s">
        <v>312</v>
      </c>
      <c r="C48" s="1" t="s">
        <v>313</v>
      </c>
      <c r="D48" s="1" t="s">
        <v>310</v>
      </c>
      <c r="E48" s="1" t="s">
        <v>311</v>
      </c>
      <c r="F48" s="1">
        <v>2000</v>
      </c>
      <c r="G48" s="1" t="s">
        <v>114</v>
      </c>
      <c r="H48" s="28" t="s">
        <v>318</v>
      </c>
      <c r="I48" s="1" t="s">
        <v>36</v>
      </c>
      <c r="J48" s="1" t="s">
        <v>37</v>
      </c>
      <c r="K48" s="1">
        <v>6</v>
      </c>
      <c r="L48" s="1">
        <v>108</v>
      </c>
      <c r="M48" s="3">
        <f t="shared" si="4"/>
        <v>2.4</v>
      </c>
      <c r="N48" s="1">
        <v>45</v>
      </c>
      <c r="O48" s="2">
        <v>22500000</v>
      </c>
      <c r="P48" s="51">
        <f t="shared" si="1"/>
        <v>11620.280229513446</v>
      </c>
      <c r="Q48" s="51">
        <f t="shared" si="5"/>
        <v>258.22844954474323</v>
      </c>
      <c r="AU48" s="1"/>
      <c r="AX48" s="12"/>
      <c r="BA48" s="1"/>
      <c r="BD48" s="1"/>
      <c r="BE48" s="32" t="s">
        <v>300</v>
      </c>
    </row>
    <row r="49" spans="1:57">
      <c r="A49" s="14" t="s">
        <v>86</v>
      </c>
      <c r="B49" s="1" t="s">
        <v>314</v>
      </c>
      <c r="C49" s="1" t="s">
        <v>315</v>
      </c>
      <c r="D49" s="1" t="s">
        <v>316</v>
      </c>
      <c r="E49" s="1" t="s">
        <v>274</v>
      </c>
      <c r="F49" s="1">
        <v>2000</v>
      </c>
      <c r="G49" s="1" t="s">
        <v>114</v>
      </c>
      <c r="H49" s="28" t="s">
        <v>318</v>
      </c>
      <c r="I49" s="1" t="s">
        <v>36</v>
      </c>
      <c r="J49" s="1" t="s">
        <v>37</v>
      </c>
      <c r="K49" s="1">
        <v>2.4</v>
      </c>
      <c r="L49" s="1">
        <v>63</v>
      </c>
      <c r="M49" s="3">
        <f t="shared" si="4"/>
        <v>3.15</v>
      </c>
      <c r="N49" s="1">
        <v>20</v>
      </c>
      <c r="O49" s="2">
        <v>8500000</v>
      </c>
      <c r="P49" s="51">
        <f t="shared" si="1"/>
        <v>4389.8836422606355</v>
      </c>
      <c r="Q49" s="51">
        <f t="shared" si="5"/>
        <v>219.49418211303177</v>
      </c>
      <c r="AU49" s="1"/>
      <c r="AX49" s="12"/>
      <c r="BA49" s="1"/>
      <c r="BD49" s="1"/>
      <c r="BE49" s="32" t="s">
        <v>300</v>
      </c>
    </row>
    <row r="50" spans="1:57">
      <c r="A50" s="14" t="s">
        <v>87</v>
      </c>
      <c r="B50" s="1" t="s">
        <v>319</v>
      </c>
      <c r="C50" s="1" t="s">
        <v>317</v>
      </c>
      <c r="D50" s="1" t="s">
        <v>121</v>
      </c>
      <c r="E50" s="1" t="s">
        <v>32</v>
      </c>
      <c r="F50" s="1">
        <v>2000</v>
      </c>
      <c r="G50" s="1" t="s">
        <v>114</v>
      </c>
      <c r="H50" s="28" t="s">
        <v>318</v>
      </c>
      <c r="I50" s="1" t="s">
        <v>36</v>
      </c>
      <c r="J50" s="1" t="s">
        <v>37</v>
      </c>
      <c r="K50" s="1">
        <v>1.2</v>
      </c>
      <c r="L50" s="1">
        <v>26</v>
      </c>
      <c r="M50" s="3">
        <f t="shared" si="4"/>
        <v>3.25</v>
      </c>
      <c r="N50" s="1">
        <v>8</v>
      </c>
      <c r="O50" s="2">
        <v>5520000</v>
      </c>
      <c r="P50" s="51">
        <f t="shared" si="1"/>
        <v>2850.8420829739653</v>
      </c>
      <c r="Q50" s="51">
        <f t="shared" si="5"/>
        <v>356.35526037174566</v>
      </c>
      <c r="AU50" s="1"/>
      <c r="AX50" s="12"/>
      <c r="BA50" s="1"/>
      <c r="BD50" s="1"/>
      <c r="BE50" s="32" t="s">
        <v>300</v>
      </c>
    </row>
    <row r="51" spans="1:57">
      <c r="A51" s="14" t="s">
        <v>88</v>
      </c>
      <c r="B51" s="1" t="s">
        <v>320</v>
      </c>
      <c r="C51" s="1" t="s">
        <v>321</v>
      </c>
      <c r="D51" s="1" t="s">
        <v>303</v>
      </c>
      <c r="E51" s="1" t="s">
        <v>274</v>
      </c>
      <c r="F51" s="1">
        <v>1999</v>
      </c>
      <c r="G51" s="1" t="s">
        <v>322</v>
      </c>
      <c r="H51" s="1" t="s">
        <v>35</v>
      </c>
      <c r="I51" s="1" t="s">
        <v>323</v>
      </c>
      <c r="J51" s="1" t="s">
        <v>37</v>
      </c>
      <c r="K51" s="1">
        <v>2.75</v>
      </c>
      <c r="L51" s="1">
        <v>150</v>
      </c>
      <c r="M51" s="3">
        <f t="shared" si="4"/>
        <v>3.9473684210526314</v>
      </c>
      <c r="N51" s="1">
        <v>38</v>
      </c>
      <c r="O51" s="2">
        <v>47600000</v>
      </c>
      <c r="P51" s="51">
        <f t="shared" si="1"/>
        <v>24583.348396659556</v>
      </c>
      <c r="Q51" s="51">
        <f t="shared" si="5"/>
        <v>646.93022096472521</v>
      </c>
      <c r="AU51" s="1"/>
      <c r="AX51" s="12"/>
      <c r="BA51" s="1"/>
      <c r="BD51" s="1"/>
      <c r="BE51" s="32" t="s">
        <v>324</v>
      </c>
    </row>
    <row r="52" spans="1:57">
      <c r="A52" s="14" t="s">
        <v>89</v>
      </c>
      <c r="B52" s="1" t="s">
        <v>325</v>
      </c>
      <c r="C52" s="1" t="s">
        <v>326</v>
      </c>
      <c r="D52" s="1" t="s">
        <v>259</v>
      </c>
      <c r="E52" s="1" t="s">
        <v>260</v>
      </c>
      <c r="F52" s="1">
        <v>1997</v>
      </c>
      <c r="G52" s="1" t="s">
        <v>114</v>
      </c>
      <c r="H52" s="1" t="s">
        <v>123</v>
      </c>
      <c r="I52" s="1" t="s">
        <v>36</v>
      </c>
      <c r="J52" s="1" t="s">
        <v>327</v>
      </c>
      <c r="K52" s="1">
        <v>7</v>
      </c>
      <c r="L52" s="1">
        <v>160</v>
      </c>
      <c r="M52" s="3">
        <f t="shared" si="4"/>
        <v>2</v>
      </c>
      <c r="N52" s="1">
        <v>80</v>
      </c>
      <c r="U52" s="1">
        <v>224.7</v>
      </c>
      <c r="V52" s="1">
        <v>47.5</v>
      </c>
      <c r="W52" s="10">
        <f>(U52-V52)/U52</f>
        <v>0.78860703159768575</v>
      </c>
      <c r="X52" s="1">
        <v>200</v>
      </c>
      <c r="Y52" s="1">
        <v>32</v>
      </c>
      <c r="Z52" s="10">
        <f>(X52-Y52)/X52</f>
        <v>0.84</v>
      </c>
      <c r="AA52" s="1">
        <v>60</v>
      </c>
      <c r="AB52" s="1">
        <v>35.5</v>
      </c>
      <c r="AC52" s="10">
        <f>(AA52-AB52)/AA52</f>
        <v>0.40833333333333333</v>
      </c>
      <c r="AD52" s="1">
        <v>50.1</v>
      </c>
      <c r="AE52" s="1">
        <v>39</v>
      </c>
      <c r="AF52" s="10">
        <f>(AD52-AE52)/AD52</f>
        <v>0.22155688622754494</v>
      </c>
      <c r="AG52" s="1">
        <v>0</v>
      </c>
      <c r="AH52" s="1">
        <v>0</v>
      </c>
      <c r="AI52" s="1">
        <v>0</v>
      </c>
      <c r="AJ52" s="1">
        <v>11</v>
      </c>
      <c r="AK52" s="1">
        <v>7.1</v>
      </c>
      <c r="AL52" s="10">
        <f>(AJ52-AK52)/AJ52</f>
        <v>0.35454545454545455</v>
      </c>
      <c r="AU52" s="1"/>
      <c r="AX52" s="12"/>
      <c r="BA52" s="1"/>
      <c r="BD52" s="1"/>
      <c r="BE52" s="32" t="s">
        <v>328</v>
      </c>
    </row>
    <row r="53" spans="1:57">
      <c r="A53" s="14" t="s">
        <v>90</v>
      </c>
      <c r="B53" s="1" t="s">
        <v>329</v>
      </c>
      <c r="C53" s="1" t="s">
        <v>329</v>
      </c>
      <c r="D53" s="1" t="s">
        <v>307</v>
      </c>
      <c r="E53" s="1" t="s">
        <v>280</v>
      </c>
      <c r="F53" s="1">
        <v>1998</v>
      </c>
      <c r="G53" s="23" t="s">
        <v>281</v>
      </c>
      <c r="H53" s="1" t="s">
        <v>330</v>
      </c>
      <c r="I53" s="1" t="s">
        <v>331</v>
      </c>
      <c r="J53" s="1" t="s">
        <v>37</v>
      </c>
      <c r="K53" s="1">
        <v>2000</v>
      </c>
      <c r="L53" s="1">
        <v>60000</v>
      </c>
      <c r="O53" s="2">
        <v>3000000000</v>
      </c>
      <c r="P53" s="51">
        <f t="shared" si="1"/>
        <v>1549370.6972684595</v>
      </c>
      <c r="X53" s="1">
        <v>33</v>
      </c>
      <c r="Y53" s="1">
        <v>10</v>
      </c>
      <c r="Z53" s="10">
        <f>(X53-Y53)/X53</f>
        <v>0.69696969696969702</v>
      </c>
      <c r="AA53" s="1">
        <v>4.8</v>
      </c>
      <c r="AB53" s="1">
        <v>2.7</v>
      </c>
      <c r="AC53" s="10">
        <f>(AA53-AB53)/AA53</f>
        <v>0.43749999999999994</v>
      </c>
      <c r="AD53" s="1">
        <v>0.16</v>
      </c>
      <c r="AE53" s="1">
        <v>0.11</v>
      </c>
      <c r="AF53" s="10">
        <f>(AD53-AE53)/AD53</f>
        <v>0.3125</v>
      </c>
      <c r="AG53" s="1">
        <v>4.0999999999999996</v>
      </c>
      <c r="AH53" s="1">
        <v>1.7</v>
      </c>
      <c r="AI53" s="10">
        <f>(AG53-AH53)/AG53</f>
        <v>0.58536585365853655</v>
      </c>
      <c r="AJ53" s="1">
        <v>0.1</v>
      </c>
      <c r="AK53" s="1">
        <v>0.01</v>
      </c>
      <c r="AL53" s="10">
        <f>(AJ53-AK53)/AJ53</f>
        <v>0.9</v>
      </c>
      <c r="BE53" s="32" t="s">
        <v>332</v>
      </c>
    </row>
    <row r="54" spans="1:57">
      <c r="A54" s="14" t="s">
        <v>91</v>
      </c>
      <c r="B54" s="1" t="s">
        <v>344</v>
      </c>
      <c r="C54" s="1" t="s">
        <v>344</v>
      </c>
      <c r="D54" s="1" t="s">
        <v>346</v>
      </c>
      <c r="E54" s="1" t="s">
        <v>345</v>
      </c>
      <c r="F54" s="1">
        <v>1993</v>
      </c>
      <c r="G54" s="1" t="s">
        <v>113</v>
      </c>
      <c r="H54" s="1" t="s">
        <v>347</v>
      </c>
      <c r="I54" s="1" t="s">
        <v>36</v>
      </c>
      <c r="J54" s="1" t="s">
        <v>348</v>
      </c>
      <c r="BE54" s="32" t="s">
        <v>343</v>
      </c>
    </row>
    <row r="55" spans="1:57">
      <c r="A55" s="14" t="s">
        <v>92</v>
      </c>
      <c r="B55" s="1" t="s">
        <v>349</v>
      </c>
      <c r="C55" s="1" t="s">
        <v>349</v>
      </c>
      <c r="D55" s="1" t="s">
        <v>354</v>
      </c>
      <c r="E55" s="1" t="s">
        <v>345</v>
      </c>
      <c r="F55" s="1">
        <v>1993</v>
      </c>
      <c r="G55" s="1" t="s">
        <v>112</v>
      </c>
      <c r="H55" s="1" t="s">
        <v>122</v>
      </c>
      <c r="I55" s="1" t="s">
        <v>36</v>
      </c>
      <c r="J55" s="1" t="s">
        <v>356</v>
      </c>
      <c r="K55" s="1" t="s">
        <v>506</v>
      </c>
      <c r="L55" s="1">
        <v>8374</v>
      </c>
      <c r="M55" s="3">
        <f t="shared" ref="M55:M60" si="6">L55/N55</f>
        <v>1.3956666666666666</v>
      </c>
      <c r="N55" s="1">
        <v>6000</v>
      </c>
      <c r="O55" s="2">
        <v>383400000</v>
      </c>
      <c r="P55" s="51">
        <f t="shared" si="1"/>
        <v>198009.57511090912</v>
      </c>
      <c r="Q55" s="51">
        <f>P55/N55</f>
        <v>33.001595851818188</v>
      </c>
      <c r="R55" s="1">
        <v>3.2</v>
      </c>
      <c r="S55" s="1">
        <v>1.6</v>
      </c>
      <c r="T55" s="22">
        <f>(R55-S55)/R55</f>
        <v>0.5</v>
      </c>
      <c r="U55" s="1">
        <v>14.9</v>
      </c>
      <c r="V55" s="1">
        <v>13.5</v>
      </c>
      <c r="W55" s="10">
        <f>(U55-V55)/U55</f>
        <v>9.3959731543624178E-2</v>
      </c>
      <c r="AG55" s="1">
        <v>8.5399999999999991</v>
      </c>
      <c r="AH55" s="1">
        <v>1.76</v>
      </c>
      <c r="AI55" s="10">
        <f>(AG55-AH55)/AG55</f>
        <v>0.79391100702576112</v>
      </c>
      <c r="AV55" s="12">
        <v>129710</v>
      </c>
      <c r="AW55" s="12">
        <v>130</v>
      </c>
      <c r="AX55" s="22">
        <f>(AV55-AW55)/AV55</f>
        <v>0.99899776424331199</v>
      </c>
      <c r="BE55" s="32" t="s">
        <v>353</v>
      </c>
    </row>
    <row r="56" spans="1:57">
      <c r="A56" s="14" t="s">
        <v>93</v>
      </c>
      <c r="B56" s="1" t="s">
        <v>350</v>
      </c>
      <c r="C56" s="1" t="s">
        <v>350</v>
      </c>
      <c r="D56" s="1" t="s">
        <v>354</v>
      </c>
      <c r="E56" s="1" t="s">
        <v>345</v>
      </c>
      <c r="F56" s="1">
        <v>1993</v>
      </c>
      <c r="G56" s="1" t="s">
        <v>112</v>
      </c>
      <c r="H56" s="1" t="s">
        <v>122</v>
      </c>
      <c r="I56" s="1" t="s">
        <v>36</v>
      </c>
      <c r="J56" s="1" t="s">
        <v>356</v>
      </c>
      <c r="K56" s="1">
        <v>43</v>
      </c>
      <c r="L56" s="1">
        <v>4260</v>
      </c>
      <c r="M56" s="3">
        <f t="shared" si="6"/>
        <v>1.5351351351351352</v>
      </c>
      <c r="N56" s="1">
        <v>2775</v>
      </c>
      <c r="O56" s="2">
        <v>185648000</v>
      </c>
      <c r="P56" s="51">
        <f t="shared" si="1"/>
        <v>95879.190402164983</v>
      </c>
      <c r="Q56" s="51">
        <f>P56/N56</f>
        <v>34.551059604383781</v>
      </c>
      <c r="BE56" s="32" t="s">
        <v>353</v>
      </c>
    </row>
    <row r="57" spans="1:57">
      <c r="A57" s="14" t="s">
        <v>94</v>
      </c>
      <c r="B57" s="1" t="s">
        <v>351</v>
      </c>
      <c r="C57" s="1" t="s">
        <v>351</v>
      </c>
      <c r="D57" s="1" t="s">
        <v>354</v>
      </c>
      <c r="E57" s="1" t="s">
        <v>345</v>
      </c>
      <c r="F57" s="1">
        <v>1993</v>
      </c>
      <c r="G57" s="1" t="s">
        <v>112</v>
      </c>
      <c r="H57" s="1" t="s">
        <v>122</v>
      </c>
      <c r="I57" s="1" t="s">
        <v>36</v>
      </c>
      <c r="J57" s="1" t="s">
        <v>356</v>
      </c>
      <c r="K57" s="1" t="s">
        <v>507</v>
      </c>
      <c r="L57" s="1">
        <v>2120</v>
      </c>
      <c r="M57" s="3">
        <f t="shared" si="6"/>
        <v>1.5703703703703704</v>
      </c>
      <c r="N57" s="1">
        <v>1350</v>
      </c>
      <c r="O57" s="2">
        <v>92880000</v>
      </c>
      <c r="P57" s="51">
        <f t="shared" si="1"/>
        <v>47968.516787431508</v>
      </c>
      <c r="Q57" s="51">
        <f>P57/N57</f>
        <v>35.532234657356675</v>
      </c>
      <c r="BE57" s="32" t="s">
        <v>353</v>
      </c>
    </row>
    <row r="58" spans="1:57">
      <c r="A58" s="14" t="s">
        <v>95</v>
      </c>
      <c r="B58" s="1" t="s">
        <v>352</v>
      </c>
      <c r="C58" s="1" t="s">
        <v>352</v>
      </c>
      <c r="D58" s="1" t="s">
        <v>354</v>
      </c>
      <c r="E58" s="1" t="s">
        <v>345</v>
      </c>
      <c r="F58" s="1">
        <v>1993</v>
      </c>
      <c r="G58" s="1" t="s">
        <v>112</v>
      </c>
      <c r="H58" s="1" t="s">
        <v>122</v>
      </c>
      <c r="I58" s="1" t="s">
        <v>36</v>
      </c>
      <c r="J58" s="1" t="s">
        <v>356</v>
      </c>
      <c r="K58" s="1" t="s">
        <v>508</v>
      </c>
      <c r="L58" s="1">
        <v>2270</v>
      </c>
      <c r="M58" s="3">
        <f t="shared" si="6"/>
        <v>1.5133333333333334</v>
      </c>
      <c r="N58" s="1">
        <v>1500</v>
      </c>
      <c r="O58" s="2">
        <v>92850000</v>
      </c>
      <c r="P58" s="51">
        <f t="shared" si="1"/>
        <v>47953.023080458821</v>
      </c>
      <c r="Q58" s="51">
        <f>P58/N58</f>
        <v>31.968682053639213</v>
      </c>
      <c r="BE58" s="32" t="s">
        <v>353</v>
      </c>
    </row>
    <row r="59" spans="1:57">
      <c r="A59" s="14" t="s">
        <v>96</v>
      </c>
      <c r="B59" s="1" t="s">
        <v>355</v>
      </c>
      <c r="C59" s="1" t="s">
        <v>355</v>
      </c>
      <c r="D59" s="1" t="s">
        <v>354</v>
      </c>
      <c r="E59" s="1" t="s">
        <v>345</v>
      </c>
      <c r="F59" s="1">
        <v>1993</v>
      </c>
      <c r="G59" s="1" t="s">
        <v>112</v>
      </c>
      <c r="H59" s="1" t="s">
        <v>122</v>
      </c>
      <c r="I59" s="1" t="s">
        <v>36</v>
      </c>
      <c r="J59" s="1" t="s">
        <v>356</v>
      </c>
      <c r="K59" s="1" t="s">
        <v>509</v>
      </c>
      <c r="L59" s="1">
        <v>1100</v>
      </c>
      <c r="M59" s="3">
        <f t="shared" si="6"/>
        <v>1.5714285714285714</v>
      </c>
      <c r="N59" s="1">
        <v>700</v>
      </c>
      <c r="O59" s="2">
        <v>46410000</v>
      </c>
      <c r="P59" s="51">
        <f t="shared" si="1"/>
        <v>23968.764686743067</v>
      </c>
      <c r="Q59" s="51">
        <f>P59/N59</f>
        <v>34.241092409632955</v>
      </c>
      <c r="BE59" s="32" t="s">
        <v>353</v>
      </c>
    </row>
    <row r="60" spans="1:57">
      <c r="A60" s="14" t="s">
        <v>97</v>
      </c>
      <c r="B60" s="1" t="s">
        <v>358</v>
      </c>
      <c r="C60" s="1" t="s">
        <v>358</v>
      </c>
      <c r="D60" s="1" t="s">
        <v>303</v>
      </c>
      <c r="E60" s="1" t="s">
        <v>274</v>
      </c>
      <c r="F60" s="1">
        <v>1994</v>
      </c>
      <c r="G60" s="1" t="s">
        <v>113</v>
      </c>
      <c r="H60" s="1" t="s">
        <v>35</v>
      </c>
      <c r="I60" s="1" t="s">
        <v>36</v>
      </c>
      <c r="J60" s="1" t="s">
        <v>37</v>
      </c>
      <c r="K60" s="1">
        <v>30</v>
      </c>
      <c r="L60" s="1">
        <v>82</v>
      </c>
      <c r="M60" s="3">
        <f t="shared" si="6"/>
        <v>1.64</v>
      </c>
      <c r="N60" s="1">
        <v>50</v>
      </c>
      <c r="R60" s="1">
        <v>105</v>
      </c>
      <c r="S60" s="1">
        <v>38</v>
      </c>
      <c r="T60" s="22">
        <f>(R60-S60)/R60</f>
        <v>0.63809523809523805</v>
      </c>
      <c r="U60" s="1">
        <v>281</v>
      </c>
      <c r="V60" s="1">
        <v>113</v>
      </c>
      <c r="W60" s="10">
        <f>(U60-V60)/U60</f>
        <v>0.59786476868327398</v>
      </c>
      <c r="X60" s="1">
        <v>158</v>
      </c>
      <c r="Y60" s="1">
        <v>19</v>
      </c>
      <c r="Z60" s="10">
        <f>(X60-Y60)/X60</f>
        <v>0.879746835443038</v>
      </c>
      <c r="AD60" s="1">
        <v>44.2</v>
      </c>
      <c r="AE60" s="1">
        <v>31.2</v>
      </c>
      <c r="AF60" s="10">
        <f>(AD60-AE60)/AD60</f>
        <v>0.29411764705882359</v>
      </c>
      <c r="AJ60" s="1">
        <v>5.3</v>
      </c>
      <c r="AK60" s="1">
        <v>2.15</v>
      </c>
      <c r="AL60" s="10">
        <f>(AJ60-AK60)/AJ60</f>
        <v>0.59433962264150941</v>
      </c>
      <c r="BE60" s="32" t="s">
        <v>357</v>
      </c>
    </row>
    <row r="61" spans="1:57">
      <c r="A61" s="14" t="s">
        <v>98</v>
      </c>
      <c r="B61" s="1" t="s">
        <v>409</v>
      </c>
      <c r="C61" s="1" t="s">
        <v>409</v>
      </c>
      <c r="D61" s="1" t="s">
        <v>346</v>
      </c>
      <c r="E61" s="1" t="s">
        <v>345</v>
      </c>
      <c r="F61" s="1">
        <v>1994</v>
      </c>
      <c r="G61" s="1" t="s">
        <v>113</v>
      </c>
      <c r="H61" s="1" t="s">
        <v>347</v>
      </c>
      <c r="I61" s="1" t="s">
        <v>36</v>
      </c>
      <c r="J61" s="1" t="s">
        <v>348</v>
      </c>
    </row>
    <row r="62" spans="1:57">
      <c r="A62" s="14" t="s">
        <v>99</v>
      </c>
      <c r="B62" s="1" t="s">
        <v>412</v>
      </c>
      <c r="C62" s="1" t="s">
        <v>411</v>
      </c>
      <c r="D62" s="1" t="s">
        <v>411</v>
      </c>
      <c r="E62" s="1" t="s">
        <v>280</v>
      </c>
      <c r="F62" s="1">
        <v>1994</v>
      </c>
      <c r="G62" s="1" t="s">
        <v>113</v>
      </c>
      <c r="H62" s="1" t="s">
        <v>35</v>
      </c>
      <c r="I62" s="1" t="s">
        <v>36</v>
      </c>
      <c r="J62" s="1" t="s">
        <v>37</v>
      </c>
      <c r="BE62" s="32" t="s">
        <v>410</v>
      </c>
    </row>
    <row r="63" spans="1:57">
      <c r="A63" s="14" t="s">
        <v>160</v>
      </c>
      <c r="B63" s="1" t="s">
        <v>414</v>
      </c>
      <c r="C63" s="1" t="s">
        <v>413</v>
      </c>
      <c r="D63" s="1" t="s">
        <v>316</v>
      </c>
      <c r="E63" s="1" t="s">
        <v>274</v>
      </c>
      <c r="F63" s="1">
        <v>1994</v>
      </c>
      <c r="G63" s="1" t="s">
        <v>281</v>
      </c>
      <c r="H63" s="1" t="s">
        <v>428</v>
      </c>
      <c r="I63" s="1" t="s">
        <v>416</v>
      </c>
      <c r="J63" s="1" t="s">
        <v>356</v>
      </c>
      <c r="K63" s="1">
        <v>46500</v>
      </c>
      <c r="L63" s="1">
        <v>360500</v>
      </c>
      <c r="M63" s="46">
        <f>L63/N63</f>
        <v>3.2772727272727273</v>
      </c>
      <c r="N63" s="42">
        <v>110000</v>
      </c>
      <c r="U63" s="1">
        <v>82</v>
      </c>
      <c r="V63" s="1">
        <v>60.5</v>
      </c>
      <c r="W63" s="10">
        <f>(U63-V63)/U63</f>
        <v>0.26219512195121952</v>
      </c>
      <c r="AA63" s="1">
        <v>9.8000000000000007</v>
      </c>
      <c r="AB63" s="1">
        <v>4.4000000000000004</v>
      </c>
      <c r="AC63" s="10">
        <f>(AA63-AB63)/AA63</f>
        <v>0.55102040816326525</v>
      </c>
      <c r="AD63" s="1">
        <v>4.5999999999999996</v>
      </c>
      <c r="AE63" s="1">
        <v>1.6</v>
      </c>
      <c r="AF63" s="10">
        <f>(AD63-AE63)/AD63</f>
        <v>0.65217391304347816</v>
      </c>
      <c r="AJ63" s="1">
        <v>1.7</v>
      </c>
      <c r="AK63" s="1">
        <v>0.73</v>
      </c>
      <c r="AL63" s="10">
        <f>(AJ63-AK63)/AJ63</f>
        <v>0.57058823529411762</v>
      </c>
      <c r="BE63" s="32" t="s">
        <v>415</v>
      </c>
    </row>
    <row r="64" spans="1:57">
      <c r="A64" s="14" t="s">
        <v>161</v>
      </c>
      <c r="B64" s="19" t="s">
        <v>419</v>
      </c>
      <c r="C64" s="19" t="s">
        <v>417</v>
      </c>
      <c r="D64" s="19" t="s">
        <v>418</v>
      </c>
      <c r="E64" s="19" t="s">
        <v>32</v>
      </c>
      <c r="F64" s="19">
        <v>1994</v>
      </c>
      <c r="G64" s="19" t="s">
        <v>281</v>
      </c>
      <c r="H64" s="19" t="s">
        <v>35</v>
      </c>
      <c r="I64" s="19" t="s">
        <v>36</v>
      </c>
      <c r="J64" s="19" t="s">
        <v>37</v>
      </c>
      <c r="K64" s="19">
        <v>250</v>
      </c>
      <c r="L64" s="19">
        <v>1650</v>
      </c>
      <c r="M64" s="46">
        <f>L64/N64</f>
        <v>1.65</v>
      </c>
      <c r="N64" s="19">
        <v>1000</v>
      </c>
      <c r="O64" s="47"/>
      <c r="P64" s="47"/>
      <c r="Q64" s="47"/>
      <c r="R64" s="19"/>
      <c r="S64" s="19"/>
      <c r="T64" s="19"/>
      <c r="U64" s="19">
        <v>260</v>
      </c>
      <c r="V64" s="19">
        <v>130</v>
      </c>
      <c r="W64" s="10">
        <f>(U64-V64)/U64</f>
        <v>0.5</v>
      </c>
      <c r="X64" s="19">
        <v>220</v>
      </c>
      <c r="Y64" s="19">
        <v>28</v>
      </c>
      <c r="Z64" s="10">
        <f>(X64-Y64)/X64</f>
        <v>0.87272727272727268</v>
      </c>
      <c r="AA64" s="19"/>
      <c r="AB64" s="19"/>
      <c r="AC64" s="19"/>
      <c r="AD64" s="19">
        <v>32.5</v>
      </c>
      <c r="AE64" s="19">
        <v>13</v>
      </c>
      <c r="AF64" s="10">
        <f>(AD64-AE64)/AD64</f>
        <v>0.6</v>
      </c>
      <c r="AG64" s="19"/>
      <c r="AH64" s="19"/>
      <c r="AI64" s="19"/>
      <c r="AJ64" s="19"/>
      <c r="AK64" s="19"/>
      <c r="AL64" s="19"/>
      <c r="AM64" s="44"/>
      <c r="AN64" s="44"/>
      <c r="AO64" s="44"/>
      <c r="AP64" s="44"/>
      <c r="AQ64" s="44"/>
      <c r="AR64" s="44"/>
      <c r="AS64" s="19">
        <v>3500000</v>
      </c>
      <c r="AT64" s="19">
        <v>130000</v>
      </c>
      <c r="AU64" s="22">
        <f>(AS64-AT64)/AS64</f>
        <v>0.96285714285714286</v>
      </c>
      <c r="AV64" s="44">
        <v>320000</v>
      </c>
      <c r="AW64" s="44">
        <v>8000</v>
      </c>
      <c r="AX64" s="22">
        <f>(AV64-AW64)/AV64</f>
        <v>0.97499999999999998</v>
      </c>
      <c r="AY64" s="19"/>
      <c r="AZ64" s="19"/>
      <c r="BA64" s="45"/>
      <c r="BB64" s="19"/>
      <c r="BC64" s="19"/>
      <c r="BD64" s="45"/>
      <c r="BE64" s="48" t="s">
        <v>420</v>
      </c>
    </row>
    <row r="65" spans="1:58">
      <c r="A65" s="14" t="s">
        <v>162</v>
      </c>
      <c r="B65" s="1" t="s">
        <v>421</v>
      </c>
      <c r="C65" s="1" t="s">
        <v>417</v>
      </c>
      <c r="D65" s="1" t="s">
        <v>418</v>
      </c>
      <c r="E65" s="1" t="s">
        <v>32</v>
      </c>
      <c r="F65" s="1">
        <v>1995</v>
      </c>
      <c r="G65" s="1" t="s">
        <v>281</v>
      </c>
      <c r="H65" s="1" t="s">
        <v>35</v>
      </c>
      <c r="I65" s="1" t="s">
        <v>422</v>
      </c>
      <c r="J65" s="1" t="s">
        <v>37</v>
      </c>
      <c r="BE65" s="32" t="s">
        <v>420</v>
      </c>
    </row>
    <row r="66" spans="1:58">
      <c r="A66" s="14" t="s">
        <v>163</v>
      </c>
      <c r="B66" s="1" t="s">
        <v>425</v>
      </c>
      <c r="C66" s="1" t="s">
        <v>423</v>
      </c>
      <c r="D66" s="1" t="s">
        <v>424</v>
      </c>
      <c r="E66" s="1" t="s">
        <v>280</v>
      </c>
      <c r="F66" s="1">
        <v>1995</v>
      </c>
      <c r="G66" s="1" t="s">
        <v>113</v>
      </c>
      <c r="H66" s="1" t="s">
        <v>35</v>
      </c>
      <c r="I66" s="1" t="s">
        <v>36</v>
      </c>
      <c r="J66" s="1" t="s">
        <v>37</v>
      </c>
      <c r="BE66" s="32" t="s">
        <v>410</v>
      </c>
    </row>
    <row r="67" spans="1:58">
      <c r="A67" s="14" t="s">
        <v>164</v>
      </c>
      <c r="B67" s="1" t="s">
        <v>427</v>
      </c>
      <c r="C67" s="1" t="s">
        <v>426</v>
      </c>
      <c r="D67" s="1" t="s">
        <v>284</v>
      </c>
      <c r="E67" s="1" t="s">
        <v>280</v>
      </c>
      <c r="F67" s="1">
        <v>1997</v>
      </c>
      <c r="G67" s="1" t="s">
        <v>113</v>
      </c>
      <c r="H67" s="1" t="s">
        <v>123</v>
      </c>
      <c r="I67" s="1" t="s">
        <v>36</v>
      </c>
      <c r="J67" s="1" t="s">
        <v>37</v>
      </c>
      <c r="BE67" s="32" t="s">
        <v>514</v>
      </c>
    </row>
    <row r="68" spans="1:58">
      <c r="A68" s="14" t="s">
        <v>165</v>
      </c>
      <c r="B68" s="1" t="s">
        <v>430</v>
      </c>
      <c r="C68" s="1" t="s">
        <v>110</v>
      </c>
      <c r="D68" s="1" t="s">
        <v>110</v>
      </c>
      <c r="E68" s="1" t="s">
        <v>32</v>
      </c>
      <c r="F68" s="1">
        <v>1997</v>
      </c>
      <c r="G68" s="1" t="s">
        <v>446</v>
      </c>
      <c r="H68" s="1" t="s">
        <v>35</v>
      </c>
      <c r="I68" s="1" t="s">
        <v>36</v>
      </c>
      <c r="J68" s="1" t="s">
        <v>37</v>
      </c>
      <c r="K68" s="1">
        <v>0.88</v>
      </c>
      <c r="L68" s="1">
        <v>2.4E-2</v>
      </c>
      <c r="M68" s="46"/>
      <c r="R68" s="1">
        <v>121</v>
      </c>
      <c r="S68" s="1">
        <v>29</v>
      </c>
      <c r="T68" s="22">
        <f>(R68-S68)/R68</f>
        <v>0.76033057851239672</v>
      </c>
      <c r="U68" s="1">
        <v>161</v>
      </c>
      <c r="V68" s="1">
        <v>33</v>
      </c>
      <c r="W68" s="10">
        <f>(U68-V68)/U68</f>
        <v>0.79503105590062106</v>
      </c>
      <c r="X68" s="1">
        <v>69.5</v>
      </c>
      <c r="Y68" s="1">
        <v>5.0999999999999996</v>
      </c>
      <c r="Z68" s="10">
        <f>(X68-Y68)/X68</f>
        <v>0.92661870503597132</v>
      </c>
      <c r="AD68" s="1">
        <v>35.4</v>
      </c>
      <c r="AE68" s="1">
        <v>1.32</v>
      </c>
      <c r="AF68" s="10">
        <f>(AD68-AE68)/AD68</f>
        <v>0.96271186440677969</v>
      </c>
      <c r="AG68" s="1">
        <v>26.9</v>
      </c>
      <c r="AH68" s="1">
        <v>0.11</v>
      </c>
      <c r="AI68" s="22">
        <f>(AG68-AH68)/AG68</f>
        <v>0.99591078066914496</v>
      </c>
      <c r="AJ68" s="1">
        <v>6.8</v>
      </c>
      <c r="AK68" s="1">
        <v>0.9</v>
      </c>
      <c r="AL68" s="10">
        <f>(AJ68-AK68)/AJ68</f>
        <v>0.86764705882352933</v>
      </c>
      <c r="BE68" s="32" t="s">
        <v>429</v>
      </c>
    </row>
    <row r="69" spans="1:58">
      <c r="A69" s="14" t="s">
        <v>166</v>
      </c>
      <c r="B69" s="1" t="s">
        <v>444</v>
      </c>
      <c r="C69" s="1" t="s">
        <v>444</v>
      </c>
      <c r="D69" s="1" t="s">
        <v>424</v>
      </c>
      <c r="E69" s="1" t="s">
        <v>280</v>
      </c>
      <c r="F69" s="1">
        <v>1998</v>
      </c>
      <c r="G69" s="1" t="s">
        <v>113</v>
      </c>
      <c r="H69" s="1" t="s">
        <v>35</v>
      </c>
      <c r="I69" s="1" t="s">
        <v>36</v>
      </c>
      <c r="J69" s="1" t="s">
        <v>37</v>
      </c>
      <c r="K69" s="1">
        <v>120</v>
      </c>
      <c r="L69" s="1">
        <f>518.5+275.4*3+353.5</f>
        <v>1698.1999999999998</v>
      </c>
      <c r="M69" s="46">
        <f>L69/N69</f>
        <v>2.8303333333333329</v>
      </c>
      <c r="N69" s="1">
        <v>600</v>
      </c>
      <c r="O69" s="2">
        <v>280000000</v>
      </c>
      <c r="P69" s="51">
        <f>O69/1936.27</f>
        <v>144607.93174505621</v>
      </c>
      <c r="Q69" s="51">
        <f>P69/N69</f>
        <v>241.01321957509367</v>
      </c>
      <c r="R69" s="1">
        <v>70</v>
      </c>
      <c r="S69" s="1">
        <v>10</v>
      </c>
      <c r="T69" s="22">
        <f>(R69-S69)/R69</f>
        <v>0.8571428571428571</v>
      </c>
      <c r="U69" s="1">
        <v>157</v>
      </c>
      <c r="V69" s="1">
        <v>14</v>
      </c>
      <c r="W69" s="10">
        <f>(U69-V69)/U69</f>
        <v>0.91082802547770703</v>
      </c>
      <c r="X69" s="1">
        <v>11</v>
      </c>
      <c r="Y69" s="1">
        <v>8</v>
      </c>
      <c r="Z69" s="10">
        <f>(X69-Y69)/X69</f>
        <v>0.27272727272727271</v>
      </c>
      <c r="AD69" s="1">
        <v>16.5</v>
      </c>
      <c r="AE69" s="1">
        <v>5.3</v>
      </c>
      <c r="AF69" s="10">
        <f>(AD69-AE69)/AD69</f>
        <v>0.67878787878787872</v>
      </c>
      <c r="AJ69" s="1">
        <v>1.4</v>
      </c>
      <c r="AK69" s="1">
        <v>0.5</v>
      </c>
      <c r="AL69" s="10">
        <f>(AJ69-AK69)/AJ69</f>
        <v>0.64285714285714279</v>
      </c>
      <c r="AU69" s="1"/>
      <c r="AV69" s="12">
        <v>2800000</v>
      </c>
      <c r="AW69" s="12">
        <v>164</v>
      </c>
      <c r="AX69" s="49">
        <f>(AV69-AW69)/AV69</f>
        <v>0.99994142857142854</v>
      </c>
      <c r="BA69" s="1"/>
      <c r="BD69" s="1"/>
      <c r="BE69" s="32" t="s">
        <v>510</v>
      </c>
      <c r="BF69" s="1"/>
    </row>
    <row r="70" spans="1:58">
      <c r="A70" s="14" t="s">
        <v>167</v>
      </c>
      <c r="B70" s="19" t="s">
        <v>445</v>
      </c>
      <c r="C70" s="19" t="s">
        <v>445</v>
      </c>
      <c r="D70" s="19" t="s">
        <v>273</v>
      </c>
      <c r="E70" s="19" t="s">
        <v>274</v>
      </c>
      <c r="F70" s="19">
        <v>1998</v>
      </c>
      <c r="G70" s="19" t="s">
        <v>447</v>
      </c>
      <c r="H70" s="19" t="s">
        <v>122</v>
      </c>
      <c r="I70" s="19" t="s">
        <v>36</v>
      </c>
      <c r="J70" s="19" t="s">
        <v>142</v>
      </c>
      <c r="K70" s="19">
        <v>700</v>
      </c>
      <c r="L70" s="19">
        <v>24000</v>
      </c>
      <c r="M70" s="46">
        <f>L70/N70</f>
        <v>8</v>
      </c>
      <c r="N70" s="19">
        <v>3000</v>
      </c>
      <c r="O70" s="47"/>
      <c r="P70" s="47"/>
      <c r="Q70" s="47"/>
      <c r="R70" s="19"/>
      <c r="S70" s="19"/>
      <c r="T70" s="19"/>
      <c r="U70" s="19">
        <v>335</v>
      </c>
      <c r="V70" s="19">
        <v>44</v>
      </c>
      <c r="W70" s="10">
        <f>(U70-V70)/U70</f>
        <v>0.86865671641791042</v>
      </c>
      <c r="X70" s="19">
        <v>56</v>
      </c>
      <c r="Y70" s="19">
        <v>20</v>
      </c>
      <c r="Z70" s="10">
        <f>(X70-Y70)/X70</f>
        <v>0.6428571428571429</v>
      </c>
      <c r="AA70" s="19"/>
      <c r="AB70" s="19"/>
      <c r="AC70" s="19"/>
      <c r="AD70" s="19">
        <v>38.700000000000003</v>
      </c>
      <c r="AE70" s="19">
        <v>7.7</v>
      </c>
      <c r="AF70" s="10">
        <f>(AD70-AE70)/AD70</f>
        <v>0.8010335917312662</v>
      </c>
      <c r="AG70" s="19">
        <v>0.4</v>
      </c>
      <c r="AH70" s="19">
        <v>7</v>
      </c>
      <c r="AI70" s="19"/>
      <c r="AJ70" s="19">
        <v>5.0999999999999996</v>
      </c>
      <c r="AK70" s="19">
        <v>1</v>
      </c>
      <c r="AL70" s="10">
        <f>(AJ70-AK70)/AJ70</f>
        <v>0.80392156862745101</v>
      </c>
      <c r="AM70" s="44"/>
      <c r="AN70" s="44"/>
      <c r="AO70" s="44"/>
      <c r="AP70" s="44"/>
      <c r="AQ70" s="44"/>
      <c r="AR70" s="44"/>
      <c r="AS70" s="19"/>
      <c r="AT70" s="19"/>
      <c r="AU70" s="45"/>
      <c r="AV70" s="44"/>
      <c r="AW70" s="44"/>
      <c r="AX70" s="45"/>
      <c r="AY70" s="19"/>
      <c r="AZ70" s="19"/>
      <c r="BA70" s="45"/>
      <c r="BB70" s="19"/>
      <c r="BC70" s="19"/>
      <c r="BD70" s="45"/>
      <c r="BE70" s="48" t="s">
        <v>432</v>
      </c>
    </row>
    <row r="71" spans="1:58">
      <c r="A71" s="14" t="s">
        <v>168</v>
      </c>
      <c r="B71" s="19" t="s">
        <v>584</v>
      </c>
      <c r="C71" s="1" t="s">
        <v>451</v>
      </c>
      <c r="D71" s="1" t="s">
        <v>342</v>
      </c>
      <c r="E71" s="1" t="s">
        <v>130</v>
      </c>
      <c r="F71" s="1">
        <v>1998</v>
      </c>
      <c r="G71" s="1" t="s">
        <v>113</v>
      </c>
      <c r="H71" s="1" t="s">
        <v>35</v>
      </c>
      <c r="I71" s="1" t="s">
        <v>36</v>
      </c>
      <c r="J71" s="1" t="s">
        <v>37</v>
      </c>
      <c r="K71" s="1">
        <v>9</v>
      </c>
      <c r="L71" s="1">
        <v>288</v>
      </c>
      <c r="M71" s="46">
        <f>L71/N71</f>
        <v>3.2</v>
      </c>
      <c r="N71" s="1">
        <v>90</v>
      </c>
      <c r="R71" s="1">
        <v>130</v>
      </c>
      <c r="S71" s="1">
        <v>13</v>
      </c>
      <c r="T71" s="22">
        <f>(R71-S71)/R71</f>
        <v>0.9</v>
      </c>
      <c r="U71" s="19">
        <v>257</v>
      </c>
      <c r="V71" s="19">
        <v>32</v>
      </c>
      <c r="W71" s="53">
        <f>(U71-V71)/U71</f>
        <v>0.8754863813229572</v>
      </c>
      <c r="X71" s="13"/>
      <c r="Y71" s="13"/>
      <c r="Z71" s="13"/>
      <c r="AA71" s="13"/>
      <c r="AB71" s="13"/>
      <c r="AC71" s="52"/>
      <c r="AD71" s="13"/>
      <c r="AE71" s="13"/>
      <c r="AF71" s="52"/>
      <c r="BE71" s="32" t="s">
        <v>431</v>
      </c>
      <c r="BF71" s="39" t="s">
        <v>549</v>
      </c>
    </row>
    <row r="72" spans="1:58">
      <c r="A72" s="14" t="s">
        <v>169</v>
      </c>
      <c r="B72" s="1" t="s">
        <v>448</v>
      </c>
      <c r="C72" s="1" t="s">
        <v>449</v>
      </c>
      <c r="D72" s="1" t="s">
        <v>450</v>
      </c>
      <c r="E72" s="1" t="s">
        <v>345</v>
      </c>
      <c r="F72" s="1">
        <v>1997</v>
      </c>
      <c r="BE72" s="32" t="s">
        <v>433</v>
      </c>
    </row>
    <row r="73" spans="1:58">
      <c r="A73" s="14" t="s">
        <v>170</v>
      </c>
      <c r="B73" s="1" t="s">
        <v>452</v>
      </c>
      <c r="C73" s="1" t="s">
        <v>452</v>
      </c>
      <c r="D73" s="1" t="s">
        <v>259</v>
      </c>
      <c r="E73" s="1" t="s">
        <v>260</v>
      </c>
      <c r="F73" s="1">
        <v>1997</v>
      </c>
      <c r="I73" s="1" t="s">
        <v>36</v>
      </c>
      <c r="BE73" s="32" t="s">
        <v>434</v>
      </c>
    </row>
    <row r="74" spans="1:58">
      <c r="A74" s="14" t="s">
        <v>171</v>
      </c>
      <c r="B74" s="1" t="s">
        <v>453</v>
      </c>
      <c r="C74" s="1" t="s">
        <v>259</v>
      </c>
      <c r="D74" s="1" t="s">
        <v>259</v>
      </c>
      <c r="E74" s="1" t="s">
        <v>260</v>
      </c>
      <c r="F74" s="1">
        <v>1997</v>
      </c>
      <c r="I74" s="1" t="s">
        <v>36</v>
      </c>
      <c r="BE74" s="32" t="s">
        <v>435</v>
      </c>
    </row>
    <row r="75" spans="1:58">
      <c r="A75" s="14" t="s">
        <v>172</v>
      </c>
      <c r="B75" s="1" t="s">
        <v>455</v>
      </c>
      <c r="C75" s="1" t="s">
        <v>455</v>
      </c>
      <c r="D75" s="1" t="s">
        <v>454</v>
      </c>
      <c r="E75" s="1" t="s">
        <v>274</v>
      </c>
      <c r="F75" s="1">
        <v>1998</v>
      </c>
      <c r="I75" s="1" t="s">
        <v>36</v>
      </c>
      <c r="BE75" s="32" t="s">
        <v>436</v>
      </c>
    </row>
    <row r="76" spans="1:58">
      <c r="A76" s="14" t="s">
        <v>173</v>
      </c>
      <c r="B76" s="1" t="s">
        <v>457</v>
      </c>
      <c r="C76" s="1" t="s">
        <v>457</v>
      </c>
      <c r="D76" s="1" t="s">
        <v>456</v>
      </c>
      <c r="E76" s="1" t="s">
        <v>274</v>
      </c>
      <c r="F76" s="1">
        <v>1998</v>
      </c>
      <c r="I76" s="1" t="s">
        <v>36</v>
      </c>
    </row>
    <row r="77" spans="1:58">
      <c r="A77" s="14" t="s">
        <v>174</v>
      </c>
      <c r="B77" s="1" t="s">
        <v>458</v>
      </c>
      <c r="C77" s="1" t="s">
        <v>459</v>
      </c>
      <c r="D77" s="1" t="s">
        <v>459</v>
      </c>
      <c r="E77" s="1" t="s">
        <v>280</v>
      </c>
      <c r="F77" s="1">
        <v>1998</v>
      </c>
      <c r="G77" s="1" t="s">
        <v>113</v>
      </c>
      <c r="H77" s="1" t="s">
        <v>347</v>
      </c>
      <c r="I77" s="1" t="s">
        <v>139</v>
      </c>
    </row>
    <row r="78" spans="1:58">
      <c r="A78" s="14" t="s">
        <v>175</v>
      </c>
      <c r="B78" s="19" t="s">
        <v>460</v>
      </c>
      <c r="C78" s="19" t="s">
        <v>460</v>
      </c>
      <c r="D78" s="19" t="s">
        <v>339</v>
      </c>
      <c r="E78" s="19" t="s">
        <v>280</v>
      </c>
      <c r="F78" s="19">
        <v>1999</v>
      </c>
      <c r="G78" s="19" t="s">
        <v>112</v>
      </c>
      <c r="H78" s="19" t="s">
        <v>347</v>
      </c>
      <c r="I78" s="19" t="s">
        <v>36</v>
      </c>
      <c r="J78" s="19" t="s">
        <v>348</v>
      </c>
      <c r="K78" s="19">
        <v>360</v>
      </c>
      <c r="L78" s="19">
        <v>836</v>
      </c>
      <c r="M78" s="46">
        <f>L78/N78</f>
        <v>0.46444444444444444</v>
      </c>
      <c r="N78" s="19">
        <v>1800</v>
      </c>
      <c r="O78" s="47"/>
      <c r="P78" s="47"/>
      <c r="Q78" s="47"/>
      <c r="R78" s="19"/>
      <c r="S78" s="19"/>
      <c r="T78" s="19"/>
      <c r="U78" s="19"/>
      <c r="V78" s="19"/>
      <c r="W78" s="19"/>
      <c r="X78" s="19"/>
      <c r="Y78" s="19"/>
      <c r="Z78" s="19"/>
      <c r="AA78" s="19"/>
      <c r="AB78" s="19"/>
      <c r="AC78" s="19"/>
      <c r="AD78" s="19"/>
      <c r="AE78" s="19"/>
      <c r="AF78" s="19"/>
      <c r="AG78" s="19"/>
      <c r="AH78" s="19"/>
      <c r="AI78" s="19"/>
      <c r="AJ78" s="19"/>
      <c r="AK78" s="19"/>
      <c r="AL78" s="19"/>
      <c r="AM78" s="44"/>
      <c r="AN78" s="44"/>
      <c r="AO78" s="44"/>
      <c r="AP78" s="44"/>
      <c r="AQ78" s="44"/>
      <c r="AR78" s="44"/>
      <c r="AS78" s="19"/>
      <c r="AT78" s="19"/>
      <c r="AU78" s="45"/>
      <c r="AV78" s="44"/>
      <c r="AW78" s="44"/>
      <c r="AX78" s="45"/>
      <c r="AY78" s="19"/>
      <c r="AZ78" s="19"/>
      <c r="BA78" s="45"/>
      <c r="BB78" s="19"/>
      <c r="BC78" s="19"/>
      <c r="BD78" s="45"/>
      <c r="BE78" s="48"/>
    </row>
    <row r="79" spans="1:58">
      <c r="A79" s="14" t="s">
        <v>176</v>
      </c>
      <c r="B79" s="1" t="s">
        <v>461</v>
      </c>
      <c r="C79" s="1" t="s">
        <v>461</v>
      </c>
      <c r="D79" s="1" t="s">
        <v>459</v>
      </c>
      <c r="E79" s="1" t="s">
        <v>280</v>
      </c>
      <c r="F79" s="1">
        <v>1998</v>
      </c>
      <c r="I79" s="1" t="s">
        <v>36</v>
      </c>
    </row>
    <row r="80" spans="1:58">
      <c r="A80" s="14" t="s">
        <v>177</v>
      </c>
      <c r="B80" s="1" t="s">
        <v>593</v>
      </c>
      <c r="E80" s="1" t="s">
        <v>274</v>
      </c>
      <c r="F80" s="1">
        <v>1997</v>
      </c>
      <c r="H80" s="1" t="s">
        <v>35</v>
      </c>
      <c r="I80" s="1" t="s">
        <v>139</v>
      </c>
      <c r="BE80" s="32" t="s">
        <v>437</v>
      </c>
    </row>
    <row r="81" spans="1:57">
      <c r="A81" s="14" t="s">
        <v>178</v>
      </c>
      <c r="B81" s="1" t="s">
        <v>466</v>
      </c>
      <c r="C81" s="1" t="s">
        <v>466</v>
      </c>
      <c r="D81" s="1" t="s">
        <v>465</v>
      </c>
      <c r="E81" s="1" t="s">
        <v>274</v>
      </c>
      <c r="F81" s="1">
        <v>1996</v>
      </c>
      <c r="H81" s="1" t="s">
        <v>35</v>
      </c>
      <c r="I81" s="1" t="s">
        <v>36</v>
      </c>
      <c r="BE81" s="32" t="s">
        <v>438</v>
      </c>
    </row>
    <row r="82" spans="1:57">
      <c r="A82" s="14" t="s">
        <v>179</v>
      </c>
      <c r="B82" s="1" t="s">
        <v>467</v>
      </c>
      <c r="C82" s="1" t="s">
        <v>467</v>
      </c>
      <c r="D82" s="1" t="s">
        <v>465</v>
      </c>
      <c r="E82" s="1" t="s">
        <v>274</v>
      </c>
      <c r="F82" s="1" t="s">
        <v>107</v>
      </c>
      <c r="H82" s="1" t="s">
        <v>35</v>
      </c>
      <c r="I82" s="1" t="s">
        <v>36</v>
      </c>
      <c r="BE82" s="32" t="s">
        <v>438</v>
      </c>
    </row>
    <row r="83" spans="1:57">
      <c r="A83" s="14" t="s">
        <v>180</v>
      </c>
      <c r="B83" s="1" t="s">
        <v>468</v>
      </c>
      <c r="C83" s="1" t="s">
        <v>310</v>
      </c>
      <c r="D83" s="1" t="s">
        <v>310</v>
      </c>
      <c r="E83" s="1" t="s">
        <v>311</v>
      </c>
      <c r="F83" s="1">
        <v>1999</v>
      </c>
      <c r="G83" s="1" t="s">
        <v>112</v>
      </c>
      <c r="H83" s="1" t="s">
        <v>122</v>
      </c>
      <c r="I83" s="1" t="s">
        <v>36</v>
      </c>
      <c r="L83" s="1">
        <v>150000</v>
      </c>
      <c r="BE83" s="32" t="s">
        <v>439</v>
      </c>
    </row>
    <row r="84" spans="1:57">
      <c r="A84" s="14" t="s">
        <v>181</v>
      </c>
      <c r="B84" s="1" t="s">
        <v>470</v>
      </c>
      <c r="C84" s="1" t="s">
        <v>469</v>
      </c>
      <c r="D84" s="1" t="s">
        <v>450</v>
      </c>
      <c r="E84" s="1" t="s">
        <v>345</v>
      </c>
      <c r="F84" s="1" t="s">
        <v>107</v>
      </c>
      <c r="H84" s="1" t="s">
        <v>122</v>
      </c>
      <c r="I84" s="1" t="s">
        <v>486</v>
      </c>
      <c r="BE84" s="32" t="s">
        <v>440</v>
      </c>
    </row>
    <row r="85" spans="1:57">
      <c r="A85" s="14" t="s">
        <v>182</v>
      </c>
      <c r="B85" s="1" t="s">
        <v>471</v>
      </c>
      <c r="C85" s="1" t="s">
        <v>471</v>
      </c>
      <c r="D85" s="1" t="s">
        <v>465</v>
      </c>
      <c r="E85" s="1" t="s">
        <v>274</v>
      </c>
      <c r="F85" s="1" t="s">
        <v>107</v>
      </c>
      <c r="G85" s="1" t="s">
        <v>112</v>
      </c>
      <c r="H85" s="1" t="s">
        <v>122</v>
      </c>
      <c r="I85" s="1" t="s">
        <v>36</v>
      </c>
      <c r="BE85" s="32" t="s">
        <v>441</v>
      </c>
    </row>
    <row r="86" spans="1:57">
      <c r="A86" s="14" t="s">
        <v>183</v>
      </c>
      <c r="B86" s="1" t="s">
        <v>472</v>
      </c>
      <c r="C86" s="1" t="s">
        <v>473</v>
      </c>
      <c r="D86" s="1" t="s">
        <v>474</v>
      </c>
      <c r="E86" s="1" t="s">
        <v>475</v>
      </c>
      <c r="F86" s="1">
        <v>1999</v>
      </c>
      <c r="G86" s="1" t="s">
        <v>113</v>
      </c>
      <c r="H86" s="1" t="s">
        <v>35</v>
      </c>
      <c r="I86" s="1" t="s">
        <v>36</v>
      </c>
    </row>
    <row r="87" spans="1:57">
      <c r="A87" s="14" t="s">
        <v>184</v>
      </c>
      <c r="B87" s="1" t="s">
        <v>477</v>
      </c>
      <c r="C87" s="1" t="s">
        <v>476</v>
      </c>
      <c r="D87" s="1" t="s">
        <v>474</v>
      </c>
      <c r="E87" s="1" t="s">
        <v>475</v>
      </c>
      <c r="F87" s="1">
        <v>2000</v>
      </c>
      <c r="G87" s="1" t="s">
        <v>112</v>
      </c>
      <c r="H87" s="1" t="s">
        <v>122</v>
      </c>
      <c r="I87" s="1" t="s">
        <v>139</v>
      </c>
    </row>
    <row r="88" spans="1:57">
      <c r="A88" s="14" t="s">
        <v>185</v>
      </c>
      <c r="B88" s="1" t="s">
        <v>478</v>
      </c>
      <c r="C88" s="1" t="s">
        <v>478</v>
      </c>
      <c r="D88" s="1" t="s">
        <v>483</v>
      </c>
      <c r="E88" s="1" t="s">
        <v>280</v>
      </c>
      <c r="F88" s="1">
        <v>1998</v>
      </c>
      <c r="G88" s="1" t="s">
        <v>113</v>
      </c>
      <c r="H88" s="1" t="s">
        <v>35</v>
      </c>
      <c r="I88" s="1" t="s">
        <v>36</v>
      </c>
      <c r="L88" s="1">
        <v>1400</v>
      </c>
      <c r="M88" s="3">
        <f>L88/N88</f>
        <v>3.5</v>
      </c>
      <c r="N88" s="1">
        <v>400</v>
      </c>
      <c r="BE88" s="32" t="s">
        <v>442</v>
      </c>
    </row>
    <row r="89" spans="1:57">
      <c r="A89" s="14" t="s">
        <v>186</v>
      </c>
      <c r="B89" s="1" t="s">
        <v>479</v>
      </c>
      <c r="C89" s="1" t="s">
        <v>479</v>
      </c>
      <c r="D89" s="1" t="s">
        <v>484</v>
      </c>
      <c r="E89" s="1" t="s">
        <v>260</v>
      </c>
      <c r="F89" s="1">
        <v>1998</v>
      </c>
      <c r="G89" s="1" t="s">
        <v>113</v>
      </c>
      <c r="H89" s="1" t="s">
        <v>159</v>
      </c>
      <c r="I89" s="1" t="s">
        <v>36</v>
      </c>
      <c r="L89" s="1">
        <v>884</v>
      </c>
      <c r="BE89" s="32" t="s">
        <v>442</v>
      </c>
    </row>
    <row r="90" spans="1:57">
      <c r="A90" s="14" t="s">
        <v>187</v>
      </c>
      <c r="B90" s="1" t="s">
        <v>485</v>
      </c>
      <c r="C90" s="1" t="s">
        <v>480</v>
      </c>
      <c r="D90" s="1" t="s">
        <v>483</v>
      </c>
      <c r="E90" s="1" t="s">
        <v>280</v>
      </c>
      <c r="F90" s="1">
        <v>1999</v>
      </c>
      <c r="G90" s="1" t="s">
        <v>113</v>
      </c>
      <c r="H90" s="1" t="s">
        <v>35</v>
      </c>
      <c r="I90" s="1" t="s">
        <v>139</v>
      </c>
      <c r="L90" s="1">
        <v>240</v>
      </c>
      <c r="BE90" s="32" t="s">
        <v>442</v>
      </c>
    </row>
    <row r="91" spans="1:57">
      <c r="A91" s="14" t="s">
        <v>188</v>
      </c>
      <c r="B91" s="1" t="s">
        <v>481</v>
      </c>
      <c r="C91" s="1" t="s">
        <v>481</v>
      </c>
      <c r="D91" s="1" t="s">
        <v>483</v>
      </c>
      <c r="E91" s="1" t="s">
        <v>280</v>
      </c>
      <c r="F91" s="1">
        <v>1999</v>
      </c>
      <c r="G91" s="1" t="s">
        <v>113</v>
      </c>
      <c r="H91" s="1" t="s">
        <v>35</v>
      </c>
      <c r="I91" s="1" t="s">
        <v>36</v>
      </c>
      <c r="L91" s="1">
        <v>24</v>
      </c>
      <c r="N91" s="1">
        <v>16</v>
      </c>
      <c r="BE91" s="32" t="s">
        <v>442</v>
      </c>
    </row>
    <row r="92" spans="1:57">
      <c r="A92" s="14" t="s">
        <v>189</v>
      </c>
      <c r="B92" s="1" t="s">
        <v>482</v>
      </c>
      <c r="C92" s="1" t="s">
        <v>482</v>
      </c>
      <c r="D92" s="1" t="s">
        <v>483</v>
      </c>
      <c r="E92" s="1" t="s">
        <v>280</v>
      </c>
      <c r="F92" s="1">
        <v>1999</v>
      </c>
      <c r="G92" s="1" t="s">
        <v>113</v>
      </c>
      <c r="H92" s="1" t="s">
        <v>159</v>
      </c>
      <c r="I92" s="1" t="s">
        <v>36</v>
      </c>
      <c r="L92" s="1">
        <v>22</v>
      </c>
      <c r="BE92" s="32" t="s">
        <v>442</v>
      </c>
    </row>
    <row r="93" spans="1:57">
      <c r="A93" s="14" t="s">
        <v>190</v>
      </c>
      <c r="B93" s="23" t="s">
        <v>487</v>
      </c>
      <c r="C93" s="1" t="s">
        <v>487</v>
      </c>
      <c r="D93" s="1" t="s">
        <v>284</v>
      </c>
      <c r="E93" s="1" t="s">
        <v>280</v>
      </c>
      <c r="F93" s="1">
        <v>1993</v>
      </c>
      <c r="G93" s="1" t="s">
        <v>113</v>
      </c>
      <c r="H93" s="1" t="s">
        <v>35</v>
      </c>
      <c r="I93" s="1" t="s">
        <v>36</v>
      </c>
      <c r="L93" s="1">
        <v>350</v>
      </c>
      <c r="BE93" s="32" t="s">
        <v>443</v>
      </c>
    </row>
    <row r="94" spans="1:57">
      <c r="A94" s="14" t="s">
        <v>191</v>
      </c>
      <c r="B94" s="23" t="s">
        <v>333</v>
      </c>
      <c r="C94" s="1" t="s">
        <v>333</v>
      </c>
      <c r="D94" s="1" t="s">
        <v>483</v>
      </c>
      <c r="E94" s="1" t="s">
        <v>280</v>
      </c>
      <c r="F94" s="1">
        <v>1994</v>
      </c>
      <c r="G94" s="1" t="s">
        <v>113</v>
      </c>
      <c r="H94" s="1" t="s">
        <v>35</v>
      </c>
      <c r="I94" s="1" t="s">
        <v>36</v>
      </c>
      <c r="L94" s="1">
        <v>840</v>
      </c>
      <c r="BE94" s="32" t="s">
        <v>443</v>
      </c>
    </row>
    <row r="95" spans="1:57">
      <c r="A95" s="14" t="s">
        <v>192</v>
      </c>
      <c r="B95" s="23" t="s">
        <v>490</v>
      </c>
      <c r="C95" s="1" t="s">
        <v>490</v>
      </c>
      <c r="D95" s="1" t="s">
        <v>483</v>
      </c>
      <c r="E95" s="1" t="s">
        <v>280</v>
      </c>
      <c r="F95" s="1">
        <v>1994</v>
      </c>
      <c r="G95" s="1" t="s">
        <v>113</v>
      </c>
      <c r="H95" s="1" t="s">
        <v>35</v>
      </c>
      <c r="I95" s="1" t="s">
        <v>36</v>
      </c>
      <c r="L95" s="1">
        <v>240</v>
      </c>
      <c r="BE95" s="32" t="s">
        <v>443</v>
      </c>
    </row>
    <row r="96" spans="1:57">
      <c r="A96" s="14" t="s">
        <v>193</v>
      </c>
      <c r="B96" s="23" t="s">
        <v>491</v>
      </c>
      <c r="C96" s="1" t="s">
        <v>491</v>
      </c>
      <c r="D96" s="1" t="s">
        <v>489</v>
      </c>
      <c r="E96" s="1" t="s">
        <v>488</v>
      </c>
      <c r="F96" s="1">
        <v>1995</v>
      </c>
      <c r="G96" s="1" t="s">
        <v>113</v>
      </c>
      <c r="H96" s="1" t="s">
        <v>35</v>
      </c>
      <c r="I96" s="1" t="s">
        <v>36</v>
      </c>
      <c r="L96" s="1">
        <v>60</v>
      </c>
      <c r="BE96" s="32" t="s">
        <v>443</v>
      </c>
    </row>
    <row r="97" spans="1:57">
      <c r="A97" s="14" t="s">
        <v>194</v>
      </c>
      <c r="B97" s="23" t="s">
        <v>490</v>
      </c>
      <c r="C97" s="1" t="s">
        <v>490</v>
      </c>
      <c r="D97" s="1" t="s">
        <v>483</v>
      </c>
      <c r="E97" s="1" t="s">
        <v>280</v>
      </c>
      <c r="F97" s="1">
        <v>1996</v>
      </c>
      <c r="G97" s="1" t="s">
        <v>113</v>
      </c>
      <c r="H97" s="1" t="s">
        <v>35</v>
      </c>
      <c r="I97" s="1" t="s">
        <v>36</v>
      </c>
      <c r="L97" s="1">
        <v>150</v>
      </c>
      <c r="BE97" s="32" t="s">
        <v>443</v>
      </c>
    </row>
    <row r="98" spans="1:57">
      <c r="A98" s="14" t="s">
        <v>195</v>
      </c>
      <c r="B98" s="23" t="s">
        <v>335</v>
      </c>
      <c r="C98" s="1" t="s">
        <v>492</v>
      </c>
      <c r="E98" s="1" t="s">
        <v>280</v>
      </c>
      <c r="F98" s="1">
        <v>1996</v>
      </c>
      <c r="G98" s="1" t="s">
        <v>113</v>
      </c>
      <c r="H98" s="1" t="s">
        <v>35</v>
      </c>
      <c r="I98" s="1" t="s">
        <v>139</v>
      </c>
      <c r="L98" s="1">
        <v>2000</v>
      </c>
      <c r="BE98" s="32" t="s">
        <v>443</v>
      </c>
    </row>
    <row r="99" spans="1:57">
      <c r="A99" s="14" t="s">
        <v>196</v>
      </c>
      <c r="B99" s="23" t="s">
        <v>493</v>
      </c>
      <c r="C99" s="1" t="s">
        <v>493</v>
      </c>
      <c r="D99" s="1" t="s">
        <v>339</v>
      </c>
      <c r="E99" s="1" t="s">
        <v>280</v>
      </c>
      <c r="F99" s="1">
        <v>1996</v>
      </c>
      <c r="G99" s="1" t="s">
        <v>113</v>
      </c>
      <c r="H99" s="1" t="s">
        <v>35</v>
      </c>
      <c r="I99" s="1" t="s">
        <v>36</v>
      </c>
      <c r="L99" s="1">
        <v>700</v>
      </c>
      <c r="BE99" s="32" t="s">
        <v>443</v>
      </c>
    </row>
    <row r="100" spans="1:57">
      <c r="A100" s="14" t="s">
        <v>197</v>
      </c>
      <c r="B100" s="23" t="s">
        <v>494</v>
      </c>
      <c r="C100" s="1" t="s">
        <v>494</v>
      </c>
      <c r="D100" s="1" t="s">
        <v>339</v>
      </c>
      <c r="E100" s="1" t="s">
        <v>280</v>
      </c>
      <c r="F100" s="1">
        <v>1996</v>
      </c>
      <c r="G100" s="1" t="s">
        <v>113</v>
      </c>
      <c r="H100" s="1" t="s">
        <v>35</v>
      </c>
      <c r="I100" s="1" t="s">
        <v>36</v>
      </c>
      <c r="L100" s="1">
        <v>120</v>
      </c>
      <c r="BE100" s="32" t="s">
        <v>443</v>
      </c>
    </row>
    <row r="101" spans="1:57">
      <c r="A101" s="14" t="s">
        <v>198</v>
      </c>
      <c r="B101" s="23" t="s">
        <v>336</v>
      </c>
      <c r="C101" s="1" t="s">
        <v>501</v>
      </c>
      <c r="D101" s="1" t="s">
        <v>483</v>
      </c>
      <c r="E101" s="1" t="s">
        <v>280</v>
      </c>
      <c r="F101" s="1">
        <v>1997</v>
      </c>
      <c r="G101" s="1" t="s">
        <v>113</v>
      </c>
      <c r="H101" s="1" t="s">
        <v>35</v>
      </c>
      <c r="I101" s="1" t="s">
        <v>139</v>
      </c>
      <c r="L101" s="1">
        <v>102</v>
      </c>
      <c r="BE101" s="32" t="s">
        <v>443</v>
      </c>
    </row>
    <row r="102" spans="1:57">
      <c r="A102" s="14" t="s">
        <v>199</v>
      </c>
      <c r="B102" s="23" t="s">
        <v>337</v>
      </c>
      <c r="C102" s="1" t="s">
        <v>464</v>
      </c>
      <c r="D102" s="1" t="s">
        <v>463</v>
      </c>
      <c r="E102" s="1" t="s">
        <v>274</v>
      </c>
      <c r="F102" s="1">
        <v>1997</v>
      </c>
      <c r="G102" s="1" t="s">
        <v>113</v>
      </c>
      <c r="H102" s="1" t="s">
        <v>35</v>
      </c>
      <c r="I102" s="1" t="s">
        <v>139</v>
      </c>
      <c r="L102" s="1">
        <v>450</v>
      </c>
      <c r="BE102" s="32" t="s">
        <v>443</v>
      </c>
    </row>
    <row r="103" spans="1:57">
      <c r="A103" s="14" t="s">
        <v>200</v>
      </c>
      <c r="B103" s="23" t="s">
        <v>495</v>
      </c>
      <c r="C103" s="1" t="s">
        <v>495</v>
      </c>
      <c r="D103" s="1" t="s">
        <v>109</v>
      </c>
      <c r="E103" s="1" t="s">
        <v>32</v>
      </c>
      <c r="F103" s="1">
        <v>1997</v>
      </c>
      <c r="G103" s="1" t="s">
        <v>113</v>
      </c>
      <c r="H103" s="1" t="s">
        <v>35</v>
      </c>
      <c r="I103" s="1" t="s">
        <v>36</v>
      </c>
      <c r="L103" s="1">
        <v>360</v>
      </c>
      <c r="BE103" s="32" t="s">
        <v>443</v>
      </c>
    </row>
    <row r="104" spans="1:57">
      <c r="A104" s="14" t="s">
        <v>201</v>
      </c>
      <c r="B104" s="23" t="s">
        <v>496</v>
      </c>
      <c r="C104" s="1" t="s">
        <v>496</v>
      </c>
      <c r="D104" s="1" t="s">
        <v>284</v>
      </c>
      <c r="E104" s="1" t="s">
        <v>280</v>
      </c>
      <c r="F104" s="1">
        <v>1997</v>
      </c>
      <c r="G104" s="1" t="s">
        <v>113</v>
      </c>
      <c r="H104" s="1" t="s">
        <v>35</v>
      </c>
      <c r="I104" s="1" t="s">
        <v>36</v>
      </c>
      <c r="L104" s="1">
        <v>1200</v>
      </c>
      <c r="M104" s="3">
        <f>L104/N104</f>
        <v>4</v>
      </c>
      <c r="N104" s="1">
        <v>300</v>
      </c>
      <c r="BE104" s="32" t="s">
        <v>443</v>
      </c>
    </row>
    <row r="105" spans="1:57">
      <c r="A105" s="14" t="s">
        <v>202</v>
      </c>
      <c r="B105" s="23" t="s">
        <v>334</v>
      </c>
      <c r="C105" s="1" t="s">
        <v>334</v>
      </c>
      <c r="D105" s="1" t="s">
        <v>483</v>
      </c>
      <c r="E105" s="1" t="s">
        <v>280</v>
      </c>
      <c r="F105" s="1">
        <v>1998</v>
      </c>
      <c r="G105" s="1" t="s">
        <v>113</v>
      </c>
      <c r="H105" s="1" t="s">
        <v>35</v>
      </c>
      <c r="I105" s="1" t="s">
        <v>36</v>
      </c>
      <c r="L105" s="1">
        <v>400</v>
      </c>
      <c r="BE105" s="32" t="s">
        <v>443</v>
      </c>
    </row>
    <row r="106" spans="1:57">
      <c r="A106" s="14" t="s">
        <v>203</v>
      </c>
      <c r="B106" s="23" t="s">
        <v>340</v>
      </c>
      <c r="C106" s="1" t="s">
        <v>500</v>
      </c>
      <c r="D106" s="1" t="s">
        <v>489</v>
      </c>
      <c r="E106" s="1" t="s">
        <v>488</v>
      </c>
      <c r="F106" s="1">
        <v>1999</v>
      </c>
      <c r="G106" s="1" t="s">
        <v>113</v>
      </c>
      <c r="H106" s="1" t="s">
        <v>35</v>
      </c>
      <c r="I106" s="1" t="s">
        <v>139</v>
      </c>
      <c r="L106" s="1">
        <v>1200</v>
      </c>
      <c r="N106" s="1">
        <v>300</v>
      </c>
      <c r="BE106" s="32" t="s">
        <v>443</v>
      </c>
    </row>
    <row r="107" spans="1:57">
      <c r="A107" s="14" t="s">
        <v>204</v>
      </c>
      <c r="B107" s="23" t="s">
        <v>497</v>
      </c>
      <c r="C107" s="1" t="s">
        <v>497</v>
      </c>
      <c r="D107" s="1" t="s">
        <v>483</v>
      </c>
      <c r="E107" s="1" t="s">
        <v>280</v>
      </c>
      <c r="F107" s="1">
        <v>1999</v>
      </c>
      <c r="G107" s="1" t="s">
        <v>113</v>
      </c>
      <c r="H107" s="1" t="s">
        <v>35</v>
      </c>
      <c r="I107" s="1" t="s">
        <v>36</v>
      </c>
      <c r="L107" s="1">
        <v>210</v>
      </c>
      <c r="BE107" s="32" t="s">
        <v>443</v>
      </c>
    </row>
    <row r="108" spans="1:57">
      <c r="A108" s="14" t="s">
        <v>205</v>
      </c>
      <c r="B108" s="23" t="s">
        <v>498</v>
      </c>
      <c r="C108" s="1" t="s">
        <v>498</v>
      </c>
      <c r="D108" s="1" t="s">
        <v>454</v>
      </c>
      <c r="E108" s="1" t="s">
        <v>274</v>
      </c>
      <c r="F108" s="1">
        <v>1999</v>
      </c>
      <c r="G108" s="1" t="s">
        <v>113</v>
      </c>
      <c r="H108" s="1" t="s">
        <v>35</v>
      </c>
      <c r="I108" s="1" t="s">
        <v>36</v>
      </c>
      <c r="L108" s="1">
        <v>400</v>
      </c>
      <c r="BE108" s="32" t="s">
        <v>443</v>
      </c>
    </row>
    <row r="109" spans="1:57">
      <c r="A109" s="14" t="s">
        <v>206</v>
      </c>
      <c r="B109" s="23" t="s">
        <v>499</v>
      </c>
      <c r="C109" s="1" t="s">
        <v>499</v>
      </c>
      <c r="D109" s="1" t="s">
        <v>459</v>
      </c>
      <c r="E109" s="1" t="s">
        <v>280</v>
      </c>
      <c r="F109" s="1">
        <v>1999</v>
      </c>
      <c r="G109" s="1" t="s">
        <v>113</v>
      </c>
      <c r="H109" s="1" t="s">
        <v>35</v>
      </c>
      <c r="I109" s="1" t="s">
        <v>36</v>
      </c>
      <c r="L109" s="1">
        <v>490</v>
      </c>
      <c r="BE109" s="32" t="s">
        <v>443</v>
      </c>
    </row>
    <row r="110" spans="1:57">
      <c r="A110" s="14" t="s">
        <v>207</v>
      </c>
      <c r="B110" s="23" t="s">
        <v>341</v>
      </c>
      <c r="C110" s="1" t="s">
        <v>502</v>
      </c>
      <c r="D110" s="1" t="s">
        <v>483</v>
      </c>
      <c r="E110" s="1" t="s">
        <v>280</v>
      </c>
      <c r="F110" s="1">
        <v>2000</v>
      </c>
      <c r="G110" s="1" t="s">
        <v>113</v>
      </c>
      <c r="H110" s="1" t="s">
        <v>35</v>
      </c>
      <c r="I110" s="1" t="s">
        <v>139</v>
      </c>
      <c r="L110" s="1">
        <v>240</v>
      </c>
      <c r="BE110" s="32" t="s">
        <v>443</v>
      </c>
    </row>
    <row r="111" spans="1:57">
      <c r="A111" s="14" t="s">
        <v>208</v>
      </c>
      <c r="B111" s="23" t="s">
        <v>334</v>
      </c>
      <c r="C111" s="1" t="s">
        <v>334</v>
      </c>
      <c r="D111" s="1" t="s">
        <v>483</v>
      </c>
      <c r="E111" s="1" t="s">
        <v>280</v>
      </c>
      <c r="F111" s="1">
        <v>2000</v>
      </c>
      <c r="G111" s="1" t="s">
        <v>113</v>
      </c>
      <c r="H111" s="1" t="s">
        <v>35</v>
      </c>
      <c r="I111" s="1" t="s">
        <v>36</v>
      </c>
      <c r="L111" s="1">
        <v>400</v>
      </c>
      <c r="BE111" s="32" t="s">
        <v>443</v>
      </c>
    </row>
    <row r="112" spans="1:57">
      <c r="A112" s="14" t="s">
        <v>209</v>
      </c>
      <c r="B112" s="23" t="s">
        <v>284</v>
      </c>
      <c r="C112" s="1" t="s">
        <v>284</v>
      </c>
      <c r="D112" s="1" t="s">
        <v>284</v>
      </c>
      <c r="E112" s="1" t="s">
        <v>280</v>
      </c>
      <c r="F112" s="1">
        <v>2000</v>
      </c>
      <c r="G112" s="1" t="s">
        <v>113</v>
      </c>
      <c r="H112" s="1" t="s">
        <v>35</v>
      </c>
      <c r="I112" s="1" t="s">
        <v>36</v>
      </c>
      <c r="L112" s="1">
        <v>200</v>
      </c>
      <c r="BE112" s="32" t="s">
        <v>443</v>
      </c>
    </row>
    <row r="113" spans="1:58">
      <c r="A113" s="14" t="s">
        <v>210</v>
      </c>
      <c r="B113" s="23" t="s">
        <v>342</v>
      </c>
      <c r="C113" s="1" t="s">
        <v>342</v>
      </c>
      <c r="D113" s="1" t="s">
        <v>342</v>
      </c>
      <c r="E113" s="1" t="s">
        <v>130</v>
      </c>
      <c r="F113" s="1">
        <v>2000</v>
      </c>
      <c r="G113" s="1" t="s">
        <v>113</v>
      </c>
      <c r="H113" s="1" t="s">
        <v>318</v>
      </c>
      <c r="I113" s="1" t="s">
        <v>36</v>
      </c>
      <c r="L113" s="1">
        <v>100</v>
      </c>
      <c r="BE113" s="32" t="s">
        <v>443</v>
      </c>
    </row>
    <row r="114" spans="1:58">
      <c r="A114" s="14" t="s">
        <v>211</v>
      </c>
      <c r="B114" s="23" t="s">
        <v>342</v>
      </c>
      <c r="C114" s="1" t="s">
        <v>342</v>
      </c>
      <c r="D114" s="1" t="s">
        <v>342</v>
      </c>
      <c r="E114" s="1" t="s">
        <v>130</v>
      </c>
      <c r="F114" s="1">
        <v>2000</v>
      </c>
      <c r="G114" s="1" t="s">
        <v>113</v>
      </c>
      <c r="H114" s="1" t="s">
        <v>318</v>
      </c>
      <c r="I114" s="1" t="s">
        <v>36</v>
      </c>
      <c r="L114" s="1">
        <v>120</v>
      </c>
      <c r="BE114" s="32" t="s">
        <v>443</v>
      </c>
    </row>
    <row r="115" spans="1:58">
      <c r="A115" s="14" t="s">
        <v>212</v>
      </c>
      <c r="B115" s="1" t="s">
        <v>338</v>
      </c>
      <c r="C115" s="1" t="s">
        <v>338</v>
      </c>
      <c r="D115" s="1" t="s">
        <v>338</v>
      </c>
      <c r="E115" s="1" t="s">
        <v>280</v>
      </c>
      <c r="F115" s="1">
        <v>1998</v>
      </c>
      <c r="G115" s="1" t="s">
        <v>112</v>
      </c>
      <c r="H115" s="1" t="s">
        <v>318</v>
      </c>
      <c r="I115" s="1" t="s">
        <v>36</v>
      </c>
      <c r="J115" s="1" t="s">
        <v>37</v>
      </c>
      <c r="K115" s="1">
        <v>250</v>
      </c>
      <c r="L115" s="1">
        <v>250</v>
      </c>
      <c r="M115" s="3">
        <f>L115/N115</f>
        <v>0.25</v>
      </c>
      <c r="N115" s="1">
        <v>1000</v>
      </c>
      <c r="R115" s="1">
        <v>260</v>
      </c>
      <c r="S115" s="1">
        <v>12</v>
      </c>
      <c r="T115" s="10">
        <f>(R115-S115)/R115</f>
        <v>0.9538461538461539</v>
      </c>
      <c r="U115" s="1">
        <v>633</v>
      </c>
      <c r="V115" s="1">
        <v>33.6</v>
      </c>
      <c r="W115" s="10">
        <f>(U115-V115)/U115</f>
        <v>0.94691943127962086</v>
      </c>
      <c r="AA115" s="1">
        <v>43.9</v>
      </c>
      <c r="AB115" s="1">
        <v>11.22</v>
      </c>
      <c r="AC115" s="10">
        <f>(AA115-AB115)/AA115</f>
        <v>0.74441913439635532</v>
      </c>
      <c r="AD115" s="1">
        <v>13.3</v>
      </c>
      <c r="AE115" s="1">
        <v>0.85</v>
      </c>
      <c r="AF115" s="10">
        <f>(AD115-AE115)/AD115</f>
        <v>0.93609022556390975</v>
      </c>
      <c r="AG115" s="1">
        <v>1.54</v>
      </c>
      <c r="AH115" s="1">
        <v>5.83</v>
      </c>
      <c r="AS115" s="1">
        <v>11400000</v>
      </c>
      <c r="AT115" s="1">
        <v>23000</v>
      </c>
      <c r="AU115" s="22">
        <f>(AS115-AT115)/AS115</f>
        <v>0.99798245614035086</v>
      </c>
      <c r="AV115" s="12">
        <v>1500000</v>
      </c>
      <c r="AW115" s="12">
        <v>13000</v>
      </c>
      <c r="AX115" s="22">
        <f>(AV115-AW115)/AV115</f>
        <v>0.99133333333333329</v>
      </c>
      <c r="BE115" s="32" t="s">
        <v>505</v>
      </c>
    </row>
    <row r="116" spans="1:58">
      <c r="A116" s="14" t="s">
        <v>213</v>
      </c>
      <c r="B116" s="28" t="s">
        <v>520</v>
      </c>
      <c r="C116" s="28" t="s">
        <v>521</v>
      </c>
      <c r="D116" s="28" t="s">
        <v>522</v>
      </c>
      <c r="E116" s="28" t="s">
        <v>475</v>
      </c>
      <c r="F116" s="28" t="s">
        <v>107</v>
      </c>
      <c r="G116" s="28" t="s">
        <v>113</v>
      </c>
      <c r="H116" s="28" t="s">
        <v>35</v>
      </c>
      <c r="I116" s="28" t="s">
        <v>36</v>
      </c>
      <c r="J116" s="28" t="s">
        <v>37</v>
      </c>
      <c r="K116" s="28">
        <v>115.3</v>
      </c>
      <c r="L116" s="28">
        <v>1660</v>
      </c>
      <c r="M116" s="29">
        <f>1660/500</f>
        <v>3.32</v>
      </c>
      <c r="N116" s="28">
        <v>500</v>
      </c>
      <c r="O116" s="30">
        <v>226000000</v>
      </c>
      <c r="P116" s="51">
        <f>O116/1936.27</f>
        <v>116719.25919422395</v>
      </c>
      <c r="Q116" s="51">
        <f>P116/N116</f>
        <v>233.4385183884479</v>
      </c>
      <c r="R116" s="28"/>
      <c r="S116" s="28"/>
      <c r="T116" s="28"/>
      <c r="U116" s="28"/>
      <c r="V116" s="28"/>
      <c r="W116" s="28"/>
      <c r="X116" s="28"/>
      <c r="Y116" s="28"/>
      <c r="Z116" s="28"/>
      <c r="AA116" s="28"/>
      <c r="AB116" s="28"/>
      <c r="AC116" s="28"/>
      <c r="AD116" s="28"/>
      <c r="AE116" s="28"/>
      <c r="AF116" s="28"/>
      <c r="AG116" s="28"/>
      <c r="AH116" s="28"/>
      <c r="AI116" s="28"/>
      <c r="AJ116" s="28"/>
      <c r="AK116" s="28"/>
      <c r="AL116" s="28"/>
      <c r="AM116" s="31"/>
      <c r="AN116" s="31"/>
      <c r="AO116" s="31"/>
      <c r="AP116" s="31"/>
      <c r="AQ116" s="31"/>
      <c r="AR116" s="31"/>
      <c r="AS116" s="28"/>
      <c r="AT116" s="28"/>
      <c r="AU116" s="50"/>
      <c r="AV116" s="31"/>
      <c r="AW116" s="31"/>
      <c r="AX116" s="50"/>
      <c r="AY116" s="28"/>
      <c r="AZ116" s="28"/>
      <c r="BA116" s="50"/>
      <c r="BB116" s="28"/>
      <c r="BC116" s="28"/>
      <c r="BD116" s="50"/>
      <c r="BE116" s="36" t="s">
        <v>523</v>
      </c>
      <c r="BF116" s="39" t="s">
        <v>524</v>
      </c>
    </row>
    <row r="117" spans="1:58">
      <c r="A117" s="14" t="s">
        <v>214</v>
      </c>
      <c r="B117" s="28" t="s">
        <v>525</v>
      </c>
      <c r="C117" s="28" t="s">
        <v>526</v>
      </c>
      <c r="D117" s="28" t="s">
        <v>522</v>
      </c>
      <c r="E117" s="28" t="s">
        <v>475</v>
      </c>
      <c r="F117" s="28" t="s">
        <v>107</v>
      </c>
      <c r="G117" s="28" t="s">
        <v>113</v>
      </c>
      <c r="H117" s="28" t="s">
        <v>35</v>
      </c>
      <c r="I117" s="28" t="s">
        <v>36</v>
      </c>
      <c r="J117" s="28" t="s">
        <v>37</v>
      </c>
      <c r="K117" s="28">
        <v>340.19</v>
      </c>
      <c r="L117" s="28">
        <v>5628</v>
      </c>
      <c r="M117" s="29">
        <f>L117/N117</f>
        <v>2.8140000000000001</v>
      </c>
      <c r="N117" s="28">
        <v>2000</v>
      </c>
      <c r="O117" s="30">
        <v>770750000</v>
      </c>
      <c r="P117" s="51">
        <f>O117/1936.27</f>
        <v>398059.15497322171</v>
      </c>
      <c r="Q117" s="51">
        <f>P117/N117</f>
        <v>199.02957748661086</v>
      </c>
      <c r="R117" s="28"/>
      <c r="S117" s="28"/>
      <c r="T117" s="10"/>
      <c r="U117" s="28"/>
      <c r="V117" s="28"/>
      <c r="W117" s="10"/>
      <c r="X117" s="28"/>
      <c r="Y117" s="28"/>
      <c r="Z117" s="28"/>
      <c r="AA117" s="28"/>
      <c r="AB117" s="28"/>
      <c r="AC117" s="28"/>
      <c r="AD117" s="28"/>
      <c r="AE117" s="28"/>
      <c r="AF117" s="28"/>
      <c r="AG117" s="28"/>
      <c r="AH117" s="28"/>
      <c r="AI117" s="28"/>
      <c r="AJ117" s="28"/>
      <c r="AK117" s="28"/>
      <c r="AL117" s="28"/>
      <c r="AM117" s="31"/>
      <c r="AN117" s="31"/>
      <c r="AO117" s="31"/>
      <c r="AP117" s="31"/>
      <c r="AQ117" s="31"/>
      <c r="AR117" s="31"/>
      <c r="AS117" s="28"/>
      <c r="AT117" s="28"/>
      <c r="AU117" s="50"/>
      <c r="AV117" s="31"/>
      <c r="AW117" s="31"/>
      <c r="AX117" s="50"/>
      <c r="AY117" s="28"/>
      <c r="AZ117" s="28"/>
      <c r="BA117" s="50"/>
      <c r="BB117" s="28"/>
      <c r="BC117" s="28"/>
      <c r="BD117" s="50"/>
      <c r="BE117" s="36" t="s">
        <v>527</v>
      </c>
      <c r="BF117" s="39" t="s">
        <v>528</v>
      </c>
    </row>
    <row r="118" spans="1:58">
      <c r="A118" s="14" t="s">
        <v>215</v>
      </c>
      <c r="B118" s="28" t="s">
        <v>566</v>
      </c>
      <c r="C118" s="28" t="s">
        <v>567</v>
      </c>
      <c r="D118" s="28" t="s">
        <v>568</v>
      </c>
      <c r="E118" s="28" t="s">
        <v>475</v>
      </c>
      <c r="F118" s="28">
        <v>2000</v>
      </c>
      <c r="G118" s="28" t="s">
        <v>113</v>
      </c>
      <c r="H118" s="28" t="s">
        <v>503</v>
      </c>
      <c r="I118" s="28" t="s">
        <v>569</v>
      </c>
      <c r="J118" s="28" t="s">
        <v>37</v>
      </c>
      <c r="K118" s="28"/>
      <c r="L118" s="28"/>
      <c r="M118" s="29"/>
      <c r="N118" s="28"/>
      <c r="O118" s="30"/>
      <c r="P118" s="30"/>
      <c r="Q118" s="30"/>
      <c r="R118" s="28"/>
      <c r="S118" s="28"/>
      <c r="T118" s="28"/>
      <c r="U118" s="28"/>
      <c r="V118" s="28"/>
      <c r="W118" s="28"/>
      <c r="X118" s="28"/>
      <c r="Y118" s="28"/>
      <c r="Z118" s="28"/>
      <c r="AA118" s="28"/>
      <c r="AB118" s="28"/>
      <c r="AC118" s="28"/>
      <c r="AD118" s="28"/>
      <c r="AE118" s="28"/>
      <c r="AF118" s="28"/>
      <c r="AG118" s="28"/>
      <c r="AH118" s="28"/>
      <c r="AI118" s="28"/>
      <c r="AJ118" s="28"/>
      <c r="AK118" s="28"/>
      <c r="AL118" s="28"/>
      <c r="AM118" s="31"/>
      <c r="AN118" s="31"/>
      <c r="AO118" s="31"/>
      <c r="AP118" s="31"/>
      <c r="AQ118" s="31"/>
      <c r="AR118" s="31"/>
      <c r="AS118" s="28"/>
      <c r="AT118" s="28"/>
      <c r="AU118" s="50"/>
      <c r="AV118" s="31"/>
      <c r="AW118" s="31"/>
      <c r="AX118" s="50"/>
      <c r="AY118" s="28"/>
      <c r="AZ118" s="28"/>
      <c r="BA118" s="50"/>
      <c r="BB118" s="28"/>
      <c r="BC118" s="28"/>
      <c r="BD118" s="50"/>
      <c r="BE118" s="36" t="s">
        <v>570</v>
      </c>
    </row>
    <row r="119" spans="1:58">
      <c r="A119" s="14" t="s">
        <v>216</v>
      </c>
      <c r="B119" s="19" t="s">
        <v>585</v>
      </c>
      <c r="C119" s="1" t="s">
        <v>585</v>
      </c>
      <c r="D119" s="1" t="s">
        <v>586</v>
      </c>
      <c r="E119" s="1" t="s">
        <v>516</v>
      </c>
      <c r="F119" s="1">
        <v>2001</v>
      </c>
      <c r="G119" s="1" t="s">
        <v>462</v>
      </c>
      <c r="H119" s="1" t="s">
        <v>35</v>
      </c>
      <c r="I119" s="1" t="s">
        <v>36</v>
      </c>
      <c r="J119" s="28" t="s">
        <v>37</v>
      </c>
      <c r="K119" s="1">
        <v>173</v>
      </c>
      <c r="L119" s="1">
        <v>1950</v>
      </c>
      <c r="M119" s="29">
        <f>L119/N119</f>
        <v>1.7727272727272727</v>
      </c>
      <c r="N119" s="1">
        <v>1100</v>
      </c>
      <c r="R119" s="28">
        <v>27</v>
      </c>
      <c r="S119" s="28">
        <v>9</v>
      </c>
      <c r="T119" s="10">
        <f>(R119-S119)/R119</f>
        <v>0.66666666666666663</v>
      </c>
      <c r="U119" s="28">
        <v>67</v>
      </c>
      <c r="V119" s="28">
        <v>16</v>
      </c>
      <c r="W119" s="10">
        <f>(U119-V119)/U119</f>
        <v>0.76119402985074625</v>
      </c>
      <c r="X119" s="28">
        <v>66</v>
      </c>
      <c r="Y119" s="28">
        <v>11</v>
      </c>
      <c r="Z119" s="10">
        <f>(X119-Y119)/X119</f>
        <v>0.83333333333333337</v>
      </c>
      <c r="AA119" s="1">
        <v>26</v>
      </c>
      <c r="AB119" s="1">
        <v>14</v>
      </c>
      <c r="AC119" s="10">
        <f>(AA119-AB119)/AA119</f>
        <v>0.46153846153846156</v>
      </c>
      <c r="AS119" s="1">
        <f>10^6</f>
        <v>1000000</v>
      </c>
      <c r="AT119" s="1">
        <f>10^4</f>
        <v>10000</v>
      </c>
      <c r="AU119" s="22">
        <f>(AS119-AT119)/AS119</f>
        <v>0.99</v>
      </c>
      <c r="AV119" s="12">
        <f>5*10^5</f>
        <v>500000</v>
      </c>
      <c r="AW119" s="12">
        <f>10^3</f>
        <v>1000</v>
      </c>
      <c r="AX119" s="22">
        <f>(AV119-AW119)/AV119</f>
        <v>0.998</v>
      </c>
      <c r="AY119" s="1">
        <f>2*10^4</f>
        <v>20000</v>
      </c>
      <c r="AZ119" s="1">
        <f>4.5*10^2</f>
        <v>450</v>
      </c>
      <c r="BA119" s="22">
        <f>(AY119-AZ119)/AY119</f>
        <v>0.97750000000000004</v>
      </c>
      <c r="BB119" s="1">
        <f>5*10^5</f>
        <v>500000</v>
      </c>
      <c r="BC119" s="1">
        <f>6*10^2</f>
        <v>600</v>
      </c>
      <c r="BD119" s="22">
        <f>(BB119-BC119)/BB119</f>
        <v>0.99880000000000002</v>
      </c>
      <c r="BE119" s="32" t="s">
        <v>592</v>
      </c>
    </row>
    <row r="120" spans="1:58">
      <c r="A120" s="14" t="s">
        <v>217</v>
      </c>
      <c r="B120" s="1" t="s">
        <v>594</v>
      </c>
      <c r="E120" s="1" t="s">
        <v>311</v>
      </c>
      <c r="F120" s="1">
        <v>1997</v>
      </c>
      <c r="G120" s="1" t="s">
        <v>112</v>
      </c>
      <c r="H120" s="1" t="s">
        <v>122</v>
      </c>
      <c r="I120" s="1" t="s">
        <v>36</v>
      </c>
      <c r="J120" s="1" t="s">
        <v>595</v>
      </c>
      <c r="K120" s="1">
        <f>N120*0.2</f>
        <v>30</v>
      </c>
      <c r="L120" s="1">
        <v>150</v>
      </c>
      <c r="M120" s="29">
        <f>L120/N120</f>
        <v>1</v>
      </c>
      <c r="N120" s="1">
        <v>150</v>
      </c>
      <c r="BE120" s="32" t="s">
        <v>596</v>
      </c>
    </row>
    <row r="121" spans="1:58">
      <c r="A121" s="14" t="s">
        <v>218</v>
      </c>
      <c r="B121" s="1" t="s">
        <v>597</v>
      </c>
      <c r="D121" s="1" t="s">
        <v>598</v>
      </c>
      <c r="E121" s="1" t="s">
        <v>311</v>
      </c>
      <c r="F121" s="1">
        <v>1999</v>
      </c>
      <c r="G121" s="1" t="s">
        <v>112</v>
      </c>
      <c r="H121" s="1" t="s">
        <v>122</v>
      </c>
      <c r="I121" s="1" t="s">
        <v>36</v>
      </c>
      <c r="J121" s="1" t="s">
        <v>599</v>
      </c>
      <c r="K121" s="1">
        <f>N121*0.2</f>
        <v>20</v>
      </c>
      <c r="L121" s="1">
        <v>100</v>
      </c>
      <c r="M121" s="29">
        <f>L121/N121</f>
        <v>1</v>
      </c>
      <c r="N121" s="1">
        <v>100</v>
      </c>
      <c r="BE121" s="32" t="s">
        <v>596</v>
      </c>
    </row>
    <row r="122" spans="1:58">
      <c r="A122" s="14" t="s">
        <v>219</v>
      </c>
      <c r="B122" s="1" t="s">
        <v>600</v>
      </c>
      <c r="C122" s="1" t="s">
        <v>601</v>
      </c>
      <c r="D122" s="1" t="s">
        <v>156</v>
      </c>
      <c r="E122" s="1" t="s">
        <v>157</v>
      </c>
      <c r="F122" s="1">
        <v>2000</v>
      </c>
      <c r="G122" s="1" t="s">
        <v>113</v>
      </c>
      <c r="H122" s="1" t="s">
        <v>122</v>
      </c>
      <c r="I122" s="1" t="s">
        <v>36</v>
      </c>
      <c r="J122" s="1" t="s">
        <v>288</v>
      </c>
      <c r="L122" s="1">
        <v>218</v>
      </c>
      <c r="BE122" s="32" t="s">
        <v>596</v>
      </c>
    </row>
    <row r="123" spans="1:58">
      <c r="A123" s="14" t="s">
        <v>220</v>
      </c>
      <c r="B123" s="1" t="s">
        <v>602</v>
      </c>
      <c r="C123" s="1" t="s">
        <v>603</v>
      </c>
      <c r="D123" s="1" t="s">
        <v>604</v>
      </c>
      <c r="E123" s="1" t="s">
        <v>516</v>
      </c>
      <c r="F123" s="1">
        <v>2001</v>
      </c>
      <c r="G123" s="1" t="s">
        <v>113</v>
      </c>
      <c r="H123" s="1" t="s">
        <v>122</v>
      </c>
      <c r="I123" s="1" t="s">
        <v>139</v>
      </c>
      <c r="J123" s="1" t="s">
        <v>288</v>
      </c>
      <c r="L123" s="1">
        <v>100</v>
      </c>
      <c r="M123" s="1"/>
      <c r="O123" s="1"/>
      <c r="P123" s="1"/>
      <c r="BE123" s="32" t="s">
        <v>596</v>
      </c>
    </row>
    <row r="124" spans="1:58">
      <c r="A124" s="14" t="s">
        <v>504</v>
      </c>
      <c r="B124" s="19" t="s">
        <v>608</v>
      </c>
      <c r="C124" s="1" t="s">
        <v>606</v>
      </c>
      <c r="D124" s="1" t="s">
        <v>607</v>
      </c>
      <c r="E124" s="1" t="s">
        <v>32</v>
      </c>
      <c r="F124" s="1">
        <v>1999</v>
      </c>
      <c r="G124" s="1" t="s">
        <v>113</v>
      </c>
      <c r="H124" s="1" t="s">
        <v>35</v>
      </c>
      <c r="I124" s="1" t="s">
        <v>36</v>
      </c>
      <c r="L124" s="1">
        <v>80</v>
      </c>
      <c r="M124" s="29">
        <f>L124/N124</f>
        <v>4</v>
      </c>
      <c r="N124" s="1">
        <v>20</v>
      </c>
      <c r="O124" s="1"/>
      <c r="P124" s="1"/>
      <c r="BE124" s="32" t="s">
        <v>674</v>
      </c>
    </row>
    <row r="125" spans="1:58">
      <c r="A125" s="14" t="s">
        <v>221</v>
      </c>
      <c r="B125" s="19" t="s">
        <v>610</v>
      </c>
      <c r="C125" s="1" t="s">
        <v>611</v>
      </c>
      <c r="D125" s="1" t="s">
        <v>109</v>
      </c>
      <c r="E125" s="1" t="s">
        <v>32</v>
      </c>
      <c r="F125" s="1">
        <v>1999</v>
      </c>
      <c r="G125" s="1" t="s">
        <v>113</v>
      </c>
      <c r="H125" s="1" t="s">
        <v>35</v>
      </c>
      <c r="I125" s="1" t="s">
        <v>36</v>
      </c>
      <c r="L125" s="1">
        <v>45</v>
      </c>
      <c r="M125" s="29">
        <f t="shared" ref="M125:M165" si="7">L125/N125</f>
        <v>3.75</v>
      </c>
      <c r="N125" s="1">
        <v>12</v>
      </c>
      <c r="O125" s="1"/>
      <c r="P125" s="1"/>
      <c r="BE125" s="32" t="s">
        <v>674</v>
      </c>
    </row>
    <row r="126" spans="1:58">
      <c r="A126" s="14" t="s">
        <v>222</v>
      </c>
      <c r="B126" s="19" t="s">
        <v>612</v>
      </c>
      <c r="C126" s="1" t="s">
        <v>613</v>
      </c>
      <c r="D126" s="1" t="s">
        <v>110</v>
      </c>
      <c r="E126" s="1" t="s">
        <v>32</v>
      </c>
      <c r="F126" s="1">
        <v>1999</v>
      </c>
      <c r="G126" s="1" t="s">
        <v>113</v>
      </c>
      <c r="H126" s="1" t="s">
        <v>35</v>
      </c>
      <c r="I126" s="1" t="s">
        <v>36</v>
      </c>
      <c r="L126" s="1">
        <v>40</v>
      </c>
      <c r="M126" s="29">
        <f t="shared" si="7"/>
        <v>4</v>
      </c>
      <c r="N126" s="1">
        <v>10</v>
      </c>
      <c r="O126" s="1"/>
      <c r="P126" s="1"/>
      <c r="BE126" s="32" t="s">
        <v>674</v>
      </c>
    </row>
    <row r="127" spans="1:58">
      <c r="A127" s="14" t="s">
        <v>223</v>
      </c>
      <c r="B127" s="19" t="s">
        <v>614</v>
      </c>
      <c r="C127" s="1" t="s">
        <v>615</v>
      </c>
      <c r="D127" s="1" t="s">
        <v>109</v>
      </c>
      <c r="E127" s="1" t="s">
        <v>32</v>
      </c>
      <c r="F127" s="1">
        <v>1999</v>
      </c>
      <c r="G127" s="1" t="s">
        <v>113</v>
      </c>
      <c r="H127" s="1" t="s">
        <v>35</v>
      </c>
      <c r="I127" s="1" t="s">
        <v>36</v>
      </c>
      <c r="L127" s="1">
        <v>75</v>
      </c>
      <c r="M127" s="29">
        <f t="shared" si="7"/>
        <v>3.75</v>
      </c>
      <c r="N127" s="1">
        <v>20</v>
      </c>
      <c r="O127" s="1"/>
      <c r="P127" s="1"/>
      <c r="BE127" s="32" t="s">
        <v>674</v>
      </c>
    </row>
    <row r="128" spans="1:58">
      <c r="A128" s="14" t="s">
        <v>224</v>
      </c>
      <c r="B128" s="19" t="s">
        <v>616</v>
      </c>
      <c r="C128" s="1" t="s">
        <v>617</v>
      </c>
      <c r="D128" s="1" t="s">
        <v>121</v>
      </c>
      <c r="E128" s="1" t="s">
        <v>32</v>
      </c>
      <c r="F128" s="1">
        <v>1999</v>
      </c>
      <c r="G128" s="1" t="s">
        <v>113</v>
      </c>
      <c r="H128" s="1" t="s">
        <v>35</v>
      </c>
      <c r="I128" s="1" t="s">
        <v>36</v>
      </c>
      <c r="L128" s="1">
        <v>150</v>
      </c>
      <c r="M128" s="29">
        <f t="shared" si="7"/>
        <v>4.2857142857142856</v>
      </c>
      <c r="N128" s="1">
        <v>35</v>
      </c>
      <c r="O128" s="1"/>
      <c r="P128" s="1"/>
      <c r="BE128" s="32" t="s">
        <v>674</v>
      </c>
    </row>
    <row r="129" spans="1:57">
      <c r="A129" s="14" t="s">
        <v>225</v>
      </c>
      <c r="B129" s="19" t="s">
        <v>619</v>
      </c>
      <c r="C129" s="1" t="s">
        <v>618</v>
      </c>
      <c r="D129" s="1" t="s">
        <v>110</v>
      </c>
      <c r="E129" s="1" t="s">
        <v>32</v>
      </c>
      <c r="F129" s="1">
        <v>1999</v>
      </c>
      <c r="G129" s="1" t="s">
        <v>113</v>
      </c>
      <c r="H129" s="1" t="s">
        <v>35</v>
      </c>
      <c r="I129" s="1" t="s">
        <v>36</v>
      </c>
      <c r="L129" s="1">
        <v>60</v>
      </c>
      <c r="M129" s="29">
        <f t="shared" si="7"/>
        <v>4</v>
      </c>
      <c r="N129" s="1">
        <v>15</v>
      </c>
      <c r="O129" s="1"/>
      <c r="P129" s="1"/>
      <c r="BE129" s="32" t="s">
        <v>674</v>
      </c>
    </row>
    <row r="130" spans="1:57">
      <c r="A130" s="14" t="s">
        <v>226</v>
      </c>
      <c r="B130" s="19" t="s">
        <v>620</v>
      </c>
      <c r="C130" s="19" t="s">
        <v>621</v>
      </c>
      <c r="D130" s="1" t="s">
        <v>465</v>
      </c>
      <c r="E130" s="1" t="s">
        <v>274</v>
      </c>
      <c r="F130" s="1">
        <v>2000</v>
      </c>
      <c r="G130" s="1" t="s">
        <v>113</v>
      </c>
      <c r="H130" s="1" t="s">
        <v>35</v>
      </c>
      <c r="I130" s="1" t="s">
        <v>36</v>
      </c>
      <c r="L130" s="1">
        <v>40</v>
      </c>
      <c r="M130" s="29">
        <f t="shared" si="7"/>
        <v>4</v>
      </c>
      <c r="N130" s="1">
        <v>10</v>
      </c>
      <c r="O130" s="1"/>
      <c r="P130" s="1"/>
      <c r="BE130" s="32" t="s">
        <v>674</v>
      </c>
    </row>
    <row r="131" spans="1:57">
      <c r="A131" s="14" t="s">
        <v>227</v>
      </c>
      <c r="B131" s="19" t="s">
        <v>622</v>
      </c>
      <c r="C131" s="1" t="s">
        <v>609</v>
      </c>
      <c r="D131" s="1" t="s">
        <v>109</v>
      </c>
      <c r="E131" s="1" t="s">
        <v>32</v>
      </c>
      <c r="F131" s="1">
        <v>2000</v>
      </c>
      <c r="G131" s="1" t="s">
        <v>113</v>
      </c>
      <c r="H131" s="1" t="s">
        <v>35</v>
      </c>
      <c r="I131" s="1" t="s">
        <v>36</v>
      </c>
      <c r="L131" s="1">
        <v>75</v>
      </c>
      <c r="M131" s="29">
        <f t="shared" si="7"/>
        <v>3.75</v>
      </c>
      <c r="N131" s="1">
        <v>20</v>
      </c>
      <c r="O131" s="1"/>
      <c r="P131" s="1"/>
      <c r="BE131" s="32" t="s">
        <v>674</v>
      </c>
    </row>
    <row r="132" spans="1:57">
      <c r="A132" s="14" t="s">
        <v>228</v>
      </c>
      <c r="B132" s="19" t="s">
        <v>624</v>
      </c>
      <c r="C132" s="1" t="s">
        <v>618</v>
      </c>
      <c r="D132" s="1" t="s">
        <v>110</v>
      </c>
      <c r="E132" s="1" t="s">
        <v>32</v>
      </c>
      <c r="F132" s="1">
        <v>2000</v>
      </c>
      <c r="G132" s="1" t="s">
        <v>113</v>
      </c>
      <c r="H132" s="1" t="s">
        <v>35</v>
      </c>
      <c r="I132" s="1" t="s">
        <v>36</v>
      </c>
      <c r="L132" s="1">
        <v>40</v>
      </c>
      <c r="M132" s="29">
        <f t="shared" si="7"/>
        <v>4</v>
      </c>
      <c r="N132" s="1">
        <v>10</v>
      </c>
      <c r="O132" s="1"/>
      <c r="P132" s="1"/>
      <c r="BE132" s="32" t="s">
        <v>674</v>
      </c>
    </row>
    <row r="133" spans="1:57">
      <c r="A133" s="14" t="s">
        <v>229</v>
      </c>
      <c r="B133" s="19" t="s">
        <v>625</v>
      </c>
      <c r="C133" s="19" t="s">
        <v>626</v>
      </c>
      <c r="D133" s="1" t="s">
        <v>110</v>
      </c>
      <c r="E133" s="1" t="s">
        <v>32</v>
      </c>
      <c r="F133" s="1">
        <v>2000</v>
      </c>
      <c r="G133" s="1" t="s">
        <v>113</v>
      </c>
      <c r="H133" s="1" t="s">
        <v>35</v>
      </c>
      <c r="I133" s="1" t="s">
        <v>36</v>
      </c>
      <c r="L133" s="1">
        <v>120</v>
      </c>
      <c r="M133" s="29">
        <f t="shared" si="7"/>
        <v>4</v>
      </c>
      <c r="N133" s="1">
        <v>30</v>
      </c>
      <c r="O133" s="1"/>
      <c r="P133" s="1"/>
      <c r="BE133" s="32" t="s">
        <v>674</v>
      </c>
    </row>
    <row r="134" spans="1:57">
      <c r="A134" s="14" t="s">
        <v>230</v>
      </c>
      <c r="B134" s="19" t="s">
        <v>623</v>
      </c>
      <c r="C134" s="19" t="s">
        <v>627</v>
      </c>
      <c r="D134" s="1" t="s">
        <v>628</v>
      </c>
      <c r="E134" s="1" t="s">
        <v>32</v>
      </c>
      <c r="F134" s="1">
        <v>2000</v>
      </c>
      <c r="G134" s="1" t="s">
        <v>113</v>
      </c>
      <c r="H134" s="1" t="s">
        <v>35</v>
      </c>
      <c r="I134" s="1" t="s">
        <v>36</v>
      </c>
      <c r="L134" s="1">
        <v>150</v>
      </c>
      <c r="M134" s="29">
        <f t="shared" si="7"/>
        <v>3.75</v>
      </c>
      <c r="N134" s="1">
        <v>40</v>
      </c>
      <c r="O134" s="1"/>
      <c r="P134" s="1"/>
      <c r="BE134" s="32" t="s">
        <v>674</v>
      </c>
    </row>
    <row r="135" spans="1:57">
      <c r="A135" s="14" t="s">
        <v>231</v>
      </c>
      <c r="B135" s="19" t="s">
        <v>629</v>
      </c>
      <c r="C135" s="19" t="s">
        <v>530</v>
      </c>
      <c r="D135" s="1" t="s">
        <v>110</v>
      </c>
      <c r="E135" s="1" t="s">
        <v>32</v>
      </c>
      <c r="F135" s="1">
        <v>2000</v>
      </c>
      <c r="G135" s="1" t="s">
        <v>112</v>
      </c>
      <c r="H135" s="1" t="s">
        <v>35</v>
      </c>
      <c r="I135" s="1" t="s">
        <v>36</v>
      </c>
      <c r="L135" s="1">
        <v>200</v>
      </c>
      <c r="M135" s="29">
        <f t="shared" si="7"/>
        <v>1.3333333333333333</v>
      </c>
      <c r="N135" s="1">
        <v>150</v>
      </c>
      <c r="O135" s="1"/>
      <c r="P135" s="1"/>
      <c r="BE135" s="32" t="s">
        <v>674</v>
      </c>
    </row>
    <row r="136" spans="1:57">
      <c r="A136" s="14" t="s">
        <v>232</v>
      </c>
      <c r="B136" s="19" t="s">
        <v>635</v>
      </c>
      <c r="C136" s="19" t="s">
        <v>630</v>
      </c>
      <c r="D136" s="1" t="s">
        <v>607</v>
      </c>
      <c r="E136" s="1" t="s">
        <v>32</v>
      </c>
      <c r="F136" s="1">
        <v>2000</v>
      </c>
      <c r="G136" s="1" t="s">
        <v>113</v>
      </c>
      <c r="H136" s="1" t="s">
        <v>35</v>
      </c>
      <c r="I136" s="1" t="s">
        <v>36</v>
      </c>
      <c r="L136" s="1">
        <v>120</v>
      </c>
      <c r="M136" s="29">
        <f t="shared" si="7"/>
        <v>4</v>
      </c>
      <c r="N136" s="1">
        <v>30</v>
      </c>
      <c r="O136" s="1"/>
      <c r="P136" s="1"/>
      <c r="BE136" s="32" t="s">
        <v>674</v>
      </c>
    </row>
    <row r="137" spans="1:57">
      <c r="A137" s="14" t="s">
        <v>233</v>
      </c>
      <c r="B137" s="19" t="s">
        <v>636</v>
      </c>
      <c r="C137" s="19" t="s">
        <v>631</v>
      </c>
      <c r="D137" s="1" t="s">
        <v>110</v>
      </c>
      <c r="E137" s="1" t="s">
        <v>32</v>
      </c>
      <c r="F137" s="1">
        <v>2001</v>
      </c>
      <c r="G137" s="1" t="s">
        <v>113</v>
      </c>
      <c r="H137" s="1" t="s">
        <v>35</v>
      </c>
      <c r="I137" s="1" t="s">
        <v>36</v>
      </c>
      <c r="L137" s="1">
        <v>120</v>
      </c>
      <c r="M137" s="29">
        <f t="shared" si="7"/>
        <v>4</v>
      </c>
      <c r="N137" s="1">
        <v>30</v>
      </c>
      <c r="O137" s="1"/>
      <c r="P137" s="1"/>
      <c r="BE137" s="32" t="s">
        <v>674</v>
      </c>
    </row>
    <row r="138" spans="1:57">
      <c r="A138" s="14" t="s">
        <v>234</v>
      </c>
      <c r="B138" s="19" t="s">
        <v>637</v>
      </c>
      <c r="C138" s="19" t="s">
        <v>632</v>
      </c>
      <c r="D138" s="1" t="s">
        <v>628</v>
      </c>
      <c r="E138" s="1" t="s">
        <v>32</v>
      </c>
      <c r="F138" s="1">
        <v>2001</v>
      </c>
      <c r="G138" s="1" t="s">
        <v>113</v>
      </c>
      <c r="H138" s="1" t="s">
        <v>35</v>
      </c>
      <c r="I138" s="1" t="s">
        <v>36</v>
      </c>
      <c r="L138" s="1">
        <v>75</v>
      </c>
      <c r="M138" s="29">
        <f t="shared" si="7"/>
        <v>3.75</v>
      </c>
      <c r="N138" s="1">
        <v>20</v>
      </c>
      <c r="O138" s="1"/>
      <c r="P138" s="1"/>
      <c r="BE138" s="32" t="s">
        <v>674</v>
      </c>
    </row>
    <row r="139" spans="1:57">
      <c r="A139" s="14" t="s">
        <v>235</v>
      </c>
      <c r="B139" s="19" t="s">
        <v>638</v>
      </c>
      <c r="C139" s="19" t="s">
        <v>633</v>
      </c>
      <c r="D139" s="1" t="s">
        <v>110</v>
      </c>
      <c r="E139" s="1" t="s">
        <v>32</v>
      </c>
      <c r="F139" s="1">
        <v>2001</v>
      </c>
      <c r="G139" s="1" t="s">
        <v>113</v>
      </c>
      <c r="H139" s="1" t="s">
        <v>35</v>
      </c>
      <c r="I139" s="1" t="s">
        <v>36</v>
      </c>
      <c r="L139" s="1">
        <v>120</v>
      </c>
      <c r="M139" s="29">
        <f t="shared" si="7"/>
        <v>4</v>
      </c>
      <c r="N139" s="1">
        <v>30</v>
      </c>
      <c r="O139" s="1"/>
      <c r="P139" s="1"/>
      <c r="BE139" s="32" t="s">
        <v>674</v>
      </c>
    </row>
    <row r="140" spans="1:57">
      <c r="A140" s="14" t="s">
        <v>236</v>
      </c>
      <c r="B140" s="19" t="s">
        <v>648</v>
      </c>
      <c r="C140" s="19" t="s">
        <v>106</v>
      </c>
      <c r="D140" s="19" t="s">
        <v>109</v>
      </c>
      <c r="E140" s="1" t="s">
        <v>32</v>
      </c>
      <c r="F140" s="1">
        <v>2001</v>
      </c>
      <c r="G140" s="1" t="s">
        <v>113</v>
      </c>
      <c r="H140" s="1" t="s">
        <v>35</v>
      </c>
      <c r="I140" s="1" t="s">
        <v>115</v>
      </c>
      <c r="L140" s="1">
        <v>150</v>
      </c>
      <c r="M140" s="29"/>
      <c r="O140" s="1"/>
      <c r="P140" s="1"/>
      <c r="BE140" s="32" t="s">
        <v>674</v>
      </c>
    </row>
    <row r="141" spans="1:57">
      <c r="A141" s="14" t="s">
        <v>237</v>
      </c>
      <c r="B141" s="19" t="s">
        <v>639</v>
      </c>
      <c r="C141" s="19" t="s">
        <v>640</v>
      </c>
      <c r="D141" s="19" t="s">
        <v>109</v>
      </c>
      <c r="E141" s="1" t="s">
        <v>32</v>
      </c>
      <c r="F141" s="1">
        <v>2001</v>
      </c>
      <c r="G141" s="1" t="s">
        <v>113</v>
      </c>
      <c r="H141" s="1" t="s">
        <v>35</v>
      </c>
      <c r="I141" s="1" t="s">
        <v>36</v>
      </c>
      <c r="L141" s="1">
        <v>48</v>
      </c>
      <c r="M141" s="29">
        <f t="shared" si="7"/>
        <v>4</v>
      </c>
      <c r="N141" s="1">
        <v>12</v>
      </c>
      <c r="O141" s="1"/>
      <c r="P141" s="1"/>
      <c r="BE141" s="32" t="s">
        <v>674</v>
      </c>
    </row>
    <row r="142" spans="1:57">
      <c r="A142" s="14" t="s">
        <v>238</v>
      </c>
      <c r="B142" s="19" t="s">
        <v>643</v>
      </c>
      <c r="C142" s="19" t="s">
        <v>631</v>
      </c>
      <c r="D142" s="19" t="s">
        <v>110</v>
      </c>
      <c r="E142" s="1" t="s">
        <v>32</v>
      </c>
      <c r="F142" s="1">
        <v>2001</v>
      </c>
      <c r="G142" s="1" t="s">
        <v>113</v>
      </c>
      <c r="H142" s="1" t="s">
        <v>35</v>
      </c>
      <c r="I142" s="1" t="s">
        <v>36</v>
      </c>
      <c r="L142" s="1">
        <v>80</v>
      </c>
      <c r="M142" s="29">
        <f t="shared" si="7"/>
        <v>4</v>
      </c>
      <c r="N142" s="1">
        <v>20</v>
      </c>
      <c r="O142" s="1"/>
      <c r="P142" s="1"/>
      <c r="BE142" s="32" t="s">
        <v>674</v>
      </c>
    </row>
    <row r="143" spans="1:57">
      <c r="A143" s="14" t="s">
        <v>239</v>
      </c>
      <c r="B143" s="19" t="s">
        <v>644</v>
      </c>
      <c r="C143" s="19" t="s">
        <v>641</v>
      </c>
      <c r="D143" s="19" t="s">
        <v>109</v>
      </c>
      <c r="E143" s="1" t="s">
        <v>32</v>
      </c>
      <c r="F143" s="1">
        <v>2001</v>
      </c>
      <c r="G143" s="1" t="s">
        <v>113</v>
      </c>
      <c r="H143" s="1" t="s">
        <v>35</v>
      </c>
      <c r="I143" s="1" t="s">
        <v>36</v>
      </c>
      <c r="L143" s="1">
        <v>75</v>
      </c>
      <c r="M143" s="29">
        <f t="shared" si="7"/>
        <v>4.166666666666667</v>
      </c>
      <c r="N143" s="1">
        <v>18</v>
      </c>
      <c r="O143" s="1"/>
      <c r="P143" s="1"/>
      <c r="BE143" s="32" t="s">
        <v>674</v>
      </c>
    </row>
    <row r="144" spans="1:57">
      <c r="A144" s="14" t="s">
        <v>240</v>
      </c>
      <c r="B144" s="19" t="s">
        <v>645</v>
      </c>
      <c r="C144" s="19" t="s">
        <v>642</v>
      </c>
      <c r="D144" s="19" t="s">
        <v>607</v>
      </c>
      <c r="E144" s="1" t="s">
        <v>32</v>
      </c>
      <c r="F144" s="1">
        <v>2001</v>
      </c>
      <c r="G144" s="1" t="s">
        <v>113</v>
      </c>
      <c r="H144" s="1" t="s">
        <v>35</v>
      </c>
      <c r="I144" s="1" t="s">
        <v>36</v>
      </c>
      <c r="L144" s="1">
        <v>48</v>
      </c>
      <c r="M144" s="29">
        <f t="shared" si="7"/>
        <v>4</v>
      </c>
      <c r="N144" s="1">
        <v>12</v>
      </c>
      <c r="O144" s="1"/>
      <c r="P144" s="1"/>
      <c r="BE144" s="32" t="s">
        <v>674</v>
      </c>
    </row>
    <row r="145" spans="1:57">
      <c r="A145" s="14" t="s">
        <v>241</v>
      </c>
      <c r="B145" s="19" t="s">
        <v>646</v>
      </c>
      <c r="C145" s="19" t="s">
        <v>647</v>
      </c>
      <c r="D145" s="19" t="s">
        <v>109</v>
      </c>
      <c r="E145" s="1" t="s">
        <v>32</v>
      </c>
      <c r="F145" s="1">
        <v>2001</v>
      </c>
      <c r="G145" s="1" t="s">
        <v>113</v>
      </c>
      <c r="H145" s="1" t="s">
        <v>35</v>
      </c>
      <c r="I145" s="1" t="s">
        <v>36</v>
      </c>
      <c r="L145" s="1">
        <v>66</v>
      </c>
      <c r="M145" s="29">
        <f t="shared" si="7"/>
        <v>3.8823529411764706</v>
      </c>
      <c r="N145" s="1">
        <v>17</v>
      </c>
      <c r="O145" s="1"/>
      <c r="P145" s="1"/>
      <c r="BE145" s="32" t="s">
        <v>674</v>
      </c>
    </row>
    <row r="146" spans="1:57">
      <c r="A146" s="14" t="s">
        <v>242</v>
      </c>
      <c r="B146" s="19" t="s">
        <v>648</v>
      </c>
      <c r="C146" s="19" t="s">
        <v>118</v>
      </c>
      <c r="D146" s="19" t="s">
        <v>109</v>
      </c>
      <c r="E146" s="1" t="s">
        <v>32</v>
      </c>
      <c r="F146" s="1">
        <v>2001</v>
      </c>
      <c r="G146" s="1" t="s">
        <v>113</v>
      </c>
      <c r="H146" s="1" t="s">
        <v>35</v>
      </c>
      <c r="I146" s="1" t="s">
        <v>115</v>
      </c>
      <c r="L146" s="1">
        <v>160</v>
      </c>
      <c r="M146" s="29"/>
      <c r="O146" s="1"/>
      <c r="P146" s="1"/>
      <c r="BE146" s="32" t="s">
        <v>674</v>
      </c>
    </row>
    <row r="147" spans="1:57">
      <c r="A147" s="14" t="s">
        <v>243</v>
      </c>
      <c r="B147" s="19" t="s">
        <v>648</v>
      </c>
      <c r="C147" s="19" t="s">
        <v>640</v>
      </c>
      <c r="D147" s="19" t="s">
        <v>109</v>
      </c>
      <c r="E147" s="1" t="s">
        <v>32</v>
      </c>
      <c r="F147" s="1">
        <v>2001</v>
      </c>
      <c r="G147" s="1" t="s">
        <v>113</v>
      </c>
      <c r="H147" s="1" t="s">
        <v>35</v>
      </c>
      <c r="I147" s="1" t="s">
        <v>115</v>
      </c>
      <c r="L147" s="1">
        <v>150</v>
      </c>
      <c r="M147" s="29"/>
      <c r="O147" s="1"/>
      <c r="P147" s="1"/>
      <c r="BE147" s="32" t="s">
        <v>674</v>
      </c>
    </row>
    <row r="148" spans="1:57">
      <c r="A148" s="14" t="s">
        <v>244</v>
      </c>
      <c r="B148" s="19" t="s">
        <v>648</v>
      </c>
      <c r="C148" s="19" t="s">
        <v>640</v>
      </c>
      <c r="D148" s="19" t="s">
        <v>109</v>
      </c>
      <c r="E148" s="1" t="s">
        <v>32</v>
      </c>
      <c r="F148" s="1">
        <v>2001</v>
      </c>
      <c r="G148" s="1" t="s">
        <v>113</v>
      </c>
      <c r="H148" s="1" t="s">
        <v>35</v>
      </c>
      <c r="I148" s="1" t="s">
        <v>115</v>
      </c>
      <c r="L148" s="1">
        <v>120</v>
      </c>
      <c r="M148" s="29"/>
      <c r="O148" s="1"/>
      <c r="P148" s="1"/>
      <c r="BE148" s="32" t="s">
        <v>674</v>
      </c>
    </row>
    <row r="149" spans="1:57">
      <c r="A149" s="14" t="s">
        <v>245</v>
      </c>
      <c r="B149" s="19" t="s">
        <v>649</v>
      </c>
      <c r="C149" s="19" t="s">
        <v>110</v>
      </c>
      <c r="D149" s="19" t="s">
        <v>110</v>
      </c>
      <c r="E149" s="1" t="s">
        <v>32</v>
      </c>
      <c r="F149" s="1">
        <v>2001</v>
      </c>
      <c r="G149" s="1" t="s">
        <v>113</v>
      </c>
      <c r="H149" s="1" t="s">
        <v>35</v>
      </c>
      <c r="I149" s="1" t="s">
        <v>36</v>
      </c>
      <c r="L149" s="1">
        <v>60</v>
      </c>
      <c r="M149" s="29">
        <f t="shared" si="7"/>
        <v>4</v>
      </c>
      <c r="N149" s="1">
        <v>15</v>
      </c>
      <c r="O149" s="1"/>
      <c r="P149" s="1"/>
      <c r="BE149" s="32" t="s">
        <v>674</v>
      </c>
    </row>
    <row r="150" spans="1:57">
      <c r="A150" s="14" t="s">
        <v>246</v>
      </c>
      <c r="B150" s="19" t="s">
        <v>651</v>
      </c>
      <c r="C150" s="19" t="s">
        <v>650</v>
      </c>
      <c r="D150" s="19" t="s">
        <v>110</v>
      </c>
      <c r="E150" s="1" t="s">
        <v>32</v>
      </c>
      <c r="F150" s="1">
        <v>2001</v>
      </c>
      <c r="G150" s="1" t="s">
        <v>113</v>
      </c>
      <c r="H150" s="1" t="s">
        <v>35</v>
      </c>
      <c r="I150" s="1" t="s">
        <v>36</v>
      </c>
      <c r="L150" s="1">
        <v>120</v>
      </c>
      <c r="M150" s="29">
        <f t="shared" si="7"/>
        <v>4</v>
      </c>
      <c r="N150" s="1">
        <v>30</v>
      </c>
      <c r="O150" s="1"/>
      <c r="P150" s="1"/>
      <c r="BE150" s="32" t="s">
        <v>674</v>
      </c>
    </row>
    <row r="151" spans="1:57">
      <c r="A151" s="14" t="s">
        <v>247</v>
      </c>
      <c r="B151" s="19" t="s">
        <v>652</v>
      </c>
      <c r="C151" s="19" t="s">
        <v>605</v>
      </c>
      <c r="D151" s="19" t="s">
        <v>605</v>
      </c>
      <c r="E151" s="1" t="s">
        <v>345</v>
      </c>
      <c r="F151" s="1">
        <v>2001</v>
      </c>
      <c r="G151" s="1" t="s">
        <v>113</v>
      </c>
      <c r="H151" s="1" t="s">
        <v>35</v>
      </c>
      <c r="I151" s="1" t="s">
        <v>36</v>
      </c>
      <c r="L151" s="1">
        <v>20</v>
      </c>
      <c r="M151" s="29">
        <f t="shared" si="7"/>
        <v>4</v>
      </c>
      <c r="N151" s="1">
        <v>5</v>
      </c>
      <c r="O151" s="1"/>
      <c r="P151" s="1"/>
      <c r="BE151" s="32" t="s">
        <v>674</v>
      </c>
    </row>
    <row r="152" spans="1:57">
      <c r="A152" s="14" t="s">
        <v>248</v>
      </c>
      <c r="B152" s="19" t="s">
        <v>653</v>
      </c>
      <c r="C152" s="19" t="s">
        <v>640</v>
      </c>
      <c r="D152" s="19" t="s">
        <v>109</v>
      </c>
      <c r="E152" s="1" t="s">
        <v>32</v>
      </c>
      <c r="F152" s="1">
        <v>2001</v>
      </c>
      <c r="G152" s="1" t="s">
        <v>112</v>
      </c>
      <c r="H152" s="1" t="s">
        <v>159</v>
      </c>
      <c r="I152" s="1" t="s">
        <v>115</v>
      </c>
      <c r="L152" s="1">
        <v>350</v>
      </c>
      <c r="M152" s="29"/>
      <c r="O152" s="1"/>
      <c r="P152" s="1"/>
      <c r="BE152" s="32" t="s">
        <v>674</v>
      </c>
    </row>
    <row r="153" spans="1:57">
      <c r="A153" s="14" t="s">
        <v>359</v>
      </c>
      <c r="B153" s="19" t="s">
        <v>648</v>
      </c>
      <c r="C153" s="19" t="s">
        <v>640</v>
      </c>
      <c r="D153" s="1" t="s">
        <v>109</v>
      </c>
      <c r="E153" s="1" t="s">
        <v>32</v>
      </c>
      <c r="F153" s="1">
        <v>2001</v>
      </c>
      <c r="G153" s="1" t="s">
        <v>113</v>
      </c>
      <c r="H153" s="1" t="s">
        <v>35</v>
      </c>
      <c r="I153" s="1" t="s">
        <v>115</v>
      </c>
      <c r="L153" s="1">
        <v>200</v>
      </c>
      <c r="M153" s="29"/>
      <c r="O153" s="1"/>
      <c r="P153" s="1"/>
      <c r="BE153" s="32" t="s">
        <v>674</v>
      </c>
    </row>
    <row r="154" spans="1:57">
      <c r="A154" s="14" t="s">
        <v>360</v>
      </c>
      <c r="B154" s="19" t="s">
        <v>655</v>
      </c>
      <c r="C154" s="19" t="s">
        <v>109</v>
      </c>
      <c r="D154" s="1" t="s">
        <v>109</v>
      </c>
      <c r="E154" s="1" t="s">
        <v>32</v>
      </c>
      <c r="F154" s="1">
        <v>2001</v>
      </c>
      <c r="G154" s="1" t="s">
        <v>113</v>
      </c>
      <c r="H154" s="1" t="s">
        <v>35</v>
      </c>
      <c r="I154" s="1" t="s">
        <v>36</v>
      </c>
      <c r="L154" s="1">
        <v>120</v>
      </c>
      <c r="M154" s="29">
        <f t="shared" si="7"/>
        <v>4</v>
      </c>
      <c r="N154" s="1">
        <v>30</v>
      </c>
      <c r="O154" s="1"/>
      <c r="P154" s="1"/>
      <c r="BE154" s="32" t="s">
        <v>674</v>
      </c>
    </row>
    <row r="155" spans="1:57">
      <c r="A155" s="14" t="s">
        <v>361</v>
      </c>
      <c r="B155" s="19" t="s">
        <v>654</v>
      </c>
      <c r="C155" s="19" t="s">
        <v>660</v>
      </c>
      <c r="D155" s="1" t="s">
        <v>110</v>
      </c>
      <c r="E155" s="1" t="s">
        <v>32</v>
      </c>
      <c r="F155" s="1">
        <v>2001</v>
      </c>
      <c r="G155" s="1" t="s">
        <v>113</v>
      </c>
      <c r="H155" s="1" t="s">
        <v>35</v>
      </c>
      <c r="I155" s="1" t="s">
        <v>115</v>
      </c>
      <c r="L155" s="1">
        <v>300</v>
      </c>
      <c r="M155" s="29"/>
      <c r="O155" s="1"/>
      <c r="P155" s="1"/>
      <c r="BE155" s="32" t="s">
        <v>674</v>
      </c>
    </row>
    <row r="156" spans="1:57">
      <c r="A156" s="14" t="s">
        <v>362</v>
      </c>
      <c r="B156" s="19" t="s">
        <v>656</v>
      </c>
      <c r="C156" s="19" t="s">
        <v>661</v>
      </c>
      <c r="D156" s="1" t="s">
        <v>657</v>
      </c>
      <c r="E156" s="1" t="s">
        <v>274</v>
      </c>
      <c r="F156" s="1">
        <v>2001</v>
      </c>
      <c r="G156" s="1" t="s">
        <v>113</v>
      </c>
      <c r="H156" s="1" t="s">
        <v>35</v>
      </c>
      <c r="I156" s="1" t="s">
        <v>36</v>
      </c>
      <c r="L156" s="1">
        <v>140</v>
      </c>
      <c r="M156" s="29">
        <f t="shared" si="7"/>
        <v>4</v>
      </c>
      <c r="N156" s="1">
        <v>35</v>
      </c>
      <c r="O156" s="1"/>
      <c r="P156" s="1"/>
      <c r="BE156" s="32" t="s">
        <v>674</v>
      </c>
    </row>
    <row r="157" spans="1:57">
      <c r="A157" s="14" t="s">
        <v>363</v>
      </c>
      <c r="B157" s="19" t="s">
        <v>659</v>
      </c>
      <c r="C157" s="1" t="s">
        <v>658</v>
      </c>
      <c r="D157" s="1" t="s">
        <v>109</v>
      </c>
      <c r="E157" s="1" t="s">
        <v>32</v>
      </c>
      <c r="F157" s="1">
        <v>2001</v>
      </c>
      <c r="G157" s="1" t="s">
        <v>113</v>
      </c>
      <c r="H157" s="1" t="s">
        <v>35</v>
      </c>
      <c r="I157" s="1" t="s">
        <v>36</v>
      </c>
      <c r="L157" s="1">
        <v>100</v>
      </c>
      <c r="M157" s="29">
        <f t="shared" si="7"/>
        <v>4</v>
      </c>
      <c r="N157" s="1">
        <v>25</v>
      </c>
      <c r="O157" s="1"/>
      <c r="P157" s="1"/>
      <c r="BE157" s="32" t="s">
        <v>674</v>
      </c>
    </row>
    <row r="158" spans="1:57">
      <c r="A158" s="14" t="s">
        <v>364</v>
      </c>
      <c r="B158" s="19" t="s">
        <v>667</v>
      </c>
      <c r="C158" s="19" t="s">
        <v>662</v>
      </c>
      <c r="D158" s="1" t="s">
        <v>110</v>
      </c>
      <c r="E158" s="1" t="s">
        <v>32</v>
      </c>
      <c r="F158" s="1">
        <v>2001</v>
      </c>
      <c r="G158" s="1" t="s">
        <v>113</v>
      </c>
      <c r="H158" s="1" t="s">
        <v>35</v>
      </c>
      <c r="I158" s="1" t="s">
        <v>36</v>
      </c>
      <c r="L158" s="1">
        <v>50</v>
      </c>
      <c r="M158" s="29">
        <f t="shared" si="7"/>
        <v>4.166666666666667</v>
      </c>
      <c r="N158" s="1">
        <v>12</v>
      </c>
      <c r="O158" s="1"/>
      <c r="P158" s="1"/>
      <c r="BE158" s="32" t="s">
        <v>674</v>
      </c>
    </row>
    <row r="159" spans="1:57">
      <c r="A159" s="14" t="s">
        <v>365</v>
      </c>
      <c r="B159" s="19" t="s">
        <v>668</v>
      </c>
      <c r="C159" s="19" t="s">
        <v>663</v>
      </c>
      <c r="D159" s="1" t="s">
        <v>110</v>
      </c>
      <c r="E159" s="1" t="s">
        <v>32</v>
      </c>
      <c r="F159" s="1">
        <v>2001</v>
      </c>
      <c r="G159" s="1" t="s">
        <v>113</v>
      </c>
      <c r="H159" s="1" t="s">
        <v>159</v>
      </c>
      <c r="I159" s="1" t="s">
        <v>36</v>
      </c>
      <c r="L159" s="1">
        <v>125</v>
      </c>
      <c r="M159" s="29">
        <f t="shared" si="7"/>
        <v>2.5</v>
      </c>
      <c r="N159" s="1">
        <v>50</v>
      </c>
      <c r="O159" s="1"/>
      <c r="P159" s="1"/>
      <c r="BE159" s="32" t="s">
        <v>674</v>
      </c>
    </row>
    <row r="160" spans="1:57">
      <c r="A160" s="14" t="s">
        <v>366</v>
      </c>
      <c r="B160" s="19" t="s">
        <v>669</v>
      </c>
      <c r="C160" s="19" t="s">
        <v>106</v>
      </c>
      <c r="D160" s="1" t="s">
        <v>109</v>
      </c>
      <c r="E160" s="1" t="s">
        <v>32</v>
      </c>
      <c r="F160" s="1">
        <v>2001</v>
      </c>
      <c r="G160" s="1" t="s">
        <v>113</v>
      </c>
      <c r="H160" s="1" t="s">
        <v>35</v>
      </c>
      <c r="I160" s="1" t="s">
        <v>36</v>
      </c>
      <c r="L160" s="1">
        <v>60</v>
      </c>
      <c r="M160" s="29">
        <f t="shared" si="7"/>
        <v>4</v>
      </c>
      <c r="N160" s="1">
        <v>15</v>
      </c>
      <c r="O160" s="1"/>
      <c r="P160" s="1"/>
      <c r="BE160" s="32" t="s">
        <v>674</v>
      </c>
    </row>
    <row r="161" spans="1:57">
      <c r="A161" s="14" t="s">
        <v>367</v>
      </c>
      <c r="B161" s="19" t="s">
        <v>670</v>
      </c>
      <c r="C161" s="19" t="s">
        <v>664</v>
      </c>
      <c r="D161" s="1" t="s">
        <v>109</v>
      </c>
      <c r="E161" s="1" t="s">
        <v>32</v>
      </c>
      <c r="F161" s="1">
        <v>2001</v>
      </c>
      <c r="G161" s="1" t="s">
        <v>113</v>
      </c>
      <c r="H161" s="1" t="s">
        <v>35</v>
      </c>
      <c r="I161" s="1" t="s">
        <v>36</v>
      </c>
      <c r="L161" s="1">
        <v>100</v>
      </c>
      <c r="M161" s="29">
        <f t="shared" si="7"/>
        <v>4</v>
      </c>
      <c r="N161" s="1">
        <v>25</v>
      </c>
      <c r="O161" s="1"/>
      <c r="P161" s="1"/>
      <c r="BE161" s="32" t="s">
        <v>674</v>
      </c>
    </row>
    <row r="162" spans="1:57">
      <c r="A162" s="14" t="s">
        <v>368</v>
      </c>
      <c r="B162" s="19" t="s">
        <v>671</v>
      </c>
      <c r="C162" s="19" t="s">
        <v>665</v>
      </c>
      <c r="D162" s="1" t="s">
        <v>607</v>
      </c>
      <c r="E162" s="1" t="s">
        <v>32</v>
      </c>
      <c r="F162" s="1">
        <v>2001</v>
      </c>
      <c r="G162" s="1" t="s">
        <v>113</v>
      </c>
      <c r="H162" s="1" t="s">
        <v>35</v>
      </c>
      <c r="I162" s="1" t="s">
        <v>36</v>
      </c>
      <c r="L162" s="1">
        <v>60</v>
      </c>
      <c r="M162" s="29">
        <f t="shared" si="7"/>
        <v>4</v>
      </c>
      <c r="N162" s="1">
        <v>15</v>
      </c>
      <c r="O162" s="1"/>
      <c r="P162" s="1"/>
      <c r="BE162" s="32" t="s">
        <v>674</v>
      </c>
    </row>
    <row r="163" spans="1:57">
      <c r="A163" s="14" t="s">
        <v>369</v>
      </c>
      <c r="B163" s="19" t="s">
        <v>672</v>
      </c>
      <c r="C163" s="19" t="s">
        <v>666</v>
      </c>
      <c r="D163" s="1" t="s">
        <v>342</v>
      </c>
      <c r="E163" s="1" t="s">
        <v>130</v>
      </c>
      <c r="F163" s="1">
        <v>2001</v>
      </c>
      <c r="G163" s="1" t="s">
        <v>113</v>
      </c>
      <c r="H163" s="1" t="s">
        <v>35</v>
      </c>
      <c r="I163" s="1" t="s">
        <v>36</v>
      </c>
      <c r="L163" s="1">
        <v>45</v>
      </c>
      <c r="M163" s="29">
        <f t="shared" si="7"/>
        <v>3.75</v>
      </c>
      <c r="N163" s="1">
        <v>12</v>
      </c>
      <c r="O163" s="1"/>
      <c r="P163" s="1"/>
      <c r="BE163" s="32" t="s">
        <v>674</v>
      </c>
    </row>
    <row r="164" spans="1:57">
      <c r="A164" s="14" t="s">
        <v>370</v>
      </c>
      <c r="B164" s="19" t="s">
        <v>673</v>
      </c>
      <c r="C164" s="19" t="s">
        <v>100</v>
      </c>
      <c r="D164" s="1" t="s">
        <v>109</v>
      </c>
      <c r="E164" s="1" t="s">
        <v>32</v>
      </c>
      <c r="F164" s="1">
        <v>2001</v>
      </c>
      <c r="G164" s="1" t="s">
        <v>113</v>
      </c>
      <c r="H164" s="1" t="s">
        <v>35</v>
      </c>
      <c r="I164" s="1" t="s">
        <v>36</v>
      </c>
      <c r="L164" s="1">
        <v>80</v>
      </c>
      <c r="M164" s="29">
        <f t="shared" si="7"/>
        <v>4</v>
      </c>
      <c r="N164" s="1">
        <v>20</v>
      </c>
      <c r="O164" s="1"/>
      <c r="P164" s="1"/>
      <c r="BE164" s="32" t="s">
        <v>674</v>
      </c>
    </row>
    <row r="165" spans="1:57">
      <c r="A165" s="14" t="s">
        <v>371</v>
      </c>
      <c r="B165" s="1" t="s">
        <v>676</v>
      </c>
      <c r="C165" s="1" t="s">
        <v>675</v>
      </c>
      <c r="D165" s="1" t="s">
        <v>586</v>
      </c>
      <c r="E165" s="1" t="s">
        <v>516</v>
      </c>
      <c r="F165" s="1">
        <v>2002</v>
      </c>
      <c r="G165" s="1" t="s">
        <v>112</v>
      </c>
      <c r="H165" s="1" t="s">
        <v>35</v>
      </c>
      <c r="I165" s="1" t="s">
        <v>115</v>
      </c>
      <c r="L165" s="1">
        <v>60</v>
      </c>
      <c r="M165" s="3">
        <f t="shared" si="7"/>
        <v>0.75</v>
      </c>
      <c r="N165" s="1">
        <v>80</v>
      </c>
      <c r="BE165" s="32" t="s">
        <v>677</v>
      </c>
    </row>
    <row r="166" spans="1:57">
      <c r="A166" s="14" t="s">
        <v>372</v>
      </c>
      <c r="B166" s="1" t="s">
        <v>678</v>
      </c>
      <c r="C166" s="1" t="s">
        <v>679</v>
      </c>
      <c r="D166" s="1" t="s">
        <v>483</v>
      </c>
      <c r="E166" s="1" t="s">
        <v>280</v>
      </c>
      <c r="F166" s="1">
        <v>2001</v>
      </c>
      <c r="G166" s="1" t="s">
        <v>113</v>
      </c>
      <c r="H166" s="1" t="s">
        <v>35</v>
      </c>
      <c r="I166" s="1" t="s">
        <v>115</v>
      </c>
      <c r="N166" s="1">
        <v>10</v>
      </c>
      <c r="BE166" s="32" t="s">
        <v>442</v>
      </c>
    </row>
    <row r="167" spans="1:57">
      <c r="A167" s="14" t="s">
        <v>373</v>
      </c>
      <c r="B167" s="1" t="s">
        <v>680</v>
      </c>
      <c r="C167" s="1" t="s">
        <v>681</v>
      </c>
      <c r="D167" s="1" t="s">
        <v>129</v>
      </c>
      <c r="E167" s="1" t="s">
        <v>130</v>
      </c>
      <c r="F167" s="1">
        <v>2000</v>
      </c>
      <c r="H167" s="1" t="s">
        <v>35</v>
      </c>
      <c r="N167" s="1">
        <v>400</v>
      </c>
    </row>
    <row r="168" spans="1:57">
      <c r="A168" s="14" t="s">
        <v>374</v>
      </c>
      <c r="B168" s="1" t="s">
        <v>634</v>
      </c>
      <c r="C168" s="1" t="s">
        <v>682</v>
      </c>
      <c r="D168" s="1" t="s">
        <v>411</v>
      </c>
      <c r="E168" s="1" t="s">
        <v>280</v>
      </c>
      <c r="F168" s="1">
        <v>2001</v>
      </c>
      <c r="H168" s="1" t="s">
        <v>35</v>
      </c>
      <c r="I168" s="1" t="s">
        <v>36</v>
      </c>
      <c r="N168" s="1">
        <v>60</v>
      </c>
      <c r="BE168" s="32" t="s">
        <v>683</v>
      </c>
    </row>
    <row r="169" spans="1:57">
      <c r="A169" s="14" t="s">
        <v>375</v>
      </c>
      <c r="B169" s="1" t="s">
        <v>634</v>
      </c>
      <c r="C169" s="1" t="s">
        <v>684</v>
      </c>
      <c r="D169" s="1" t="s">
        <v>483</v>
      </c>
      <c r="E169" s="1" t="s">
        <v>280</v>
      </c>
      <c r="F169" s="1">
        <v>1995</v>
      </c>
      <c r="H169" s="1" t="s">
        <v>35</v>
      </c>
      <c r="I169" s="1" t="s">
        <v>36</v>
      </c>
      <c r="L169" s="1">
        <v>62</v>
      </c>
      <c r="BE169" s="32" t="s">
        <v>442</v>
      </c>
    </row>
    <row r="170" spans="1:57">
      <c r="A170" s="14" t="s">
        <v>376</v>
      </c>
      <c r="B170" s="1" t="s">
        <v>685</v>
      </c>
      <c r="C170" s="1" t="s">
        <v>686</v>
      </c>
      <c r="D170" s="1" t="s">
        <v>483</v>
      </c>
      <c r="E170" s="1" t="s">
        <v>280</v>
      </c>
      <c r="F170" s="1">
        <v>1997</v>
      </c>
      <c r="G170" s="1" t="s">
        <v>112</v>
      </c>
      <c r="H170" s="1" t="s">
        <v>122</v>
      </c>
      <c r="I170" s="1" t="s">
        <v>36</v>
      </c>
      <c r="K170" s="1">
        <v>60</v>
      </c>
      <c r="BE170" s="32" t="s">
        <v>442</v>
      </c>
    </row>
    <row r="171" spans="1:57">
      <c r="A171" s="14" t="s">
        <v>377</v>
      </c>
      <c r="B171" s="1" t="s">
        <v>687</v>
      </c>
      <c r="C171" s="1" t="s">
        <v>411</v>
      </c>
      <c r="D171" s="1" t="s">
        <v>411</v>
      </c>
      <c r="E171" s="1" t="s">
        <v>280</v>
      </c>
      <c r="F171" s="1" t="s">
        <v>107</v>
      </c>
      <c r="H171" s="1" t="s">
        <v>35</v>
      </c>
      <c r="I171" s="1" t="s">
        <v>36</v>
      </c>
      <c r="N171" s="1">
        <v>500</v>
      </c>
      <c r="BE171" s="32" t="s">
        <v>683</v>
      </c>
    </row>
    <row r="172" spans="1:57">
      <c r="A172" s="14" t="s">
        <v>378</v>
      </c>
      <c r="B172" s="1" t="s">
        <v>688</v>
      </c>
      <c r="C172" s="1" t="s">
        <v>411</v>
      </c>
      <c r="D172" s="1" t="s">
        <v>411</v>
      </c>
      <c r="E172" s="1" t="s">
        <v>280</v>
      </c>
      <c r="F172" s="1" t="s">
        <v>107</v>
      </c>
      <c r="H172" s="1" t="s">
        <v>318</v>
      </c>
      <c r="I172" s="1" t="s">
        <v>36</v>
      </c>
      <c r="N172" s="1">
        <v>1000</v>
      </c>
      <c r="BE172" s="32" t="s">
        <v>683</v>
      </c>
    </row>
    <row r="173" spans="1:57">
      <c r="A173" s="14" t="s">
        <v>379</v>
      </c>
      <c r="B173" s="1" t="s">
        <v>693</v>
      </c>
      <c r="C173" s="1" t="s">
        <v>689</v>
      </c>
      <c r="D173" s="1" t="s">
        <v>411</v>
      </c>
      <c r="E173" s="1" t="s">
        <v>280</v>
      </c>
      <c r="F173" s="1">
        <v>1999</v>
      </c>
      <c r="H173" s="1" t="s">
        <v>330</v>
      </c>
      <c r="I173" s="1" t="s">
        <v>694</v>
      </c>
      <c r="L173" s="1">
        <f>10000*30</f>
        <v>300000</v>
      </c>
      <c r="BE173" s="32" t="s">
        <v>690</v>
      </c>
    </row>
    <row r="174" spans="1:57">
      <c r="A174" s="14" t="s">
        <v>380</v>
      </c>
      <c r="B174" s="1" t="s">
        <v>691</v>
      </c>
      <c r="C174" s="1" t="s">
        <v>692</v>
      </c>
      <c r="D174" s="1" t="s">
        <v>522</v>
      </c>
      <c r="E174" s="1" t="s">
        <v>345</v>
      </c>
      <c r="F174" s="1">
        <v>1999</v>
      </c>
      <c r="G174" s="1" t="s">
        <v>112</v>
      </c>
      <c r="H174" s="1" t="s">
        <v>122</v>
      </c>
      <c r="I174" s="1" t="s">
        <v>36</v>
      </c>
      <c r="L174" s="1">
        <v>400</v>
      </c>
    </row>
    <row r="175" spans="1:57">
      <c r="A175" s="14" t="s">
        <v>381</v>
      </c>
    </row>
    <row r="176" spans="1:57">
      <c r="A176" s="14" t="s">
        <v>382</v>
      </c>
    </row>
    <row r="177" spans="1:1">
      <c r="A177" s="14" t="s">
        <v>383</v>
      </c>
    </row>
    <row r="178" spans="1:1">
      <c r="A178" s="14" t="s">
        <v>384</v>
      </c>
    </row>
    <row r="179" spans="1:1">
      <c r="A179" s="14" t="s">
        <v>385</v>
      </c>
    </row>
    <row r="180" spans="1:1">
      <c r="A180" s="14" t="s">
        <v>386</v>
      </c>
    </row>
    <row r="181" spans="1:1">
      <c r="A181" s="14" t="s">
        <v>387</v>
      </c>
    </row>
    <row r="182" spans="1:1">
      <c r="A182" s="14" t="s">
        <v>388</v>
      </c>
    </row>
    <row r="183" spans="1:1">
      <c r="A183" s="14" t="s">
        <v>389</v>
      </c>
    </row>
    <row r="184" spans="1:1">
      <c r="A184" s="14" t="s">
        <v>390</v>
      </c>
    </row>
    <row r="185" spans="1:1">
      <c r="A185" s="14" t="s">
        <v>391</v>
      </c>
    </row>
    <row r="186" spans="1:1">
      <c r="A186" s="14" t="s">
        <v>392</v>
      </c>
    </row>
    <row r="187" spans="1:1">
      <c r="A187" s="14" t="s">
        <v>393</v>
      </c>
    </row>
    <row r="188" spans="1:1">
      <c r="A188" s="14" t="s">
        <v>394</v>
      </c>
    </row>
    <row r="189" spans="1:1">
      <c r="A189" s="14" t="s">
        <v>395</v>
      </c>
    </row>
    <row r="190" spans="1:1">
      <c r="A190" s="14" t="s">
        <v>396</v>
      </c>
    </row>
    <row r="191" spans="1:1">
      <c r="A191" s="14" t="s">
        <v>397</v>
      </c>
    </row>
    <row r="192" spans="1:1">
      <c r="A192" s="14" t="s">
        <v>398</v>
      </c>
    </row>
    <row r="193" spans="1:1">
      <c r="A193" s="14" t="s">
        <v>399</v>
      </c>
    </row>
    <row r="194" spans="1:1">
      <c r="A194" s="14" t="s">
        <v>400</v>
      </c>
    </row>
    <row r="195" spans="1:1">
      <c r="A195" s="14" t="s">
        <v>401</v>
      </c>
    </row>
    <row r="196" spans="1:1">
      <c r="A196" s="14" t="s">
        <v>402</v>
      </c>
    </row>
    <row r="197" spans="1:1">
      <c r="A197" s="14" t="s">
        <v>403</v>
      </c>
    </row>
    <row r="198" spans="1:1">
      <c r="A198" s="14" t="s">
        <v>404</v>
      </c>
    </row>
    <row r="199" spans="1:1">
      <c r="A199" s="14" t="s">
        <v>405</v>
      </c>
    </row>
    <row r="200" spans="1:1">
      <c r="A200" s="14" t="s">
        <v>406</v>
      </c>
    </row>
    <row r="201" spans="1:1">
      <c r="A201" s="14" t="s">
        <v>407</v>
      </c>
    </row>
    <row r="202" spans="1:1">
      <c r="A202" s="14" t="s">
        <v>408</v>
      </c>
    </row>
  </sheetData>
  <autoFilter ref="A1:CM1"/>
  <phoneticPr fontId="0" type="noConversion"/>
  <pageMargins left="0.75" right="0.75" top="1" bottom="1" header="0.5" footer="0.5"/>
  <pageSetup paperSize="9" orientation="portrait" horizontalDpi="300"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 CWs Italia</vt:lpstr>
    </vt:vector>
  </TitlesOfParts>
  <Company>IRIDRA Srl - Via L. Magnifico 70 - 50129 Florence - ITALY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Database Constructed Wetlands Italy 2000</dc:title>
  <dc:creator>Dr. Fabio Masi, Ph.D.</dc:creator>
  <cp:lastModifiedBy>Aniket Gupta</cp:lastModifiedBy>
  <dcterms:created xsi:type="dcterms:W3CDTF">2000-05-25T17:24:17Z</dcterms:created>
  <dcterms:modified xsi:type="dcterms:W3CDTF">2024-01-29T04:52:15Z</dcterms:modified>
</cp:coreProperties>
</file>