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codeName="ThisWorkbook"/>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E32E7128-F9B2-4431-AA02-B99BB2FE6F1E}" xr6:coauthVersionLast="47" xr6:coauthVersionMax="47" xr10:uidLastSave="{00000000-0000-0000-0000-000000000000}"/>
  <bookViews>
    <workbookView xWindow="3348" yWindow="3348" windowWidth="17280" windowHeight="8880" tabRatio="493"/>
  </bookViews>
  <sheets>
    <sheet name="Timeline Information" sheetId="1" r:id="rId1"/>
    <sheet name="Migrations Finished" sheetId="2" r:id="rId2"/>
    <sheet name="Module1" sheetId="3" state="veryHidden" r:id=""/>
    <sheet name="TimelineWizardData" sheetId="4" state="hidden" r:id="rId3"/>
  </sheets>
  <definedNames>
    <definedName name="Dependency">'Timeline Information'!$H:$H</definedName>
    <definedName name="Duration">'Timeline Information'!$D:$D</definedName>
    <definedName name="End_Date">'Timeline Information'!$G:$G</definedName>
    <definedName name="_xlnm.Print_Area" localSheetId="1">'Migrations Finished'!$A$1:$J$87</definedName>
    <definedName name="_xlnm.Print_Area" localSheetId="0">'Timeline Information'!$A$1:$J$46</definedName>
    <definedName name="Resource">'Timeline Information'!$I:$I</definedName>
    <definedName name="Start_Date">'Timeline Information'!$F:$F</definedName>
    <definedName name="Task_Name">'Timeline Information'!$B:$B</definedName>
    <definedName name="Task_Number">'Timeline Information'!$A:$A</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5" i="2"/>
  <c r="E6" i="2"/>
  <c r="F6" i="2"/>
  <c r="E7" i="2"/>
  <c r="F7" i="2"/>
  <c r="F9" i="2" s="1"/>
  <c r="E8" i="2"/>
  <c r="E9" i="2"/>
  <c r="E10" i="2"/>
  <c r="E11" i="2"/>
  <c r="E12" i="2"/>
  <c r="D16" i="2"/>
  <c r="E16" i="2"/>
  <c r="I16" i="2" s="1"/>
  <c r="J16" i="2" s="1"/>
  <c r="D17" i="2"/>
  <c r="E17" i="2"/>
  <c r="I17" i="2" s="1"/>
  <c r="J17" i="2" s="1"/>
  <c r="D18" i="2"/>
  <c r="E18" i="2"/>
  <c r="I18" i="2" s="1"/>
  <c r="J18" i="2" s="1"/>
  <c r="D19" i="2"/>
  <c r="E19" i="2"/>
  <c r="I19" i="2"/>
  <c r="J19" i="2" s="1"/>
  <c r="D20" i="2"/>
  <c r="E20" i="2"/>
  <c r="I20" i="2" s="1"/>
  <c r="J20" i="2" s="1"/>
  <c r="D21" i="2"/>
  <c r="E21" i="2"/>
  <c r="I21" i="2"/>
  <c r="J21" i="2" s="1"/>
  <c r="D22" i="2"/>
  <c r="E22" i="2"/>
  <c r="I22" i="2" s="1"/>
  <c r="J22" i="2" s="1"/>
  <c r="D23" i="2"/>
  <c r="E23" i="2"/>
  <c r="I23" i="2"/>
  <c r="J23" i="2" s="1"/>
  <c r="D24" i="2"/>
  <c r="E24" i="2"/>
  <c r="I24" i="2" s="1"/>
  <c r="J24" i="2" s="1"/>
  <c r="D25" i="2"/>
  <c r="E25" i="2"/>
  <c r="I25" i="2"/>
  <c r="J25" i="2" s="1"/>
  <c r="D26" i="2"/>
  <c r="E26" i="2"/>
  <c r="I26" i="2" s="1"/>
  <c r="J26" i="2" s="1"/>
  <c r="D27" i="2"/>
  <c r="E27" i="2"/>
  <c r="I27" i="2"/>
  <c r="J27" i="2" s="1"/>
  <c r="D28" i="2"/>
  <c r="E28" i="2"/>
  <c r="I28" i="2" s="1"/>
  <c r="J28" i="2" s="1"/>
  <c r="D29" i="2"/>
  <c r="E29" i="2"/>
  <c r="I29" i="2"/>
  <c r="J29" i="2" s="1"/>
  <c r="D30" i="2"/>
  <c r="E30" i="2"/>
  <c r="I30" i="2" s="1"/>
  <c r="J30" i="2" s="1"/>
  <c r="D31" i="2"/>
  <c r="E31" i="2"/>
  <c r="I31" i="2"/>
  <c r="J31" i="2"/>
  <c r="D32" i="2"/>
  <c r="E32" i="2"/>
  <c r="I32" i="2" s="1"/>
  <c r="J32" i="2"/>
  <c r="D33" i="2"/>
  <c r="E33" i="2"/>
  <c r="I33" i="2"/>
  <c r="J33" i="2"/>
  <c r="D34" i="2"/>
  <c r="E34" i="2"/>
  <c r="I34" i="2" s="1"/>
  <c r="J34" i="2"/>
  <c r="D35" i="2"/>
  <c r="E35" i="2"/>
  <c r="I35" i="2" s="1"/>
  <c r="J35" i="2"/>
  <c r="D36" i="2"/>
  <c r="E36" i="2"/>
  <c r="I36" i="2" s="1"/>
  <c r="J36" i="2"/>
  <c r="D37" i="2"/>
  <c r="E37" i="2"/>
  <c r="I37" i="2" s="1"/>
  <c r="J37" i="2"/>
  <c r="D38" i="2"/>
  <c r="E38" i="2"/>
  <c r="I38" i="2" s="1"/>
  <c r="J38" i="2"/>
  <c r="D39" i="2"/>
  <c r="E39" i="2"/>
  <c r="I39" i="2" s="1"/>
  <c r="J39" i="2"/>
  <c r="D40" i="2"/>
  <c r="E40" i="2"/>
  <c r="I40" i="2" s="1"/>
  <c r="J40" i="2"/>
  <c r="D41" i="2"/>
  <c r="E41" i="2"/>
  <c r="I41" i="2" s="1"/>
  <c r="J41" i="2"/>
  <c r="D42" i="2"/>
  <c r="E42" i="2"/>
  <c r="I42" i="2" s="1"/>
  <c r="J42" i="2" s="1"/>
  <c r="D43" i="2"/>
  <c r="E43" i="2"/>
  <c r="I43" i="2" s="1"/>
  <c r="J43" i="2" s="1"/>
  <c r="D44" i="2"/>
  <c r="E44" i="2"/>
  <c r="I44" i="2" s="1"/>
  <c r="J44" i="2" s="1"/>
  <c r="D45" i="2"/>
  <c r="E45" i="2"/>
  <c r="I45" i="2" s="1"/>
  <c r="J45" i="2" s="1"/>
  <c r="D46" i="2"/>
  <c r="E46" i="2"/>
  <c r="I46" i="2" s="1"/>
  <c r="J46" i="2" s="1"/>
  <c r="D47" i="2"/>
  <c r="E47" i="2"/>
  <c r="I47" i="2" s="1"/>
  <c r="J47" i="2" s="1"/>
  <c r="D48" i="2"/>
  <c r="E48" i="2"/>
  <c r="I48" i="2" s="1"/>
  <c r="J48" i="2" s="1"/>
  <c r="D49" i="2"/>
  <c r="E49" i="2"/>
  <c r="I49" i="2" s="1"/>
  <c r="J49" i="2" s="1"/>
  <c r="D50" i="2"/>
  <c r="E50" i="2"/>
  <c r="I50" i="2" s="1"/>
  <c r="J50" i="2" s="1"/>
  <c r="D51" i="2"/>
  <c r="E51" i="2"/>
  <c r="I51" i="2" s="1"/>
  <c r="J51" i="2" s="1"/>
  <c r="D52" i="2"/>
  <c r="E52" i="2"/>
  <c r="I52" i="2" s="1"/>
  <c r="J52" i="2" s="1"/>
  <c r="D55" i="2"/>
  <c r="E55" i="2"/>
  <c r="D56" i="2"/>
  <c r="E56" i="2"/>
  <c r="D57" i="2"/>
  <c r="E57" i="2"/>
  <c r="I57" i="2" s="1"/>
  <c r="J57" i="2" s="1"/>
  <c r="D60" i="2"/>
  <c r="E60" i="2"/>
  <c r="D63" i="2"/>
  <c r="E63" i="2"/>
  <c r="D64" i="2"/>
  <c r="D65" i="2"/>
  <c r="E65" i="2"/>
  <c r="D66" i="2"/>
  <c r="E66" i="2"/>
  <c r="D67" i="2"/>
  <c r="E67" i="2"/>
  <c r="D68" i="2"/>
  <c r="I68" i="2"/>
  <c r="J68" i="2"/>
  <c r="D70" i="2"/>
  <c r="E70" i="2"/>
  <c r="I70" i="2" s="1"/>
  <c r="J70" i="2" s="1"/>
  <c r="D71" i="2"/>
  <c r="E71" i="2"/>
  <c r="I71" i="2"/>
  <c r="J71" i="2"/>
  <c r="D72" i="2"/>
  <c r="E72" i="2"/>
  <c r="I72" i="2" s="1"/>
  <c r="J72" i="2" s="1"/>
  <c r="D73" i="2"/>
  <c r="E76" i="2"/>
  <c r="E77" i="2"/>
  <c r="E78" i="2"/>
  <c r="E79" i="2"/>
  <c r="E80" i="2"/>
  <c r="E81" i="2"/>
  <c r="E82" i="2"/>
  <c r="D3" i="1"/>
  <c r="E3" i="1"/>
  <c r="I3" i="1"/>
  <c r="J3" i="1"/>
  <c r="D4" i="1"/>
  <c r="E4" i="1"/>
  <c r="I4" i="1"/>
  <c r="J4" i="1" s="1"/>
  <c r="D5" i="1"/>
  <c r="E5" i="1"/>
  <c r="I5" i="1"/>
  <c r="J5" i="1"/>
  <c r="D6" i="1"/>
  <c r="E6" i="1"/>
  <c r="I6" i="1"/>
  <c r="J6" i="1" s="1"/>
  <c r="D7" i="1"/>
  <c r="E7" i="1"/>
  <c r="I7" i="1"/>
  <c r="J7" i="1"/>
  <c r="D8" i="1"/>
  <c r="E8" i="1"/>
  <c r="I8" i="1"/>
  <c r="J8" i="1" s="1"/>
  <c r="D9" i="1"/>
  <c r="E9" i="1"/>
  <c r="I9" i="1"/>
  <c r="J9" i="1"/>
  <c r="D11" i="1"/>
  <c r="E11" i="1"/>
  <c r="D12" i="1"/>
  <c r="E12" i="1"/>
  <c r="D13" i="1"/>
  <c r="E13" i="1"/>
  <c r="D14" i="1"/>
  <c r="E14" i="1"/>
  <c r="D15" i="1"/>
  <c r="E15" i="1"/>
  <c r="D16" i="1"/>
  <c r="E16" i="1"/>
  <c r="I16" i="1" s="1"/>
  <c r="J16" i="1" s="1"/>
  <c r="D17" i="1"/>
  <c r="E17" i="1"/>
  <c r="I17" i="1" s="1"/>
  <c r="J17" i="1" s="1"/>
  <c r="E18" i="1"/>
  <c r="D22" i="1"/>
  <c r="E22" i="1"/>
  <c r="I22" i="1"/>
  <c r="J22" i="1"/>
  <c r="D26" i="1"/>
  <c r="E26" i="1"/>
  <c r="I26" i="1" s="1"/>
  <c r="J26" i="1" s="1"/>
  <c r="D27" i="1"/>
  <c r="E27" i="1"/>
  <c r="I27" i="1"/>
  <c r="J27" i="1"/>
  <c r="D28" i="1"/>
  <c r="E28" i="1"/>
  <c r="I28" i="1" s="1"/>
  <c r="J28" i="1" s="1"/>
  <c r="D29" i="1"/>
  <c r="J29" i="1"/>
  <c r="D33" i="1"/>
  <c r="E33" i="1"/>
  <c r="I33" i="1"/>
  <c r="J33" i="1" s="1"/>
  <c r="D34" i="1"/>
  <c r="E34" i="1"/>
  <c r="I34" i="1" s="1"/>
  <c r="J34" i="1" s="1"/>
  <c r="D35" i="1"/>
  <c r="E35" i="1"/>
  <c r="I35" i="1"/>
  <c r="J35" i="1" s="1"/>
  <c r="D36" i="1"/>
  <c r="E36" i="1"/>
  <c r="I36" i="1" s="1"/>
  <c r="J36" i="1" s="1"/>
  <c r="D37" i="1"/>
  <c r="E37" i="1"/>
  <c r="I37" i="1"/>
  <c r="J37" i="1" s="1"/>
  <c r="D38" i="1"/>
  <c r="E38" i="1"/>
  <c r="J38" i="1"/>
  <c r="D39" i="1"/>
  <c r="E39" i="1"/>
  <c r="J39" i="1"/>
  <c r="D40" i="1"/>
  <c r="E40" i="1"/>
  <c r="J40" i="1"/>
  <c r="D41" i="1"/>
  <c r="E41" i="1"/>
  <c r="J41" i="1"/>
  <c r="D42" i="1"/>
  <c r="E45" i="1"/>
  <c r="I45" i="1"/>
  <c r="J45" i="1" s="1"/>
</calcChain>
</file>

<file path=xl/sharedStrings.xml><?xml version="1.0" encoding="utf-8"?>
<sst xmlns="http://schemas.openxmlformats.org/spreadsheetml/2006/main" count="219" uniqueCount="165">
  <si>
    <t>Task #</t>
  </si>
  <si>
    <t>Task Name</t>
  </si>
  <si>
    <t>Devices</t>
  </si>
  <si>
    <t>Duration</t>
  </si>
  <si>
    <t>Hours</t>
  </si>
  <si>
    <t>Start Date</t>
  </si>
  <si>
    <t>End Date</t>
  </si>
  <si>
    <t>Dependency</t>
  </si>
  <si>
    <t>Staff</t>
  </si>
  <si>
    <t>All Staff</t>
  </si>
  <si>
    <t>Hrs/ws</t>
  </si>
  <si>
    <t>Network Migrations</t>
  </si>
  <si>
    <t>Days</t>
  </si>
  <si>
    <t>Labor</t>
  </si>
  <si>
    <t>1 week</t>
  </si>
  <si>
    <t>Juneau - DMV - Field office</t>
  </si>
  <si>
    <t>Pending Netopia Hub &amp; wiring</t>
  </si>
  <si>
    <t>Soldotna - DMV</t>
  </si>
  <si>
    <t>Troubleshooting with GCI</t>
  </si>
  <si>
    <t>Bethel - PD</t>
  </si>
  <si>
    <t>Planning/Wiring/Servers</t>
  </si>
  <si>
    <t>Anchorage - Move DGS users to R&amp;B server in BOA</t>
  </si>
  <si>
    <t>Pending R&amp;B move</t>
  </si>
  <si>
    <t>Juneau - R&amp;B  expansion &amp; move ?</t>
  </si>
  <si>
    <t>Couple of sections to Annex</t>
  </si>
  <si>
    <t>Juneau - R&amp;B Wiring ?</t>
  </si>
  <si>
    <t>Switched Ethernet &amp; Nics</t>
  </si>
  <si>
    <t>Anchorage - ALP</t>
  </si>
  <si>
    <t>Homer - DMV</t>
  </si>
  <si>
    <t>Pending Netopia, cablemodem or dialup</t>
  </si>
  <si>
    <t>Haines - DMV</t>
  </si>
  <si>
    <t>Valdez - DMV</t>
  </si>
  <si>
    <t>Delta Junction - DMV</t>
  </si>
  <si>
    <t>Bethel - DMV</t>
  </si>
  <si>
    <t>Anchorage - AOGCC (rebuild of O/S 2 net)</t>
  </si>
  <si>
    <t>Pending Wiring</t>
  </si>
  <si>
    <t>Juneau - ITG (consolidate to site server)</t>
  </si>
  <si>
    <t>Pending Network Changes</t>
  </si>
  <si>
    <t>Anchorage - ITG (consolidate to DMV server)</t>
  </si>
  <si>
    <t>Software Installs</t>
  </si>
  <si>
    <t>Fat Client software (10)</t>
  </si>
  <si>
    <t>OMB, Finance &amp; others</t>
  </si>
  <si>
    <t>Ave. Hours per ws install</t>
  </si>
  <si>
    <t>Database, emulation &amp; connectivity tools</t>
  </si>
  <si>
    <t>Hardware Installs</t>
  </si>
  <si>
    <t>2 weeks ea</t>
  </si>
  <si>
    <t xml:space="preserve"> </t>
  </si>
  <si>
    <t>New Workstations</t>
  </si>
  <si>
    <t>By plan</t>
  </si>
  <si>
    <t>Projected</t>
  </si>
  <si>
    <t>Lifecycle replacement Servers - ITG Telcom (Fbx &amp; Anch)</t>
  </si>
  <si>
    <t>Projects</t>
  </si>
  <si>
    <t>Netscape 4.51 install</t>
  </si>
  <si>
    <t>4 weeks</t>
  </si>
  <si>
    <t>MS Office '97 install</t>
  </si>
  <si>
    <t>Y2K Windows O/S patch</t>
  </si>
  <si>
    <t>Ave Hours per ws</t>
  </si>
  <si>
    <t>Y2K MS Office patch</t>
  </si>
  <si>
    <t>Y2K desktop test</t>
  </si>
  <si>
    <t>Upgrade Servers to Innoculan 4.0</t>
  </si>
  <si>
    <t>9 weeks</t>
  </si>
  <si>
    <t>Upgrade Servers to Managewise 2.6</t>
  </si>
  <si>
    <t>Config Central propagation software to server network</t>
  </si>
  <si>
    <t>Restructure of DOA NDS Network</t>
  </si>
  <si>
    <t>7 mos.</t>
  </si>
  <si>
    <t>Migrate Intranet web server to DOA tree</t>
  </si>
  <si>
    <t>Maintenance</t>
  </si>
  <si>
    <t>Devices@ 1/2 hr. /node/week</t>
  </si>
  <si>
    <t>Actual Staff</t>
  </si>
  <si>
    <t>Projected Staff</t>
  </si>
  <si>
    <t>Available Staff</t>
  </si>
  <si>
    <t>Why</t>
  </si>
  <si>
    <t>Project Staff based on 1 week</t>
  </si>
  <si>
    <t>June '97 - Pre DOAIT - Must be redone</t>
  </si>
  <si>
    <t>APOC - Anch</t>
  </si>
  <si>
    <t>Ave. Hours per ws install - Hardware</t>
  </si>
  <si>
    <t>PD - Anch</t>
  </si>
  <si>
    <t>Ave. Hours per ws install - Software</t>
  </si>
  <si>
    <t>OPA - Anchorage</t>
  </si>
  <si>
    <t>Start</t>
  </si>
  <si>
    <t>Ave. Hours per ws install - Fat Client Software</t>
  </si>
  <si>
    <t>DMV - Juno</t>
  </si>
  <si>
    <t>Stay on net</t>
  </si>
  <si>
    <t>DMV - Anch HQ</t>
  </si>
  <si>
    <t>DMV - Anch AFO</t>
  </si>
  <si>
    <t xml:space="preserve">Current </t>
  </si>
  <si>
    <t>ITG - Anch</t>
  </si>
  <si>
    <t>ITG - Juno</t>
  </si>
  <si>
    <t>ITG - Fbx</t>
  </si>
  <si>
    <t>DOAIT Admin Network</t>
  </si>
  <si>
    <t>Risk Management</t>
  </si>
  <si>
    <t>Tax Appeals</t>
  </si>
  <si>
    <t xml:space="preserve">APDI Lab - Juneau </t>
  </si>
  <si>
    <t>Labor Relations</t>
  </si>
  <si>
    <t>DAS</t>
  </si>
  <si>
    <t>General Services - Juneau</t>
  </si>
  <si>
    <t>General Services - Anchorage</t>
  </si>
  <si>
    <t>ITG - Anchorage</t>
  </si>
  <si>
    <t>DMV - Anchorage HQ</t>
  </si>
  <si>
    <t>Personnel - Juneau</t>
  </si>
  <si>
    <t>Finance - Juneau</t>
  </si>
  <si>
    <t>PD - Fairbanks</t>
  </si>
  <si>
    <t>DMV - Fairbanks</t>
  </si>
  <si>
    <t>OPA - Fairbanks</t>
  </si>
  <si>
    <t>R&amp;B - Anchorage</t>
  </si>
  <si>
    <t>Senior Services - Juneau</t>
  </si>
  <si>
    <t xml:space="preserve">Pioneers homes - Juneau </t>
  </si>
  <si>
    <t>Y2K Office - Juneau</t>
  </si>
  <si>
    <t>PD - Juneau</t>
  </si>
  <si>
    <t>OPA - Juneau</t>
  </si>
  <si>
    <t>DMV - Palmer</t>
  </si>
  <si>
    <t>PD - Palmer</t>
  </si>
  <si>
    <t>Anchorage - Personnel Move</t>
  </si>
  <si>
    <t>Juneau - ALP HQ</t>
  </si>
  <si>
    <t>Ketchikan - DMV, PD &amp; ALP</t>
  </si>
  <si>
    <t>Anchorage - Senior Svcs.</t>
  </si>
  <si>
    <t>Anchorage - DMV - AFO</t>
  </si>
  <si>
    <t>Sitka - ALP, DMV &amp; PD</t>
  </si>
  <si>
    <t>Anchorage - DMV - 5th Ave Downtown</t>
  </si>
  <si>
    <t>Fairbanks - ALP</t>
  </si>
  <si>
    <t>Palmer - ALP</t>
  </si>
  <si>
    <t>Anchorage - R&amp;B</t>
  </si>
  <si>
    <t>Anchorage - DMV - Eagle River</t>
  </si>
  <si>
    <t>Kenai - PD</t>
  </si>
  <si>
    <t>Anchorage - R&amp;B move to 10th fl BOA</t>
  </si>
  <si>
    <t xml:space="preserve">Juneau - R&amp;B </t>
  </si>
  <si>
    <t>Build of test network in Juneau</t>
  </si>
  <si>
    <t>Fat Client Installs (18x70)</t>
  </si>
  <si>
    <t>Netscape Email</t>
  </si>
  <si>
    <t>Commerce Server Build</t>
  </si>
  <si>
    <t xml:space="preserve">Y2K server patches &amp; testing </t>
  </si>
  <si>
    <t>Comtec</t>
  </si>
  <si>
    <t>ITG TNG Project</t>
  </si>
  <si>
    <t>Anchorage - Nal/Zen Knoledge transfer</t>
  </si>
  <si>
    <t>NT desktops, consoles &amp; servers</t>
  </si>
  <si>
    <t>Upgrade Servers to DS 6</t>
  </si>
  <si>
    <t>Calander Upgrades - concurrent with migrations</t>
  </si>
  <si>
    <t>NetG Netscape plugin - x days after available</t>
  </si>
  <si>
    <t>Network Failures</t>
  </si>
  <si>
    <t>DMV Anch AFO</t>
  </si>
  <si>
    <t>2 days</t>
  </si>
  <si>
    <t>Token Beaconing</t>
  </si>
  <si>
    <t>ALP - Sitka</t>
  </si>
  <si>
    <t>6 hrs</t>
  </si>
  <si>
    <t>Power failure</t>
  </si>
  <si>
    <t>5 hrs</t>
  </si>
  <si>
    <t>Routing</t>
  </si>
  <si>
    <t>OPA/PD  Building Power failure</t>
  </si>
  <si>
    <t xml:space="preserve">ALP - HQ (juno) </t>
  </si>
  <si>
    <t>2 hrs</t>
  </si>
  <si>
    <t>Juneau Site Server</t>
  </si>
  <si>
    <t>1 hr</t>
  </si>
  <si>
    <t>NIC buffers</t>
  </si>
  <si>
    <t>DIS-Juneau</t>
  </si>
  <si>
    <t>Disk Space</t>
  </si>
  <si>
    <t>R &amp; B - Juneau</t>
  </si>
  <si>
    <t>4 hrs</t>
  </si>
  <si>
    <t>Bad cable/port</t>
  </si>
  <si>
    <t>DMV Anch DI - Dowling</t>
  </si>
  <si>
    <t>Change to Pub Saf network</t>
  </si>
  <si>
    <t>Hard drive failure</t>
  </si>
  <si>
    <t>DMV - Juneau</t>
  </si>
  <si>
    <t>1 day</t>
  </si>
  <si>
    <t>Public Safety contractor(Jeffus) snipped phone line</t>
  </si>
  <si>
    <t>H:\VISIO\SOLUTIONS\BUSINESS DIAGRAM\Project Timeline Wizard.exe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</si>
</sst>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0" formatCode="mm/dd/yy"/>
  </numFmts>
  <fonts count="4" x14ac:knownFonts="1">
    <font>
      <sz val="10"/>
      <name val="Arial"/>
    </font>
    <font>
      <b/>
      <sz val="10"/>
      <name val="Arial"/>
    </font>
    <font>
      <sz val="10"/>
      <name val="Arial"/>
      <family val="2"/>
    </font>
    <font>
      <b/>
      <sz val="10"/>
      <name val="Arial"/>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0" fontId="3" fillId="2" borderId="1" xfId="0" applyFont="1" applyFill="1" applyBorder="1" applyAlignment="1">
      <alignment horizontal="center" vertical="center"/>
    </xf>
    <xf numFmtId="14" fontId="0" fillId="0" borderId="0" xfId="0" applyNumberFormat="1"/>
    <xf numFmtId="1" fontId="3" fillId="2" borderId="1" xfId="0" applyNumberFormat="1" applyFont="1" applyFill="1" applyBorder="1" applyAlignment="1">
      <alignment horizontal="center" vertical="center"/>
    </xf>
    <xf numFmtId="1" fontId="0" fillId="0" borderId="0" xfId="0" applyNumberFormat="1"/>
    <xf numFmtId="14" fontId="3" fillId="2" borderId="1" xfId="0" applyNumberFormat="1" applyFont="1" applyFill="1" applyBorder="1" applyAlignment="1">
      <alignment horizontal="center" vertical="center"/>
    </xf>
    <xf numFmtId="0" fontId="0" fillId="0" borderId="0" xfId="0" applyAlignment="1">
      <alignment horizontal="center"/>
    </xf>
    <xf numFmtId="2" fontId="0" fillId="0" borderId="0" xfId="0" applyNumberFormat="1" applyAlignment="1">
      <alignment horizontal="center"/>
    </xf>
    <xf numFmtId="1" fontId="0" fillId="0" borderId="0" xfId="0" applyNumberFormat="1" applyAlignment="1">
      <alignment horizontal="center"/>
    </xf>
    <xf numFmtId="1" fontId="3" fillId="2" borderId="0" xfId="0" applyNumberFormat="1" applyFont="1" applyFill="1" applyBorder="1" applyAlignment="1">
      <alignment horizontal="center" vertical="center"/>
    </xf>
    <xf numFmtId="0" fontId="3" fillId="2" borderId="0" xfId="0" applyFont="1" applyFill="1" applyBorder="1" applyAlignment="1">
      <alignment horizontal="center" vertical="center"/>
    </xf>
    <xf numFmtId="14" fontId="3" fillId="2" borderId="0" xfId="0" applyNumberFormat="1" applyFont="1" applyFill="1" applyBorder="1" applyAlignment="1">
      <alignment horizontal="center" vertical="center"/>
    </xf>
    <xf numFmtId="0" fontId="3" fillId="2" borderId="0" xfId="0" applyFont="1" applyFill="1" applyBorder="1" applyAlignment="1">
      <alignment horizontal="left" vertical="center"/>
    </xf>
    <xf numFmtId="0" fontId="0" fillId="0" borderId="0" xfId="0" applyBorder="1" applyAlignment="1">
      <alignment horizontal="center"/>
    </xf>
    <xf numFmtId="180" fontId="0" fillId="0" borderId="0" xfId="0" applyNumberFormat="1"/>
    <xf numFmtId="14" fontId="0" fillId="0" borderId="0" xfId="0" applyNumberFormat="1" applyFill="1"/>
    <xf numFmtId="0" fontId="1" fillId="0" borderId="0" xfId="0" applyFont="1"/>
    <xf numFmtId="1" fontId="0" fillId="0" borderId="0" xfId="0" applyNumberFormat="1" applyFill="1"/>
    <xf numFmtId="0" fontId="0" fillId="0" borderId="0" xfId="0" applyAlignment="1">
      <alignment horizontal="right"/>
    </xf>
    <xf numFmtId="14" fontId="0" fillId="0" borderId="0" xfId="0" applyNumberFormat="1" applyFill="1" applyAlignment="1">
      <alignment horizontal="center"/>
    </xf>
    <xf numFmtId="14" fontId="0" fillId="0" borderId="0" xfId="0" applyNumberFormat="1" applyFill="1" applyAlignment="1">
      <alignment horizontal="centerContinuous"/>
    </xf>
    <xf numFmtId="1" fontId="0" fillId="0" borderId="0" xfId="0" applyNumberFormat="1" applyAlignment="1">
      <alignment horizontal="right"/>
    </xf>
    <xf numFmtId="1" fontId="3" fillId="2" borderId="0" xfId="0" applyNumberFormat="1" applyFont="1" applyFill="1" applyBorder="1" applyAlignment="1">
      <alignment horizontal="left" vertical="center"/>
    </xf>
    <xf numFmtId="14" fontId="2" fillId="0" borderId="0" xfId="0" applyNumberFormat="1" applyFont="1"/>
    <xf numFmtId="0" fontId="0" fillId="0" borderId="0" xfId="0" applyBorder="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2</xdr:row>
      <xdr:rowOff>38100</xdr:rowOff>
    </xdr:from>
    <xdr:to>
      <xdr:col>0</xdr:col>
      <xdr:colOff>266700</xdr:colOff>
      <xdr:row>2</xdr:row>
      <xdr:rowOff>152400</xdr:rowOff>
    </xdr:to>
    <xdr:pic>
      <xdr:nvPicPr>
        <xdr:cNvPr id="1031" name="Picture 7">
          <a:extLst>
            <a:ext uri="{FF2B5EF4-FFF2-40B4-BE49-F238E27FC236}">
              <a16:creationId xmlns:a16="http://schemas.microsoft.com/office/drawing/2014/main" id="{D2541D30-EDE5-0A36-46CC-ACDC05C4D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373380"/>
          <a:ext cx="121920" cy="1143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137160</xdr:colOff>
      <xdr:row>3</xdr:row>
      <xdr:rowOff>22860</xdr:rowOff>
    </xdr:from>
    <xdr:to>
      <xdr:col>0</xdr:col>
      <xdr:colOff>289560</xdr:colOff>
      <xdr:row>4</xdr:row>
      <xdr:rowOff>0</xdr:rowOff>
    </xdr:to>
    <xdr:pic>
      <xdr:nvPicPr>
        <xdr:cNvPr id="1034" name="Picture 10">
          <a:extLst>
            <a:ext uri="{FF2B5EF4-FFF2-40B4-BE49-F238E27FC236}">
              <a16:creationId xmlns:a16="http://schemas.microsoft.com/office/drawing/2014/main" id="{A580FF7B-81F7-0491-D367-0D0FAF1732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 y="525780"/>
          <a:ext cx="152400" cy="1447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6"/>
  <sheetViews>
    <sheetView tabSelected="1" zoomScale="75" workbookViewId="0">
      <selection activeCell="A5" sqref="A5"/>
    </sheetView>
  </sheetViews>
  <sheetFormatPr defaultRowHeight="13.2" x14ac:dyDescent="0.25"/>
  <cols>
    <col min="1" max="1" width="7.109375" style="4" customWidth="1"/>
    <col min="2" max="2" width="45.44140625" customWidth="1"/>
    <col min="3" max="3" width="11" style="6" customWidth="1"/>
    <col min="4" max="4" width="7.6640625" style="8" customWidth="1"/>
    <col min="5" max="5" width="7.109375" style="8" customWidth="1"/>
    <col min="6" max="6" width="10.88671875" style="2" customWidth="1"/>
    <col min="7" max="7" width="10.33203125" style="2" customWidth="1"/>
    <col min="8" max="8" width="25.109375" style="4" customWidth="1"/>
    <col min="9" max="9" width="11.6640625" style="6" customWidth="1"/>
    <col min="10" max="10" width="8.88671875" style="6"/>
  </cols>
  <sheetData>
    <row r="1" spans="1:11" s="1" customFormat="1" ht="18" customHeight="1" x14ac:dyDescent="0.25">
      <c r="A1" s="3" t="s">
        <v>0</v>
      </c>
      <c r="B1" s="1" t="s">
        <v>1</v>
      </c>
      <c r="C1" s="1" t="s">
        <v>2</v>
      </c>
      <c r="D1" s="3" t="s">
        <v>3</v>
      </c>
      <c r="E1" s="3" t="s">
        <v>4</v>
      </c>
      <c r="F1" s="5" t="s">
        <v>5</v>
      </c>
      <c r="G1" s="5" t="s">
        <v>6</v>
      </c>
      <c r="H1" s="3" t="s">
        <v>7</v>
      </c>
      <c r="I1" s="1" t="s">
        <v>8</v>
      </c>
      <c r="J1" s="1" t="s">
        <v>9</v>
      </c>
      <c r="K1" s="1" t="s">
        <v>10</v>
      </c>
    </row>
    <row r="2" spans="1:11" s="10" customFormat="1" ht="18" customHeight="1" x14ac:dyDescent="0.25">
      <c r="A2" s="9"/>
      <c r="B2" s="12" t="s">
        <v>11</v>
      </c>
      <c r="D2" s="9" t="s">
        <v>12</v>
      </c>
      <c r="E2" s="9" t="s">
        <v>13</v>
      </c>
      <c r="F2" s="11"/>
      <c r="G2" s="11"/>
      <c r="H2" s="9"/>
      <c r="I2" s="10" t="s">
        <v>14</v>
      </c>
    </row>
    <row r="3" spans="1:11" x14ac:dyDescent="0.25">
      <c r="B3" t="s">
        <v>15</v>
      </c>
      <c r="C3" s="6">
        <v>10</v>
      </c>
      <c r="D3" s="8">
        <f t="shared" ref="D3:D9" si="0">SUM(G3-F3+1)</f>
        <v>4</v>
      </c>
      <c r="E3" s="8">
        <f>SUM(C3*K26)*1.15</f>
        <v>51.749999999999993</v>
      </c>
      <c r="F3" s="2">
        <v>36448</v>
      </c>
      <c r="G3" s="2">
        <v>36451</v>
      </c>
      <c r="H3" s="4" t="s">
        <v>16</v>
      </c>
      <c r="I3" s="8">
        <f t="shared" ref="I3:I9" si="1">SUM(E3/40)</f>
        <v>1.2937499999999997</v>
      </c>
      <c r="J3" s="8">
        <f t="shared" ref="J3:J9" si="2">SUM(11-I3)</f>
        <v>9.7062500000000007</v>
      </c>
    </row>
    <row r="4" spans="1:11" x14ac:dyDescent="0.25">
      <c r="B4" t="s">
        <v>17</v>
      </c>
      <c r="C4" s="6">
        <v>10</v>
      </c>
      <c r="D4" s="8">
        <f t="shared" si="0"/>
        <v>4</v>
      </c>
      <c r="E4" s="8">
        <f>SUM(C4*K26)*1.15</f>
        <v>51.749999999999993</v>
      </c>
      <c r="F4" s="2">
        <v>36448</v>
      </c>
      <c r="G4" s="2">
        <v>36451</v>
      </c>
      <c r="H4" s="4" t="s">
        <v>18</v>
      </c>
      <c r="I4" s="8">
        <f t="shared" si="1"/>
        <v>1.2937499999999997</v>
      </c>
      <c r="J4" s="8">
        <f t="shared" si="2"/>
        <v>9.7062500000000007</v>
      </c>
    </row>
    <row r="5" spans="1:11" x14ac:dyDescent="0.25">
      <c r="B5" t="s">
        <v>19</v>
      </c>
      <c r="C5" s="6">
        <v>10</v>
      </c>
      <c r="D5" s="8">
        <f t="shared" si="0"/>
        <v>6</v>
      </c>
      <c r="E5" s="8">
        <f>SUM(C5*K26)*1.15</f>
        <v>51.749999999999993</v>
      </c>
      <c r="F5" s="2">
        <v>36434</v>
      </c>
      <c r="G5" s="2">
        <v>36439</v>
      </c>
      <c r="H5" s="4" t="s">
        <v>20</v>
      </c>
      <c r="I5" s="8">
        <f t="shared" si="1"/>
        <v>1.2937499999999997</v>
      </c>
      <c r="J5" s="8">
        <f t="shared" si="2"/>
        <v>9.7062500000000007</v>
      </c>
    </row>
    <row r="6" spans="1:11" x14ac:dyDescent="0.25">
      <c r="B6" t="s">
        <v>21</v>
      </c>
      <c r="C6" s="8">
        <v>8</v>
      </c>
      <c r="D6" s="8">
        <f t="shared" si="0"/>
        <v>4</v>
      </c>
      <c r="E6" s="8">
        <f>SUM(C6*K26)*1.15</f>
        <v>41.4</v>
      </c>
      <c r="F6" s="2">
        <v>36443</v>
      </c>
      <c r="G6" s="2">
        <v>36446</v>
      </c>
      <c r="H6" t="s">
        <v>22</v>
      </c>
      <c r="I6" s="8">
        <f>SUM(E6/40)</f>
        <v>1.0349999999999999</v>
      </c>
      <c r="J6" s="8">
        <f t="shared" si="2"/>
        <v>9.9649999999999999</v>
      </c>
    </row>
    <row r="7" spans="1:11" x14ac:dyDescent="0.25">
      <c r="B7" t="s">
        <v>23</v>
      </c>
      <c r="C7" s="6">
        <v>40</v>
      </c>
      <c r="D7" s="8">
        <f t="shared" si="0"/>
        <v>5</v>
      </c>
      <c r="E7" s="8">
        <f>SUM(C7*K26)*1.15</f>
        <v>206.99999999999997</v>
      </c>
      <c r="F7" s="2">
        <v>36479</v>
      </c>
      <c r="G7" s="2">
        <v>36483</v>
      </c>
      <c r="H7" s="4" t="s">
        <v>24</v>
      </c>
      <c r="I7" s="8">
        <f>SUM(E7/40)</f>
        <v>5.1749999999999989</v>
      </c>
      <c r="J7" s="8">
        <f t="shared" si="2"/>
        <v>5.8250000000000011</v>
      </c>
    </row>
    <row r="8" spans="1:11" x14ac:dyDescent="0.25">
      <c r="B8" t="s">
        <v>25</v>
      </c>
      <c r="C8" s="6">
        <v>120</v>
      </c>
      <c r="D8" s="8">
        <f t="shared" si="0"/>
        <v>6</v>
      </c>
      <c r="E8" s="8">
        <f>SUM(C8*K22)*1.15</f>
        <v>206.99999999999997</v>
      </c>
      <c r="F8" s="2">
        <v>36479</v>
      </c>
      <c r="G8" s="2">
        <v>36484</v>
      </c>
      <c r="H8" s="4" t="s">
        <v>26</v>
      </c>
      <c r="I8" s="8">
        <f>SUM(E8/40)</f>
        <v>5.1749999999999989</v>
      </c>
      <c r="J8" s="8">
        <f t="shared" si="2"/>
        <v>5.8250000000000011</v>
      </c>
    </row>
    <row r="9" spans="1:11" x14ac:dyDescent="0.25">
      <c r="B9" t="s">
        <v>27</v>
      </c>
      <c r="C9" s="6">
        <v>36</v>
      </c>
      <c r="D9" s="8">
        <f t="shared" si="0"/>
        <v>5</v>
      </c>
      <c r="E9" s="8">
        <f>SUM(C9*K26)*1.15</f>
        <v>186.29999999999998</v>
      </c>
      <c r="F9" s="2">
        <v>36479</v>
      </c>
      <c r="G9" s="2">
        <v>36483</v>
      </c>
      <c r="H9" s="4" t="s">
        <v>20</v>
      </c>
      <c r="I9" s="8">
        <f t="shared" si="1"/>
        <v>4.6574999999999998</v>
      </c>
      <c r="J9" s="8">
        <f t="shared" si="2"/>
        <v>6.3425000000000002</v>
      </c>
    </row>
    <row r="10" spans="1:11" x14ac:dyDescent="0.25">
      <c r="I10" s="8"/>
      <c r="J10" s="8"/>
    </row>
    <row r="11" spans="1:11" x14ac:dyDescent="0.25">
      <c r="B11" t="s">
        <v>28</v>
      </c>
      <c r="C11" s="6">
        <v>2</v>
      </c>
      <c r="D11" s="8">
        <f t="shared" ref="D11:D17" si="3">SUM(G11-F11+1)</f>
        <v>3</v>
      </c>
      <c r="E11" s="8">
        <f>SUM(C11*K26)*1.15</f>
        <v>10.35</v>
      </c>
      <c r="F11" s="2">
        <v>36474</v>
      </c>
      <c r="G11" s="2">
        <v>36476</v>
      </c>
      <c r="H11" s="4" t="s">
        <v>29</v>
      </c>
      <c r="I11" s="8"/>
      <c r="J11" s="8"/>
    </row>
    <row r="12" spans="1:11" x14ac:dyDescent="0.25">
      <c r="B12" t="s">
        <v>30</v>
      </c>
      <c r="C12" s="6">
        <v>3</v>
      </c>
      <c r="D12" s="8">
        <f t="shared" si="3"/>
        <v>1</v>
      </c>
      <c r="E12" s="8">
        <f>SUM(C12*K26)*1.15</f>
        <v>15.524999999999999</v>
      </c>
      <c r="H12" s="4" t="s">
        <v>29</v>
      </c>
      <c r="I12" s="8"/>
      <c r="J12" s="8"/>
    </row>
    <row r="13" spans="1:11" x14ac:dyDescent="0.25">
      <c r="B13" t="s">
        <v>31</v>
      </c>
      <c r="C13" s="6">
        <v>4</v>
      </c>
      <c r="D13" s="8">
        <f t="shared" si="3"/>
        <v>1</v>
      </c>
      <c r="E13" s="8">
        <f>SUM(C13*K26)*1.15</f>
        <v>20.7</v>
      </c>
      <c r="H13" s="4" t="s">
        <v>29</v>
      </c>
      <c r="I13" s="8"/>
      <c r="J13" s="8"/>
    </row>
    <row r="14" spans="1:11" x14ac:dyDescent="0.25">
      <c r="B14" t="s">
        <v>32</v>
      </c>
      <c r="C14" s="6">
        <v>2</v>
      </c>
      <c r="D14" s="8">
        <f t="shared" si="3"/>
        <v>1</v>
      </c>
      <c r="E14" s="8">
        <f>SUM(C14*K26)*1.15</f>
        <v>10.35</v>
      </c>
      <c r="H14" s="4" t="s">
        <v>29</v>
      </c>
      <c r="I14" s="8"/>
      <c r="J14" s="8"/>
    </row>
    <row r="15" spans="1:11" x14ac:dyDescent="0.25">
      <c r="B15" t="s">
        <v>33</v>
      </c>
      <c r="C15" s="6">
        <v>2</v>
      </c>
      <c r="D15" s="8">
        <f t="shared" si="3"/>
        <v>1</v>
      </c>
      <c r="E15" s="8">
        <f>SUM(C15*K26)*1.15</f>
        <v>10.35</v>
      </c>
      <c r="H15" s="4" t="s">
        <v>29</v>
      </c>
      <c r="I15" s="8"/>
      <c r="J15" s="8"/>
    </row>
    <row r="16" spans="1:11" x14ac:dyDescent="0.25">
      <c r="B16" t="s">
        <v>34</v>
      </c>
      <c r="C16" s="6">
        <v>22</v>
      </c>
      <c r="D16" s="8">
        <f t="shared" si="3"/>
        <v>1</v>
      </c>
      <c r="E16" s="8">
        <f>SUM(C16*K26)*1.15</f>
        <v>113.85</v>
      </c>
      <c r="H16" s="4" t="s">
        <v>35</v>
      </c>
      <c r="I16" s="8">
        <f>SUM(E16/40)</f>
        <v>2.8462499999999999</v>
      </c>
      <c r="J16" s="8">
        <f>SUM(11-I16)</f>
        <v>8.1537500000000005</v>
      </c>
    </row>
    <row r="17" spans="1:12" x14ac:dyDescent="0.25">
      <c r="B17" t="s">
        <v>36</v>
      </c>
      <c r="C17" s="6">
        <v>75</v>
      </c>
      <c r="D17" s="8">
        <f t="shared" si="3"/>
        <v>1</v>
      </c>
      <c r="E17" s="8">
        <f>SUM(C17*K26)*1.15</f>
        <v>388.12499999999994</v>
      </c>
      <c r="H17" s="4" t="s">
        <v>37</v>
      </c>
      <c r="I17" s="8">
        <f>SUM(E17/40)</f>
        <v>9.7031249999999982</v>
      </c>
      <c r="J17" s="8">
        <f>SUM(11-I17)</f>
        <v>1.2968750000000018</v>
      </c>
    </row>
    <row r="18" spans="1:12" x14ac:dyDescent="0.25">
      <c r="B18" t="s">
        <v>38</v>
      </c>
      <c r="C18" s="6">
        <v>50</v>
      </c>
      <c r="D18" s="8">
        <v>4</v>
      </c>
      <c r="E18" s="8">
        <f>SUM(C18*K26)*1.15</f>
        <v>258.75</v>
      </c>
      <c r="I18" s="8"/>
      <c r="J18" s="8"/>
    </row>
    <row r="19" spans="1:12" x14ac:dyDescent="0.25">
      <c r="I19" s="8"/>
      <c r="J19" s="8"/>
    </row>
    <row r="20" spans="1:12" x14ac:dyDescent="0.25">
      <c r="I20" s="7"/>
      <c r="J20" s="7"/>
    </row>
    <row r="21" spans="1:12" s="10" customFormat="1" ht="18" customHeight="1" x14ac:dyDescent="0.25">
      <c r="A21" s="9"/>
      <c r="B21" s="12" t="s">
        <v>39</v>
      </c>
      <c r="D21" s="9"/>
      <c r="E21" s="9"/>
      <c r="F21" s="11"/>
      <c r="G21" s="11"/>
      <c r="H21" s="9"/>
    </row>
    <row r="22" spans="1:12" x14ac:dyDescent="0.25">
      <c r="B22" t="s">
        <v>40</v>
      </c>
      <c r="C22" s="6">
        <v>320</v>
      </c>
      <c r="D22" s="8">
        <f>SUM(G22-F22+1)</f>
        <v>1</v>
      </c>
      <c r="E22" s="8">
        <f>SUM(C22*K22)*1.15</f>
        <v>552</v>
      </c>
      <c r="H22" s="4" t="s">
        <v>41</v>
      </c>
      <c r="I22" s="8">
        <f>SUM(E22/40)</f>
        <v>13.8</v>
      </c>
      <c r="J22" s="8">
        <f>SUM(11-I22)</f>
        <v>-2.8000000000000007</v>
      </c>
      <c r="K22">
        <v>1.5</v>
      </c>
      <c r="L22" t="s">
        <v>42</v>
      </c>
    </row>
    <row r="23" spans="1:12" x14ac:dyDescent="0.25">
      <c r="B23" t="s">
        <v>43</v>
      </c>
      <c r="I23" s="7"/>
      <c r="J23" s="7"/>
    </row>
    <row r="24" spans="1:12" x14ac:dyDescent="0.25">
      <c r="I24" s="7"/>
      <c r="J24" s="7"/>
    </row>
    <row r="25" spans="1:12" s="10" customFormat="1" ht="18" customHeight="1" x14ac:dyDescent="0.25">
      <c r="A25" s="9"/>
      <c r="B25" s="12" t="s">
        <v>44</v>
      </c>
      <c r="D25" s="9"/>
      <c r="E25" s="9"/>
      <c r="F25" s="11"/>
      <c r="G25" s="11"/>
      <c r="H25" s="9"/>
      <c r="I25" s="10" t="s">
        <v>45</v>
      </c>
    </row>
    <row r="26" spans="1:12" x14ac:dyDescent="0.25">
      <c r="A26" s="4" t="s">
        <v>46</v>
      </c>
      <c r="B26" t="s">
        <v>47</v>
      </c>
      <c r="C26" s="6">
        <v>124</v>
      </c>
      <c r="D26" s="8">
        <f>SUM(G26-F26+1)</f>
        <v>73</v>
      </c>
      <c r="E26" s="8">
        <f>SUM(C26*K26)*1.15</f>
        <v>641.69999999999993</v>
      </c>
      <c r="F26" s="2">
        <v>36331</v>
      </c>
      <c r="G26" s="2">
        <v>36403</v>
      </c>
      <c r="H26" s="4" t="s">
        <v>48</v>
      </c>
      <c r="I26" s="8">
        <f>SUM(E26/80)</f>
        <v>8.0212499999999984</v>
      </c>
      <c r="J26" s="8">
        <f>SUM(11-I26)</f>
        <v>2.9787500000000016</v>
      </c>
      <c r="K26">
        <v>4.5</v>
      </c>
      <c r="L26" t="s">
        <v>42</v>
      </c>
    </row>
    <row r="27" spans="1:12" x14ac:dyDescent="0.25">
      <c r="A27" s="4" t="s">
        <v>46</v>
      </c>
      <c r="B27" t="s">
        <v>47</v>
      </c>
      <c r="C27" s="6">
        <v>185</v>
      </c>
      <c r="D27" s="8">
        <f>SUM(G27-F27+1)</f>
        <v>50</v>
      </c>
      <c r="E27" s="8">
        <f>SUM(C27*K26)*1.15</f>
        <v>957.37499999999989</v>
      </c>
      <c r="F27" s="2">
        <v>36416</v>
      </c>
      <c r="G27" s="2">
        <v>36465</v>
      </c>
      <c r="H27" s="4" t="s">
        <v>48</v>
      </c>
      <c r="I27" s="8">
        <f>SUM(E27/80)</f>
        <v>11.967187499999998</v>
      </c>
      <c r="J27" s="8">
        <f>SUM(11-I27)</f>
        <v>-0.96718749999999787</v>
      </c>
    </row>
    <row r="28" spans="1:12" x14ac:dyDescent="0.25">
      <c r="B28" t="s">
        <v>47</v>
      </c>
      <c r="C28" s="6">
        <v>50</v>
      </c>
      <c r="D28" s="8">
        <f>SUM(G28-F28+1)</f>
        <v>182</v>
      </c>
      <c r="E28" s="8">
        <f>SUM(C28*K26)*1.15</f>
        <v>258.75</v>
      </c>
      <c r="F28" s="2">
        <v>36526</v>
      </c>
      <c r="G28" s="2">
        <v>36707</v>
      </c>
      <c r="H28" s="4" t="s">
        <v>49</v>
      </c>
      <c r="I28" s="8">
        <f>SUM(E28/80)</f>
        <v>3.234375</v>
      </c>
      <c r="J28" s="8">
        <f>SUM(11-I28)</f>
        <v>7.765625</v>
      </c>
    </row>
    <row r="29" spans="1:12" x14ac:dyDescent="0.25">
      <c r="B29" t="s">
        <v>50</v>
      </c>
      <c r="C29" s="6">
        <v>2</v>
      </c>
      <c r="D29" s="8">
        <f>SUM(G29-F29+1)</f>
        <v>8</v>
      </c>
      <c r="E29" s="8">
        <v>70</v>
      </c>
      <c r="F29" s="2">
        <v>36437</v>
      </c>
      <c r="G29" s="2">
        <v>36444</v>
      </c>
      <c r="H29" s="4" t="s">
        <v>48</v>
      </c>
      <c r="I29" s="8">
        <v>2</v>
      </c>
      <c r="J29" s="8">
        <f>SUM(11-I29)</f>
        <v>9</v>
      </c>
    </row>
    <row r="30" spans="1:12" x14ac:dyDescent="0.25">
      <c r="I30" s="8"/>
      <c r="J30" s="8"/>
    </row>
    <row r="32" spans="1:12" s="10" customFormat="1" ht="18" customHeight="1" x14ac:dyDescent="0.25">
      <c r="A32" s="9"/>
      <c r="B32" s="12" t="s">
        <v>51</v>
      </c>
      <c r="D32" s="9"/>
      <c r="E32" s="9"/>
      <c r="F32" s="11"/>
      <c r="G32" s="11"/>
      <c r="H32" s="9"/>
    </row>
    <row r="33" spans="1:12" x14ac:dyDescent="0.25">
      <c r="B33" t="s">
        <v>52</v>
      </c>
      <c r="C33" s="6">
        <v>853</v>
      </c>
      <c r="D33" s="8">
        <f t="shared" ref="D33:D41" si="4">SUM(G33-F33+1)</f>
        <v>69</v>
      </c>
      <c r="E33" s="8">
        <f>SUM(C33*K35)*1.15</f>
        <v>490.47499999999997</v>
      </c>
      <c r="F33" s="2">
        <v>36404</v>
      </c>
      <c r="G33" s="2">
        <v>36472</v>
      </c>
      <c r="H33" s="4" t="s">
        <v>53</v>
      </c>
      <c r="I33" s="8">
        <f>SUM(E33/160)</f>
        <v>3.06546875</v>
      </c>
      <c r="J33" s="8">
        <f t="shared" ref="J33:J41" si="5">SUM(11-I33)</f>
        <v>7.93453125</v>
      </c>
    </row>
    <row r="34" spans="1:12" x14ac:dyDescent="0.25">
      <c r="B34" t="s">
        <v>54</v>
      </c>
      <c r="C34" s="6">
        <v>853</v>
      </c>
      <c r="D34" s="8">
        <f t="shared" si="4"/>
        <v>69</v>
      </c>
      <c r="E34" s="8">
        <f>SUM(C34*K35)*1.15</f>
        <v>490.47499999999997</v>
      </c>
      <c r="F34" s="2">
        <v>36404</v>
      </c>
      <c r="G34" s="2">
        <v>36472</v>
      </c>
      <c r="H34" s="4" t="s">
        <v>53</v>
      </c>
      <c r="I34" s="8">
        <f>SUM(E34/160)</f>
        <v>3.06546875</v>
      </c>
      <c r="J34" s="8">
        <f t="shared" si="5"/>
        <v>7.93453125</v>
      </c>
    </row>
    <row r="35" spans="1:12" x14ac:dyDescent="0.25">
      <c r="B35" t="s">
        <v>55</v>
      </c>
      <c r="C35" s="6">
        <v>853</v>
      </c>
      <c r="D35" s="8">
        <f t="shared" si="4"/>
        <v>252</v>
      </c>
      <c r="E35" s="8">
        <f>SUM(C35*K35)*1.15</f>
        <v>490.47499999999997</v>
      </c>
      <c r="F35" s="2">
        <v>36228</v>
      </c>
      <c r="G35" s="23">
        <v>36479</v>
      </c>
      <c r="H35" s="4" t="s">
        <v>53</v>
      </c>
      <c r="I35" s="8">
        <f>SUM(E35/160)</f>
        <v>3.06546875</v>
      </c>
      <c r="J35" s="8">
        <f t="shared" si="5"/>
        <v>7.93453125</v>
      </c>
      <c r="K35">
        <v>0.5</v>
      </c>
      <c r="L35" t="s">
        <v>56</v>
      </c>
    </row>
    <row r="36" spans="1:12" x14ac:dyDescent="0.25">
      <c r="B36" t="s">
        <v>57</v>
      </c>
      <c r="C36" s="6">
        <v>853</v>
      </c>
      <c r="D36" s="8">
        <f t="shared" si="4"/>
        <v>252</v>
      </c>
      <c r="E36" s="8">
        <f>SUM(C36*K35)*1.15</f>
        <v>490.47499999999997</v>
      </c>
      <c r="F36" s="2">
        <v>36228</v>
      </c>
      <c r="G36" s="23">
        <v>36479</v>
      </c>
      <c r="H36" s="4" t="s">
        <v>53</v>
      </c>
      <c r="I36" s="8">
        <f>SUM(E36/160)</f>
        <v>3.06546875</v>
      </c>
      <c r="J36" s="8">
        <f t="shared" si="5"/>
        <v>7.93453125</v>
      </c>
    </row>
    <row r="37" spans="1:12" x14ac:dyDescent="0.25">
      <c r="B37" t="s">
        <v>58</v>
      </c>
      <c r="C37" s="6">
        <v>853</v>
      </c>
      <c r="D37" s="8">
        <f>SUM(G37-F37+1)</f>
        <v>252</v>
      </c>
      <c r="E37" s="8">
        <f>SUM(C37*K35)*1.15</f>
        <v>490.47499999999997</v>
      </c>
      <c r="F37" s="2">
        <v>36228</v>
      </c>
      <c r="G37" s="23">
        <v>36479</v>
      </c>
      <c r="H37" s="4" t="s">
        <v>53</v>
      </c>
      <c r="I37" s="8">
        <f>SUM(E37/160)</f>
        <v>3.06546875</v>
      </c>
      <c r="J37" s="8">
        <f t="shared" si="5"/>
        <v>7.93453125</v>
      </c>
    </row>
    <row r="38" spans="1:12" x14ac:dyDescent="0.25">
      <c r="B38" t="s">
        <v>59</v>
      </c>
      <c r="C38" s="6">
        <v>30</v>
      </c>
      <c r="D38" s="8">
        <f t="shared" si="4"/>
        <v>215</v>
      </c>
      <c r="E38" s="8">
        <f>SUM(C38*K35)*1.15</f>
        <v>17.25</v>
      </c>
      <c r="F38" s="2">
        <v>36228</v>
      </c>
      <c r="G38" s="2">
        <v>36442</v>
      </c>
      <c r="H38" s="4" t="s">
        <v>60</v>
      </c>
      <c r="I38" s="8">
        <v>2</v>
      </c>
      <c r="J38" s="8">
        <f t="shared" si="5"/>
        <v>9</v>
      </c>
    </row>
    <row r="39" spans="1:12" x14ac:dyDescent="0.25">
      <c r="B39" t="s">
        <v>61</v>
      </c>
      <c r="C39" s="6">
        <v>30</v>
      </c>
      <c r="D39" s="8">
        <f t="shared" si="4"/>
        <v>215</v>
      </c>
      <c r="E39" s="8">
        <f>SUM(C39*K35)*1.15</f>
        <v>17.25</v>
      </c>
      <c r="F39" s="2">
        <v>36228</v>
      </c>
      <c r="G39" s="2">
        <v>36442</v>
      </c>
      <c r="H39" s="4" t="s">
        <v>14</v>
      </c>
      <c r="I39" s="8">
        <v>2</v>
      </c>
      <c r="J39" s="8">
        <f t="shared" si="5"/>
        <v>9</v>
      </c>
    </row>
    <row r="40" spans="1:12" x14ac:dyDescent="0.25">
      <c r="B40" t="s">
        <v>62</v>
      </c>
      <c r="C40" s="6">
        <v>40</v>
      </c>
      <c r="D40" s="8">
        <f t="shared" si="4"/>
        <v>32</v>
      </c>
      <c r="E40" s="8">
        <f>SUM(C40*K22)*1.15</f>
        <v>69</v>
      </c>
      <c r="F40" s="2">
        <v>36356</v>
      </c>
      <c r="G40" s="2">
        <v>36387</v>
      </c>
      <c r="H40" s="4" t="s">
        <v>53</v>
      </c>
      <c r="I40" s="8">
        <v>2</v>
      </c>
      <c r="J40" s="8">
        <f t="shared" si="5"/>
        <v>9</v>
      </c>
    </row>
    <row r="41" spans="1:12" x14ac:dyDescent="0.25">
      <c r="B41" t="s">
        <v>63</v>
      </c>
      <c r="C41" s="6">
        <v>50</v>
      </c>
      <c r="D41" s="8">
        <f t="shared" si="4"/>
        <v>214</v>
      </c>
      <c r="E41" s="8">
        <f>SUM(C41*K26)*1.15</f>
        <v>258.75</v>
      </c>
      <c r="F41" s="2">
        <v>36479</v>
      </c>
      <c r="G41" s="2">
        <v>36692</v>
      </c>
      <c r="H41" s="4" t="s">
        <v>64</v>
      </c>
      <c r="I41" s="8">
        <v>2</v>
      </c>
      <c r="J41" s="8">
        <f t="shared" si="5"/>
        <v>9</v>
      </c>
    </row>
    <row r="42" spans="1:12" x14ac:dyDescent="0.25">
      <c r="B42" t="s">
        <v>65</v>
      </c>
      <c r="C42" s="6">
        <v>1</v>
      </c>
      <c r="D42" s="8">
        <f>SUM(G42-F42+1)</f>
        <v>8</v>
      </c>
      <c r="E42" s="8">
        <v>70</v>
      </c>
      <c r="F42" s="2">
        <v>36437</v>
      </c>
      <c r="G42" s="2">
        <v>36444</v>
      </c>
      <c r="I42" s="8"/>
      <c r="J42" s="8"/>
    </row>
    <row r="43" spans="1:12" x14ac:dyDescent="0.25">
      <c r="I43" s="8"/>
      <c r="J43" s="8"/>
    </row>
    <row r="44" spans="1:12" s="10" customFormat="1" ht="18" customHeight="1" x14ac:dyDescent="0.25">
      <c r="A44" s="9"/>
      <c r="B44" s="12" t="s">
        <v>66</v>
      </c>
      <c r="D44" s="9"/>
      <c r="E44" s="9"/>
      <c r="F44" s="11"/>
      <c r="G44" s="11"/>
      <c r="H44" s="9"/>
    </row>
    <row r="45" spans="1:12" x14ac:dyDescent="0.25">
      <c r="B45" t="s">
        <v>67</v>
      </c>
      <c r="C45" s="13">
        <v>1245</v>
      </c>
      <c r="E45" s="8">
        <f>SUM(C45/2)</f>
        <v>622.5</v>
      </c>
      <c r="I45" s="8">
        <f>SUM(E45/40)</f>
        <v>15.5625</v>
      </c>
      <c r="J45" s="8">
        <f>SUM(11-I45)</f>
        <v>-4.5625</v>
      </c>
    </row>
    <row r="46" spans="1:12" x14ac:dyDescent="0.25">
      <c r="I46" s="7"/>
      <c r="J46" s="7"/>
    </row>
  </sheetData>
  <printOptions horizontalCentered="1" verticalCentered="1" gridLines="1" gridLinesSet="0"/>
  <pageMargins left="0.75" right="0.75" top="1" bottom="1" header="0.5" footer="0.5"/>
  <pageSetup scale="77" orientation="landscape" horizontalDpi="300" verticalDpi="300"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7"/>
  <sheetViews>
    <sheetView workbookViewId="0">
      <pane xSplit="4776" ySplit="996" topLeftCell="C1" activePane="bottomLeft"/>
      <selection pane="topRight" activeCell="L1" sqref="L1"/>
      <selection pane="bottomLeft" activeCell="B4" sqref="B4"/>
      <selection pane="bottomRight" activeCell="D52" sqref="D52"/>
    </sheetView>
  </sheetViews>
  <sheetFormatPr defaultRowHeight="13.2" x14ac:dyDescent="0.25"/>
  <cols>
    <col min="1" max="1" width="6.6640625" customWidth="1"/>
    <col min="2" max="2" width="33.6640625" customWidth="1"/>
    <col min="3" max="3" width="7.6640625" customWidth="1"/>
    <col min="4" max="4" width="8.5546875" customWidth="1"/>
    <col min="5" max="5" width="7.33203125" customWidth="1"/>
    <col min="6" max="6" width="11.88671875" customWidth="1"/>
    <col min="7" max="7" width="10.6640625" customWidth="1"/>
    <col min="8" max="8" width="12.6640625" customWidth="1"/>
    <col min="9" max="9" width="14.6640625" customWidth="1"/>
    <col min="10" max="10" width="13.109375" customWidth="1"/>
    <col min="11" max="11" width="7.109375" customWidth="1"/>
    <col min="12" max="12" width="18.33203125" customWidth="1"/>
  </cols>
  <sheetData>
    <row r="1" spans="1:12" s="1" customFormat="1" ht="18" customHeight="1" x14ac:dyDescent="0.25">
      <c r="A1" s="3" t="s">
        <v>0</v>
      </c>
      <c r="B1" s="1" t="s">
        <v>1</v>
      </c>
      <c r="C1" s="1" t="s">
        <v>2</v>
      </c>
      <c r="D1" s="3" t="s">
        <v>3</v>
      </c>
      <c r="E1" s="3" t="s">
        <v>4</v>
      </c>
      <c r="F1" s="5" t="s">
        <v>5</v>
      </c>
      <c r="G1" s="5" t="s">
        <v>6</v>
      </c>
      <c r="H1" s="3" t="s">
        <v>68</v>
      </c>
      <c r="I1" s="1" t="s">
        <v>69</v>
      </c>
      <c r="J1" s="1" t="s">
        <v>70</v>
      </c>
      <c r="K1" s="1" t="s">
        <v>10</v>
      </c>
      <c r="L1" s="1" t="s">
        <v>71</v>
      </c>
    </row>
    <row r="2" spans="1:12" s="10" customFormat="1" ht="18" customHeight="1" x14ac:dyDescent="0.25">
      <c r="A2" s="9"/>
      <c r="B2" s="12" t="s">
        <v>11</v>
      </c>
      <c r="D2" s="9" t="s">
        <v>12</v>
      </c>
      <c r="E2" s="9" t="s">
        <v>13</v>
      </c>
      <c r="F2" s="11"/>
      <c r="G2" s="11"/>
      <c r="H2" s="22" t="s">
        <v>72</v>
      </c>
    </row>
    <row r="3" spans="1:12" x14ac:dyDescent="0.25">
      <c r="B3" s="16" t="s">
        <v>73</v>
      </c>
      <c r="C3" s="4"/>
      <c r="D3" s="8"/>
      <c r="E3" s="8"/>
      <c r="F3" s="2"/>
      <c r="G3" s="2"/>
    </row>
    <row r="4" spans="1:12" x14ac:dyDescent="0.25">
      <c r="B4" t="s">
        <v>74</v>
      </c>
      <c r="C4" s="4">
        <v>12</v>
      </c>
      <c r="D4" s="8"/>
      <c r="E4" s="8">
        <f>SUM(C4*K4)*1.15</f>
        <v>62.099999999999994</v>
      </c>
      <c r="F4" s="2"/>
      <c r="G4" s="2"/>
      <c r="H4">
        <v>3</v>
      </c>
      <c r="K4">
        <v>4.5</v>
      </c>
      <c r="L4" t="s">
        <v>75</v>
      </c>
    </row>
    <row r="5" spans="1:12" x14ac:dyDescent="0.25">
      <c r="B5" t="s">
        <v>76</v>
      </c>
      <c r="C5" s="4">
        <v>45</v>
      </c>
      <c r="D5" s="8"/>
      <c r="E5" s="8">
        <f>SUM(C5*K4)*1.15</f>
        <v>232.87499999999997</v>
      </c>
      <c r="F5" s="2"/>
      <c r="G5" s="2"/>
      <c r="H5">
        <v>4</v>
      </c>
      <c r="K5">
        <v>1.5</v>
      </c>
      <c r="L5" t="s">
        <v>77</v>
      </c>
    </row>
    <row r="6" spans="1:12" x14ac:dyDescent="0.25">
      <c r="B6" t="s">
        <v>78</v>
      </c>
      <c r="C6" s="4">
        <v>45</v>
      </c>
      <c r="D6" s="8"/>
      <c r="E6" s="8">
        <f>SUM(C6*K4)*1.15</f>
        <v>232.87499999999997</v>
      </c>
      <c r="F6" s="17">
        <f>SUM(C4:C12)</f>
        <v>342</v>
      </c>
      <c r="G6" s="20" t="s">
        <v>79</v>
      </c>
      <c r="H6" s="18">
        <v>4</v>
      </c>
      <c r="K6">
        <v>0.5</v>
      </c>
      <c r="L6" t="s">
        <v>80</v>
      </c>
    </row>
    <row r="7" spans="1:12" x14ac:dyDescent="0.25">
      <c r="B7" t="s">
        <v>81</v>
      </c>
      <c r="C7" s="4">
        <v>30</v>
      </c>
      <c r="D7" s="8"/>
      <c r="E7" s="8">
        <f>SUM(C7*K4)*1.15</f>
        <v>155.25</v>
      </c>
      <c r="F7" s="17">
        <f>SUM(C5,C6,C10,C12)</f>
        <v>165</v>
      </c>
      <c r="G7" s="19" t="s">
        <v>82</v>
      </c>
      <c r="H7">
        <v>4</v>
      </c>
    </row>
    <row r="8" spans="1:12" x14ac:dyDescent="0.25">
      <c r="B8" t="s">
        <v>83</v>
      </c>
      <c r="C8" s="4">
        <v>30</v>
      </c>
      <c r="D8" s="8"/>
      <c r="E8" s="8">
        <f>SUM(C8*K4)*1.15</f>
        <v>155.25</v>
      </c>
      <c r="F8" s="15"/>
      <c r="G8" s="15"/>
      <c r="H8">
        <v>4</v>
      </c>
    </row>
    <row r="9" spans="1:12" x14ac:dyDescent="0.25">
      <c r="B9" t="s">
        <v>84</v>
      </c>
      <c r="C9" s="4">
        <v>30</v>
      </c>
      <c r="D9" s="8"/>
      <c r="E9" s="8">
        <f>SUM(C9*K4)*1.15</f>
        <v>155.25</v>
      </c>
      <c r="F9" s="17">
        <f>SUM(C16:C52)+F7</f>
        <v>1108</v>
      </c>
      <c r="G9" s="15" t="s">
        <v>85</v>
      </c>
      <c r="H9">
        <v>4</v>
      </c>
    </row>
    <row r="10" spans="1:12" x14ac:dyDescent="0.25">
      <c r="B10" t="s">
        <v>86</v>
      </c>
      <c r="C10" s="4">
        <v>50</v>
      </c>
      <c r="D10" s="8"/>
      <c r="E10" s="8">
        <f>SUM(C10*K4)*1.15</f>
        <v>258.75</v>
      </c>
      <c r="F10" s="15"/>
      <c r="G10" s="15"/>
      <c r="H10">
        <v>3</v>
      </c>
    </row>
    <row r="11" spans="1:12" x14ac:dyDescent="0.25">
      <c r="B11" t="s">
        <v>87</v>
      </c>
      <c r="C11" s="4">
        <v>75</v>
      </c>
      <c r="D11" s="8"/>
      <c r="E11" s="8">
        <f>SUM(C11*K4)*1.15</f>
        <v>388.12499999999994</v>
      </c>
      <c r="F11" s="15"/>
      <c r="G11" s="15"/>
      <c r="H11">
        <v>3</v>
      </c>
    </row>
    <row r="12" spans="1:12" x14ac:dyDescent="0.25">
      <c r="B12" t="s">
        <v>88</v>
      </c>
      <c r="C12" s="4">
        <v>25</v>
      </c>
      <c r="D12" s="8"/>
      <c r="E12" s="8">
        <f>SUM(C12*K4)*1.15</f>
        <v>129.375</v>
      </c>
      <c r="F12" s="15"/>
      <c r="G12" s="15"/>
      <c r="H12">
        <v>3</v>
      </c>
    </row>
    <row r="13" spans="1:12" x14ac:dyDescent="0.25">
      <c r="C13" s="4"/>
      <c r="D13" s="8"/>
      <c r="E13" s="8"/>
      <c r="F13" s="15"/>
      <c r="G13" s="15"/>
    </row>
    <row r="14" spans="1:12" x14ac:dyDescent="0.25">
      <c r="C14" s="4"/>
      <c r="D14" s="8"/>
      <c r="E14" s="8"/>
      <c r="F14" s="2"/>
      <c r="G14" s="2"/>
    </row>
    <row r="15" spans="1:12" x14ac:dyDescent="0.25">
      <c r="B15" s="16" t="s">
        <v>89</v>
      </c>
      <c r="C15" s="4"/>
      <c r="D15" s="8"/>
      <c r="E15" s="8"/>
      <c r="F15" s="2"/>
      <c r="G15" s="2"/>
    </row>
    <row r="16" spans="1:12" x14ac:dyDescent="0.25">
      <c r="B16" t="s">
        <v>90</v>
      </c>
      <c r="C16" s="4">
        <v>10</v>
      </c>
      <c r="D16" s="8">
        <f>SUM(G16-F16+1)</f>
        <v>13</v>
      </c>
      <c r="E16" s="8">
        <f>SUM(C16*K4)*1.15</f>
        <v>51.749999999999993</v>
      </c>
      <c r="F16" s="2">
        <v>35843</v>
      </c>
      <c r="G16" s="2">
        <v>35855</v>
      </c>
      <c r="H16">
        <v>3</v>
      </c>
      <c r="I16" s="8">
        <f t="shared" ref="I16:I31" si="0">SUM(E16/40)</f>
        <v>1.2937499999999997</v>
      </c>
      <c r="J16" s="4">
        <f>SUM(3-I16)</f>
        <v>1.7062500000000003</v>
      </c>
    </row>
    <row r="17" spans="2:10" x14ac:dyDescent="0.25">
      <c r="B17" t="s">
        <v>91</v>
      </c>
      <c r="C17" s="4">
        <v>5</v>
      </c>
      <c r="D17" s="8">
        <f>SUM(G17-F17+1)</f>
        <v>5</v>
      </c>
      <c r="E17" s="8">
        <f>SUM(C17*K4)*1.15</f>
        <v>25.874999999999996</v>
      </c>
      <c r="F17" s="2">
        <v>35851</v>
      </c>
      <c r="G17" s="2">
        <v>35855</v>
      </c>
      <c r="H17">
        <v>1</v>
      </c>
      <c r="I17" s="8">
        <f t="shared" si="0"/>
        <v>0.64687499999999987</v>
      </c>
      <c r="J17" s="4">
        <f t="shared" ref="J17:J22" si="1">SUM(3-I17)</f>
        <v>2.3531250000000004</v>
      </c>
    </row>
    <row r="18" spans="2:10" x14ac:dyDescent="0.25">
      <c r="B18" t="s">
        <v>92</v>
      </c>
      <c r="C18" s="4">
        <v>15</v>
      </c>
      <c r="D18" s="8">
        <f>SUM(G18-F18+1)</f>
        <v>7</v>
      </c>
      <c r="E18" s="8">
        <f>SUM(C18*K4)*1.15</f>
        <v>77.625</v>
      </c>
      <c r="F18" s="2">
        <v>35849</v>
      </c>
      <c r="G18" s="2">
        <v>35855</v>
      </c>
      <c r="H18">
        <v>5</v>
      </c>
      <c r="I18" s="8">
        <f t="shared" si="0"/>
        <v>1.940625</v>
      </c>
      <c r="J18" s="4">
        <f t="shared" si="1"/>
        <v>1.059375</v>
      </c>
    </row>
    <row r="19" spans="2:10" x14ac:dyDescent="0.25">
      <c r="B19" t="s">
        <v>93</v>
      </c>
      <c r="C19" s="4">
        <v>10</v>
      </c>
      <c r="D19" s="8">
        <f>SUM(G19-F19+1)</f>
        <v>4</v>
      </c>
      <c r="E19" s="8">
        <f>SUM(C19*K4)*1.15</f>
        <v>51.749999999999993</v>
      </c>
      <c r="F19" s="2">
        <v>35880</v>
      </c>
      <c r="G19" s="2">
        <v>35883</v>
      </c>
      <c r="H19">
        <v>5</v>
      </c>
      <c r="I19" s="8">
        <f t="shared" si="0"/>
        <v>1.2937499999999997</v>
      </c>
      <c r="J19" s="4">
        <f t="shared" si="1"/>
        <v>1.7062500000000003</v>
      </c>
    </row>
    <row r="20" spans="2:10" x14ac:dyDescent="0.25">
      <c r="B20" t="s">
        <v>94</v>
      </c>
      <c r="C20" s="4">
        <v>41</v>
      </c>
      <c r="D20" s="8">
        <f>SUM(G20-F20+1)</f>
        <v>46</v>
      </c>
      <c r="E20" s="8">
        <f>SUM(C20*K4)*1.15</f>
        <v>212.17499999999998</v>
      </c>
      <c r="F20" s="2">
        <v>35886</v>
      </c>
      <c r="G20" s="2">
        <v>35931</v>
      </c>
      <c r="H20">
        <v>5</v>
      </c>
      <c r="I20" s="8">
        <f t="shared" si="0"/>
        <v>5.3043749999999994</v>
      </c>
      <c r="J20" s="4">
        <f t="shared" si="1"/>
        <v>-2.3043749999999994</v>
      </c>
    </row>
    <row r="21" spans="2:10" x14ac:dyDescent="0.25">
      <c r="B21" t="s">
        <v>95</v>
      </c>
      <c r="C21" s="4">
        <v>21</v>
      </c>
      <c r="D21" s="8">
        <f t="shared" ref="D21:D32" si="2">SUM(G21-F21+1)</f>
        <v>16</v>
      </c>
      <c r="E21" s="8">
        <f>SUM(C21*K4)*1.15</f>
        <v>108.675</v>
      </c>
      <c r="F21" s="2">
        <v>35931</v>
      </c>
      <c r="G21" s="2">
        <v>35946</v>
      </c>
      <c r="H21">
        <v>5</v>
      </c>
      <c r="I21" s="8">
        <f t="shared" si="0"/>
        <v>2.7168749999999999</v>
      </c>
      <c r="J21" s="4">
        <f t="shared" si="1"/>
        <v>0.28312500000000007</v>
      </c>
    </row>
    <row r="22" spans="2:10" x14ac:dyDescent="0.25">
      <c r="B22" t="s">
        <v>96</v>
      </c>
      <c r="C22" s="4">
        <v>16</v>
      </c>
      <c r="D22" s="8">
        <f t="shared" si="2"/>
        <v>4</v>
      </c>
      <c r="E22" s="8">
        <f>SUM(C22*K4)*1.15</f>
        <v>82.8</v>
      </c>
      <c r="F22" s="2">
        <v>35943</v>
      </c>
      <c r="G22" s="2">
        <v>35946</v>
      </c>
      <c r="H22">
        <v>2</v>
      </c>
      <c r="I22" s="8">
        <f t="shared" si="0"/>
        <v>2.0699999999999998</v>
      </c>
      <c r="J22" s="4">
        <f t="shared" si="1"/>
        <v>0.93000000000000016</v>
      </c>
    </row>
    <row r="23" spans="2:10" x14ac:dyDescent="0.25">
      <c r="B23" t="s">
        <v>97</v>
      </c>
      <c r="C23" s="4">
        <v>50</v>
      </c>
      <c r="D23" s="8">
        <f t="shared" si="2"/>
        <v>10</v>
      </c>
      <c r="E23" s="8">
        <f>SUM(C23*K4)*1.15</f>
        <v>258.75</v>
      </c>
      <c r="F23" s="2">
        <v>36019</v>
      </c>
      <c r="G23" s="2">
        <v>36028</v>
      </c>
      <c r="H23">
        <v>4</v>
      </c>
      <c r="I23" s="8">
        <f t="shared" si="0"/>
        <v>6.46875</v>
      </c>
      <c r="J23" s="4">
        <f>SUM(12-I23)</f>
        <v>5.53125</v>
      </c>
    </row>
    <row r="24" spans="2:10" x14ac:dyDescent="0.25">
      <c r="B24" t="s">
        <v>98</v>
      </c>
      <c r="C24" s="4">
        <v>42</v>
      </c>
      <c r="D24" s="8">
        <f t="shared" si="2"/>
        <v>10</v>
      </c>
      <c r="E24" s="8">
        <f>SUM(C24*K4)*1.15</f>
        <v>217.35</v>
      </c>
      <c r="F24" s="2">
        <v>36019</v>
      </c>
      <c r="G24" s="2">
        <v>36028</v>
      </c>
      <c r="H24">
        <v>4</v>
      </c>
      <c r="I24" s="8">
        <f t="shared" si="0"/>
        <v>5.4337499999999999</v>
      </c>
      <c r="J24" s="4">
        <f>SUM(12-I24)</f>
        <v>6.5662500000000001</v>
      </c>
    </row>
    <row r="25" spans="2:10" x14ac:dyDescent="0.25">
      <c r="B25" t="s">
        <v>99</v>
      </c>
      <c r="C25" s="4">
        <v>60</v>
      </c>
      <c r="D25" s="8">
        <f t="shared" si="2"/>
        <v>15</v>
      </c>
      <c r="E25" s="8">
        <f>SUM(C25*K4)*1.15</f>
        <v>310.5</v>
      </c>
      <c r="F25" s="2">
        <v>36039</v>
      </c>
      <c r="G25" s="2">
        <v>36053</v>
      </c>
      <c r="H25">
        <v>5</v>
      </c>
      <c r="I25" s="8">
        <f t="shared" si="0"/>
        <v>7.7625000000000002</v>
      </c>
      <c r="J25" s="4">
        <f>SUM(12-I25)</f>
        <v>4.2374999999999998</v>
      </c>
    </row>
    <row r="26" spans="2:10" x14ac:dyDescent="0.25">
      <c r="B26" t="s">
        <v>100</v>
      </c>
      <c r="C26" s="4">
        <v>70</v>
      </c>
      <c r="D26" s="8">
        <f t="shared" si="2"/>
        <v>40</v>
      </c>
      <c r="E26" s="8">
        <f>SUM(C26*K4)*1.15</f>
        <v>362.25</v>
      </c>
      <c r="F26" s="2">
        <v>36080</v>
      </c>
      <c r="G26" s="2">
        <v>36119</v>
      </c>
      <c r="H26">
        <v>5</v>
      </c>
      <c r="I26" s="8">
        <f t="shared" si="0"/>
        <v>9.0562500000000004</v>
      </c>
      <c r="J26" s="4">
        <f>SUM(12-I26)</f>
        <v>2.9437499999999996</v>
      </c>
    </row>
    <row r="27" spans="2:10" x14ac:dyDescent="0.25">
      <c r="B27" t="s">
        <v>101</v>
      </c>
      <c r="C27" s="4">
        <v>21</v>
      </c>
      <c r="D27" s="8">
        <f t="shared" si="2"/>
        <v>35</v>
      </c>
      <c r="E27" s="8">
        <f>SUM(C27*K4)*1.15</f>
        <v>108.675</v>
      </c>
      <c r="F27" s="2">
        <v>36140</v>
      </c>
      <c r="G27" s="2">
        <v>36174</v>
      </c>
      <c r="H27">
        <v>2</v>
      </c>
      <c r="I27" s="8">
        <f t="shared" si="0"/>
        <v>2.7168749999999999</v>
      </c>
      <c r="J27" s="4">
        <f>SUM(12-I27)</f>
        <v>9.2831250000000001</v>
      </c>
    </row>
    <row r="28" spans="2:10" x14ac:dyDescent="0.25">
      <c r="B28" t="s">
        <v>102</v>
      </c>
      <c r="C28" s="4">
        <v>15</v>
      </c>
      <c r="D28" s="8">
        <f t="shared" si="2"/>
        <v>35</v>
      </c>
      <c r="E28" s="8">
        <f>SUM(C28*K4)*1.15</f>
        <v>77.625</v>
      </c>
      <c r="F28" s="15">
        <v>36140</v>
      </c>
      <c r="G28" s="15">
        <v>36174</v>
      </c>
      <c r="H28">
        <v>4</v>
      </c>
      <c r="I28" s="8">
        <f t="shared" si="0"/>
        <v>1.940625</v>
      </c>
      <c r="J28" s="4">
        <f>SUM(11-I28)</f>
        <v>9.0593749999999993</v>
      </c>
    </row>
    <row r="29" spans="2:10" x14ac:dyDescent="0.25">
      <c r="B29" t="s">
        <v>103</v>
      </c>
      <c r="C29" s="4">
        <v>14</v>
      </c>
      <c r="D29" s="8">
        <f t="shared" si="2"/>
        <v>35</v>
      </c>
      <c r="E29" s="8">
        <f>SUM(C29*K4)*1.15</f>
        <v>72.449999999999989</v>
      </c>
      <c r="F29" s="15">
        <v>36140</v>
      </c>
      <c r="G29" s="15">
        <v>36174</v>
      </c>
      <c r="H29">
        <v>4</v>
      </c>
      <c r="I29" s="8">
        <f t="shared" si="0"/>
        <v>1.8112499999999998</v>
      </c>
      <c r="J29" s="4">
        <f>SUM(11-I29)</f>
        <v>9.1887500000000006</v>
      </c>
    </row>
    <row r="30" spans="2:10" x14ac:dyDescent="0.25">
      <c r="B30" t="s">
        <v>104</v>
      </c>
      <c r="C30" s="4">
        <v>15</v>
      </c>
      <c r="D30" s="8">
        <f t="shared" si="2"/>
        <v>7</v>
      </c>
      <c r="E30" s="8">
        <f>SUM(C30*K4)*1.15</f>
        <v>77.625</v>
      </c>
      <c r="F30" s="15">
        <v>36147</v>
      </c>
      <c r="G30" s="15">
        <v>36153</v>
      </c>
      <c r="H30">
        <v>1</v>
      </c>
      <c r="I30" s="8">
        <f t="shared" si="0"/>
        <v>1.940625</v>
      </c>
      <c r="J30" s="4">
        <f>SUM(11-I30)</f>
        <v>9.0593749999999993</v>
      </c>
    </row>
    <row r="31" spans="2:10" x14ac:dyDescent="0.25">
      <c r="B31" t="s">
        <v>78</v>
      </c>
      <c r="C31" s="4">
        <v>45</v>
      </c>
      <c r="D31" s="8">
        <f t="shared" si="2"/>
        <v>56</v>
      </c>
      <c r="E31" s="8">
        <f>SUM(C31*K4)*1.15</f>
        <v>232.87499999999997</v>
      </c>
      <c r="F31" s="2">
        <v>36168</v>
      </c>
      <c r="G31" s="2">
        <v>36223</v>
      </c>
      <c r="H31">
        <v>4</v>
      </c>
      <c r="I31" s="8">
        <f t="shared" si="0"/>
        <v>5.8218749999999995</v>
      </c>
      <c r="J31" s="4">
        <f>SUM(11-H31)</f>
        <v>7</v>
      </c>
    </row>
    <row r="32" spans="2:10" x14ac:dyDescent="0.25">
      <c r="B32" t="s">
        <v>105</v>
      </c>
      <c r="C32" s="4">
        <v>13</v>
      </c>
      <c r="D32" s="8">
        <f t="shared" si="2"/>
        <v>8</v>
      </c>
      <c r="E32" s="8">
        <f>SUM(C32*K4)*1.15</f>
        <v>67.274999999999991</v>
      </c>
      <c r="F32" s="2">
        <v>36168</v>
      </c>
      <c r="G32" s="2">
        <v>36175</v>
      </c>
      <c r="H32">
        <v>3</v>
      </c>
      <c r="I32" s="8">
        <f t="shared" ref="I32:I39" si="3">SUM(E32/40)</f>
        <v>1.6818749999999998</v>
      </c>
      <c r="J32" s="4">
        <f>SUM(11-H32)</f>
        <v>8</v>
      </c>
    </row>
    <row r="33" spans="1:256" x14ac:dyDescent="0.25">
      <c r="B33" t="s">
        <v>106</v>
      </c>
      <c r="C33" s="4">
        <v>17</v>
      </c>
      <c r="D33" s="8">
        <f>SUM(G33-F33+1)</f>
        <v>8</v>
      </c>
      <c r="E33" s="8">
        <f>SUM(C33*K4)*1.15</f>
        <v>87.974999999999994</v>
      </c>
      <c r="F33" s="2">
        <v>36168</v>
      </c>
      <c r="G33" s="2">
        <v>36175</v>
      </c>
      <c r="H33">
        <v>2</v>
      </c>
      <c r="I33" s="8">
        <f t="shared" si="3"/>
        <v>2.1993749999999999</v>
      </c>
      <c r="J33" s="4">
        <f>SUM(11-H33)</f>
        <v>9</v>
      </c>
      <c r="L33" s="4"/>
      <c r="N33" s="4"/>
      <c r="P33" s="4"/>
      <c r="R33" s="4"/>
      <c r="T33" s="4"/>
      <c r="V33" s="4"/>
      <c r="X33" s="4"/>
      <c r="Z33" s="4"/>
      <c r="AB33" s="4"/>
      <c r="AD33" s="4"/>
      <c r="AF33" s="4"/>
      <c r="AH33" s="4"/>
      <c r="AJ33" s="4"/>
      <c r="AL33" s="4"/>
      <c r="AN33" s="4"/>
      <c r="AP33" s="4"/>
      <c r="AR33" s="4"/>
      <c r="AT33" s="4"/>
      <c r="AV33" s="4"/>
      <c r="AX33" s="4"/>
      <c r="AZ33" s="4"/>
      <c r="BB33" s="4"/>
      <c r="BD33" s="4"/>
      <c r="BF33" s="4"/>
      <c r="BH33" s="4"/>
      <c r="BJ33" s="4"/>
      <c r="BL33" s="4"/>
      <c r="BN33" s="4"/>
      <c r="BP33" s="4"/>
      <c r="BR33" s="4"/>
      <c r="BT33" s="4"/>
      <c r="BV33" s="4"/>
      <c r="BX33" s="4"/>
      <c r="BZ33" s="4"/>
      <c r="CB33" s="4"/>
      <c r="CD33" s="4"/>
      <c r="CF33" s="4"/>
      <c r="CH33" s="4"/>
      <c r="CJ33" s="4"/>
      <c r="CL33" s="4"/>
      <c r="CN33" s="4"/>
      <c r="CP33" s="4"/>
      <c r="CR33" s="4"/>
      <c r="CT33" s="4"/>
      <c r="CV33" s="4"/>
      <c r="CX33" s="4"/>
      <c r="CZ33" s="4"/>
      <c r="DB33" s="4"/>
      <c r="DD33" s="4"/>
      <c r="DF33" s="4"/>
      <c r="DH33" s="4"/>
      <c r="DJ33" s="4"/>
      <c r="DL33" s="4"/>
      <c r="DN33" s="4"/>
      <c r="DP33" s="4"/>
      <c r="DR33" s="4"/>
      <c r="DT33" s="4"/>
      <c r="DV33" s="4"/>
      <c r="DX33" s="4"/>
      <c r="DZ33" s="4"/>
      <c r="EB33" s="4"/>
      <c r="ED33" s="4"/>
      <c r="EF33" s="4"/>
      <c r="EH33" s="4"/>
      <c r="EJ33" s="4"/>
      <c r="EL33" s="4"/>
      <c r="EN33" s="4"/>
      <c r="EP33" s="4"/>
      <c r="ER33" s="4"/>
      <c r="ET33" s="4"/>
      <c r="EV33" s="4"/>
      <c r="EX33" s="4"/>
      <c r="EZ33" s="4"/>
      <c r="FB33" s="4"/>
      <c r="FD33" s="4"/>
      <c r="FF33" s="4"/>
      <c r="FH33" s="4"/>
      <c r="FJ33" s="4"/>
      <c r="FL33" s="4"/>
      <c r="FN33" s="4"/>
      <c r="FP33" s="4"/>
      <c r="FR33" s="4"/>
      <c r="FT33" s="4"/>
      <c r="FV33" s="4"/>
      <c r="FX33" s="4"/>
      <c r="FZ33" s="4"/>
      <c r="GB33" s="4"/>
      <c r="GD33" s="4"/>
      <c r="GF33" s="4"/>
      <c r="GH33" s="4"/>
      <c r="GJ33" s="4"/>
      <c r="GL33" s="4"/>
      <c r="GN33" s="4"/>
      <c r="GP33" s="4"/>
      <c r="GR33" s="4"/>
      <c r="GT33" s="4"/>
      <c r="GV33" s="4"/>
      <c r="GX33" s="4"/>
      <c r="GZ33" s="4"/>
      <c r="HB33" s="4"/>
      <c r="HD33" s="4"/>
      <c r="HF33" s="4"/>
      <c r="HH33" s="4"/>
      <c r="HJ33" s="4"/>
      <c r="HL33" s="4"/>
      <c r="HN33" s="4"/>
      <c r="HP33" s="4"/>
      <c r="HR33" s="4"/>
      <c r="HT33" s="4"/>
      <c r="HV33" s="4"/>
      <c r="HX33" s="4"/>
      <c r="HZ33" s="4"/>
      <c r="IB33" s="4"/>
      <c r="ID33" s="4"/>
      <c r="IF33" s="4"/>
      <c r="IH33" s="4"/>
      <c r="IJ33" s="4"/>
      <c r="IL33" s="4"/>
      <c r="IN33" s="4"/>
      <c r="IP33" s="4"/>
      <c r="IR33" s="4"/>
      <c r="IT33" s="4"/>
      <c r="IV33" s="4"/>
    </row>
    <row r="34" spans="1:256" x14ac:dyDescent="0.25">
      <c r="B34" t="s">
        <v>107</v>
      </c>
      <c r="C34">
        <v>5</v>
      </c>
      <c r="D34" s="8">
        <f t="shared" ref="D34:D40" si="4">SUM(G34-F34+1)</f>
        <v>6</v>
      </c>
      <c r="E34" s="8">
        <f>SUM(C34*K4)*1.15</f>
        <v>25.874999999999996</v>
      </c>
      <c r="F34" s="15">
        <v>36170</v>
      </c>
      <c r="G34" s="15">
        <v>36175</v>
      </c>
      <c r="H34">
        <v>1</v>
      </c>
      <c r="I34" s="8">
        <f t="shared" si="3"/>
        <v>0.64687499999999987</v>
      </c>
      <c r="J34" s="4">
        <f>SUM(11-H34)</f>
        <v>10</v>
      </c>
    </row>
    <row r="35" spans="1:256" x14ac:dyDescent="0.25">
      <c r="B35" t="s">
        <v>108</v>
      </c>
      <c r="C35">
        <v>9</v>
      </c>
      <c r="D35" s="8">
        <f t="shared" si="4"/>
        <v>7</v>
      </c>
      <c r="E35" s="8">
        <f>SUM(C35*K4)*1.15</f>
        <v>46.574999999999996</v>
      </c>
      <c r="F35" s="2">
        <v>36195</v>
      </c>
      <c r="G35" s="2">
        <v>36201</v>
      </c>
      <c r="H35">
        <v>1</v>
      </c>
      <c r="I35" s="8">
        <f t="shared" si="3"/>
        <v>1.1643749999999999</v>
      </c>
      <c r="J35" s="4">
        <f t="shared" ref="J35:J41" si="5">SUM(11-H35)</f>
        <v>10</v>
      </c>
    </row>
    <row r="36" spans="1:256" x14ac:dyDescent="0.25">
      <c r="B36" t="s">
        <v>109</v>
      </c>
      <c r="C36" s="4">
        <v>5</v>
      </c>
      <c r="D36" s="8">
        <f>SUM(G36-F36+1)</f>
        <v>7</v>
      </c>
      <c r="E36" s="8">
        <f>SUM(C36*K4)*1.15</f>
        <v>25.874999999999996</v>
      </c>
      <c r="F36" s="2">
        <v>36195</v>
      </c>
      <c r="G36" s="2">
        <v>36201</v>
      </c>
      <c r="H36">
        <v>2</v>
      </c>
      <c r="I36" s="8">
        <f t="shared" si="3"/>
        <v>0.64687499999999987</v>
      </c>
      <c r="J36" s="4">
        <f t="shared" si="5"/>
        <v>9</v>
      </c>
    </row>
    <row r="37" spans="1:256" x14ac:dyDescent="0.25">
      <c r="B37" t="s">
        <v>110</v>
      </c>
      <c r="C37" s="4">
        <v>9</v>
      </c>
      <c r="D37" s="8">
        <f t="shared" si="4"/>
        <v>72</v>
      </c>
      <c r="E37" s="8">
        <f>SUM(C37*K4)*1.15</f>
        <v>46.574999999999996</v>
      </c>
      <c r="F37" s="15">
        <v>36144</v>
      </c>
      <c r="G37" s="15">
        <v>36215</v>
      </c>
      <c r="H37">
        <v>4</v>
      </c>
      <c r="I37" s="8">
        <f t="shared" si="3"/>
        <v>1.1643749999999999</v>
      </c>
      <c r="J37" s="4">
        <f t="shared" si="5"/>
        <v>7</v>
      </c>
    </row>
    <row r="38" spans="1:256" x14ac:dyDescent="0.25">
      <c r="B38" t="s">
        <v>111</v>
      </c>
      <c r="C38">
        <v>10</v>
      </c>
      <c r="D38" s="8">
        <f t="shared" si="4"/>
        <v>100</v>
      </c>
      <c r="E38" s="8">
        <f>SUM(C38*K4)*1.15</f>
        <v>51.749999999999993</v>
      </c>
      <c r="F38" s="15">
        <v>36144</v>
      </c>
      <c r="G38" s="15">
        <v>36243</v>
      </c>
      <c r="H38">
        <v>4</v>
      </c>
      <c r="I38" s="8">
        <f t="shared" si="3"/>
        <v>1.2937499999999997</v>
      </c>
      <c r="J38" s="4">
        <f t="shared" si="5"/>
        <v>7</v>
      </c>
    </row>
    <row r="39" spans="1:256" x14ac:dyDescent="0.25">
      <c r="A39" s="4"/>
      <c r="B39" t="s">
        <v>112</v>
      </c>
      <c r="C39" s="18">
        <v>23</v>
      </c>
      <c r="D39" s="8">
        <f t="shared" si="4"/>
        <v>5</v>
      </c>
      <c r="E39" s="8">
        <f>SUM(C39*K4)*1.15</f>
        <v>119.02499999999999</v>
      </c>
      <c r="F39" s="14">
        <v>36214</v>
      </c>
      <c r="G39" s="2">
        <v>36218</v>
      </c>
      <c r="H39" s="4">
        <v>1</v>
      </c>
      <c r="I39" s="8">
        <f t="shared" si="3"/>
        <v>2.975625</v>
      </c>
      <c r="J39" s="4">
        <f t="shared" si="5"/>
        <v>10</v>
      </c>
    </row>
    <row r="40" spans="1:256" x14ac:dyDescent="0.25">
      <c r="A40" s="4"/>
      <c r="B40" t="s">
        <v>113</v>
      </c>
      <c r="C40" s="18">
        <v>24</v>
      </c>
      <c r="D40" s="8">
        <f t="shared" si="4"/>
        <v>5</v>
      </c>
      <c r="E40" s="8">
        <f>SUM(C40*K4)*1.15</f>
        <v>124.19999999999999</v>
      </c>
      <c r="F40" s="2">
        <v>36227</v>
      </c>
      <c r="G40" s="2">
        <v>36231</v>
      </c>
      <c r="H40" s="4">
        <v>3</v>
      </c>
      <c r="I40" s="8">
        <f t="shared" ref="I40:I50" si="6">SUM(E40/40)</f>
        <v>3.1049999999999995</v>
      </c>
      <c r="J40" s="4">
        <f t="shared" si="5"/>
        <v>8</v>
      </c>
    </row>
    <row r="41" spans="1:256" x14ac:dyDescent="0.25">
      <c r="A41" s="4"/>
      <c r="B41" t="s">
        <v>114</v>
      </c>
      <c r="C41" s="18">
        <v>30</v>
      </c>
      <c r="D41" s="8">
        <f t="shared" ref="D41:D50" si="7">SUM(G41-F41+1)</f>
        <v>6</v>
      </c>
      <c r="E41" s="8">
        <f>SUM(C41*K4)*1.15</f>
        <v>155.25</v>
      </c>
      <c r="F41" s="2">
        <v>36238</v>
      </c>
      <c r="G41" s="2">
        <v>36243</v>
      </c>
      <c r="H41" s="4">
        <v>2</v>
      </c>
      <c r="I41" s="8">
        <f t="shared" si="6"/>
        <v>3.8812500000000001</v>
      </c>
      <c r="J41" s="4">
        <f t="shared" si="5"/>
        <v>9</v>
      </c>
      <c r="K41" s="7"/>
    </row>
    <row r="42" spans="1:256" x14ac:dyDescent="0.25">
      <c r="A42" s="4"/>
      <c r="B42" t="s">
        <v>115</v>
      </c>
      <c r="C42" s="18">
        <v>57</v>
      </c>
      <c r="D42" s="8">
        <f t="shared" si="7"/>
        <v>8</v>
      </c>
      <c r="E42" s="8">
        <f>SUM(C42*K4)*1.15</f>
        <v>294.97499999999997</v>
      </c>
      <c r="F42" s="2">
        <v>36255</v>
      </c>
      <c r="G42" s="2">
        <v>36262</v>
      </c>
      <c r="H42" s="4">
        <v>7</v>
      </c>
      <c r="I42" s="8">
        <f t="shared" si="6"/>
        <v>7.3743749999999988</v>
      </c>
      <c r="J42" s="21">
        <f t="shared" ref="J42:J52" si="8">SUM(11-I42)</f>
        <v>3.6256250000000012</v>
      </c>
    </row>
    <row r="43" spans="1:256" x14ac:dyDescent="0.25">
      <c r="A43" s="4"/>
      <c r="B43" t="s">
        <v>116</v>
      </c>
      <c r="C43" s="18">
        <v>55</v>
      </c>
      <c r="D43" s="8">
        <f t="shared" si="7"/>
        <v>3</v>
      </c>
      <c r="E43" s="8">
        <f>SUM(C43*K4)*1.15</f>
        <v>284.625</v>
      </c>
      <c r="F43" s="2">
        <v>36273</v>
      </c>
      <c r="G43" s="2">
        <v>36275</v>
      </c>
      <c r="H43" s="4">
        <v>6</v>
      </c>
      <c r="I43" s="8">
        <f t="shared" si="6"/>
        <v>7.1156249999999996</v>
      </c>
      <c r="J43" s="21">
        <f t="shared" si="8"/>
        <v>3.8843750000000004</v>
      </c>
    </row>
    <row r="44" spans="1:256" x14ac:dyDescent="0.25">
      <c r="A44" s="4"/>
      <c r="B44" t="s">
        <v>117</v>
      </c>
      <c r="C44" s="18">
        <v>30</v>
      </c>
      <c r="D44" s="8">
        <f t="shared" si="7"/>
        <v>6</v>
      </c>
      <c r="E44" s="8">
        <f>SUM(C44*K4)*1.15</f>
        <v>155.25</v>
      </c>
      <c r="F44" s="2">
        <v>36280</v>
      </c>
      <c r="G44" s="2">
        <v>36285</v>
      </c>
      <c r="H44" s="4">
        <v>3</v>
      </c>
      <c r="I44" s="8">
        <f t="shared" si="6"/>
        <v>3.8812500000000001</v>
      </c>
      <c r="J44" s="21">
        <f t="shared" si="8"/>
        <v>7.1187500000000004</v>
      </c>
    </row>
    <row r="45" spans="1:256" x14ac:dyDescent="0.25">
      <c r="A45" s="4"/>
      <c r="B45" t="s">
        <v>118</v>
      </c>
      <c r="C45" s="18">
        <v>10</v>
      </c>
      <c r="D45" s="8">
        <f t="shared" si="7"/>
        <v>3</v>
      </c>
      <c r="E45" s="8">
        <f>SUM(C45*K4)*1.15</f>
        <v>51.749999999999993</v>
      </c>
      <c r="F45" s="2">
        <v>36299</v>
      </c>
      <c r="G45" s="2">
        <v>36301</v>
      </c>
      <c r="H45" s="4">
        <v>2</v>
      </c>
      <c r="I45" s="8">
        <f t="shared" si="6"/>
        <v>1.2937499999999997</v>
      </c>
      <c r="J45" s="21">
        <f t="shared" si="8"/>
        <v>9.7062500000000007</v>
      </c>
    </row>
    <row r="46" spans="1:256" x14ac:dyDescent="0.25">
      <c r="A46" s="4"/>
      <c r="B46" t="s">
        <v>119</v>
      </c>
      <c r="C46" s="18">
        <v>30</v>
      </c>
      <c r="D46" s="8">
        <f t="shared" si="7"/>
        <v>4</v>
      </c>
      <c r="E46" s="8">
        <f>SUM(C46*K4)*1.15</f>
        <v>155.25</v>
      </c>
      <c r="F46" s="2">
        <v>36301</v>
      </c>
      <c r="G46" s="2">
        <v>36304</v>
      </c>
      <c r="H46" s="4">
        <v>4</v>
      </c>
      <c r="I46" s="8">
        <f t="shared" si="6"/>
        <v>3.8812500000000001</v>
      </c>
      <c r="J46" s="21">
        <f t="shared" si="8"/>
        <v>7.1187500000000004</v>
      </c>
    </row>
    <row r="47" spans="1:256" x14ac:dyDescent="0.25">
      <c r="A47" s="4"/>
      <c r="B47" t="s">
        <v>120</v>
      </c>
      <c r="C47" s="18">
        <v>22</v>
      </c>
      <c r="D47" s="8">
        <f t="shared" si="7"/>
        <v>4</v>
      </c>
      <c r="E47" s="8">
        <f>SUM(C47*K4)*1.15</f>
        <v>113.85</v>
      </c>
      <c r="F47" s="2">
        <v>36308</v>
      </c>
      <c r="G47" s="2">
        <v>36311</v>
      </c>
      <c r="H47" s="4">
        <v>2</v>
      </c>
      <c r="I47" s="8">
        <f t="shared" si="6"/>
        <v>2.8462499999999999</v>
      </c>
      <c r="J47" s="21">
        <f t="shared" si="8"/>
        <v>8.1537500000000005</v>
      </c>
    </row>
    <row r="48" spans="1:256" x14ac:dyDescent="0.25">
      <c r="A48" s="4"/>
      <c r="B48" t="s">
        <v>121</v>
      </c>
      <c r="C48" s="18">
        <v>14</v>
      </c>
      <c r="D48" s="8">
        <f t="shared" si="7"/>
        <v>4</v>
      </c>
      <c r="E48" s="8">
        <f>SUM(C48*K4)*1.15</f>
        <v>72.449999999999989</v>
      </c>
      <c r="F48" s="2">
        <v>36336</v>
      </c>
      <c r="G48" s="2">
        <v>36339</v>
      </c>
      <c r="H48" s="4">
        <v>2</v>
      </c>
      <c r="I48" s="8">
        <f t="shared" si="6"/>
        <v>1.8112499999999998</v>
      </c>
      <c r="J48" s="21">
        <f t="shared" si="8"/>
        <v>9.1887500000000006</v>
      </c>
    </row>
    <row r="49" spans="1:256" x14ac:dyDescent="0.25">
      <c r="A49" s="4"/>
      <c r="B49" t="s">
        <v>122</v>
      </c>
      <c r="C49" s="18">
        <v>10</v>
      </c>
      <c r="D49" s="8">
        <f t="shared" si="7"/>
        <v>3</v>
      </c>
      <c r="E49" s="8">
        <f>SUM(C49*K4)*1.15</f>
        <v>51.749999999999993</v>
      </c>
      <c r="F49" s="2">
        <v>36324</v>
      </c>
      <c r="G49" s="2">
        <v>36326</v>
      </c>
      <c r="H49" s="4">
        <v>2</v>
      </c>
      <c r="I49" s="8">
        <f t="shared" si="6"/>
        <v>1.2937499999999997</v>
      </c>
      <c r="J49" s="21">
        <f t="shared" si="8"/>
        <v>9.7062500000000007</v>
      </c>
    </row>
    <row r="50" spans="1:256" x14ac:dyDescent="0.25">
      <c r="A50" s="4"/>
      <c r="B50" t="s">
        <v>123</v>
      </c>
      <c r="C50" s="18">
        <v>10</v>
      </c>
      <c r="D50" s="8">
        <f t="shared" si="7"/>
        <v>4</v>
      </c>
      <c r="E50" s="8">
        <f>SUM(C50*K4)*1.15</f>
        <v>51.749999999999993</v>
      </c>
      <c r="F50" s="2">
        <v>36392</v>
      </c>
      <c r="G50" s="2">
        <v>36395</v>
      </c>
      <c r="H50" s="4">
        <v>2</v>
      </c>
      <c r="I50" s="8">
        <f t="shared" si="6"/>
        <v>1.2937499999999997</v>
      </c>
      <c r="J50" s="21">
        <f t="shared" si="8"/>
        <v>9.7062500000000007</v>
      </c>
    </row>
    <row r="51" spans="1:256" x14ac:dyDescent="0.25">
      <c r="A51" s="4"/>
      <c r="B51" t="s">
        <v>124</v>
      </c>
      <c r="C51" s="21">
        <v>15</v>
      </c>
      <c r="D51" s="8">
        <f>SUM(G50-F50+1)</f>
        <v>4</v>
      </c>
      <c r="E51" s="8">
        <f>SUM(C51*K4)*1.15</f>
        <v>77.625</v>
      </c>
      <c r="F51" s="15">
        <v>36433</v>
      </c>
      <c r="G51" s="15">
        <v>36437</v>
      </c>
      <c r="H51">
        <v>1</v>
      </c>
      <c r="I51" s="8">
        <f>SUM(E51/40)</f>
        <v>1.940625</v>
      </c>
      <c r="J51" s="21">
        <f t="shared" si="8"/>
        <v>9.0593749999999993</v>
      </c>
    </row>
    <row r="52" spans="1:256" x14ac:dyDescent="0.25">
      <c r="A52" s="4"/>
      <c r="B52" t="s">
        <v>125</v>
      </c>
      <c r="C52" s="18">
        <v>95</v>
      </c>
      <c r="D52" s="8">
        <f>SUM(G52-F52+1)</f>
        <v>7</v>
      </c>
      <c r="E52" s="8">
        <f>SUM(C52*K4)*1.15</f>
        <v>491.62499999999994</v>
      </c>
      <c r="F52" s="2">
        <v>36431</v>
      </c>
      <c r="G52" s="2">
        <v>36437</v>
      </c>
      <c r="H52" s="4">
        <v>9</v>
      </c>
      <c r="I52" s="8">
        <f>SUM(E52/40)</f>
        <v>12.290624999999999</v>
      </c>
      <c r="J52" s="21">
        <f t="shared" si="8"/>
        <v>-1.2906249999999986</v>
      </c>
    </row>
    <row r="53" spans="1:256" x14ac:dyDescent="0.25">
      <c r="A53" s="4"/>
      <c r="C53" s="18"/>
      <c r="D53" s="8"/>
      <c r="E53" s="8"/>
      <c r="F53" s="2"/>
      <c r="G53" s="2"/>
      <c r="H53" s="4"/>
      <c r="I53" s="8"/>
      <c r="J53" s="8"/>
      <c r="K53" s="7"/>
    </row>
    <row r="54" spans="1:256" x14ac:dyDescent="0.25">
      <c r="A54" s="9"/>
      <c r="B54" s="12" t="s">
        <v>44</v>
      </c>
      <c r="C54" s="10"/>
      <c r="D54" s="9"/>
      <c r="E54" s="9"/>
      <c r="F54" s="11"/>
      <c r="G54" s="11"/>
      <c r="H54" s="9"/>
      <c r="I54" s="10" t="s">
        <v>45</v>
      </c>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row>
    <row r="55" spans="1:256" x14ac:dyDescent="0.25">
      <c r="A55" s="4"/>
      <c r="B55" t="s">
        <v>47</v>
      </c>
      <c r="C55" s="6">
        <v>300</v>
      </c>
      <c r="D55" s="8">
        <f>SUM(G55-F55+1)</f>
        <v>216</v>
      </c>
      <c r="E55" s="8">
        <f>SUM(C55*K4)*1.15</f>
        <v>1552.4999999999998</v>
      </c>
      <c r="F55" s="2">
        <v>35991</v>
      </c>
      <c r="G55" s="2">
        <v>36206</v>
      </c>
      <c r="H55" s="4"/>
      <c r="I55" s="8"/>
      <c r="J55" s="8"/>
    </row>
    <row r="56" spans="1:256" x14ac:dyDescent="0.25">
      <c r="A56" s="4"/>
      <c r="B56" t="s">
        <v>126</v>
      </c>
      <c r="C56" s="6">
        <v>15</v>
      </c>
      <c r="D56" s="8">
        <f>SUM(G56-F56+1)</f>
        <v>17</v>
      </c>
      <c r="E56" s="8">
        <f>SUM(C56*K4)*1.15</f>
        <v>77.625</v>
      </c>
      <c r="F56" s="2">
        <v>36387</v>
      </c>
      <c r="G56" s="2">
        <v>36403</v>
      </c>
      <c r="H56" s="4"/>
      <c r="I56" s="8"/>
      <c r="J56" s="8"/>
    </row>
    <row r="57" spans="1:256" x14ac:dyDescent="0.25">
      <c r="A57" s="4" t="s">
        <v>46</v>
      </c>
      <c r="B57" t="s">
        <v>47</v>
      </c>
      <c r="C57" s="6">
        <v>124</v>
      </c>
      <c r="D57" s="8">
        <f>SUM(G57-F57+1)</f>
        <v>73</v>
      </c>
      <c r="E57" s="8">
        <f>SUM(C57*K4)*1.15</f>
        <v>641.69999999999993</v>
      </c>
      <c r="F57" s="2">
        <v>36331</v>
      </c>
      <c r="G57" s="2">
        <v>36403</v>
      </c>
      <c r="H57" s="4" t="s">
        <v>48</v>
      </c>
      <c r="I57" s="8">
        <f>SUM(E57/80)</f>
        <v>8.0212499999999984</v>
      </c>
      <c r="J57" s="8">
        <f>SUM(11-I57)</f>
        <v>2.9787500000000016</v>
      </c>
      <c r="K57">
        <v>4.5</v>
      </c>
      <c r="L57" t="s">
        <v>42</v>
      </c>
    </row>
    <row r="58" spans="1:256" s="10" customFormat="1" ht="18" customHeight="1" x14ac:dyDescent="0.25">
      <c r="A58" s="4"/>
      <c r="B58"/>
      <c r="C58" s="6"/>
      <c r="D58" s="8"/>
      <c r="E58" s="8"/>
      <c r="F58" s="2"/>
      <c r="G58" s="2"/>
      <c r="H58" s="4"/>
      <c r="I58" s="8"/>
      <c r="J58" s="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x14ac:dyDescent="0.25">
      <c r="A59" s="9"/>
      <c r="B59" s="12" t="s">
        <v>39</v>
      </c>
      <c r="C59" s="10"/>
      <c r="D59" s="9"/>
      <c r="E59" s="9"/>
      <c r="F59" s="11"/>
      <c r="G59" s="11"/>
      <c r="H59" s="9"/>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row>
    <row r="60" spans="1:256" x14ac:dyDescent="0.25">
      <c r="A60" s="4"/>
      <c r="B60" t="s">
        <v>127</v>
      </c>
      <c r="C60" s="4">
        <v>1260</v>
      </c>
      <c r="D60" s="8">
        <f>SUM(G60-F60+1)</f>
        <v>199</v>
      </c>
      <c r="E60" s="8">
        <f>SUM(C60*K6)*1.15</f>
        <v>724.5</v>
      </c>
      <c r="F60" s="2">
        <v>36008</v>
      </c>
      <c r="G60" s="2">
        <v>36206</v>
      </c>
      <c r="H60" s="4"/>
      <c r="I60" s="8"/>
      <c r="J60" s="8"/>
    </row>
    <row r="61" spans="1:256" s="10" customFormat="1" ht="13.95" customHeight="1" x14ac:dyDescent="0.2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x14ac:dyDescent="0.25">
      <c r="A62" s="9"/>
      <c r="B62" s="12" t="s">
        <v>51</v>
      </c>
      <c r="C62" s="10"/>
      <c r="D62" s="9"/>
      <c r="E62" s="9"/>
      <c r="F62" s="11"/>
      <c r="G62" s="11"/>
      <c r="H62" s="9"/>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row>
    <row r="63" spans="1:256" x14ac:dyDescent="0.25">
      <c r="A63" s="4"/>
      <c r="B63" t="s">
        <v>128</v>
      </c>
      <c r="C63" s="4">
        <v>850</v>
      </c>
      <c r="D63" s="8">
        <f t="shared" ref="D63:D68" si="9">SUM(G63-F63+1)</f>
        <v>76</v>
      </c>
      <c r="E63" s="8">
        <f>SUM(C63*K5)*1.15</f>
        <v>1466.25</v>
      </c>
      <c r="F63" s="2">
        <v>35916</v>
      </c>
      <c r="G63" s="2">
        <v>35991</v>
      </c>
      <c r="H63" s="4"/>
      <c r="I63" s="8"/>
      <c r="J63" s="8"/>
    </row>
    <row r="64" spans="1:256" x14ac:dyDescent="0.25">
      <c r="B64" t="s">
        <v>129</v>
      </c>
      <c r="C64">
        <v>2</v>
      </c>
      <c r="D64" s="8">
        <f t="shared" si="9"/>
        <v>32</v>
      </c>
      <c r="E64" s="8">
        <v>80</v>
      </c>
      <c r="F64" s="2">
        <v>36175</v>
      </c>
      <c r="G64" s="2">
        <v>36206</v>
      </c>
    </row>
    <row r="65" spans="1:256" x14ac:dyDescent="0.25">
      <c r="B65" t="s">
        <v>130</v>
      </c>
      <c r="C65">
        <v>46</v>
      </c>
      <c r="D65" s="8">
        <f t="shared" si="9"/>
        <v>32</v>
      </c>
      <c r="E65" s="8">
        <f>SUM(C65*K5)*1.15</f>
        <v>79.349999999999994</v>
      </c>
      <c r="F65" s="2">
        <v>36144</v>
      </c>
      <c r="G65" s="2">
        <v>36175</v>
      </c>
    </row>
    <row r="66" spans="1:256" x14ac:dyDescent="0.25">
      <c r="B66" t="s">
        <v>131</v>
      </c>
      <c r="C66">
        <v>8</v>
      </c>
      <c r="D66" s="8">
        <f t="shared" si="9"/>
        <v>3</v>
      </c>
      <c r="E66" s="8">
        <f>SUM(C66*K4)*1.15</f>
        <v>41.4</v>
      </c>
      <c r="F66" s="2">
        <v>36194</v>
      </c>
      <c r="G66" s="2">
        <v>36196</v>
      </c>
    </row>
    <row r="67" spans="1:256" x14ac:dyDescent="0.25">
      <c r="B67" t="s">
        <v>132</v>
      </c>
      <c r="C67">
        <v>200</v>
      </c>
      <c r="D67" s="8">
        <f t="shared" si="9"/>
        <v>193</v>
      </c>
      <c r="E67" s="8">
        <f>SUM(C67*K4)*1.15</f>
        <v>1035</v>
      </c>
      <c r="F67" s="2">
        <v>36164</v>
      </c>
      <c r="G67" s="2">
        <v>36356</v>
      </c>
    </row>
    <row r="68" spans="1:256" x14ac:dyDescent="0.25">
      <c r="A68" s="4"/>
      <c r="B68" t="s">
        <v>133</v>
      </c>
      <c r="C68" s="18">
        <v>15</v>
      </c>
      <c r="D68" s="8">
        <f t="shared" si="9"/>
        <v>5</v>
      </c>
      <c r="E68" s="8">
        <v>240</v>
      </c>
      <c r="F68" s="2">
        <v>36255</v>
      </c>
      <c r="G68" s="2">
        <v>36259</v>
      </c>
      <c r="H68" s="4" t="s">
        <v>14</v>
      </c>
      <c r="I68" s="8">
        <f>SUM(E68/40)</f>
        <v>6</v>
      </c>
      <c r="J68" s="8">
        <f>SUM(11-I68)</f>
        <v>5</v>
      </c>
    </row>
    <row r="69" spans="1:256" x14ac:dyDescent="0.25">
      <c r="B69" t="s">
        <v>134</v>
      </c>
      <c r="C69">
        <v>35</v>
      </c>
      <c r="D69" s="8"/>
      <c r="E69" s="8"/>
      <c r="F69" s="2"/>
      <c r="G69" s="2"/>
    </row>
    <row r="70" spans="1:256" x14ac:dyDescent="0.25">
      <c r="A70" s="4"/>
      <c r="B70" t="s">
        <v>135</v>
      </c>
      <c r="C70" s="18">
        <v>47</v>
      </c>
      <c r="D70" s="8">
        <f>SUM(G70-F70+1)</f>
        <v>84</v>
      </c>
      <c r="E70" s="8">
        <f>SUM(C70*K5)*1.15</f>
        <v>81.074999999999989</v>
      </c>
      <c r="F70" s="2">
        <v>36228</v>
      </c>
      <c r="G70" s="2">
        <v>36311</v>
      </c>
      <c r="H70" s="4" t="s">
        <v>14</v>
      </c>
      <c r="I70" s="8">
        <f>SUM(E70/40)</f>
        <v>2.0268749999999995</v>
      </c>
      <c r="J70" s="8">
        <f>SUM(11-I70)</f>
        <v>8.9731249999999996</v>
      </c>
    </row>
    <row r="71" spans="1:256" x14ac:dyDescent="0.25">
      <c r="A71" s="4"/>
      <c r="B71" t="s">
        <v>136</v>
      </c>
      <c r="C71" s="6">
        <v>853</v>
      </c>
      <c r="D71" s="8">
        <f>SUM(G71-F71+1)</f>
        <v>288</v>
      </c>
      <c r="E71" s="8">
        <f>SUM(C71*K61)*1.15</f>
        <v>0</v>
      </c>
      <c r="F71" s="2">
        <v>36161</v>
      </c>
      <c r="G71" s="2">
        <v>36448</v>
      </c>
      <c r="H71" s="4" t="s">
        <v>53</v>
      </c>
      <c r="I71" s="8">
        <f>SUM(E71/160)</f>
        <v>0</v>
      </c>
      <c r="J71" s="8">
        <f>SUM(11-I71)</f>
        <v>11</v>
      </c>
    </row>
    <row r="72" spans="1:256" x14ac:dyDescent="0.25">
      <c r="A72" s="4"/>
      <c r="B72" t="s">
        <v>137</v>
      </c>
      <c r="C72" s="6">
        <v>853</v>
      </c>
      <c r="D72" s="8">
        <f>SUM(G72-F72+1)</f>
        <v>93</v>
      </c>
      <c r="E72" s="8">
        <f>SUM(C72*K74)*1.15</f>
        <v>0</v>
      </c>
      <c r="F72" s="2">
        <v>36295</v>
      </c>
      <c r="G72" s="2">
        <v>36387</v>
      </c>
      <c r="H72" s="4" t="s">
        <v>53</v>
      </c>
      <c r="I72" s="8">
        <f>SUM(E72/160)</f>
        <v>0</v>
      </c>
      <c r="J72" s="8">
        <f>SUM(11-I72)</f>
        <v>11</v>
      </c>
    </row>
    <row r="73" spans="1:256" x14ac:dyDescent="0.25">
      <c r="B73" t="s">
        <v>129</v>
      </c>
      <c r="C73">
        <v>1</v>
      </c>
      <c r="D73" s="8">
        <f>SUM(G73-F73+1)</f>
        <v>15</v>
      </c>
      <c r="E73" s="8">
        <v>40</v>
      </c>
      <c r="F73" s="2">
        <v>36373</v>
      </c>
      <c r="G73" s="2">
        <v>36387</v>
      </c>
    </row>
    <row r="74" spans="1:256" s="10" customFormat="1" ht="14.4" customHeight="1" x14ac:dyDescent="0.25">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x14ac:dyDescent="0.25">
      <c r="A75" s="9"/>
      <c r="B75" s="12" t="s">
        <v>138</v>
      </c>
      <c r="C75" s="10"/>
      <c r="D75" s="9"/>
      <c r="E75" s="9"/>
      <c r="F75" s="11"/>
      <c r="G75" s="11"/>
      <c r="H75" s="9"/>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row>
    <row r="76" spans="1:256" x14ac:dyDescent="0.25">
      <c r="A76" s="4"/>
      <c r="B76" t="s">
        <v>139</v>
      </c>
      <c r="C76" s="4">
        <v>25</v>
      </c>
      <c r="D76" s="8" t="s">
        <v>140</v>
      </c>
      <c r="E76" s="8">
        <f>SUM(G76-F76+1)*8*H76</f>
        <v>80</v>
      </c>
      <c r="F76" s="2">
        <v>36039</v>
      </c>
      <c r="G76" s="2">
        <v>36043</v>
      </c>
      <c r="H76">
        <v>2</v>
      </c>
      <c r="I76" s="8"/>
      <c r="J76" s="8"/>
      <c r="L76" t="s">
        <v>141</v>
      </c>
    </row>
    <row r="77" spans="1:256" x14ac:dyDescent="0.25">
      <c r="B77" t="s">
        <v>142</v>
      </c>
      <c r="C77">
        <v>17</v>
      </c>
      <c r="D77" s="8" t="s">
        <v>143</v>
      </c>
      <c r="E77" s="8">
        <f t="shared" ref="E77:E82" si="10">SUM(G77-F77+1)*8*H77</f>
        <v>8</v>
      </c>
      <c r="F77" s="2">
        <v>36118</v>
      </c>
      <c r="G77" s="2">
        <v>36118</v>
      </c>
      <c r="H77">
        <v>1</v>
      </c>
      <c r="L77" t="s">
        <v>144</v>
      </c>
    </row>
    <row r="78" spans="1:256" x14ac:dyDescent="0.25">
      <c r="B78" t="s">
        <v>139</v>
      </c>
      <c r="C78" s="4">
        <v>25</v>
      </c>
      <c r="D78" s="8" t="s">
        <v>145</v>
      </c>
      <c r="E78" s="8">
        <f t="shared" si="10"/>
        <v>64</v>
      </c>
      <c r="F78" s="2">
        <v>36165</v>
      </c>
      <c r="G78" s="2">
        <v>36168</v>
      </c>
      <c r="H78">
        <v>2</v>
      </c>
      <c r="L78" t="s">
        <v>146</v>
      </c>
    </row>
    <row r="79" spans="1:256" x14ac:dyDescent="0.25">
      <c r="B79" t="s">
        <v>147</v>
      </c>
      <c r="C79">
        <v>120</v>
      </c>
      <c r="D79" s="8" t="s">
        <v>140</v>
      </c>
      <c r="E79" s="8">
        <f t="shared" si="10"/>
        <v>8</v>
      </c>
      <c r="F79" s="2">
        <v>36200</v>
      </c>
      <c r="G79" s="2">
        <v>36200</v>
      </c>
      <c r="H79">
        <v>1</v>
      </c>
      <c r="L79" t="s">
        <v>144</v>
      </c>
    </row>
    <row r="80" spans="1:256" x14ac:dyDescent="0.25">
      <c r="B80" t="s">
        <v>147</v>
      </c>
      <c r="C80">
        <v>120</v>
      </c>
      <c r="D80" s="8" t="s">
        <v>140</v>
      </c>
      <c r="E80" s="8">
        <f t="shared" si="10"/>
        <v>8</v>
      </c>
      <c r="F80" s="2">
        <v>36203</v>
      </c>
      <c r="G80" s="2">
        <v>36203</v>
      </c>
      <c r="H80">
        <v>1</v>
      </c>
      <c r="L80" t="s">
        <v>144</v>
      </c>
    </row>
    <row r="81" spans="2:12" x14ac:dyDescent="0.25">
      <c r="B81" t="s">
        <v>148</v>
      </c>
      <c r="C81">
        <v>24</v>
      </c>
      <c r="D81" s="8" t="s">
        <v>149</v>
      </c>
      <c r="E81" s="8">
        <f t="shared" si="10"/>
        <v>32</v>
      </c>
      <c r="F81" s="2">
        <v>36225</v>
      </c>
      <c r="G81" s="2">
        <v>36226</v>
      </c>
      <c r="H81">
        <v>2</v>
      </c>
      <c r="L81" t="s">
        <v>146</v>
      </c>
    </row>
    <row r="82" spans="2:12" x14ac:dyDescent="0.25">
      <c r="B82" t="s">
        <v>150</v>
      </c>
      <c r="C82">
        <v>280</v>
      </c>
      <c r="D82" s="6" t="s">
        <v>151</v>
      </c>
      <c r="E82" s="8">
        <f t="shared" si="10"/>
        <v>24</v>
      </c>
      <c r="F82" s="2">
        <v>36241</v>
      </c>
      <c r="G82" s="2">
        <v>36241</v>
      </c>
      <c r="H82">
        <v>3</v>
      </c>
      <c r="L82" t="s">
        <v>152</v>
      </c>
    </row>
    <row r="83" spans="2:12" x14ac:dyDescent="0.25">
      <c r="B83" s="24" t="s">
        <v>153</v>
      </c>
      <c r="C83" s="18">
        <v>75</v>
      </c>
      <c r="D83" s="6" t="s">
        <v>149</v>
      </c>
      <c r="E83" s="6">
        <v>2</v>
      </c>
      <c r="F83" s="2">
        <v>36291</v>
      </c>
      <c r="G83" s="2">
        <v>36291</v>
      </c>
      <c r="H83">
        <v>1</v>
      </c>
      <c r="L83" t="s">
        <v>154</v>
      </c>
    </row>
    <row r="84" spans="2:12" x14ac:dyDescent="0.25">
      <c r="B84" t="s">
        <v>155</v>
      </c>
      <c r="C84">
        <v>85</v>
      </c>
      <c r="D84" s="6" t="s">
        <v>156</v>
      </c>
      <c r="E84" s="6">
        <v>8</v>
      </c>
      <c r="F84" s="2">
        <v>36353</v>
      </c>
      <c r="G84" s="2">
        <v>36353</v>
      </c>
      <c r="H84">
        <v>3</v>
      </c>
      <c r="L84" t="s">
        <v>157</v>
      </c>
    </row>
    <row r="85" spans="2:12" x14ac:dyDescent="0.25">
      <c r="B85" t="s">
        <v>158</v>
      </c>
      <c r="C85">
        <v>20</v>
      </c>
      <c r="D85" s="6" t="s">
        <v>140</v>
      </c>
      <c r="E85" s="6">
        <v>28</v>
      </c>
      <c r="F85" s="2">
        <v>36354</v>
      </c>
      <c r="G85" s="2">
        <v>36354</v>
      </c>
      <c r="H85">
        <v>2</v>
      </c>
      <c r="L85" t="s">
        <v>159</v>
      </c>
    </row>
    <row r="86" spans="2:12" x14ac:dyDescent="0.25">
      <c r="B86" t="s">
        <v>142</v>
      </c>
      <c r="C86">
        <v>17</v>
      </c>
      <c r="D86" s="8" t="s">
        <v>140</v>
      </c>
      <c r="E86" s="8">
        <v>12</v>
      </c>
      <c r="F86" s="2">
        <v>36365</v>
      </c>
      <c r="G86" s="2">
        <v>36366</v>
      </c>
      <c r="H86">
        <v>1</v>
      </c>
      <c r="L86" t="s">
        <v>160</v>
      </c>
    </row>
    <row r="87" spans="2:12" x14ac:dyDescent="0.25">
      <c r="B87" t="s">
        <v>161</v>
      </c>
      <c r="C87">
        <v>10</v>
      </c>
      <c r="D87" t="s">
        <v>162</v>
      </c>
      <c r="E87" s="6">
        <v>1</v>
      </c>
      <c r="F87" s="2">
        <v>36388</v>
      </c>
      <c r="G87" s="2">
        <v>36388</v>
      </c>
      <c r="H87">
        <v>1</v>
      </c>
      <c r="L87" t="s">
        <v>163</v>
      </c>
    </row>
  </sheetData>
  <printOptions horizontalCentered="1" verticalCentered="1"/>
  <pageMargins left="0.5" right="0.5" top="0.5" bottom="0.25" header="0.5" footer="0.5"/>
  <pageSetup scale="65" orientation="portrait" horizontalDpi="300" verticalDpi="30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3.2" x14ac:dyDescent="0.25"/>
  <sheetData>
    <row r="1" spans="1:1" x14ac:dyDescent="0.25">
      <c r="A1" t="s">
        <v>164</v>
      </c>
    </row>
  </sheetData>
  <printOptions gridLines="1" gridLinesSet="0"/>
  <pageMargins left="0.75" right="0.75" top="1" bottom="1" header="0.5" footer="0.5"/>
  <pageSetup orientation="portrait" horizontalDpi="4294967292" verticalDpi="0" r:id="rId1"/>
  <headerFooter alignWithMargins="0">
    <oddHeader>&amp;A</oddHead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Timeline Information</vt:lpstr>
      <vt:lpstr>Migrations Finished</vt:lpstr>
      <vt:lpstr>TimelineWizardData</vt:lpstr>
      <vt:lpstr>Dependency</vt:lpstr>
      <vt:lpstr>Duration</vt:lpstr>
      <vt:lpstr>End_Date</vt:lpstr>
      <vt:lpstr>'Migrations Finished'!Print_Area</vt:lpstr>
      <vt:lpstr>'Timeline Information'!Print_Area</vt:lpstr>
      <vt:lpstr>Resource</vt:lpstr>
      <vt:lpstr>Start_Date</vt:lpstr>
      <vt:lpstr>Task_Name</vt:lpstr>
      <vt:lpstr>Task_Number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Employee Database</dc:title>
  <dc:subject>Visio Org Charting Wizard</dc:subject>
  <dc:creator>Visio Corporation</dc:creator>
  <cp:keywords>Visio 4.0</cp:keywords>
  <dc:description>This template is designed to work with the Visio 4.0 Org Charting Wizard.  Enter your employee data and click the 'Visio Org Chart Wizard' button on the toolbar or selete 'Visio Org Chart Wizard' from the 'Tools' menu.</dc:description>
  <cp:lastModifiedBy>Aniket Gupta</cp:lastModifiedBy>
  <cp:lastPrinted>1999-10-05T21:13:28Z</cp:lastPrinted>
  <dcterms:created xsi:type="dcterms:W3CDTF">1999-02-19T07:24:28Z</dcterms:created>
  <dcterms:modified xsi:type="dcterms:W3CDTF">2024-01-29T04:53:46Z</dcterms:modified>
</cp:coreProperties>
</file>