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592D5FF3-6FBC-456A-8537-349B6A8D2A08}" xr6:coauthVersionLast="47" xr6:coauthVersionMax="47" xr10:uidLastSave="{00000000-0000-0000-0000-000000000000}"/>
  <bookViews>
    <workbookView xWindow="3348" yWindow="3348" windowWidth="17280" windowHeight="8880"/>
  </bookViews>
  <sheets>
    <sheet name="1-24"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M9" i="1"/>
  <c r="M6" i="1"/>
  <c r="M3" i="1"/>
  <c r="L13" i="1"/>
  <c r="L12" i="1" s="1"/>
  <c r="L14" i="1"/>
  <c r="L9" i="1"/>
  <c r="L6" i="1"/>
  <c r="L3" i="1"/>
  <c r="J3" i="1"/>
  <c r="K3" i="1"/>
  <c r="J6" i="1"/>
  <c r="J12" i="1" s="1"/>
  <c r="K6" i="1"/>
  <c r="J9" i="1"/>
  <c r="K9" i="1"/>
  <c r="K12" i="1"/>
  <c r="B4" i="1"/>
  <c r="C5" i="1"/>
  <c r="E5" i="1"/>
  <c r="F4" i="1"/>
  <c r="G4" i="1"/>
  <c r="G5" i="1"/>
  <c r="G3" i="1" s="1"/>
  <c r="I4" i="1"/>
  <c r="I11" i="1"/>
  <c r="I9" i="1" s="1"/>
  <c r="H8" i="1"/>
  <c r="F10" i="1"/>
  <c r="F8" i="1"/>
  <c r="F6" i="1" s="1"/>
  <c r="C8" i="1"/>
  <c r="C7" i="1"/>
  <c r="B10" i="1"/>
  <c r="B9" i="1" s="1"/>
  <c r="B12" i="1" s="1"/>
  <c r="B8" i="1"/>
  <c r="H10" i="1"/>
  <c r="H9" i="1" s="1"/>
  <c r="I10" i="1"/>
  <c r="I8" i="1"/>
  <c r="I7" i="1"/>
  <c r="I6" i="1" s="1"/>
  <c r="I5" i="1"/>
  <c r="H11" i="1"/>
  <c r="H7" i="1"/>
  <c r="H6" i="1" s="1"/>
  <c r="H5" i="1"/>
  <c r="H4" i="1"/>
  <c r="I3" i="1"/>
  <c r="G7" i="1"/>
  <c r="G8" i="1"/>
  <c r="G10" i="1"/>
  <c r="G11" i="1"/>
  <c r="G9" i="1" s="1"/>
  <c r="G12" i="1" s="1"/>
  <c r="F5" i="1"/>
  <c r="F7" i="1"/>
  <c r="F11" i="1"/>
  <c r="F9" i="1" s="1"/>
  <c r="E4" i="1"/>
  <c r="E7" i="1"/>
  <c r="E8" i="1"/>
  <c r="E10" i="1"/>
  <c r="E11" i="1"/>
  <c r="E9" i="1" s="1"/>
  <c r="D11" i="1"/>
  <c r="D10" i="1"/>
  <c r="D8" i="1"/>
  <c r="D6" i="1" s="1"/>
  <c r="D12" i="1" s="1"/>
  <c r="D7" i="1"/>
  <c r="D5" i="1"/>
  <c r="D4" i="1"/>
  <c r="D3" i="1" s="1"/>
  <c r="C4" i="1"/>
  <c r="C10" i="1"/>
  <c r="C9" i="1" s="1"/>
  <c r="C12" i="1" s="1"/>
  <c r="C11" i="1"/>
  <c r="B5" i="1"/>
  <c r="B11" i="1"/>
  <c r="B7" i="1"/>
  <c r="G6" i="1"/>
  <c r="E6" i="1"/>
  <c r="C6" i="1"/>
  <c r="B6" i="1"/>
  <c r="D9" i="1"/>
  <c r="H3" i="1"/>
  <c r="F3" i="1"/>
  <c r="E3" i="1"/>
  <c r="C3" i="1"/>
  <c r="B3" i="1"/>
  <c r="H12" i="1" l="1"/>
  <c r="E12" i="1"/>
  <c r="I12" i="1"/>
  <c r="F12" i="1"/>
</calcChain>
</file>

<file path=xl/sharedStrings.xml><?xml version="1.0" encoding="utf-8"?>
<sst xmlns="http://schemas.openxmlformats.org/spreadsheetml/2006/main" count="34" uniqueCount="30">
  <si>
    <t>Urban bridges</t>
  </si>
  <si>
    <t>Rural bridges</t>
  </si>
  <si>
    <t xml:space="preserve">Structurally </t>
  </si>
  <si>
    <t xml:space="preserve">Functionally </t>
  </si>
  <si>
    <t xml:space="preserve"> </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</si>
  <si>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</si>
  <si>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</si>
  <si>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</si>
  <si>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</si>
  <si>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</si>
  <si>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</si>
  <si>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</si>
  <si>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</si>
  <si>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</si>
  <si>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Structurally deficient bridges are defined as those needing significant maintenance attention, rehabilitation, or replacement.</t>
  </si>
  <si>
    <t>NOTES</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</si>
  <si>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</si>
  <si>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</si>
  <si>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 xml:space="preserve">1990-2000: U.S. Department of Transportation, Federal Highway Administration, Office of Bridge Technology, National Bridge Inventory Database, personal communication, Aug. 14, 2001. </t>
  </si>
  <si>
    <t>SOURCES</t>
  </si>
  <si>
    <r>
      <t xml:space="preserve">2001: U.S. Department of Transportation, Federal Highway Administration, Office of Bridge Technology, National Bridge Inventory Database,  </t>
    </r>
    <r>
      <rPr>
        <i/>
        <sz val="9"/>
        <rFont val="Arial"/>
        <family val="2"/>
      </rPr>
      <t xml:space="preserve">Count of Bridges by Highway System, </t>
    </r>
    <r>
      <rPr>
        <sz val="9"/>
        <rFont val="Arial"/>
        <family val="2"/>
      </rPr>
      <t>Internet site http://www.fhwa.dot.gov/bridge/britab.htm as of Aug. 28, 2002.</t>
    </r>
  </si>
  <si>
    <t>TOTAL bridges</t>
  </si>
  <si>
    <t>Urban deficient bridges, total</t>
  </si>
  <si>
    <t>Rural deficient bridges, total</t>
  </si>
  <si>
    <t>All deficient bridges, total</t>
  </si>
  <si>
    <t>1990</t>
  </si>
  <si>
    <t>1991</t>
  </si>
  <si>
    <t xml:space="preserve">Table 1-27:  Condition of U.S. Highway Bridges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</si>
  <si>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</si>
  <si>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2002: Ibid., 2002 National Bridge Inventory Database, CD-ROM, June 23, 2003.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</si>
</sst>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numFmt numFmtId="165"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5">
    <xf numFmtId="0" fontId="0" fillId="0" borderId="0" xfId="0"/>
    <xf numFmtId="0" fontId="10" fillId="0" borderId="0" xfId="0" applyFont="1" applyFill="1"/>
    <xf numFmtId="0" fontId="10" fillId="0" borderId="4" xfId="0" applyFont="1" applyFill="1" applyBorder="1"/>
    <xf numFmtId="0" fontId="12" fillId="0" borderId="0" xfId="0" applyFont="1" applyFill="1"/>
    <xf numFmtId="0" fontId="0" fillId="0" borderId="0" xfId="0" applyFill="1"/>
    <xf numFmtId="0" fontId="13" fillId="0" borderId="0" xfId="5" applyFont="1" applyFill="1" applyBorder="1" applyAlignment="1">
      <alignment horizontal="left"/>
    </xf>
    <xf numFmtId="3" fontId="13" fillId="0" borderId="0" xfId="0" applyNumberFormat="1" applyFont="1" applyFill="1" applyBorder="1" applyAlignment="1">
      <alignment horizontal="right"/>
    </xf>
    <xf numFmtId="0" fontId="14" fillId="0" borderId="0" xfId="5" applyFont="1" applyFill="1" applyBorder="1" applyAlignment="1">
      <alignment horizontal="left"/>
    </xf>
    <xf numFmtId="3" fontId="14" fillId="0" borderId="0" xfId="5" applyNumberFormat="1" applyFont="1" applyFill="1" applyBorder="1" applyAlignment="1">
      <alignment horizontal="right"/>
    </xf>
    <xf numFmtId="3" fontId="13" fillId="0" borderId="0" xfId="5" applyNumberFormat="1" applyFont="1" applyFill="1" applyBorder="1" applyAlignment="1">
      <alignment horizontal="right"/>
    </xf>
    <xf numFmtId="0" fontId="16" fillId="0" borderId="0" xfId="5" applyFont="1" applyFill="1" applyBorder="1" applyAlignment="1">
      <alignment horizontal="left"/>
    </xf>
    <xf numFmtId="0" fontId="16" fillId="0" borderId="0" xfId="0" applyFont="1" applyFill="1" applyAlignment="1">
      <alignment horizontal="left"/>
    </xf>
    <xf numFmtId="0" fontId="16" fillId="0" borderId="0" xfId="0" applyFont="1" applyFill="1"/>
    <xf numFmtId="0" fontId="16" fillId="0" borderId="0" xfId="0" applyFont="1" applyFill="1" applyAlignment="1"/>
    <xf numFmtId="0" fontId="0" fillId="0" borderId="0" xfId="0" applyFill="1" applyAlignment="1">
      <alignment wrapText="1"/>
    </xf>
    <xf numFmtId="0" fontId="10" fillId="0" borderId="0" xfId="0" applyFont="1" applyFill="1" applyAlignment="1"/>
    <xf numFmtId="0" fontId="16" fillId="0" borderId="0" xfId="0" applyFont="1" applyFill="1" applyBorder="1" applyAlignment="1">
      <alignment horizontal="left"/>
    </xf>
    <xf numFmtId="3" fontId="13" fillId="0" borderId="0" xfId="0" applyNumberFormat="1" applyFont="1" applyFill="1" applyAlignment="1">
      <alignment horizontal="right"/>
    </xf>
    <xf numFmtId="0" fontId="15" fillId="0" borderId="0" xfId="5" applyFont="1" applyFill="1" applyBorder="1" applyAlignment="1">
      <alignment horizontal="left"/>
    </xf>
    <xf numFmtId="0" fontId="16" fillId="0" borderId="0" xfId="0" applyFont="1" applyFill="1" applyBorder="1" applyAlignment="1"/>
    <xf numFmtId="0" fontId="0" fillId="0" borderId="0" xfId="0" applyFill="1" applyBorder="1" applyAlignment="1"/>
    <xf numFmtId="0" fontId="16" fillId="0" borderId="0" xfId="0" applyFont="1" applyFill="1" applyAlignment="1">
      <alignment wrapText="1"/>
    </xf>
    <xf numFmtId="0" fontId="0" fillId="0" borderId="0" xfId="0" applyFill="1" applyAlignment="1">
      <alignment horizontal="left" wrapText="1"/>
    </xf>
    <xf numFmtId="3" fontId="15" fillId="0" borderId="0" xfId="0" applyNumberFormat="1" applyFont="1" applyFill="1" applyBorder="1" applyAlignment="1">
      <alignment horizontal="left" wrapText="1"/>
    </xf>
    <xf numFmtId="0" fontId="14" fillId="0" borderId="0" xfId="0" applyFont="1" applyFill="1" applyBorder="1" applyAlignment="1">
      <alignment horizontal="left"/>
    </xf>
    <xf numFmtId="0" fontId="13" fillId="0" borderId="4" xfId="5" applyFont="1" applyFill="1" applyBorder="1" applyAlignment="1">
      <alignment horizontal="left"/>
    </xf>
    <xf numFmtId="3" fontId="13" fillId="0" borderId="4" xfId="5" applyNumberFormat="1" applyFont="1" applyFill="1" applyBorder="1" applyAlignment="1">
      <alignment horizontal="right"/>
    </xf>
    <xf numFmtId="3" fontId="13" fillId="0" borderId="4" xfId="0" applyNumberFormat="1" applyFont="1" applyFill="1" applyBorder="1" applyAlignment="1">
      <alignment horizontal="right"/>
    </xf>
    <xf numFmtId="0" fontId="13" fillId="0" borderId="5" xfId="0" applyFont="1" applyFill="1" applyBorder="1" applyAlignment="1">
      <alignment horizontal="center"/>
    </xf>
    <xf numFmtId="49" fontId="14" fillId="0" borderId="6" xfId="5" applyNumberFormat="1" applyFont="1" applyFill="1" applyBorder="1" applyAlignment="1">
      <alignment horizontal="center"/>
    </xf>
    <xf numFmtId="0" fontId="14" fillId="0" borderId="5" xfId="0" applyFont="1" applyFill="1" applyBorder="1" applyAlignment="1">
      <alignment horizontal="center"/>
    </xf>
    <xf numFmtId="0" fontId="10" fillId="0" borderId="0" xfId="0" applyFont="1" applyFill="1" applyAlignment="1">
      <alignment horizontal="center"/>
    </xf>
    <xf numFmtId="46" fontId="16" fillId="0" borderId="0" xfId="5" applyNumberFormat="1" applyFont="1" applyFill="1" applyBorder="1" applyAlignment="1">
      <alignment horizontal="left" wrapText="1"/>
    </xf>
    <xf numFmtId="0" fontId="0" fillId="0" borderId="0" xfId="0" applyFill="1" applyAlignment="1">
      <alignment horizontal="left"/>
    </xf>
    <xf numFmtId="0" fontId="16" fillId="0" borderId="0" xfId="0" applyFont="1" applyFill="1" applyBorder="1" applyAlignment="1">
      <alignment horizontal="left" wrapText="1"/>
    </xf>
    <xf numFmtId="0" fontId="0" fillId="0" borderId="0" xfId="0" applyFill="1" applyBorder="1" applyAlignment="1">
      <alignment horizontal="left" wrapText="1"/>
    </xf>
    <xf numFmtId="0" fontId="16" fillId="0" borderId="0" xfId="0" applyNumberFormat="1" applyFont="1" applyFill="1" applyAlignment="1">
      <alignment horizontal="left" wrapText="1"/>
    </xf>
    <xf numFmtId="0" fontId="0" fillId="0" borderId="0" xfId="0" applyFill="1" applyAlignment="1"/>
    <xf numFmtId="0" fontId="0" fillId="0" borderId="0" xfId="0" applyFill="1" applyAlignment="1">
      <alignment wrapText="1"/>
    </xf>
    <xf numFmtId="0" fontId="11" fillId="0" borderId="4" xfId="24" applyFont="1" applyFill="1" applyBorder="1" applyAlignment="1">
      <alignment horizontal="left"/>
    </xf>
    <xf numFmtId="0" fontId="0" fillId="0" borderId="4" xfId="0" applyFill="1" applyBorder="1" applyAlignment="1"/>
    <xf numFmtId="0" fontId="15" fillId="0" borderId="0" xfId="0" applyNumberFormat="1" applyFont="1" applyFill="1" applyAlignment="1">
      <alignment horizontal="left" wrapText="1"/>
    </xf>
    <xf numFmtId="46" fontId="16" fillId="0" borderId="0" xfId="0" applyNumberFormat="1" applyFont="1" applyFill="1" applyAlignment="1">
      <alignment horizontal="left" wrapText="1"/>
    </xf>
    <xf numFmtId="3" fontId="16" fillId="0" borderId="0" xfId="0" applyNumberFormat="1" applyFont="1" applyFill="1" applyBorder="1" applyAlignment="1">
      <alignment horizontal="left" wrapText="1"/>
    </xf>
    <xf numFmtId="0" fontId="0" fillId="0" borderId="0" xfId="0" applyFill="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A2" sqref="A2"/>
    </sheetView>
  </sheetViews>
  <sheetFormatPr defaultColWidth="9.109375" defaultRowHeight="13.2" x14ac:dyDescent="0.25"/>
  <cols>
    <col min="1" max="1" width="29.109375" style="1" customWidth="1"/>
    <col min="2" max="14" width="9.6640625" style="1" customWidth="1"/>
    <col min="15" max="16384" width="9.109375" style="1"/>
  </cols>
  <sheetData>
    <row r="1" spans="1:14" ht="16.2" thickBot="1" x14ac:dyDescent="0.35">
      <c r="A1" s="39" t="s">
        <v>27</v>
      </c>
      <c r="B1" s="40"/>
      <c r="C1" s="40"/>
      <c r="D1" s="40"/>
      <c r="E1" s="2"/>
      <c r="F1" s="2"/>
      <c r="G1" s="2"/>
      <c r="H1" s="2"/>
      <c r="I1" s="2"/>
      <c r="J1" s="2"/>
      <c r="K1" s="2"/>
      <c r="L1" s="2"/>
      <c r="M1" s="2"/>
      <c r="N1" s="2"/>
    </row>
    <row r="2" spans="1:14" s="31" customFormat="1" ht="13.8" x14ac:dyDescent="0.25">
      <c r="A2" s="28"/>
      <c r="B2" s="29" t="s">
        <v>25</v>
      </c>
      <c r="C2" s="29" t="s">
        <v>26</v>
      </c>
      <c r="D2" s="29" t="s">
        <v>5</v>
      </c>
      <c r="E2" s="29" t="s">
        <v>6</v>
      </c>
      <c r="F2" s="29" t="s">
        <v>7</v>
      </c>
      <c r="G2" s="29" t="s">
        <v>8</v>
      </c>
      <c r="H2" s="29" t="s">
        <v>9</v>
      </c>
      <c r="I2" s="29" t="s">
        <v>10</v>
      </c>
      <c r="J2" s="29" t="s">
        <v>11</v>
      </c>
      <c r="K2" s="29" t="s">
        <v>12</v>
      </c>
      <c r="L2" s="29" t="s">
        <v>13</v>
      </c>
      <c r="M2" s="30">
        <v>2001</v>
      </c>
      <c r="N2" s="30">
        <v>2002</v>
      </c>
    </row>
    <row r="3" spans="1:14" ht="13.8" x14ac:dyDescent="0.25">
      <c r="A3" s="24" t="s">
        <v>21</v>
      </c>
      <c r="B3" s="8">
        <f t="shared" ref="B3:K3" si="0">B4+B5</f>
        <v>572205</v>
      </c>
      <c r="C3" s="8">
        <f t="shared" si="0"/>
        <v>574036</v>
      </c>
      <c r="D3" s="8">
        <f t="shared" si="0"/>
        <v>572197</v>
      </c>
      <c r="E3" s="8">
        <f t="shared" si="0"/>
        <v>573716</v>
      </c>
      <c r="F3" s="8">
        <f t="shared" si="0"/>
        <v>576460</v>
      </c>
      <c r="G3" s="8">
        <f t="shared" si="0"/>
        <v>581135</v>
      </c>
      <c r="H3" s="8">
        <f t="shared" si="0"/>
        <v>581863</v>
      </c>
      <c r="I3" s="8">
        <f t="shared" si="0"/>
        <v>582751</v>
      </c>
      <c r="J3" s="8">
        <f t="shared" si="0"/>
        <v>582976</v>
      </c>
      <c r="K3" s="8">
        <f t="shared" si="0"/>
        <v>585542</v>
      </c>
      <c r="L3" s="8">
        <f>SUM(L4:L5)</f>
        <v>589674</v>
      </c>
      <c r="M3" s="8">
        <f>SUM(M4:M5)</f>
        <v>589685</v>
      </c>
      <c r="N3" s="8">
        <v>590877</v>
      </c>
    </row>
    <row r="4" spans="1:14" s="3" customFormat="1" ht="13.8" x14ac:dyDescent="0.25">
      <c r="A4" s="5" t="s">
        <v>0</v>
      </c>
      <c r="B4" s="6">
        <f>24435+11890+21403+18580+11876+20586</f>
        <v>108770</v>
      </c>
      <c r="C4" s="6">
        <f>22240+12204+18692+21787+12650+24790</f>
        <v>112363</v>
      </c>
      <c r="D4" s="6">
        <f>25007+13017+22779+18777+13710+22022</f>
        <v>115312</v>
      </c>
      <c r="E4" s="6">
        <f>22701+14032+18835+23096+13485+25339</f>
        <v>117488</v>
      </c>
      <c r="F4" s="6">
        <f>23566+14702+19858+23408+13746+25861</f>
        <v>121141</v>
      </c>
      <c r="G4" s="6">
        <f>26271+14230+23533+20241+14580+23682</f>
        <v>122537</v>
      </c>
      <c r="H4" s="6">
        <f>26596+14887+23170+21007+14848+24442</f>
        <v>124950</v>
      </c>
      <c r="I4" s="6">
        <f>24780+14939+22300+23298+15172+27144</f>
        <v>127633</v>
      </c>
      <c r="J4" s="6">
        <v>128312</v>
      </c>
      <c r="K4" s="6">
        <v>130339</v>
      </c>
      <c r="L4" s="6">
        <v>133384</v>
      </c>
      <c r="M4" s="17">
        <v>133401</v>
      </c>
      <c r="N4" s="17">
        <v>135337</v>
      </c>
    </row>
    <row r="5" spans="1:14" s="3" customFormat="1" ht="13.8" x14ac:dyDescent="0.25">
      <c r="A5" s="5" t="s">
        <v>1</v>
      </c>
      <c r="B5" s="6">
        <f>29076+32169+40927+103979+48797+208487</f>
        <v>463435</v>
      </c>
      <c r="C5" s="6">
        <f>205768+48779+104272+41245+32375+29234</f>
        <v>461673</v>
      </c>
      <c r="D5" s="6">
        <f>202585+49788+97688+44716+33006+29102</f>
        <v>456885</v>
      </c>
      <c r="E5" s="6">
        <f>201258+49448+99049+44223+33157+29093</f>
        <v>456228</v>
      </c>
      <c r="F5" s="6">
        <f>206389+49416+98196+37422+35031+28865</f>
        <v>455319</v>
      </c>
      <c r="G5" s="6">
        <f>212807+48790+95527+38245+34340+28889</f>
        <v>458598</v>
      </c>
      <c r="H5" s="6">
        <f>28638+34445+38525+96576+47670+211059</f>
        <v>456913</v>
      </c>
      <c r="I5" s="6">
        <f>210682+47390+95751+38401+34813+28081</f>
        <v>455118</v>
      </c>
      <c r="J5" s="6">
        <v>454664</v>
      </c>
      <c r="K5" s="6">
        <v>455203</v>
      </c>
      <c r="L5" s="6">
        <v>456290</v>
      </c>
      <c r="M5" s="6">
        <v>456284</v>
      </c>
      <c r="N5" s="6">
        <v>455540</v>
      </c>
    </row>
    <row r="6" spans="1:14" ht="13.8" x14ac:dyDescent="0.25">
      <c r="A6" s="7" t="s">
        <v>22</v>
      </c>
      <c r="B6" s="8">
        <f t="shared" ref="B6:K6" si="1">B7+B8</f>
        <v>47113</v>
      </c>
      <c r="C6" s="8">
        <f t="shared" si="1"/>
        <v>47874</v>
      </c>
      <c r="D6" s="8">
        <f t="shared" si="1"/>
        <v>-1548</v>
      </c>
      <c r="E6" s="8">
        <f t="shared" si="1"/>
        <v>42443</v>
      </c>
      <c r="F6" s="8">
        <f t="shared" si="1"/>
        <v>42716</v>
      </c>
      <c r="G6" s="8">
        <f t="shared" si="1"/>
        <v>42692</v>
      </c>
      <c r="H6" s="8">
        <f t="shared" si="1"/>
        <v>43181</v>
      </c>
      <c r="I6" s="8">
        <f t="shared" si="1"/>
        <v>41711</v>
      </c>
      <c r="J6" s="8">
        <f t="shared" si="1"/>
        <v>41661</v>
      </c>
      <c r="K6" s="8">
        <f t="shared" si="1"/>
        <v>42032</v>
      </c>
      <c r="L6" s="8">
        <f>SUM(L7:L8)</f>
        <v>42093</v>
      </c>
      <c r="M6" s="8">
        <f>SUM(M7:M8)</f>
        <v>42088</v>
      </c>
      <c r="N6" s="8">
        <v>42179</v>
      </c>
    </row>
    <row r="7" spans="1:14" ht="13.8" x14ac:dyDescent="0.25">
      <c r="A7" s="5" t="s">
        <v>2</v>
      </c>
      <c r="B7" s="6">
        <f>4324+2399+3224+3395+1095+2410</f>
        <v>16847</v>
      </c>
      <c r="C7" s="6">
        <f>4384+2447+3233+3430+1164+2374</f>
        <v>17032</v>
      </c>
      <c r="D7" s="6">
        <f>3939+2467+3217+3254+1077+2369</f>
        <v>16323</v>
      </c>
      <c r="E7" s="6">
        <f>3780+2466+3126+3227+1043+2290</f>
        <v>15932</v>
      </c>
      <c r="F7" s="6">
        <f>3889+2415+3154+3013+1080+2141</f>
        <v>15692</v>
      </c>
      <c r="G7" s="6">
        <f>3782+2308+3031+2963+1038+2083</f>
        <v>15205</v>
      </c>
      <c r="H7" s="6">
        <f>3785+2337+2964+2859+1079+2070</f>
        <v>15094</v>
      </c>
      <c r="I7" s="6">
        <f>3742+2270+2990+2772+1062+2010</f>
        <v>14846</v>
      </c>
      <c r="J7" s="6">
        <v>14073</v>
      </c>
      <c r="K7" s="6">
        <v>12967</v>
      </c>
      <c r="L7" s="6">
        <v>12695</v>
      </c>
      <c r="M7" s="17">
        <v>12705</v>
      </c>
      <c r="N7" s="17">
        <v>12504</v>
      </c>
    </row>
    <row r="8" spans="1:14" ht="13.8" x14ac:dyDescent="0.25">
      <c r="A8" s="5" t="s">
        <v>3</v>
      </c>
      <c r="B8" s="6">
        <f>4467+3446+5381+5788+3809+7375</f>
        <v>30266</v>
      </c>
      <c r="C8" s="6">
        <f>4914+3517+5145+5739+3954+7573</f>
        <v>30842</v>
      </c>
      <c r="D8" s="6">
        <f>4186-3424-4479-5125-3339-5690</f>
        <v>-17871</v>
      </c>
      <c r="E8" s="6">
        <f>4302+3394+4477+5181+3473+5684</f>
        <v>26511</v>
      </c>
      <c r="F8" s="6">
        <f>4469+3517+4761+5205+3293+5779</f>
        <v>27024</v>
      </c>
      <c r="G8" s="6">
        <f>4421+3561+4961+5225+3356+5963</f>
        <v>27487</v>
      </c>
      <c r="H8" s="6">
        <f>4529+3639+5190+5160+3458+6111</f>
        <v>28087</v>
      </c>
      <c r="I8" s="6">
        <f>4373+3490+5635+5067+3044+5256</f>
        <v>26865</v>
      </c>
      <c r="J8" s="6">
        <v>27588</v>
      </c>
      <c r="K8" s="6">
        <v>29065</v>
      </c>
      <c r="L8" s="6">
        <v>29398</v>
      </c>
      <c r="M8" s="6">
        <v>29383</v>
      </c>
      <c r="N8" s="6">
        <v>29675</v>
      </c>
    </row>
    <row r="9" spans="1:14" ht="13.8" x14ac:dyDescent="0.25">
      <c r="A9" s="7" t="s">
        <v>23</v>
      </c>
      <c r="B9" s="8">
        <f t="shared" ref="B9:K9" si="2">B10+B11</f>
        <v>191107</v>
      </c>
      <c r="C9" s="8">
        <f t="shared" si="2"/>
        <v>184253</v>
      </c>
      <c r="D9" s="8">
        <f t="shared" si="2"/>
        <v>156525</v>
      </c>
      <c r="E9" s="8">
        <f t="shared" si="2"/>
        <v>149537</v>
      </c>
      <c r="F9" s="8">
        <f t="shared" si="2"/>
        <v>144799</v>
      </c>
      <c r="G9" s="8">
        <f t="shared" si="2"/>
        <v>142575</v>
      </c>
      <c r="H9" s="8">
        <f t="shared" si="2"/>
        <v>139545</v>
      </c>
      <c r="I9" s="8">
        <f t="shared" si="2"/>
        <v>134174</v>
      </c>
      <c r="J9" s="8">
        <f t="shared" si="2"/>
        <v>130911</v>
      </c>
      <c r="K9" s="8">
        <f t="shared" si="2"/>
        <v>128018</v>
      </c>
      <c r="L9" s="8">
        <f>SUM(L10:L11)</f>
        <v>122993</v>
      </c>
      <c r="M9" s="8">
        <f>SUM(M10:M11)</f>
        <v>122946</v>
      </c>
      <c r="N9" s="8">
        <v>120612</v>
      </c>
    </row>
    <row r="10" spans="1:14" ht="13.8" x14ac:dyDescent="0.25">
      <c r="A10" s="5" t="s">
        <v>2</v>
      </c>
      <c r="B10" s="6">
        <f>79450+11301+20254+5781+2706+1526</f>
        <v>121018</v>
      </c>
      <c r="C10" s="6">
        <f>76098+11321+20132+5670+2768+1513</f>
        <v>117502</v>
      </c>
      <c r="D10" s="6">
        <f>64759+10362+15983+7288+2663+1320</f>
        <v>102375</v>
      </c>
      <c r="E10" s="6">
        <f>60481+9834+15181+6828+2473+1251</f>
        <v>96048</v>
      </c>
      <c r="F10" s="6">
        <f>60270+9430+14215+4363+2551+1162</f>
        <v>91991</v>
      </c>
      <c r="G10" s="6">
        <f>1195+2476+4185+12926+8628+59702</f>
        <v>89112</v>
      </c>
      <c r="H10" s="6">
        <f>57178+8268+13107+4189+2433+1249</f>
        <v>86424</v>
      </c>
      <c r="I10" s="6">
        <f>55065+8060+12833+3983+2427+1261</f>
        <v>83629</v>
      </c>
      <c r="J10" s="6">
        <v>78999</v>
      </c>
      <c r="K10" s="6">
        <v>75183</v>
      </c>
      <c r="L10" s="6">
        <v>70881</v>
      </c>
      <c r="M10" s="17">
        <v>70890</v>
      </c>
      <c r="N10" s="17">
        <v>68762</v>
      </c>
    </row>
    <row r="11" spans="1:14" ht="13.8" x14ac:dyDescent="0.25">
      <c r="A11" s="5" t="s">
        <v>3</v>
      </c>
      <c r="B11" s="6">
        <f>31647+7817+13811+5952+4791+6071</f>
        <v>70089</v>
      </c>
      <c r="C11" s="6">
        <f>29586+7045+13426+5935+4904+5855</f>
        <v>66751</v>
      </c>
      <c r="D11" s="6">
        <f>23535+5630+10742+5561+4348+4334</f>
        <v>54150</v>
      </c>
      <c r="E11" s="6">
        <f>23463+5762+10456+5347+4191+4270</f>
        <v>53489</v>
      </c>
      <c r="F11" s="6">
        <f>24096+5508+10245+4520+4259+4180</f>
        <v>52808</v>
      </c>
      <c r="G11" s="6">
        <f>24368+5682+10301+4713+4178+4221</f>
        <v>53463</v>
      </c>
      <c r="H11" s="6">
        <f>24037+5387+10396+4800+4271+4230</f>
        <v>53121</v>
      </c>
      <c r="I11" s="6">
        <f>23741+5155+9977+4517+3734+3421</f>
        <v>50545</v>
      </c>
      <c r="J11" s="6">
        <v>51912</v>
      </c>
      <c r="K11" s="6">
        <v>52835</v>
      </c>
      <c r="L11" s="6">
        <v>52112</v>
      </c>
      <c r="M11" s="6">
        <v>52056</v>
      </c>
      <c r="N11" s="6">
        <v>51850</v>
      </c>
    </row>
    <row r="12" spans="1:14" ht="13.8" x14ac:dyDescent="0.25">
      <c r="A12" s="7" t="s">
        <v>24</v>
      </c>
      <c r="B12" s="8">
        <f t="shared" ref="B12:K12" si="3">B6+B9</f>
        <v>238220</v>
      </c>
      <c r="C12" s="8">
        <f t="shared" si="3"/>
        <v>232127</v>
      </c>
      <c r="D12" s="8">
        <f t="shared" si="3"/>
        <v>154977</v>
      </c>
      <c r="E12" s="8">
        <f t="shared" si="3"/>
        <v>191980</v>
      </c>
      <c r="F12" s="8">
        <f t="shared" si="3"/>
        <v>187515</v>
      </c>
      <c r="G12" s="8">
        <f t="shared" si="3"/>
        <v>185267</v>
      </c>
      <c r="H12" s="8">
        <f t="shared" si="3"/>
        <v>182726</v>
      </c>
      <c r="I12" s="8">
        <f t="shared" si="3"/>
        <v>175885</v>
      </c>
      <c r="J12" s="8">
        <f t="shared" si="3"/>
        <v>172572</v>
      </c>
      <c r="K12" s="8">
        <f t="shared" si="3"/>
        <v>170050</v>
      </c>
      <c r="L12" s="8">
        <f>SUM(L13:L14)</f>
        <v>165086</v>
      </c>
      <c r="M12" s="8">
        <f>SUM(M13:M14)</f>
        <v>165034</v>
      </c>
      <c r="N12" s="8">
        <v>162791</v>
      </c>
    </row>
    <row r="13" spans="1:14" ht="13.8" x14ac:dyDescent="0.25">
      <c r="A13" s="5" t="s">
        <v>2</v>
      </c>
      <c r="B13" s="9">
        <v>137865</v>
      </c>
      <c r="C13" s="9">
        <v>134534</v>
      </c>
      <c r="D13" s="9">
        <v>118698</v>
      </c>
      <c r="E13" s="9">
        <v>111980</v>
      </c>
      <c r="F13" s="9">
        <v>107683</v>
      </c>
      <c r="G13" s="9">
        <v>104317</v>
      </c>
      <c r="H13" s="9">
        <v>101518</v>
      </c>
      <c r="I13" s="9">
        <v>98475</v>
      </c>
      <c r="J13" s="9">
        <v>93072</v>
      </c>
      <c r="K13" s="9">
        <v>88150</v>
      </c>
      <c r="L13" s="9">
        <f>L10+L7</f>
        <v>83576</v>
      </c>
      <c r="M13" s="17">
        <v>83595</v>
      </c>
      <c r="N13" s="17">
        <v>81266</v>
      </c>
    </row>
    <row r="14" spans="1:14" ht="14.4" thickBot="1" x14ac:dyDescent="0.3">
      <c r="A14" s="25" t="s">
        <v>3</v>
      </c>
      <c r="B14" s="26">
        <v>100355</v>
      </c>
      <c r="C14" s="26">
        <v>97593</v>
      </c>
      <c r="D14" s="26">
        <v>80393</v>
      </c>
      <c r="E14" s="26">
        <v>80000</v>
      </c>
      <c r="F14" s="26">
        <v>79832</v>
      </c>
      <c r="G14" s="26">
        <v>80950</v>
      </c>
      <c r="H14" s="26">
        <v>81208</v>
      </c>
      <c r="I14" s="26">
        <v>77410</v>
      </c>
      <c r="J14" s="26">
        <v>79500</v>
      </c>
      <c r="K14" s="26">
        <v>81900</v>
      </c>
      <c r="L14" s="26">
        <f>L11+L8</f>
        <v>81510</v>
      </c>
      <c r="M14" s="27">
        <v>81439</v>
      </c>
      <c r="N14" s="27">
        <v>81525</v>
      </c>
    </row>
    <row r="15" spans="1:14" ht="13.8" x14ac:dyDescent="0.25">
      <c r="A15" s="7"/>
      <c r="B15" s="8"/>
      <c r="C15" s="8"/>
      <c r="D15" s="8"/>
      <c r="E15" s="8"/>
      <c r="F15" s="8"/>
      <c r="G15" s="8"/>
      <c r="H15" s="8"/>
      <c r="I15" s="8"/>
      <c r="J15" s="8"/>
      <c r="K15" s="8"/>
      <c r="L15" s="8"/>
    </row>
    <row r="16" spans="1:14" ht="15" customHeight="1" x14ac:dyDescent="0.25">
      <c r="A16" s="18" t="s">
        <v>15</v>
      </c>
      <c r="B16" s="8"/>
      <c r="C16" s="8"/>
      <c r="D16" s="8"/>
      <c r="E16" s="8"/>
      <c r="F16" s="8"/>
      <c r="G16" s="8"/>
      <c r="H16" s="8"/>
      <c r="I16" s="8"/>
      <c r="J16" s="8"/>
      <c r="K16" s="8"/>
      <c r="L16" s="8"/>
    </row>
    <row r="17" spans="1:11" ht="12.75" customHeight="1" x14ac:dyDescent="0.25">
      <c r="A17" s="34" t="s">
        <v>14</v>
      </c>
      <c r="B17" s="35"/>
      <c r="C17" s="35"/>
      <c r="D17" s="35"/>
      <c r="E17" s="35"/>
      <c r="F17" s="35"/>
      <c r="G17" s="35"/>
      <c r="H17" s="33"/>
      <c r="I17" s="16"/>
      <c r="J17" s="19"/>
      <c r="K17" s="20"/>
    </row>
    <row r="18" spans="1:11" ht="25.5" customHeight="1" x14ac:dyDescent="0.25">
      <c r="A18" s="36" t="s">
        <v>16</v>
      </c>
      <c r="B18" s="36"/>
      <c r="C18" s="36"/>
      <c r="D18" s="36"/>
      <c r="E18" s="36"/>
      <c r="F18" s="36"/>
      <c r="G18" s="36"/>
      <c r="H18" s="37"/>
      <c r="I18" s="13"/>
      <c r="J18" s="13"/>
      <c r="K18" s="15"/>
    </row>
    <row r="19" spans="1:11" ht="25.5" customHeight="1" x14ac:dyDescent="0.25">
      <c r="A19" s="36" t="s">
        <v>17</v>
      </c>
      <c r="B19" s="36"/>
      <c r="C19" s="36"/>
      <c r="D19" s="36"/>
      <c r="E19" s="36"/>
      <c r="F19" s="36"/>
      <c r="G19" s="36"/>
      <c r="H19" s="38"/>
      <c r="I19" s="21"/>
      <c r="J19" s="21"/>
      <c r="K19" s="15"/>
    </row>
    <row r="20" spans="1:11" ht="24.75" customHeight="1" x14ac:dyDescent="0.25">
      <c r="A20" s="36" t="s">
        <v>28</v>
      </c>
      <c r="B20" s="37"/>
      <c r="C20" s="37"/>
      <c r="D20" s="37"/>
      <c r="E20" s="37"/>
      <c r="F20" s="37"/>
      <c r="G20" s="37"/>
      <c r="H20" s="37"/>
      <c r="I20" s="13"/>
      <c r="J20" s="13"/>
      <c r="K20" s="15"/>
    </row>
    <row r="21" spans="1:11" x14ac:dyDescent="0.25">
      <c r="A21" s="43" t="s">
        <v>4</v>
      </c>
      <c r="B21" s="44"/>
      <c r="C21" s="44"/>
      <c r="D21" s="44"/>
      <c r="E21" s="44"/>
      <c r="F21" s="44"/>
      <c r="G21" s="44"/>
      <c r="H21" s="10"/>
      <c r="I21" s="11"/>
      <c r="J21" s="13"/>
      <c r="K21" s="15"/>
    </row>
    <row r="22" spans="1:11" x14ac:dyDescent="0.25">
      <c r="A22" s="23" t="s">
        <v>19</v>
      </c>
      <c r="B22" s="22"/>
      <c r="C22" s="22"/>
      <c r="D22" s="22"/>
      <c r="E22" s="22"/>
      <c r="F22" s="22"/>
      <c r="G22" s="22"/>
      <c r="H22" s="10"/>
      <c r="I22" s="11"/>
      <c r="J22" s="13"/>
      <c r="K22" s="15"/>
    </row>
    <row r="23" spans="1:11" ht="24" customHeight="1" x14ac:dyDescent="0.25">
      <c r="A23" s="36" t="s">
        <v>18</v>
      </c>
      <c r="B23" s="41"/>
      <c r="C23" s="41"/>
      <c r="D23" s="41"/>
      <c r="E23" s="41"/>
      <c r="F23" s="41"/>
      <c r="G23" s="41"/>
      <c r="H23" s="38"/>
      <c r="I23" s="14"/>
      <c r="J23" s="14"/>
      <c r="K23" s="15"/>
    </row>
    <row r="24" spans="1:11" ht="23.25" customHeight="1" x14ac:dyDescent="0.25">
      <c r="A24" s="42" t="s">
        <v>20</v>
      </c>
      <c r="B24" s="42"/>
      <c r="C24" s="42"/>
      <c r="D24" s="42"/>
      <c r="E24" s="42"/>
      <c r="F24" s="42"/>
      <c r="G24" s="42"/>
      <c r="H24" s="37"/>
    </row>
    <row r="25" spans="1:11" ht="12.75" customHeight="1" x14ac:dyDescent="0.25">
      <c r="A25" s="32" t="s">
        <v>29</v>
      </c>
      <c r="B25" s="33"/>
      <c r="C25" s="33"/>
      <c r="D25" s="33"/>
      <c r="E25" s="33"/>
      <c r="F25" s="33"/>
      <c r="G25" s="33"/>
      <c r="H25" s="33"/>
      <c r="I25" s="12"/>
      <c r="J25" s="12"/>
    </row>
    <row r="26" spans="1:11" s="4" customFormat="1" x14ac:dyDescent="0.25">
      <c r="A26" s="12"/>
      <c r="B26" s="12"/>
      <c r="C26" s="12"/>
      <c r="D26" s="12"/>
      <c r="E26" s="12"/>
      <c r="F26" s="12"/>
      <c r="G26" s="12"/>
      <c r="H26" s="12"/>
      <c r="I26" s="12"/>
      <c r="J26" s="12"/>
    </row>
  </sheetData>
  <mergeCells count="9">
    <mergeCell ref="A25:H25"/>
    <mergeCell ref="A17:H17"/>
    <mergeCell ref="A18:H18"/>
    <mergeCell ref="A19:H19"/>
    <mergeCell ref="A20:H20"/>
    <mergeCell ref="A1:D1"/>
    <mergeCell ref="A23:H23"/>
    <mergeCell ref="A24:H24"/>
    <mergeCell ref="A21:G21"/>
  </mergeCells>
  <phoneticPr fontId="0" type="noConversion"/>
  <pageMargins left="0.8" right="0.75" top="1" bottom="1" header="0.5" footer="0.5"/>
  <pageSetup scale="77"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Aniket Gupta</cp:lastModifiedBy>
  <cp:lastPrinted>2003-08-18T15:40:37Z</cp:lastPrinted>
  <dcterms:created xsi:type="dcterms:W3CDTF">1999-02-08T16:12:42Z</dcterms:created>
  <dcterms:modified xsi:type="dcterms:W3CDTF">2024-02-03T22:08:36Z</dcterms:modified>
</cp:coreProperties>
</file>