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7E889EFA-7DE7-4CBE-BC31-04CC067F7C9F}" xr6:coauthVersionLast="47" xr6:coauthVersionMax="47" xr10:uidLastSave="{00000000-0000-0000-0000-000000000000}"/>
  <bookViews>
    <workbookView xWindow="3348" yWindow="3348" windowWidth="17280" windowHeight="8880"/>
  </bookViews>
  <sheets>
    <sheet name="P&amp;L" sheetId="1" r:id="rId1"/>
    <sheet name="Balance Sheet" sheetId="2" r:id="rId2"/>
    <sheet name="sheet3" sheetId="3" r:id="rId3"/>
    <sheet name="Sheet5" sheetId="5" r:id="rId4"/>
    <sheet name="Sheet4" sheetId="4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'P&amp;L'!$A$3:$L$52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I13" i="2"/>
  <c r="I22" i="2" s="1"/>
  <c r="G22" i="2"/>
  <c r="G31" i="2"/>
  <c r="G38" i="2" s="1"/>
  <c r="I31" i="2"/>
  <c r="I38" i="2" s="1"/>
  <c r="F9" i="1"/>
  <c r="H9" i="1"/>
  <c r="H20" i="1" s="1"/>
  <c r="H27" i="1" s="1"/>
  <c r="H33" i="1" s="1"/>
  <c r="J9" i="1"/>
  <c r="L9" i="1"/>
  <c r="J17" i="1"/>
  <c r="F18" i="1"/>
  <c r="H18" i="1"/>
  <c r="J18" i="1"/>
  <c r="J20" i="1" s="1"/>
  <c r="J27" i="1" s="1"/>
  <c r="J33" i="1" s="1"/>
  <c r="L18" i="1"/>
  <c r="F20" i="1"/>
  <c r="F27" i="1" s="1"/>
  <c r="F33" i="1" s="1"/>
  <c r="L20" i="1"/>
  <c r="L27" i="1" s="1"/>
  <c r="L33" i="1" s="1"/>
  <c r="L44" i="1"/>
  <c r="F46" i="1"/>
  <c r="J46" i="1"/>
  <c r="L46" i="1"/>
  <c r="L50" i="1"/>
  <c r="F52" i="1"/>
  <c r="J52" i="1"/>
  <c r="L52" i="1"/>
  <c r="H39" i="1" l="1"/>
  <c r="H36" i="1"/>
  <c r="L36" i="1"/>
  <c r="L39" i="1"/>
  <c r="F36" i="1"/>
  <c r="F39" i="1"/>
  <c r="J39" i="1"/>
  <c r="J36" i="1"/>
</calcChain>
</file>

<file path=xl/sharedStrings.xml><?xml version="1.0" encoding="utf-8"?>
<sst xmlns="http://schemas.openxmlformats.org/spreadsheetml/2006/main" count="66" uniqueCount="60">
  <si>
    <t>Three Months Ended</t>
  </si>
  <si>
    <t>Six Months Ended</t>
  </si>
  <si>
    <t>December 31,</t>
  </si>
  <si>
    <t>REVENUES:</t>
  </si>
  <si>
    <t>Software licenses</t>
  </si>
  <si>
    <t>Maintenance and other services</t>
  </si>
  <si>
    <t xml:space="preserve">  Total revenues</t>
  </si>
  <si>
    <t>EXPENSES:</t>
  </si>
  <si>
    <t>Cost of software licenses</t>
  </si>
  <si>
    <t>Cost of maintenance and other services</t>
  </si>
  <si>
    <t>Selling and marketing</t>
  </si>
  <si>
    <t>Research and development</t>
  </si>
  <si>
    <t>General and administrative</t>
  </si>
  <si>
    <t xml:space="preserve">  Total costs and expenses</t>
  </si>
  <si>
    <t>Income (loss) from operations</t>
  </si>
  <si>
    <t>Interest income, net</t>
  </si>
  <si>
    <t xml:space="preserve">  Net income (loss)</t>
  </si>
  <si>
    <t>ASSETS</t>
  </si>
  <si>
    <t>Current Assets:</t>
  </si>
  <si>
    <t>Cash, cash equivalents and short-term investments</t>
  </si>
  <si>
    <t>Accounts receivable and unbilled services, net</t>
  </si>
  <si>
    <t>Current portion of long-term installments receivable, net</t>
  </si>
  <si>
    <t>Prepaid expenses and other current assets</t>
  </si>
  <si>
    <t xml:space="preserve">   Total current assets</t>
  </si>
  <si>
    <t>Long-term installments receivable, net</t>
  </si>
  <si>
    <t>Equipment and leasehold improvements, net</t>
  </si>
  <si>
    <t>Computer software development costs, net</t>
  </si>
  <si>
    <t>Intangible assets, net</t>
  </si>
  <si>
    <t>Other assets</t>
  </si>
  <si>
    <t>Total assets</t>
  </si>
  <si>
    <t xml:space="preserve">LIABILITIES AND STOCKHOLDERS' EQUITY </t>
  </si>
  <si>
    <t>Current liabilities:</t>
  </si>
  <si>
    <t>Current portion of long-term debt</t>
  </si>
  <si>
    <t>Unearned revenue</t>
  </si>
  <si>
    <t>Deferred revenue</t>
  </si>
  <si>
    <t xml:space="preserve">  Total current liabilities</t>
  </si>
  <si>
    <t>Long-term debt, less current maturities</t>
  </si>
  <si>
    <t>Deferred revenue, less current portion</t>
  </si>
  <si>
    <t>Other liabilities</t>
  </si>
  <si>
    <t>Total stockholders' equity</t>
  </si>
  <si>
    <t>Total liabilities and stockholders' equity</t>
  </si>
  <si>
    <t>Other income (expense), net</t>
  </si>
  <si>
    <t>income taxes</t>
  </si>
  <si>
    <t xml:space="preserve">Income (loss) before provision for </t>
  </si>
  <si>
    <t>(benefit from) income taxes</t>
  </si>
  <si>
    <t>Basic earnings (loss) per share</t>
  </si>
  <si>
    <t>Weighted average shares outstanding - basic</t>
  </si>
  <si>
    <t xml:space="preserve">Provision for benefit (benefit from) </t>
  </si>
  <si>
    <t xml:space="preserve">Accounts payable and accrued expenses </t>
  </si>
  <si>
    <t>Deferred tax asset</t>
  </si>
  <si>
    <t xml:space="preserve">Net Income </t>
  </si>
  <si>
    <t>Net Income</t>
  </si>
  <si>
    <t xml:space="preserve">June 30, </t>
  </si>
  <si>
    <t>Diluted earnings (loss) per share</t>
  </si>
  <si>
    <t>Weighted average shares outstanding - diluted</t>
  </si>
  <si>
    <t>Charge for in-process research and development</t>
  </si>
  <si>
    <t>Write-off of investment</t>
  </si>
  <si>
    <t>Pro Forma excluding charge for in-process R&amp;D, write-off of investment and amortization of goodwill:</t>
  </si>
  <si>
    <t>Pro Forma excluding charge for in-process R&amp;D, write-off of investment, amortization of goodwill and PetroVantage:</t>
  </si>
  <si>
    <t>Diluted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</si>
</sst>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8" formatCode="0_);\(0\)"/>
  </numFmts>
  <fonts count="4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1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43" fontId="3" fillId="0" borderId="0" xfId="1" applyFont="1" applyBorder="1"/>
    <xf numFmtId="164" fontId="3" fillId="0" borderId="0" xfId="2" applyNumberFormat="1" applyFont="1" applyBorder="1" applyAlignment="1">
      <alignment horizontal="right"/>
    </xf>
    <xf numFmtId="6" fontId="3" fillId="0" borderId="0" xfId="0" applyNumberFormat="1" applyFont="1" applyBorder="1"/>
    <xf numFmtId="41" fontId="3" fillId="0" borderId="0" xfId="1" applyNumberFormat="1" applyFont="1" applyBorder="1" applyAlignment="1">
      <alignment horizontal="right"/>
    </xf>
    <xf numFmtId="165" fontId="3" fillId="0" borderId="0" xfId="2" applyNumberFormat="1" applyFont="1" applyBorder="1" applyAlignment="1"/>
    <xf numFmtId="3" fontId="3" fillId="0" borderId="0" xfId="0" applyNumberFormat="1" applyFont="1" applyBorder="1"/>
    <xf numFmtId="165" fontId="3" fillId="0" borderId="1" xfId="1" applyNumberFormat="1" applyFont="1" applyBorder="1" applyAlignment="1"/>
    <xf numFmtId="165" fontId="3" fillId="0" borderId="1" xfId="1" applyNumberFormat="1" applyFont="1" applyBorder="1"/>
    <xf numFmtId="165" fontId="3" fillId="0" borderId="0" xfId="1" applyNumberFormat="1" applyFont="1" applyBorder="1"/>
    <xf numFmtId="0" fontId="3" fillId="0" borderId="0" xfId="0" quotePrefix="1" applyFont="1" applyBorder="1" applyAlignment="1">
      <alignment horizontal="left"/>
    </xf>
    <xf numFmtId="165" fontId="3" fillId="0" borderId="0" xfId="1" applyNumberFormat="1" applyFont="1" applyBorder="1" applyAlignment="1"/>
    <xf numFmtId="164" fontId="3" fillId="0" borderId="2" xfId="1" applyNumberFormat="1" applyFont="1" applyBorder="1" applyAlignment="1"/>
    <xf numFmtId="0" fontId="2" fillId="0" borderId="0" xfId="0" applyFont="1"/>
    <xf numFmtId="6" fontId="3" fillId="0" borderId="0" xfId="1" applyNumberFormat="1" applyFont="1" applyBorder="1"/>
    <xf numFmtId="41" fontId="3" fillId="0" borderId="0" xfId="1" applyNumberFormat="1" applyFont="1"/>
    <xf numFmtId="38" fontId="3" fillId="0" borderId="0" xfId="0" applyNumberFormat="1" applyFont="1" applyBorder="1"/>
    <xf numFmtId="164" fontId="3" fillId="0" borderId="2" xfId="2" applyNumberFormat="1" applyFont="1" applyBorder="1" applyAlignment="1"/>
    <xf numFmtId="3" fontId="3" fillId="0" borderId="0" xfId="1" applyNumberFormat="1" applyFont="1" applyBorder="1"/>
    <xf numFmtId="41" fontId="3" fillId="0" borderId="0" xfId="1" applyNumberFormat="1" applyFont="1" applyBorder="1"/>
    <xf numFmtId="38" fontId="3" fillId="0" borderId="0" xfId="1" applyNumberFormat="1" applyFont="1" applyBorder="1"/>
    <xf numFmtId="0" fontId="3" fillId="0" borderId="0" xfId="0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164" fontId="3" fillId="0" borderId="0" xfId="2" applyNumberFormat="1" applyFont="1" applyBorder="1" applyAlignment="1"/>
    <xf numFmtId="164" fontId="3" fillId="0" borderId="0" xfId="2" applyNumberFormat="1" applyFont="1"/>
    <xf numFmtId="165" fontId="3" fillId="0" borderId="0" xfId="1" applyNumberFormat="1" applyFont="1"/>
    <xf numFmtId="165" fontId="3" fillId="0" borderId="0" xfId="1" applyNumberFormat="1" applyFont="1" applyBorder="1" applyAlignment="1">
      <alignment horizontal="right"/>
    </xf>
    <xf numFmtId="168" fontId="3" fillId="0" borderId="0" xfId="0" applyNumberFormat="1" applyFont="1"/>
    <xf numFmtId="165" fontId="3" fillId="0" borderId="1" xfId="1" applyNumberFormat="1" applyFont="1" applyBorder="1" applyAlignment="1">
      <alignment horizontal="right"/>
    </xf>
    <xf numFmtId="49" fontId="3" fillId="0" borderId="0" xfId="0" applyNumberFormat="1" applyFont="1" applyAlignment="1">
      <alignment horizontal="right"/>
    </xf>
    <xf numFmtId="6" fontId="3" fillId="0" borderId="0" xfId="0" applyNumberFormat="1" applyFont="1" applyBorder="1" applyAlignment="1">
      <alignment horizontal="right"/>
    </xf>
    <xf numFmtId="44" fontId="3" fillId="0" borderId="2" xfId="2" applyFont="1" applyBorder="1"/>
    <xf numFmtId="8" fontId="3" fillId="0" borderId="0" xfId="0" applyNumberFormat="1" applyFont="1" applyBorder="1" applyAlignment="1">
      <alignment horizontal="right"/>
    </xf>
    <xf numFmtId="165" fontId="3" fillId="0" borderId="2" xfId="2" applyNumberFormat="1" applyFont="1" applyBorder="1" applyAlignment="1"/>
    <xf numFmtId="165" fontId="3" fillId="0" borderId="2" xfId="1" applyNumberFormat="1" applyFont="1" applyBorder="1"/>
    <xf numFmtId="165" fontId="3" fillId="0" borderId="1" xfId="0" applyNumberFormat="1" applyFont="1" applyBorder="1"/>
    <xf numFmtId="3" fontId="3" fillId="0" borderId="0" xfId="0" applyNumberFormat="1" applyFont="1"/>
    <xf numFmtId="37" fontId="3" fillId="0" borderId="1" xfId="1" applyNumberFormat="1" applyFont="1" applyBorder="1"/>
    <xf numFmtId="164" fontId="3" fillId="0" borderId="2" xfId="2" applyNumberFormat="1" applyFont="1" applyBorder="1"/>
    <xf numFmtId="168" fontId="3" fillId="0" borderId="0" xfId="0" applyNumberFormat="1" applyFont="1" applyBorder="1"/>
    <xf numFmtId="165" fontId="3" fillId="0" borderId="3" xfId="1" applyNumberFormat="1" applyFont="1" applyBorder="1"/>
    <xf numFmtId="44" fontId="3" fillId="0" borderId="2" xfId="2" applyNumberFormat="1" applyFont="1" applyBorder="1"/>
    <xf numFmtId="44" fontId="0" fillId="0" borderId="0" xfId="2" applyNumberFormat="1" applyFont="1"/>
    <xf numFmtId="44" fontId="2" fillId="0" borderId="0" xfId="2" applyNumberFormat="1" applyFont="1"/>
    <xf numFmtId="164" fontId="3" fillId="0" borderId="0" xfId="2" applyNumberFormat="1" applyFont="1" applyBorder="1"/>
    <xf numFmtId="15" fontId="3" fillId="0" borderId="0" xfId="0" quotePrefix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53"/>
  <sheetViews>
    <sheetView tabSelected="1" zoomScale="75" workbookViewId="0">
      <selection activeCell="Q18" sqref="Q18"/>
    </sheetView>
  </sheetViews>
  <sheetFormatPr defaultRowHeight="13.8" x14ac:dyDescent="0.25"/>
  <cols>
    <col min="1" max="1" width="2.5546875" customWidth="1"/>
    <col min="3" max="3" width="8.33203125" customWidth="1"/>
    <col min="4" max="4" width="14.33203125" customWidth="1"/>
    <col min="5" max="5" width="13.44140625" customWidth="1"/>
    <col min="6" max="6" width="15.6640625" customWidth="1"/>
    <col min="7" max="7" width="2.33203125" customWidth="1"/>
    <col min="8" max="8" width="16.109375" style="44" customWidth="1"/>
    <col min="9" max="9" width="5.33203125" customWidth="1"/>
    <col min="10" max="10" width="14.44140625" customWidth="1"/>
    <col min="11" max="11" width="2.88671875" customWidth="1"/>
    <col min="12" max="12" width="13.88671875" customWidth="1"/>
  </cols>
  <sheetData>
    <row r="3" spans="1:12" s="1" customFormat="1" x14ac:dyDescent="0.25">
      <c r="A3" s="6"/>
      <c r="B3" s="5"/>
      <c r="G3" s="28" t="s">
        <v>0</v>
      </c>
      <c r="H3" s="44"/>
      <c r="K3" s="28" t="s">
        <v>1</v>
      </c>
      <c r="L3" s="29"/>
    </row>
    <row r="4" spans="1:12" s="1" customFormat="1" x14ac:dyDescent="0.25">
      <c r="A4" s="6"/>
      <c r="B4" s="5"/>
      <c r="F4" s="2" t="s">
        <v>2</v>
      </c>
      <c r="G4" s="28"/>
      <c r="H4" s="2" t="s">
        <v>2</v>
      </c>
      <c r="J4" s="2" t="s">
        <v>2</v>
      </c>
      <c r="K4" s="28"/>
      <c r="L4" s="2" t="s">
        <v>2</v>
      </c>
    </row>
    <row r="5" spans="1:12" s="1" customFormat="1" x14ac:dyDescent="0.25">
      <c r="A5" s="6"/>
      <c r="B5" s="5"/>
      <c r="F5" s="4">
        <v>2000</v>
      </c>
      <c r="G5" s="7"/>
      <c r="H5" s="4">
        <v>1999</v>
      </c>
      <c r="J5" s="4">
        <v>2000</v>
      </c>
      <c r="K5" s="7"/>
      <c r="L5" s="4">
        <v>1999</v>
      </c>
    </row>
    <row r="6" spans="1:12" s="1" customFormat="1" x14ac:dyDescent="0.25">
      <c r="A6" s="5" t="s">
        <v>3</v>
      </c>
      <c r="B6" s="5"/>
      <c r="F6" s="6"/>
      <c r="G6" s="6"/>
      <c r="H6" s="6"/>
    </row>
    <row r="7" spans="1:12" s="1" customFormat="1" x14ac:dyDescent="0.25">
      <c r="B7" s="30" t="s">
        <v>4</v>
      </c>
      <c r="C7" s="6"/>
      <c r="F7" s="31">
        <v>40630</v>
      </c>
      <c r="G7" s="10"/>
      <c r="H7" s="31">
        <v>29318</v>
      </c>
      <c r="J7" s="32">
        <v>73212</v>
      </c>
      <c r="L7" s="32">
        <v>50825</v>
      </c>
    </row>
    <row r="8" spans="1:12" s="1" customFormat="1" x14ac:dyDescent="0.25">
      <c r="B8" s="6" t="s">
        <v>5</v>
      </c>
      <c r="C8" s="6"/>
      <c r="F8" s="15">
        <v>41057</v>
      </c>
      <c r="G8" s="13"/>
      <c r="H8" s="15">
        <v>33166</v>
      </c>
      <c r="J8" s="15">
        <v>77963</v>
      </c>
      <c r="L8" s="15">
        <v>65011</v>
      </c>
    </row>
    <row r="9" spans="1:12" s="1" customFormat="1" x14ac:dyDescent="0.25">
      <c r="A9" s="6"/>
      <c r="B9" s="6" t="s">
        <v>6</v>
      </c>
      <c r="F9" s="15">
        <f>SUM(F7:F8)</f>
        <v>81687</v>
      </c>
      <c r="G9" s="13"/>
      <c r="H9" s="15">
        <f>COUNT(H7:H8)</f>
        <v>2</v>
      </c>
      <c r="J9" s="43">
        <f>SUM(J7:J8)</f>
        <v>151175</v>
      </c>
      <c r="L9" s="43">
        <f>SUM(L7:L8)</f>
        <v>115836</v>
      </c>
    </row>
    <row r="10" spans="1:12" s="1" customFormat="1" ht="12" customHeight="1" x14ac:dyDescent="0.25">
      <c r="A10" s="6"/>
      <c r="B10" s="6"/>
      <c r="F10" s="16"/>
      <c r="G10" s="13"/>
      <c r="H10" s="16"/>
    </row>
    <row r="11" spans="1:12" s="1" customFormat="1" x14ac:dyDescent="0.25">
      <c r="A11" s="5" t="s">
        <v>7</v>
      </c>
      <c r="B11" s="5"/>
      <c r="F11" s="16"/>
      <c r="G11" s="13"/>
      <c r="H11" s="16"/>
    </row>
    <row r="12" spans="1:12" s="1" customFormat="1" x14ac:dyDescent="0.25">
      <c r="B12" s="6" t="s">
        <v>8</v>
      </c>
      <c r="C12" s="6"/>
      <c r="F12" s="16">
        <v>2999</v>
      </c>
      <c r="G12" s="13"/>
      <c r="H12" s="16">
        <v>2187</v>
      </c>
      <c r="J12" s="33">
        <v>5564</v>
      </c>
      <c r="L12" s="33">
        <v>4263</v>
      </c>
    </row>
    <row r="13" spans="1:12" s="1" customFormat="1" x14ac:dyDescent="0.25">
      <c r="B13" s="6" t="s">
        <v>9</v>
      </c>
      <c r="C13" s="6"/>
      <c r="F13" s="16">
        <v>24544</v>
      </c>
      <c r="G13" s="13"/>
      <c r="H13" s="16">
        <v>20805</v>
      </c>
      <c r="J13" s="33">
        <v>46864</v>
      </c>
      <c r="L13" s="33">
        <v>40943</v>
      </c>
    </row>
    <row r="14" spans="1:12" s="1" customFormat="1" x14ac:dyDescent="0.25">
      <c r="B14" s="30" t="s">
        <v>10</v>
      </c>
      <c r="C14" s="30"/>
      <c r="F14" s="16">
        <v>27704</v>
      </c>
      <c r="G14" s="13"/>
      <c r="H14" s="16">
        <v>20820</v>
      </c>
      <c r="J14" s="33">
        <v>52422</v>
      </c>
      <c r="L14" s="33">
        <v>40148</v>
      </c>
    </row>
    <row r="15" spans="1:12" s="1" customFormat="1" x14ac:dyDescent="0.25">
      <c r="B15" s="6" t="s">
        <v>11</v>
      </c>
      <c r="C15" s="6"/>
      <c r="F15" s="16">
        <v>16568</v>
      </c>
      <c r="G15" s="13"/>
      <c r="H15" s="16">
        <v>11774</v>
      </c>
      <c r="J15" s="33">
        <v>31560</v>
      </c>
      <c r="L15" s="33">
        <v>23496</v>
      </c>
    </row>
    <row r="16" spans="1:12" s="1" customFormat="1" x14ac:dyDescent="0.25">
      <c r="B16" s="6" t="s">
        <v>12</v>
      </c>
      <c r="C16" s="6"/>
      <c r="F16" s="16">
        <v>7600</v>
      </c>
      <c r="G16" s="13"/>
      <c r="H16" s="16">
        <v>5748</v>
      </c>
      <c r="J16" s="33">
        <v>14165</v>
      </c>
      <c r="L16" s="33">
        <v>11316</v>
      </c>
    </row>
    <row r="17" spans="1:12" s="1" customFormat="1" x14ac:dyDescent="0.25">
      <c r="B17" s="6" t="s">
        <v>55</v>
      </c>
      <c r="C17" s="6"/>
      <c r="F17" s="16">
        <v>2615</v>
      </c>
      <c r="G17" s="13"/>
      <c r="H17" s="16">
        <v>0</v>
      </c>
      <c r="J17" s="33">
        <f>12615-5000</f>
        <v>7615</v>
      </c>
      <c r="L17" s="33">
        <v>0</v>
      </c>
    </row>
    <row r="18" spans="1:12" s="1" customFormat="1" x14ac:dyDescent="0.25">
      <c r="A18" s="6"/>
      <c r="B18" s="6" t="s">
        <v>13</v>
      </c>
      <c r="F18" s="48">
        <f>SUM(F12:F17)</f>
        <v>82030</v>
      </c>
      <c r="G18" s="13"/>
      <c r="H18" s="48">
        <f>SUM(H12:H17)</f>
        <v>61334</v>
      </c>
      <c r="J18" s="48">
        <f>SUM(J12:J17)</f>
        <v>158190</v>
      </c>
      <c r="K18" s="33"/>
      <c r="L18" s="48">
        <f>SUM(L12:L17)</f>
        <v>120166</v>
      </c>
    </row>
    <row r="19" spans="1:12" s="1" customFormat="1" ht="12" customHeight="1" x14ac:dyDescent="0.25">
      <c r="A19" s="6"/>
      <c r="B19" s="6"/>
      <c r="F19" s="16"/>
      <c r="G19" s="13"/>
      <c r="H19" s="16"/>
    </row>
    <row r="20" spans="1:12" s="1" customFormat="1" x14ac:dyDescent="0.25">
      <c r="B20" s="6" t="s">
        <v>14</v>
      </c>
      <c r="C20" s="6"/>
      <c r="F20" s="18">
        <f>F9-F18</f>
        <v>-343</v>
      </c>
      <c r="G20" s="23"/>
      <c r="H20" s="18">
        <f>H9-H18</f>
        <v>-61332</v>
      </c>
      <c r="J20" s="18">
        <f>J9-J18</f>
        <v>-7015</v>
      </c>
      <c r="L20" s="18">
        <f>L9-L18</f>
        <v>-4330</v>
      </c>
    </row>
    <row r="21" spans="1:12" s="1" customFormat="1" ht="12" customHeight="1" x14ac:dyDescent="0.25">
      <c r="A21" s="6"/>
      <c r="B21" s="6"/>
      <c r="F21" s="34"/>
      <c r="G21" s="23"/>
      <c r="H21" s="34"/>
      <c r="J21" s="35"/>
      <c r="L21" s="35"/>
    </row>
    <row r="22" spans="1:12" s="1" customFormat="1" x14ac:dyDescent="0.25">
      <c r="B22" s="6" t="s">
        <v>41</v>
      </c>
      <c r="C22" s="6"/>
      <c r="F22" s="16">
        <v>252</v>
      </c>
      <c r="G22" s="13"/>
      <c r="H22" s="16">
        <v>-51</v>
      </c>
      <c r="J22" s="47">
        <v>118</v>
      </c>
      <c r="L22" s="47">
        <v>-1</v>
      </c>
    </row>
    <row r="23" spans="1:12" s="1" customFormat="1" x14ac:dyDescent="0.25">
      <c r="B23" s="6" t="s">
        <v>56</v>
      </c>
      <c r="C23" s="6"/>
      <c r="F23" s="16">
        <v>-5000</v>
      </c>
      <c r="G23" s="13"/>
      <c r="H23" s="16">
        <v>0</v>
      </c>
      <c r="J23" s="16">
        <v>-5000</v>
      </c>
      <c r="K23" s="33"/>
      <c r="L23" s="16">
        <v>0</v>
      </c>
    </row>
    <row r="24" spans="1:12" s="1" customFormat="1" x14ac:dyDescent="0.25">
      <c r="B24" s="6" t="s">
        <v>15</v>
      </c>
      <c r="C24" s="6"/>
      <c r="F24" s="36">
        <v>1328</v>
      </c>
      <c r="G24" s="37"/>
      <c r="H24" s="36">
        <v>1015</v>
      </c>
      <c r="J24" s="15">
        <v>2869</v>
      </c>
      <c r="L24" s="15">
        <v>1996</v>
      </c>
    </row>
    <row r="25" spans="1:12" s="1" customFormat="1" x14ac:dyDescent="0.25">
      <c r="B25" s="6"/>
      <c r="C25" s="6"/>
      <c r="F25" s="34"/>
      <c r="G25" s="37"/>
      <c r="H25" s="34"/>
      <c r="J25" s="6"/>
      <c r="L25" s="6"/>
    </row>
    <row r="26" spans="1:12" s="1" customFormat="1" x14ac:dyDescent="0.25">
      <c r="B26" s="6" t="s">
        <v>43</v>
      </c>
      <c r="C26" s="6"/>
      <c r="G26" s="37"/>
    </row>
    <row r="27" spans="1:12" s="1" customFormat="1" ht="15" customHeight="1" x14ac:dyDescent="0.25">
      <c r="B27" s="6" t="s">
        <v>44</v>
      </c>
      <c r="C27" s="6"/>
      <c r="F27" s="34">
        <f>SUM(F20:F24)</f>
        <v>-3763</v>
      </c>
      <c r="G27" s="37"/>
      <c r="H27" s="34">
        <f>SUM(H20:H24)</f>
        <v>-60368</v>
      </c>
      <c r="J27" s="34">
        <f>SUM(J20:J24)</f>
        <v>-9028</v>
      </c>
      <c r="L27" s="34">
        <f>SUM(L20:L24)</f>
        <v>-2335</v>
      </c>
    </row>
    <row r="28" spans="1:12" s="1" customFormat="1" ht="12" customHeight="1" x14ac:dyDescent="0.25">
      <c r="B28" s="6"/>
      <c r="C28" s="6"/>
      <c r="F28" s="34"/>
      <c r="G28" s="37"/>
      <c r="H28" s="34"/>
    </row>
    <row r="29" spans="1:12" s="1" customFormat="1" x14ac:dyDescent="0.25">
      <c r="B29" s="6" t="s">
        <v>47</v>
      </c>
      <c r="C29" s="6"/>
    </row>
    <row r="30" spans="1:12" s="1" customFormat="1" x14ac:dyDescent="0.25">
      <c r="B30" s="6" t="s">
        <v>42</v>
      </c>
      <c r="C30" s="6"/>
      <c r="F30" s="45">
        <v>-1128</v>
      </c>
      <c r="G30" s="13"/>
      <c r="H30" s="45">
        <v>785</v>
      </c>
      <c r="J30" s="15">
        <v>-2708</v>
      </c>
      <c r="L30" s="15">
        <v>-594</v>
      </c>
    </row>
    <row r="31" spans="1:12" s="1" customFormat="1" ht="12" customHeight="1" x14ac:dyDescent="0.25">
      <c r="B31" s="6"/>
      <c r="C31" s="6"/>
      <c r="F31" s="18"/>
      <c r="G31" s="23"/>
      <c r="H31" s="18"/>
    </row>
    <row r="32" spans="1:12" ht="13.2" x14ac:dyDescent="0.25">
      <c r="H32"/>
    </row>
    <row r="33" spans="2:12" s="1" customFormat="1" ht="14.4" thickBot="1" x14ac:dyDescent="0.3">
      <c r="B33" s="6" t="s">
        <v>16</v>
      </c>
      <c r="C33" s="6"/>
      <c r="F33" s="24">
        <f>F27-F30</f>
        <v>-2635</v>
      </c>
      <c r="G33" s="38"/>
      <c r="H33" s="24">
        <f>H27-H30</f>
        <v>-61153</v>
      </c>
      <c r="J33" s="24">
        <f>J27-J30</f>
        <v>-6320</v>
      </c>
      <c r="L33" s="24">
        <f>L27-L30</f>
        <v>-1741</v>
      </c>
    </row>
    <row r="34" spans="2:12" s="1" customFormat="1" ht="12" customHeight="1" thickTop="1" x14ac:dyDescent="0.25">
      <c r="B34" s="6"/>
      <c r="C34" s="6"/>
      <c r="F34" s="31"/>
      <c r="G34" s="38"/>
      <c r="H34" s="31"/>
    </row>
    <row r="35" spans="2:12" s="1" customFormat="1" x14ac:dyDescent="0.25">
      <c r="B35" s="6"/>
      <c r="C35" s="6"/>
      <c r="G35" s="38"/>
    </row>
    <row r="36" spans="2:12" s="1" customFormat="1" ht="14.4" thickBot="1" x14ac:dyDescent="0.3">
      <c r="B36" s="6" t="s">
        <v>53</v>
      </c>
      <c r="C36" s="6"/>
      <c r="F36" s="39">
        <f>+F33/F37</f>
        <v>-8.8580361044811248E-2</v>
      </c>
      <c r="G36" s="40"/>
      <c r="H36" s="39">
        <f>+H33/H37</f>
        <v>-2.0539060925639818</v>
      </c>
      <c r="J36" s="39">
        <f>+J33/J37</f>
        <v>-0.21428813616790424</v>
      </c>
      <c r="L36" s="39">
        <f>+L33/L37</f>
        <v>-6.2484298173204611E-2</v>
      </c>
    </row>
    <row r="37" spans="2:12" s="1" customFormat="1" ht="15" thickTop="1" thickBot="1" x14ac:dyDescent="0.3">
      <c r="B37" s="6" t="s">
        <v>54</v>
      </c>
      <c r="C37" s="6"/>
      <c r="F37" s="41">
        <v>29747</v>
      </c>
      <c r="G37" s="40"/>
      <c r="H37" s="41">
        <v>29774</v>
      </c>
      <c r="J37" s="42">
        <v>29493</v>
      </c>
      <c r="L37" s="42">
        <v>27863</v>
      </c>
    </row>
    <row r="38" spans="2:12" s="1" customFormat="1" ht="14.4" thickTop="1" x14ac:dyDescent="0.25">
      <c r="B38" s="6"/>
      <c r="C38" s="6"/>
      <c r="G38" s="38"/>
    </row>
    <row r="39" spans="2:12" s="1" customFormat="1" ht="14.4" thickBot="1" x14ac:dyDescent="0.3">
      <c r="B39" s="6" t="s">
        <v>45</v>
      </c>
      <c r="C39" s="6"/>
      <c r="F39" s="39">
        <f>F33/F40</f>
        <v>-8.8580361044811248E-2</v>
      </c>
      <c r="G39" s="40"/>
      <c r="H39" s="39">
        <f>H33/H40</f>
        <v>-2.1899015219337512</v>
      </c>
      <c r="J39" s="39">
        <f>J33/J40</f>
        <v>-0.21428813616790424</v>
      </c>
      <c r="L39" s="39">
        <f>L33/L40</f>
        <v>-6.2484298173204611E-2</v>
      </c>
    </row>
    <row r="40" spans="2:12" s="1" customFormat="1" ht="15" thickTop="1" thickBot="1" x14ac:dyDescent="0.3">
      <c r="B40" s="6" t="s">
        <v>46</v>
      </c>
      <c r="C40" s="6"/>
      <c r="F40" s="41">
        <v>29747</v>
      </c>
      <c r="G40" s="40"/>
      <c r="H40" s="41">
        <v>27925</v>
      </c>
      <c r="J40" s="42">
        <v>29493</v>
      </c>
      <c r="L40" s="42">
        <v>27863</v>
      </c>
    </row>
    <row r="41" spans="2:12" s="1" customFormat="1" ht="14.4" thickTop="1" x14ac:dyDescent="0.25">
      <c r="B41" s="6"/>
      <c r="C41" s="6"/>
      <c r="F41" s="12"/>
      <c r="G41" s="40"/>
      <c r="H41" s="12"/>
      <c r="J41" s="16"/>
      <c r="L41" s="16"/>
    </row>
    <row r="42" spans="2:12" s="1" customFormat="1" x14ac:dyDescent="0.25">
      <c r="B42" s="20" t="s">
        <v>57</v>
      </c>
      <c r="C42"/>
      <c r="D42"/>
      <c r="E42"/>
      <c r="F42"/>
      <c r="G42"/>
      <c r="H42"/>
      <c r="I42"/>
      <c r="J42"/>
      <c r="K42"/>
      <c r="L42"/>
    </row>
    <row r="43" spans="2:12" s="1" customFormat="1" ht="6" customHeight="1" x14ac:dyDescent="0.25">
      <c r="B43"/>
      <c r="C43"/>
      <c r="D43"/>
      <c r="E43"/>
      <c r="F43"/>
      <c r="G43"/>
      <c r="H43"/>
      <c r="I43"/>
      <c r="J43"/>
      <c r="K43"/>
      <c r="L43"/>
    </row>
    <row r="44" spans="2:12" s="1" customFormat="1" ht="14.4" thickBot="1" x14ac:dyDescent="0.3">
      <c r="B44" s="1" t="s">
        <v>50</v>
      </c>
      <c r="F44" s="46">
        <v>3111</v>
      </c>
      <c r="H44" s="46">
        <v>1421</v>
      </c>
      <c r="J44" s="46">
        <v>3154</v>
      </c>
      <c r="L44" s="24">
        <f>-1526</f>
        <v>-1526</v>
      </c>
    </row>
    <row r="45" spans="2:12" s="1" customFormat="1" ht="7.5" customHeight="1" thickTop="1" x14ac:dyDescent="0.25">
      <c r="B45"/>
      <c r="C45"/>
      <c r="D45"/>
      <c r="E45"/>
      <c r="F45"/>
      <c r="G45"/>
      <c r="H45" s="44"/>
      <c r="I45"/>
      <c r="J45" s="50"/>
      <c r="K45"/>
      <c r="L45"/>
    </row>
    <row r="46" spans="2:12" s="1" customFormat="1" ht="14.4" thickBot="1" x14ac:dyDescent="0.3">
      <c r="B46" s="1" t="s">
        <v>59</v>
      </c>
      <c r="F46" s="39">
        <f>+F44/32703</f>
        <v>9.5128887258049716E-2</v>
      </c>
      <c r="H46" s="39">
        <v>0.05</v>
      </c>
      <c r="J46" s="49">
        <f>+J44/32761</f>
        <v>9.6273007539452393E-2</v>
      </c>
      <c r="L46" s="39">
        <f>-0.05</f>
        <v>-0.05</v>
      </c>
    </row>
    <row r="47" spans="2:12" s="1" customFormat="1" ht="9.9" customHeight="1" thickTop="1" x14ac:dyDescent="0.25">
      <c r="B47"/>
      <c r="C47"/>
      <c r="D47"/>
      <c r="E47"/>
      <c r="F47"/>
      <c r="G47"/>
      <c r="H47"/>
      <c r="I47"/>
      <c r="J47" s="50"/>
      <c r="K47"/>
      <c r="L47"/>
    </row>
    <row r="48" spans="2:12" s="20" customFormat="1" x14ac:dyDescent="0.25">
      <c r="B48" s="20" t="s">
        <v>58</v>
      </c>
      <c r="J48" s="51"/>
    </row>
    <row r="49" spans="2:12" ht="8.25" customHeight="1" x14ac:dyDescent="0.25">
      <c r="J49" s="50"/>
    </row>
    <row r="50" spans="2:12" s="1" customFormat="1" ht="14.4" thickBot="1" x14ac:dyDescent="0.3">
      <c r="B50" s="1" t="s">
        <v>51</v>
      </c>
      <c r="F50" s="46">
        <v>4305</v>
      </c>
      <c r="H50" s="46">
        <v>1421</v>
      </c>
      <c r="J50" s="46">
        <v>5042</v>
      </c>
      <c r="L50" s="24">
        <f>-1526</f>
        <v>-1526</v>
      </c>
    </row>
    <row r="51" spans="2:12" ht="14.4" thickTop="1" x14ac:dyDescent="0.25">
      <c r="J51" s="50"/>
    </row>
    <row r="52" spans="2:12" s="1" customFormat="1" ht="14.4" thickBot="1" x14ac:dyDescent="0.3">
      <c r="B52" s="1" t="s">
        <v>59</v>
      </c>
      <c r="F52" s="39">
        <f>+F50/32703</f>
        <v>0.13163929914686726</v>
      </c>
      <c r="H52" s="39">
        <v>0.05</v>
      </c>
      <c r="J52" s="49">
        <f>+J50/32761</f>
        <v>0.15390250602850949</v>
      </c>
      <c r="L52" s="39">
        <f>-0.05</f>
        <v>-0.05</v>
      </c>
    </row>
    <row r="53" spans="2:12" ht="14.4" thickTop="1" x14ac:dyDescent="0.25"/>
  </sheetData>
  <phoneticPr fontId="0" type="noConversion"/>
  <pageMargins left="0.25" right="0.25" top="1.36" bottom="0" header="0.53" footer="0"/>
  <pageSetup scale="86" orientation="portrait" r:id="rId1"/>
  <headerFooter alignWithMargins="0">
    <oddHeader xml:space="preserve">&amp;C&amp;"Times New Roman,Bold"&amp;12ASPEN TECHNOLOGY, INC.
CONSOLIDATED CONDENSED STATEMENTS OF OPERATIONS&amp;"Arial,Regular"&amp;10
&amp;"Times New Roman,Regular"(Dollars in thousands, except per share data)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zoomScale="75" workbookViewId="0">
      <selection activeCell="L24" sqref="L24"/>
    </sheetView>
  </sheetViews>
  <sheetFormatPr defaultRowHeight="13.2" x14ac:dyDescent="0.25"/>
  <cols>
    <col min="1" max="1" width="2.44140625" customWidth="1"/>
    <col min="6" max="6" width="16.88671875" customWidth="1"/>
    <col min="7" max="7" width="13.109375" customWidth="1"/>
    <col min="8" max="8" width="9.44140625" customWidth="1"/>
    <col min="9" max="9" width="13" customWidth="1"/>
  </cols>
  <sheetData>
    <row r="1" spans="1:9" s="1" customFormat="1" ht="13.8" x14ac:dyDescent="0.25"/>
    <row r="2" spans="1:9" s="1" customFormat="1" ht="13.8" x14ac:dyDescent="0.25">
      <c r="H2" s="2"/>
      <c r="I2" s="3"/>
    </row>
    <row r="3" spans="1:9" s="1" customFormat="1" ht="13.8" x14ac:dyDescent="0.25">
      <c r="G3" s="1" t="s">
        <v>2</v>
      </c>
      <c r="I3" s="53" t="s">
        <v>52</v>
      </c>
    </row>
    <row r="4" spans="1:9" s="1" customFormat="1" ht="13.8" x14ac:dyDescent="0.25">
      <c r="G4" s="4">
        <v>2000</v>
      </c>
      <c r="H4" s="2"/>
      <c r="I4" s="4">
        <v>2000</v>
      </c>
    </row>
    <row r="5" spans="1:9" s="1" customFormat="1" ht="13.8" x14ac:dyDescent="0.25">
      <c r="A5" s="5" t="s">
        <v>17</v>
      </c>
      <c r="B5" s="6"/>
      <c r="C5" s="6"/>
      <c r="D5" s="6"/>
      <c r="G5" s="7"/>
      <c r="H5" s="6"/>
    </row>
    <row r="6" spans="1:9" s="1" customFormat="1" ht="13.8" x14ac:dyDescent="0.25">
      <c r="A6" s="1" t="s">
        <v>18</v>
      </c>
      <c r="B6" s="6"/>
      <c r="C6" s="6"/>
      <c r="D6" s="6"/>
      <c r="G6" s="8"/>
      <c r="H6" s="6"/>
    </row>
    <row r="7" spans="1:9" s="1" customFormat="1" ht="13.8" x14ac:dyDescent="0.25">
      <c r="B7" s="6" t="s">
        <v>19</v>
      </c>
      <c r="C7" s="6"/>
      <c r="D7" s="6"/>
      <c r="G7" s="9">
        <v>83160</v>
      </c>
      <c r="H7" s="10"/>
      <c r="I7" s="32">
        <v>113532</v>
      </c>
    </row>
    <row r="8" spans="1:9" s="1" customFormat="1" ht="13.8" x14ac:dyDescent="0.25">
      <c r="B8" s="6" t="s">
        <v>20</v>
      </c>
      <c r="C8" s="6"/>
      <c r="D8" s="6"/>
      <c r="G8" s="11">
        <v>107032</v>
      </c>
      <c r="H8" s="10"/>
      <c r="I8" s="33">
        <v>103675</v>
      </c>
    </row>
    <row r="9" spans="1:9" s="1" customFormat="1" ht="13.8" x14ac:dyDescent="0.25">
      <c r="B9" s="6" t="s">
        <v>21</v>
      </c>
      <c r="C9" s="6"/>
      <c r="D9" s="6"/>
      <c r="G9" s="12">
        <v>29566</v>
      </c>
      <c r="H9" s="13"/>
      <c r="I9" s="33">
        <v>24873</v>
      </c>
    </row>
    <row r="10" spans="1:9" s="1" customFormat="1" ht="13.8" x14ac:dyDescent="0.25">
      <c r="B10" s="6" t="s">
        <v>49</v>
      </c>
      <c r="C10" s="6"/>
      <c r="D10" s="6"/>
      <c r="G10" s="12">
        <v>3300</v>
      </c>
      <c r="H10" s="13"/>
      <c r="I10" s="33">
        <v>3300</v>
      </c>
    </row>
    <row r="11" spans="1:9" s="1" customFormat="1" ht="13.8" x14ac:dyDescent="0.25">
      <c r="B11" s="6" t="s">
        <v>22</v>
      </c>
      <c r="C11" s="6"/>
      <c r="D11" s="6"/>
      <c r="G11" s="14">
        <v>18388</v>
      </c>
      <c r="H11" s="13"/>
      <c r="I11" s="15">
        <v>16175</v>
      </c>
    </row>
    <row r="12" spans="1:9" s="1" customFormat="1" ht="12" customHeight="1" x14ac:dyDescent="0.25">
      <c r="B12" s="6"/>
      <c r="C12" s="6"/>
      <c r="D12" s="6"/>
      <c r="G12" s="16"/>
      <c r="H12" s="13"/>
      <c r="I12" s="33"/>
    </row>
    <row r="13" spans="1:9" s="1" customFormat="1" ht="13.8" x14ac:dyDescent="0.25">
      <c r="B13" s="6" t="s">
        <v>23</v>
      </c>
      <c r="C13" s="6"/>
      <c r="G13" s="15">
        <f>SUM(G7:G12)</f>
        <v>241446</v>
      </c>
      <c r="H13" s="13"/>
      <c r="I13" s="15">
        <f>SUM(I7:I11)</f>
        <v>261555</v>
      </c>
    </row>
    <row r="14" spans="1:9" s="1" customFormat="1" ht="12" customHeight="1" x14ac:dyDescent="0.25">
      <c r="D14" s="6"/>
      <c r="I14" s="33"/>
    </row>
    <row r="15" spans="1:9" s="1" customFormat="1" ht="13.8" x14ac:dyDescent="0.25">
      <c r="A15" s="17" t="s">
        <v>24</v>
      </c>
      <c r="B15" s="6"/>
      <c r="C15" s="6"/>
      <c r="D15" s="6"/>
      <c r="G15" s="18">
        <v>38729</v>
      </c>
      <c r="H15" s="13"/>
      <c r="I15" s="33">
        <v>28301</v>
      </c>
    </row>
    <row r="16" spans="1:9" s="1" customFormat="1" ht="13.8" x14ac:dyDescent="0.25">
      <c r="A16" s="6" t="s">
        <v>25</v>
      </c>
      <c r="B16" s="6"/>
      <c r="C16" s="6"/>
      <c r="D16" s="6"/>
      <c r="G16" s="18">
        <v>42385</v>
      </c>
      <c r="H16" s="13"/>
      <c r="I16" s="33">
        <v>36093</v>
      </c>
    </row>
    <row r="17" spans="1:9" s="1" customFormat="1" ht="13.8" x14ac:dyDescent="0.25">
      <c r="A17" s="6" t="s">
        <v>26</v>
      </c>
      <c r="B17" s="6"/>
      <c r="C17" s="6"/>
      <c r="D17" s="6"/>
      <c r="G17" s="18">
        <v>7654</v>
      </c>
      <c r="H17" s="13"/>
      <c r="I17" s="33">
        <v>7026</v>
      </c>
    </row>
    <row r="18" spans="1:9" s="1" customFormat="1" ht="13.8" x14ac:dyDescent="0.25">
      <c r="A18" s="6" t="s">
        <v>27</v>
      </c>
      <c r="B18" s="6"/>
      <c r="C18" s="6"/>
      <c r="D18" s="6"/>
      <c r="G18" s="18">
        <v>29409</v>
      </c>
      <c r="H18" s="13"/>
      <c r="I18" s="33">
        <v>8856</v>
      </c>
    </row>
    <row r="19" spans="1:9" s="1" customFormat="1" ht="13.8" x14ac:dyDescent="0.25">
      <c r="A19" s="6" t="s">
        <v>49</v>
      </c>
      <c r="B19" s="6"/>
      <c r="C19" s="6"/>
      <c r="D19" s="6"/>
      <c r="G19" s="18">
        <v>4027</v>
      </c>
      <c r="H19" s="13"/>
      <c r="I19" s="33">
        <v>10130</v>
      </c>
    </row>
    <row r="20" spans="1:9" s="1" customFormat="1" ht="13.8" x14ac:dyDescent="0.25">
      <c r="A20" s="6" t="s">
        <v>28</v>
      </c>
      <c r="B20" s="6"/>
      <c r="C20" s="6"/>
      <c r="D20" s="6"/>
      <c r="G20" s="14">
        <v>11661</v>
      </c>
      <c r="H20" s="13"/>
      <c r="I20" s="15">
        <v>12984</v>
      </c>
    </row>
    <row r="21" spans="1:9" s="1" customFormat="1" ht="12" customHeight="1" x14ac:dyDescent="0.25">
      <c r="I21" s="33"/>
    </row>
    <row r="22" spans="1:9" s="1" customFormat="1" ht="14.4" thickBot="1" x14ac:dyDescent="0.3">
      <c r="B22" s="1" t="s">
        <v>29</v>
      </c>
      <c r="G22" s="19">
        <f>SUM(G13:G20)</f>
        <v>375311</v>
      </c>
      <c r="H22" s="10"/>
      <c r="I22" s="46">
        <f>SUM(I13:I20)</f>
        <v>364945</v>
      </c>
    </row>
    <row r="23" spans="1:9" s="1" customFormat="1" ht="14.4" thickTop="1" x14ac:dyDescent="0.25">
      <c r="D23" s="6"/>
      <c r="I23" s="33"/>
    </row>
    <row r="24" spans="1:9" s="1" customFormat="1" ht="13.8" x14ac:dyDescent="0.25">
      <c r="I24" s="33"/>
    </row>
    <row r="25" spans="1:9" s="1" customFormat="1" ht="13.8" x14ac:dyDescent="0.25">
      <c r="A25" s="5" t="s">
        <v>30</v>
      </c>
      <c r="B25" s="5"/>
      <c r="C25" s="5"/>
      <c r="D25" s="5"/>
      <c r="E25" s="20"/>
      <c r="G25" s="21"/>
      <c r="H25" s="10"/>
      <c r="I25" s="33"/>
    </row>
    <row r="26" spans="1:9" s="1" customFormat="1" ht="13.8" x14ac:dyDescent="0.25">
      <c r="A26" s="6" t="s">
        <v>31</v>
      </c>
      <c r="B26" s="6"/>
      <c r="C26" s="6"/>
      <c r="D26" s="6"/>
      <c r="G26" s="21"/>
      <c r="H26" s="10"/>
    </row>
    <row r="27" spans="1:9" s="1" customFormat="1" ht="13.8" x14ac:dyDescent="0.25">
      <c r="B27" s="6" t="s">
        <v>32</v>
      </c>
      <c r="C27" s="6"/>
      <c r="D27" s="6"/>
      <c r="E27" s="6"/>
      <c r="G27" s="9">
        <v>2733</v>
      </c>
      <c r="H27" s="10"/>
      <c r="I27" s="32">
        <v>1327</v>
      </c>
    </row>
    <row r="28" spans="1:9" s="1" customFormat="1" ht="13.8" x14ac:dyDescent="0.25">
      <c r="B28" s="6" t="s">
        <v>48</v>
      </c>
      <c r="C28" s="6"/>
      <c r="D28" s="6"/>
      <c r="E28" s="6"/>
      <c r="G28" s="22">
        <v>41126</v>
      </c>
      <c r="H28" s="13"/>
      <c r="I28" s="33">
        <v>53392</v>
      </c>
    </row>
    <row r="29" spans="1:9" s="1" customFormat="1" ht="13.8" x14ac:dyDescent="0.25">
      <c r="B29" s="6" t="s">
        <v>33</v>
      </c>
      <c r="C29" s="6"/>
      <c r="D29" s="6"/>
      <c r="E29" s="6"/>
      <c r="G29" s="16">
        <v>19207</v>
      </c>
      <c r="H29" s="13"/>
      <c r="I29" s="33">
        <v>13903</v>
      </c>
    </row>
    <row r="30" spans="1:9" s="1" customFormat="1" ht="13.8" x14ac:dyDescent="0.25">
      <c r="B30" s="6" t="s">
        <v>34</v>
      </c>
      <c r="C30" s="6"/>
      <c r="D30" s="6"/>
      <c r="E30" s="6"/>
      <c r="G30" s="16">
        <v>23599</v>
      </c>
      <c r="H30" s="13"/>
      <c r="I30" s="33">
        <v>23553</v>
      </c>
    </row>
    <row r="31" spans="1:9" s="1" customFormat="1" ht="13.8" x14ac:dyDescent="0.25">
      <c r="B31" s="6" t="s">
        <v>35</v>
      </c>
      <c r="C31" s="6"/>
      <c r="D31" s="6"/>
      <c r="G31" s="48">
        <f>SUM(G27:G30)</f>
        <v>86665</v>
      </c>
      <c r="H31" s="13"/>
      <c r="I31" s="48">
        <f>SUM(I27:I30)</f>
        <v>92175</v>
      </c>
    </row>
    <row r="32" spans="1:9" s="1" customFormat="1" ht="12" customHeight="1" x14ac:dyDescent="0.25">
      <c r="A32" s="6"/>
      <c r="B32" s="6"/>
      <c r="C32" s="6"/>
      <c r="D32" s="6"/>
      <c r="G32" s="16"/>
      <c r="H32" s="13"/>
      <c r="I32" s="33"/>
    </row>
    <row r="33" spans="1:9" s="1" customFormat="1" ht="13.8" x14ac:dyDescent="0.25">
      <c r="A33" s="6" t="s">
        <v>36</v>
      </c>
      <c r="B33" s="6"/>
      <c r="C33" s="6"/>
      <c r="D33" s="6"/>
      <c r="G33" s="16">
        <v>88489</v>
      </c>
      <c r="H33" s="13"/>
      <c r="I33" s="33">
        <v>88173</v>
      </c>
    </row>
    <row r="34" spans="1:9" s="1" customFormat="1" ht="13.8" x14ac:dyDescent="0.25">
      <c r="A34" s="6" t="s">
        <v>37</v>
      </c>
      <c r="B34" s="6"/>
      <c r="C34" s="6"/>
      <c r="D34" s="6"/>
      <c r="G34" s="16">
        <v>13199</v>
      </c>
      <c r="H34" s="13"/>
      <c r="I34" s="33">
        <v>14374</v>
      </c>
    </row>
    <row r="35" spans="1:9" s="1" customFormat="1" ht="13.8" x14ac:dyDescent="0.25">
      <c r="A35" s="6" t="s">
        <v>38</v>
      </c>
      <c r="B35" s="6"/>
      <c r="C35" s="6"/>
      <c r="D35" s="6"/>
      <c r="G35" s="15">
        <v>832</v>
      </c>
      <c r="H35" s="13"/>
      <c r="I35" s="15">
        <v>1025</v>
      </c>
    </row>
    <row r="36" spans="1:9" s="1" customFormat="1" ht="12" customHeight="1" x14ac:dyDescent="0.25">
      <c r="I36" s="33"/>
    </row>
    <row r="37" spans="1:9" s="1" customFormat="1" ht="13.8" x14ac:dyDescent="0.25">
      <c r="A37" s="6" t="s">
        <v>39</v>
      </c>
      <c r="B37" s="6"/>
      <c r="C37" s="6"/>
      <c r="D37" s="6"/>
      <c r="G37" s="15">
        <v>186126</v>
      </c>
      <c r="H37" s="23"/>
      <c r="I37" s="15">
        <v>169198</v>
      </c>
    </row>
    <row r="38" spans="1:9" s="1" customFormat="1" ht="14.4" thickBot="1" x14ac:dyDescent="0.3">
      <c r="A38" s="6"/>
      <c r="B38" s="6" t="s">
        <v>40</v>
      </c>
      <c r="C38" s="6"/>
      <c r="D38" s="6"/>
      <c r="G38" s="24">
        <f>SUM(G31:G37)</f>
        <v>375311</v>
      </c>
      <c r="H38" s="13"/>
      <c r="I38" s="46">
        <f>SUM(I31:I37)</f>
        <v>364945</v>
      </c>
    </row>
    <row r="39" spans="1:9" s="1" customFormat="1" ht="14.4" thickTop="1" x14ac:dyDescent="0.25">
      <c r="A39" s="5"/>
      <c r="B39" s="6"/>
      <c r="C39" s="6"/>
      <c r="D39" s="6"/>
      <c r="G39" s="25"/>
      <c r="H39" s="13"/>
      <c r="I39" s="33"/>
    </row>
    <row r="40" spans="1:9" s="1" customFormat="1" ht="13.8" x14ac:dyDescent="0.25">
      <c r="A40" s="6"/>
      <c r="B40" s="6"/>
      <c r="C40" s="6"/>
      <c r="D40" s="6"/>
      <c r="G40" s="26"/>
      <c r="H40" s="13"/>
      <c r="I40" s="16"/>
    </row>
    <row r="41" spans="1:9" s="1" customFormat="1" ht="13.8" x14ac:dyDescent="0.25">
      <c r="A41" s="6"/>
      <c r="B41" s="6"/>
      <c r="C41" s="6"/>
      <c r="D41" s="6"/>
      <c r="G41" s="27"/>
      <c r="H41" s="13"/>
      <c r="I41" s="52"/>
    </row>
    <row r="42" spans="1:9" s="1" customFormat="1" ht="13.8" x14ac:dyDescent="0.25">
      <c r="A42" s="6"/>
      <c r="B42" s="6"/>
      <c r="C42" s="6"/>
      <c r="D42" s="6"/>
      <c r="G42" s="27"/>
      <c r="H42" s="13"/>
      <c r="I42" s="16"/>
    </row>
    <row r="43" spans="1:9" s="1" customFormat="1" ht="13.8" x14ac:dyDescent="0.25"/>
    <row r="44" spans="1:9" s="1" customFormat="1" ht="13.8" x14ac:dyDescent="0.25"/>
  </sheetData>
  <phoneticPr fontId="0" type="noConversion"/>
  <pageMargins left="0.75" right="0.75" top="1.44" bottom="1" header="0.77" footer="0.5"/>
  <pageSetup scale="97" orientation="portrait" horizontalDpi="300" verticalDpi="300" r:id="rId1"/>
  <headerFooter alignWithMargins="0">
    <oddHeader>&amp;C&amp;"Times New Roman,Bold"&amp;12ASPEN TECHNOLOGY, INC.
CONSOLIDATED CONDENSED BALANCE SHEET&amp;"Arial,Regular"&amp;10
&amp;"Times New Roman,Regular"(Dollars in thousands)</oddHeader>
    <oddFooter>&amp;C# # #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P&amp;L</vt:lpstr>
      <vt:lpstr>Balance Sheet</vt:lpstr>
      <vt:lpstr>sheet3</vt:lpstr>
      <vt:lpstr>Sheet5</vt:lpstr>
      <vt:lpstr>Sheet4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'P&amp;L'!Print_Area</vt:lpstr>
    </vt:vector>
  </TitlesOfParts>
  <Company>Cambridge, Ma 02141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Aspen Technology</dc:creator>
  <cp:lastModifiedBy>Aniket Gupta</cp:lastModifiedBy>
  <cp:lastPrinted>2001-01-24T19:22:22Z</cp:lastPrinted>
  <dcterms:created xsi:type="dcterms:W3CDTF">1997-01-17T19:57:24Z</dcterms:created>
  <dcterms:modified xsi:type="dcterms:W3CDTF">2024-02-03T22:15:52Z</dcterms:modified>
</cp:coreProperties>
</file>