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841276D0-BE52-41F7-88A0-C1507C76DD83}" xr6:coauthVersionLast="47" xr6:coauthVersionMax="47" xr10:uidLastSave="{00000000-0000-0000-0000-000000000000}"/>
  <bookViews>
    <workbookView xWindow="3348" yWindow="3348" windowWidth="17280" windowHeight="8880"/>
  </bookViews>
  <sheets>
    <sheet name="Income" sheetId="4" r:id="rId1"/>
    <sheet name="Balance Sheet" sheetId="6" r:id="rId2"/>
    <sheet name="Cashflow" sheetId="7" r:id="rId3"/>
    <sheet name="Depreciation" sheetId="10" r:id="rId4"/>
    <sheet name="simple income" sheetId="8" r:id="rId5"/>
    <sheet name="RoadMap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E4" i="6"/>
  <c r="F4" i="6"/>
  <c r="G4" i="6"/>
  <c r="H4" i="6"/>
  <c r="I4" i="6"/>
  <c r="J4" i="6"/>
  <c r="K4" i="6"/>
  <c r="L4" i="6"/>
  <c r="M4" i="6"/>
  <c r="N4" i="6"/>
  <c r="O4" i="6"/>
  <c r="P4" i="6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D8" i="6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E9" i="6"/>
  <c r="P10" i="6"/>
  <c r="E14" i="6"/>
  <c r="E18" i="6"/>
  <c r="A1" i="7"/>
  <c r="D4" i="7"/>
  <c r="E4" i="7"/>
  <c r="F4" i="7"/>
  <c r="G4" i="7"/>
  <c r="H4" i="7"/>
  <c r="I4" i="7"/>
  <c r="J4" i="7"/>
  <c r="K4" i="7"/>
  <c r="L4" i="7"/>
  <c r="M4" i="7"/>
  <c r="N4" i="7"/>
  <c r="O4" i="7"/>
  <c r="O7" i="7"/>
  <c r="A1" i="10"/>
  <c r="E2" i="10"/>
  <c r="F2" i="10"/>
  <c r="G2" i="10"/>
  <c r="H2" i="10"/>
  <c r="I2" i="10"/>
  <c r="J2" i="10"/>
  <c r="K2" i="10"/>
  <c r="L2" i="10"/>
  <c r="M2" i="10"/>
  <c r="N2" i="10"/>
  <c r="O2" i="10"/>
  <c r="P2" i="10"/>
  <c r="B4" i="10"/>
  <c r="C5" i="10"/>
  <c r="D6" i="10"/>
  <c r="E6" i="10"/>
  <c r="E8" i="10" s="1"/>
  <c r="E7" i="10"/>
  <c r="D7" i="7" s="1"/>
  <c r="E11" i="10"/>
  <c r="P11" i="10"/>
  <c r="F3" i="4"/>
  <c r="F6" i="4" s="1"/>
  <c r="G3" i="4"/>
  <c r="D4" i="4"/>
  <c r="F4" i="4" s="1"/>
  <c r="F10" i="4" s="1"/>
  <c r="F12" i="4" s="1"/>
  <c r="G4" i="4"/>
  <c r="H4" i="4" s="1"/>
  <c r="I4" i="4" s="1"/>
  <c r="J4" i="4" s="1"/>
  <c r="K4" i="4"/>
  <c r="L4" i="4" s="1"/>
  <c r="M4" i="4" s="1"/>
  <c r="N4" i="4" s="1"/>
  <c r="O4" i="4"/>
  <c r="P4" i="4" s="1"/>
  <c r="E5" i="4"/>
  <c r="E16" i="4" s="1"/>
  <c r="F5" i="4"/>
  <c r="G5" i="4"/>
  <c r="E6" i="4"/>
  <c r="E15" i="4" s="1"/>
  <c r="E17" i="4" s="1"/>
  <c r="G6" i="4"/>
  <c r="D7" i="4"/>
  <c r="F8" i="4" s="1"/>
  <c r="D8" i="4"/>
  <c r="G8" i="4"/>
  <c r="E10" i="4"/>
  <c r="E12" i="4" s="1"/>
  <c r="D11" i="4"/>
  <c r="E11" i="4" s="1"/>
  <c r="F11" i="4"/>
  <c r="F16" i="4"/>
  <c r="F22" i="4"/>
  <c r="G22" i="4"/>
  <c r="E24" i="4"/>
  <c r="E29" i="4" s="1"/>
  <c r="F24" i="4"/>
  <c r="G24" i="4"/>
  <c r="H24" i="4"/>
  <c r="I24" i="4"/>
  <c r="J24" i="4"/>
  <c r="K24" i="4"/>
  <c r="L24" i="4"/>
  <c r="M24" i="4"/>
  <c r="N24" i="4"/>
  <c r="O24" i="4"/>
  <c r="P24" i="4"/>
  <c r="I25" i="4"/>
  <c r="J25" i="4"/>
  <c r="K25" i="4"/>
  <c r="N25" i="4" s="1"/>
  <c r="L25" i="4"/>
  <c r="M25" i="4"/>
  <c r="P25" i="4" s="1"/>
  <c r="O25" i="4"/>
  <c r="E27" i="4"/>
  <c r="F27" i="4" s="1"/>
  <c r="F29" i="4" s="1"/>
  <c r="G27" i="4"/>
  <c r="H27" i="4"/>
  <c r="I27" i="4" s="1"/>
  <c r="J27" i="4" s="1"/>
  <c r="K27" i="4" s="1"/>
  <c r="L27" i="4" s="1"/>
  <c r="M27" i="4" s="1"/>
  <c r="N27" i="4" s="1"/>
  <c r="O27" i="4" s="1"/>
  <c r="P27" i="4" s="1"/>
  <c r="F28" i="4"/>
  <c r="G28" i="4" s="1"/>
  <c r="H28" i="4"/>
  <c r="I28" i="4" s="1"/>
  <c r="J28" i="4" s="1"/>
  <c r="K28" i="4" s="1"/>
  <c r="L28" i="4"/>
  <c r="M28" i="4"/>
  <c r="N28" i="4" s="1"/>
  <c r="O28" i="4" s="1"/>
  <c r="P28" i="4" s="1"/>
  <c r="E31" i="4"/>
  <c r="P31" i="4"/>
  <c r="B1" i="11"/>
  <c r="B1" i="8"/>
  <c r="F4" i="8"/>
  <c r="G4" i="8"/>
  <c r="H4" i="8"/>
  <c r="H5" i="8" s="1"/>
  <c r="I4" i="8"/>
  <c r="E5" i="8"/>
  <c r="F5" i="8"/>
  <c r="G5" i="8"/>
  <c r="F7" i="8"/>
  <c r="F9" i="8" s="1"/>
  <c r="G7" i="8"/>
  <c r="H7" i="8"/>
  <c r="I7" i="8"/>
  <c r="J7" i="8"/>
  <c r="K7" i="8" s="1"/>
  <c r="L7" i="8"/>
  <c r="F8" i="8"/>
  <c r="G8" i="8"/>
  <c r="E9" i="8"/>
  <c r="E11" i="8" s="1"/>
  <c r="E15" i="8" s="1"/>
  <c r="E16" i="8" s="1"/>
  <c r="F11" i="8"/>
  <c r="F15" i="8" s="1"/>
  <c r="F16" i="8" s="1"/>
  <c r="F13" i="8"/>
  <c r="G13" i="8" s="1"/>
  <c r="H13" i="8" s="1"/>
  <c r="I13" i="8" s="1"/>
  <c r="J13" i="8"/>
  <c r="K13" i="8"/>
  <c r="L13" i="8"/>
  <c r="M13" i="8" s="1"/>
  <c r="N13" i="8"/>
  <c r="O13" i="8" s="1"/>
  <c r="P13" i="8" s="1"/>
  <c r="F13" i="4" l="1"/>
  <c r="G29" i="4"/>
  <c r="H22" i="4"/>
  <c r="G10" i="4"/>
  <c r="G12" i="4" s="1"/>
  <c r="F6" i="10"/>
  <c r="E10" i="6"/>
  <c r="E13" i="4"/>
  <c r="E19" i="4"/>
  <c r="G11" i="4"/>
  <c r="H3" i="4"/>
  <c r="D11" i="7"/>
  <c r="F18" i="6"/>
  <c r="J4" i="8"/>
  <c r="I5" i="8"/>
  <c r="H8" i="8"/>
  <c r="I8" i="8" s="1"/>
  <c r="J8" i="8" s="1"/>
  <c r="K8" i="8" s="1"/>
  <c r="L8" i="8" s="1"/>
  <c r="M8" i="8" s="1"/>
  <c r="N8" i="8" s="1"/>
  <c r="O8" i="8" s="1"/>
  <c r="P8" i="8" s="1"/>
  <c r="G9" i="8"/>
  <c r="G11" i="8" s="1"/>
  <c r="G15" i="8" s="1"/>
  <c r="G16" i="8" s="1"/>
  <c r="L9" i="8"/>
  <c r="M7" i="8"/>
  <c r="H8" i="4"/>
  <c r="G16" i="4"/>
  <c r="E15" i="6"/>
  <c r="F14" i="6"/>
  <c r="F7" i="4"/>
  <c r="G13" i="4" l="1"/>
  <c r="G7" i="4"/>
  <c r="F15" i="4"/>
  <c r="F17" i="4" s="1"/>
  <c r="F19" i="4" s="1"/>
  <c r="H6" i="4"/>
  <c r="H11" i="4"/>
  <c r="H5" i="4"/>
  <c r="H16" i="4" s="1"/>
  <c r="H10" i="4"/>
  <c r="H12" i="4" s="1"/>
  <c r="I3" i="4"/>
  <c r="I22" i="4"/>
  <c r="H29" i="4"/>
  <c r="H9" i="8"/>
  <c r="H11" i="8" s="1"/>
  <c r="H15" i="8" s="1"/>
  <c r="H16" i="8" s="1"/>
  <c r="I8" i="4"/>
  <c r="J5" i="8"/>
  <c r="K4" i="8"/>
  <c r="K9" i="8"/>
  <c r="F15" i="6"/>
  <c r="G14" i="6"/>
  <c r="E20" i="4"/>
  <c r="E33" i="4"/>
  <c r="J9" i="8"/>
  <c r="N7" i="8"/>
  <c r="M9" i="8"/>
  <c r="G18" i="6"/>
  <c r="F7" i="10"/>
  <c r="F8" i="10"/>
  <c r="I9" i="8"/>
  <c r="I11" i="8" s="1"/>
  <c r="I15" i="8" s="1"/>
  <c r="I16" i="8" s="1"/>
  <c r="J11" i="8" l="1"/>
  <c r="J15" i="8" s="1"/>
  <c r="J16" i="8" s="1"/>
  <c r="F10" i="6"/>
  <c r="G6" i="10"/>
  <c r="E7" i="7"/>
  <c r="F31" i="4"/>
  <c r="F11" i="10"/>
  <c r="F9" i="6"/>
  <c r="H15" i="4"/>
  <c r="H17" i="4" s="1"/>
  <c r="H18" i="6"/>
  <c r="J22" i="4"/>
  <c r="I29" i="4"/>
  <c r="H13" i="4"/>
  <c r="H19" i="4"/>
  <c r="E19" i="6"/>
  <c r="E20" i="6" s="1"/>
  <c r="E22" i="6" s="1"/>
  <c r="D6" i="7"/>
  <c r="D13" i="7" s="1"/>
  <c r="E6" i="6" s="1"/>
  <c r="E34" i="4"/>
  <c r="J8" i="4"/>
  <c r="I16" i="4"/>
  <c r="H14" i="6"/>
  <c r="G15" i="6"/>
  <c r="F33" i="4"/>
  <c r="F20" i="4"/>
  <c r="H7" i="4"/>
  <c r="I7" i="4" s="1"/>
  <c r="J7" i="4" s="1"/>
  <c r="K7" i="4" s="1"/>
  <c r="L7" i="4" s="1"/>
  <c r="M7" i="4" s="1"/>
  <c r="N7" i="4" s="1"/>
  <c r="O7" i="4" s="1"/>
  <c r="P7" i="4" s="1"/>
  <c r="G15" i="4"/>
  <c r="G17" i="4" s="1"/>
  <c r="G19" i="4" s="1"/>
  <c r="O7" i="8"/>
  <c r="N9" i="8"/>
  <c r="L4" i="8"/>
  <c r="K5" i="8"/>
  <c r="K11" i="8" s="1"/>
  <c r="K15" i="8" s="1"/>
  <c r="K16" i="8" s="1"/>
  <c r="J3" i="4"/>
  <c r="I6" i="4"/>
  <c r="I15" i="4" s="1"/>
  <c r="I17" i="4" s="1"/>
  <c r="I11" i="4"/>
  <c r="I5" i="4"/>
  <c r="I10" i="4"/>
  <c r="I12" i="4" s="1"/>
  <c r="E11" i="6" l="1"/>
  <c r="H20" i="4"/>
  <c r="J5" i="4"/>
  <c r="J16" i="4" s="1"/>
  <c r="J10" i="4"/>
  <c r="J12" i="4" s="1"/>
  <c r="J6" i="4"/>
  <c r="J15" i="4" s="1"/>
  <c r="K3" i="4"/>
  <c r="J11" i="4"/>
  <c r="M4" i="8"/>
  <c r="L5" i="8"/>
  <c r="L11" i="8" s="1"/>
  <c r="L15" i="8" s="1"/>
  <c r="L16" i="8" s="1"/>
  <c r="I13" i="4"/>
  <c r="I19" i="4"/>
  <c r="G8" i="10"/>
  <c r="G7" i="10"/>
  <c r="G20" i="4"/>
  <c r="K8" i="4"/>
  <c r="F19" i="6"/>
  <c r="F20" i="6" s="1"/>
  <c r="F22" i="6" s="1"/>
  <c r="E6" i="7"/>
  <c r="E13" i="7" s="1"/>
  <c r="F6" i="6" s="1"/>
  <c r="F34" i="4"/>
  <c r="I14" i="6"/>
  <c r="H15" i="6"/>
  <c r="O9" i="8"/>
  <c r="P7" i="8"/>
  <c r="P9" i="8" s="1"/>
  <c r="K22" i="4"/>
  <c r="J29" i="4"/>
  <c r="I18" i="6"/>
  <c r="F11" i="6" l="1"/>
  <c r="H6" i="10"/>
  <c r="G10" i="6"/>
  <c r="J17" i="4"/>
  <c r="J13" i="4"/>
  <c r="J19" i="4"/>
  <c r="K29" i="4"/>
  <c r="L22" i="4"/>
  <c r="J14" i="6"/>
  <c r="I15" i="6"/>
  <c r="F7" i="7"/>
  <c r="G31" i="4"/>
  <c r="G33" i="4" s="1"/>
  <c r="I20" i="4"/>
  <c r="G9" i="6"/>
  <c r="G11" i="10"/>
  <c r="L8" i="4"/>
  <c r="N4" i="8"/>
  <c r="M5" i="8"/>
  <c r="M11" i="8" s="1"/>
  <c r="M15" i="8" s="1"/>
  <c r="M16" i="8" s="1"/>
  <c r="J18" i="6"/>
  <c r="L3" i="4"/>
  <c r="K11" i="4"/>
  <c r="K5" i="4"/>
  <c r="K16" i="4" s="1"/>
  <c r="K10" i="4"/>
  <c r="K12" i="4" s="1"/>
  <c r="K6" i="4"/>
  <c r="K15" i="4" s="1"/>
  <c r="K18" i="6" l="1"/>
  <c r="G19" i="6"/>
  <c r="G20" i="6" s="1"/>
  <c r="G22" i="6" s="1"/>
  <c r="F6" i="7"/>
  <c r="F13" i="7" s="1"/>
  <c r="G6" i="6" s="1"/>
  <c r="G34" i="4"/>
  <c r="K13" i="4"/>
  <c r="K19" i="4"/>
  <c r="M8" i="4"/>
  <c r="K14" i="6"/>
  <c r="J15" i="6"/>
  <c r="H9" i="6"/>
  <c r="J20" i="4"/>
  <c r="K17" i="4"/>
  <c r="N5" i="8"/>
  <c r="N11" i="8" s="1"/>
  <c r="N15" i="8" s="1"/>
  <c r="N16" i="8" s="1"/>
  <c r="O4" i="8"/>
  <c r="H7" i="10"/>
  <c r="H11" i="10" s="1"/>
  <c r="H8" i="10"/>
  <c r="L5" i="4"/>
  <c r="L16" i="4" s="1"/>
  <c r="L10" i="4"/>
  <c r="L12" i="4" s="1"/>
  <c r="M3" i="4"/>
  <c r="L6" i="4"/>
  <c r="L15" i="4" s="1"/>
  <c r="L11" i="4"/>
  <c r="M22" i="4"/>
  <c r="L29" i="4"/>
  <c r="M11" i="4" l="1"/>
  <c r="M5" i="4"/>
  <c r="M10" i="4"/>
  <c r="M12" i="4" s="1"/>
  <c r="N3" i="4"/>
  <c r="M6" i="4"/>
  <c r="M15" i="4" s="1"/>
  <c r="M17" i="4" s="1"/>
  <c r="K20" i="4"/>
  <c r="L17" i="4"/>
  <c r="H10" i="6"/>
  <c r="I6" i="10"/>
  <c r="N22" i="4"/>
  <c r="M29" i="4"/>
  <c r="P4" i="8"/>
  <c r="P5" i="8" s="1"/>
  <c r="P11" i="8" s="1"/>
  <c r="P15" i="8" s="1"/>
  <c r="P16" i="8" s="1"/>
  <c r="O5" i="8"/>
  <c r="O11" i="8" s="1"/>
  <c r="O15" i="8" s="1"/>
  <c r="O16" i="8" s="1"/>
  <c r="L18" i="6"/>
  <c r="L13" i="4"/>
  <c r="L19" i="4"/>
  <c r="G11" i="6"/>
  <c r="G7" i="7"/>
  <c r="H31" i="4"/>
  <c r="H33" i="4" s="1"/>
  <c r="L14" i="6"/>
  <c r="K15" i="6"/>
  <c r="N8" i="4"/>
  <c r="M16" i="4"/>
  <c r="N29" i="4" l="1"/>
  <c r="O22" i="4"/>
  <c r="N6" i="4"/>
  <c r="N15" i="4" s="1"/>
  <c r="N5" i="4"/>
  <c r="N10" i="4"/>
  <c r="N12" i="4" s="1"/>
  <c r="O3" i="4"/>
  <c r="N11" i="4"/>
  <c r="M13" i="4"/>
  <c r="M19" i="4"/>
  <c r="M18" i="6"/>
  <c r="L20" i="4"/>
  <c r="N16" i="4"/>
  <c r="O8" i="4"/>
  <c r="I8" i="10"/>
  <c r="I7" i="10"/>
  <c r="L15" i="6"/>
  <c r="M14" i="6"/>
  <c r="H19" i="6"/>
  <c r="H20" i="6" s="1"/>
  <c r="H22" i="6" s="1"/>
  <c r="G6" i="7"/>
  <c r="G13" i="7" s="1"/>
  <c r="H6" i="6" s="1"/>
  <c r="H34" i="4"/>
  <c r="I10" i="6" l="1"/>
  <c r="J6" i="10"/>
  <c r="P8" i="4"/>
  <c r="M15" i="6"/>
  <c r="N14" i="6"/>
  <c r="N18" i="6"/>
  <c r="O29" i="4"/>
  <c r="P22" i="4"/>
  <c r="P29" i="4" s="1"/>
  <c r="H11" i="6"/>
  <c r="O11" i="4"/>
  <c r="P3" i="4"/>
  <c r="O5" i="4"/>
  <c r="O16" i="4" s="1"/>
  <c r="O10" i="4"/>
  <c r="O12" i="4" s="1"/>
  <c r="O6" i="4"/>
  <c r="O15" i="4" s="1"/>
  <c r="N13" i="4"/>
  <c r="N17" i="4"/>
  <c r="N19" i="4" s="1"/>
  <c r="H7" i="7"/>
  <c r="I31" i="4"/>
  <c r="I33" i="4" s="1"/>
  <c r="I11" i="10"/>
  <c r="I9" i="6"/>
  <c r="M20" i="4"/>
  <c r="N20" i="4" l="1"/>
  <c r="O18" i="6"/>
  <c r="N15" i="6"/>
  <c r="O14" i="6"/>
  <c r="P6" i="4"/>
  <c r="P15" i="4" s="1"/>
  <c r="P17" i="4" s="1"/>
  <c r="P11" i="4"/>
  <c r="P5" i="4"/>
  <c r="P10" i="4"/>
  <c r="P12" i="4" s="1"/>
  <c r="H6" i="7"/>
  <c r="H13" i="7" s="1"/>
  <c r="I6" i="6" s="1"/>
  <c r="I34" i="4"/>
  <c r="I19" i="6"/>
  <c r="I20" i="6" s="1"/>
  <c r="I22" i="6" s="1"/>
  <c r="J11" i="10"/>
  <c r="P16" i="4"/>
  <c r="O17" i="4"/>
  <c r="J7" i="10"/>
  <c r="J8" i="10"/>
  <c r="J9" i="6"/>
  <c r="O13" i="4"/>
  <c r="O19" i="4"/>
  <c r="O20" i="4" l="1"/>
  <c r="I11" i="6"/>
  <c r="J10" i="6"/>
  <c r="K6" i="10"/>
  <c r="P14" i="6"/>
  <c r="P15" i="6" s="1"/>
  <c r="O15" i="6"/>
  <c r="P18" i="6"/>
  <c r="P13" i="4"/>
  <c r="P19" i="4"/>
  <c r="I7" i="7"/>
  <c r="J31" i="4"/>
  <c r="J33" i="4" s="1"/>
  <c r="K7" i="10" l="1"/>
  <c r="P20" i="4"/>
  <c r="P33" i="4"/>
  <c r="J19" i="6"/>
  <c r="J20" i="6" s="1"/>
  <c r="J22" i="6" s="1"/>
  <c r="I6" i="7"/>
  <c r="I13" i="7" s="1"/>
  <c r="J6" i="6" s="1"/>
  <c r="J34" i="4"/>
  <c r="K31" i="4" l="1"/>
  <c r="K33" i="4" s="1"/>
  <c r="J7" i="7"/>
  <c r="K11" i="10"/>
  <c r="K9" i="6"/>
  <c r="J11" i="6"/>
  <c r="P34" i="4"/>
  <c r="O6" i="7"/>
  <c r="O13" i="7" s="1"/>
  <c r="K8" i="10"/>
  <c r="K10" i="6" l="1"/>
  <c r="L6" i="10"/>
  <c r="J6" i="7"/>
  <c r="J13" i="7" s="1"/>
  <c r="K6" i="6" s="1"/>
  <c r="K34" i="4"/>
  <c r="K19" i="6"/>
  <c r="K20" i="6" s="1"/>
  <c r="K22" i="6" s="1"/>
  <c r="K11" i="6" l="1"/>
  <c r="L7" i="10"/>
  <c r="L8" i="10"/>
  <c r="L10" i="6" l="1"/>
  <c r="M6" i="10"/>
  <c r="L31" i="4"/>
  <c r="L33" i="4" s="1"/>
  <c r="K7" i="7"/>
  <c r="L9" i="6"/>
  <c r="M7" i="10" l="1"/>
  <c r="M8" i="10"/>
  <c r="M9" i="6"/>
  <c r="L19" i="6"/>
  <c r="L20" i="6" s="1"/>
  <c r="L22" i="6" s="1"/>
  <c r="K6" i="7"/>
  <c r="K13" i="7" s="1"/>
  <c r="L6" i="6" s="1"/>
  <c r="L34" i="4"/>
  <c r="L11" i="6" l="1"/>
  <c r="N6" i="10"/>
  <c r="M10" i="6"/>
  <c r="M11" i="10"/>
  <c r="L7" i="7"/>
  <c r="M31" i="4"/>
  <c r="M33" i="4" s="1"/>
  <c r="M19" i="6" l="1"/>
  <c r="M20" i="6" s="1"/>
  <c r="M22" i="6" s="1"/>
  <c r="L6" i="7"/>
  <c r="L13" i="7" s="1"/>
  <c r="M6" i="6" s="1"/>
  <c r="M34" i="4"/>
  <c r="N7" i="10"/>
  <c r="N8" i="10"/>
  <c r="N10" i="6" l="1"/>
  <c r="O6" i="10"/>
  <c r="M11" i="6"/>
  <c r="M7" i="7"/>
  <c r="N11" i="10"/>
  <c r="N31" i="4"/>
  <c r="N33" i="4" s="1"/>
  <c r="N9" i="6"/>
  <c r="N19" i="6" l="1"/>
  <c r="N20" i="6" s="1"/>
  <c r="N22" i="6" s="1"/>
  <c r="M6" i="7"/>
  <c r="M13" i="7" s="1"/>
  <c r="N6" i="6" s="1"/>
  <c r="N34" i="4"/>
  <c r="O7" i="10"/>
  <c r="N7" i="7" l="1"/>
  <c r="O11" i="10"/>
  <c r="O31" i="4"/>
  <c r="O33" i="4" s="1"/>
  <c r="O8" i="10"/>
  <c r="O9" i="6"/>
  <c r="P9" i="6" s="1"/>
  <c r="N11" i="6"/>
  <c r="P6" i="10" l="1"/>
  <c r="O10" i="6"/>
  <c r="O19" i="6"/>
  <c r="N6" i="7"/>
  <c r="N13" i="7" s="1"/>
  <c r="O6" i="6" s="1"/>
  <c r="O34" i="4"/>
  <c r="P6" i="6" l="1"/>
  <c r="P11" i="6" s="1"/>
  <c r="O11" i="6"/>
  <c r="O20" i="6"/>
  <c r="O22" i="6" s="1"/>
  <c r="P19" i="6"/>
  <c r="P20" i="6" s="1"/>
  <c r="P22" i="6" s="1"/>
</calcChain>
</file>

<file path=xl/sharedStrings.xml><?xml version="1.0" encoding="utf-8"?>
<sst xmlns="http://schemas.openxmlformats.org/spreadsheetml/2006/main" count="118" uniqueCount="94">
  <si>
    <t>Revenue</t>
  </si>
  <si>
    <t>Total Revenue</t>
  </si>
  <si>
    <t>COGS</t>
  </si>
  <si>
    <t>Assets</t>
  </si>
  <si>
    <t>Liabilities</t>
  </si>
  <si>
    <t>Total Liabilities</t>
  </si>
  <si>
    <t>Credit Card Services</t>
  </si>
  <si>
    <t>Advertising and Marketing</t>
  </si>
  <si>
    <t>Insurance</t>
  </si>
  <si>
    <t>Total</t>
  </si>
  <si>
    <t>Stats</t>
  </si>
  <si>
    <t>Annual Basis</t>
  </si>
  <si>
    <t>General Manager</t>
  </si>
  <si>
    <t>Inputs are in blue</t>
  </si>
  <si>
    <t>Benefits</t>
  </si>
  <si>
    <t>Annualized Basis</t>
  </si>
  <si>
    <t>Gross Profit (monthly)</t>
  </si>
  <si>
    <t>Net Profit (monthly)</t>
  </si>
  <si>
    <t>FIXED</t>
  </si>
  <si>
    <t>Depreciation</t>
  </si>
  <si>
    <t>Cash From Operations</t>
  </si>
  <si>
    <t>Cash From Investments</t>
  </si>
  <si>
    <t>Net Change In Cash</t>
  </si>
  <si>
    <t>Long Term Assets</t>
  </si>
  <si>
    <t>Equity</t>
  </si>
  <si>
    <t>Total assets</t>
  </si>
  <si>
    <t>Initial Investment</t>
  </si>
  <si>
    <t>Retained Earnings</t>
  </si>
  <si>
    <t>Total Equity</t>
  </si>
  <si>
    <t>Cash From Financing</t>
  </si>
  <si>
    <t>Equity+Liabilities</t>
  </si>
  <si>
    <t>Current Liabilities</t>
  </si>
  <si>
    <t>Current Assets</t>
  </si>
  <si>
    <t>Cash</t>
  </si>
  <si>
    <t>Web-hosting</t>
  </si>
  <si>
    <t>Legal</t>
  </si>
  <si>
    <t>Lemon Inventory</t>
  </si>
  <si>
    <t>Lemons</t>
  </si>
  <si>
    <t>Online Lemonade Sales</t>
  </si>
  <si>
    <t>Street Sales</t>
  </si>
  <si>
    <t>My Lemonade Business</t>
  </si>
  <si>
    <t>Cups of Lemonade Produced</t>
  </si>
  <si>
    <t>Sugar</t>
  </si>
  <si>
    <t>Lemonade Sales</t>
  </si>
  <si>
    <t>I</t>
  </si>
  <si>
    <t>II</t>
  </si>
  <si>
    <t>I-II</t>
  </si>
  <si>
    <t>III</t>
  </si>
  <si>
    <t>I-II-III</t>
  </si>
  <si>
    <t>($s)</t>
  </si>
  <si>
    <t>(dollars)</t>
  </si>
  <si>
    <t>Lemons (#)</t>
  </si>
  <si>
    <t>Lemon price ($ per lemon)</t>
  </si>
  <si>
    <t>Sugar price ($ per cup)</t>
  </si>
  <si>
    <t>Sugar (cups)</t>
  </si>
  <si>
    <t>Lemonade Price ($ per cup sold)</t>
  </si>
  <si>
    <t>Consultant (mom)</t>
  </si>
  <si>
    <t>DEPREC.</t>
  </si>
  <si>
    <t>Value at Beginning</t>
  </si>
  <si>
    <t>Value at End of Period</t>
  </si>
  <si>
    <t>Total Depreciation</t>
  </si>
  <si>
    <t>Lear Jet Finance Co.</t>
  </si>
  <si>
    <t>Original Value</t>
  </si>
  <si>
    <t>Accumulated Depreciation</t>
  </si>
  <si>
    <t>Balance Sheet Value</t>
  </si>
  <si>
    <t>Year end</t>
  </si>
  <si>
    <t>Income</t>
  </si>
  <si>
    <t>Expenses</t>
  </si>
  <si>
    <t>Cashflow</t>
  </si>
  <si>
    <t>Net Profit</t>
  </si>
  <si>
    <t>Depreciation (-)</t>
  </si>
  <si>
    <t>Cash From Investing</t>
  </si>
  <si>
    <t>Investments Bought</t>
  </si>
  <si>
    <t>Investments Sold</t>
  </si>
  <si>
    <t>Loans you took out</t>
  </si>
  <si>
    <t>Loans you paid back</t>
  </si>
  <si>
    <t>Stock you sold</t>
  </si>
  <si>
    <t>Stock you bought back</t>
  </si>
  <si>
    <t>Dividends you paid</t>
  </si>
  <si>
    <t>Balance Sheet</t>
  </si>
  <si>
    <t>Short Term Assets</t>
  </si>
  <si>
    <t>Long-Term Assets</t>
  </si>
  <si>
    <t>Investments</t>
  </si>
  <si>
    <t>Minus Accumulated Depreciation</t>
  </si>
  <si>
    <t>Current portion of long-term debt</t>
  </si>
  <si>
    <t>Receivables</t>
  </si>
  <si>
    <t>Long-term loans to others</t>
  </si>
  <si>
    <t>Short-term Liabilities</t>
  </si>
  <si>
    <t>Long-term liabilities</t>
  </si>
  <si>
    <t>Debt</t>
  </si>
  <si>
    <t>Initial Equity</t>
  </si>
  <si>
    <t>Minus accumulated paid dividends</t>
  </si>
  <si>
    <t>Plus changes in equity</t>
  </si>
  <si>
    <t>My Lemonade Business (copyright Steven Saltman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</si>
</sst>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5" fontId="2" fillId="0" borderId="0" xfId="1" applyNumberFormat="1" applyFont="1"/>
    <xf numFmtId="165" fontId="1" fillId="0" borderId="0" xfId="1" applyNumberFormat="1"/>
    <xf numFmtId="165" fontId="2" fillId="0" borderId="1" xfId="1" applyNumberFormat="1" applyFont="1" applyBorder="1"/>
    <xf numFmtId="165" fontId="0" fillId="0" borderId="0" xfId="0" applyNumberFormat="1"/>
    <xf numFmtId="165" fontId="1" fillId="0" borderId="1" xfId="1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2" xfId="0" applyNumberForma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165" fontId="1" fillId="0" borderId="0" xfId="1" applyNumberFormat="1" applyBorder="1"/>
    <xf numFmtId="165" fontId="0" fillId="0" borderId="2" xfId="1" applyNumberFormat="1" applyFont="1" applyBorder="1"/>
    <xf numFmtId="165" fontId="4" fillId="0" borderId="0" xfId="1" applyNumberFormat="1" applyFont="1"/>
    <xf numFmtId="43" fontId="0" fillId="0" borderId="0" xfId="1" applyFont="1"/>
    <xf numFmtId="43" fontId="2" fillId="0" borderId="0" xfId="1" applyFont="1"/>
    <xf numFmtId="0" fontId="4" fillId="0" borderId="0" xfId="0" applyFont="1"/>
    <xf numFmtId="43" fontId="4" fillId="0" borderId="0" xfId="1" applyFont="1"/>
    <xf numFmtId="0" fontId="2" fillId="0" borderId="0" xfId="0" applyFont="1"/>
    <xf numFmtId="165" fontId="5" fillId="0" borderId="0" xfId="1" applyNumberFormat="1" applyFont="1"/>
    <xf numFmtId="165" fontId="5" fillId="0" borderId="1" xfId="1" applyNumberFormat="1" applyFont="1" applyBorder="1"/>
    <xf numFmtId="0" fontId="0" fillId="0" borderId="3" xfId="0" applyBorder="1"/>
    <xf numFmtId="43" fontId="0" fillId="0" borderId="3" xfId="1" applyFont="1" applyBorder="1"/>
    <xf numFmtId="0" fontId="0" fillId="0" borderId="2" xfId="0" applyBorder="1"/>
    <xf numFmtId="43" fontId="0" fillId="0" borderId="2" xfId="1" applyFont="1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165" fontId="3" fillId="0" borderId="0" xfId="1" applyNumberFormat="1" applyFont="1"/>
    <xf numFmtId="165" fontId="3" fillId="0" borderId="3" xfId="1" applyNumberFormat="1" applyFont="1" applyBorder="1"/>
    <xf numFmtId="165" fontId="2" fillId="0" borderId="0" xfId="0" applyNumberFormat="1" applyFont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43" fontId="5" fillId="0" borderId="0" xfId="1" applyNumberFormat="1" applyFont="1"/>
    <xf numFmtId="10" fontId="2" fillId="0" borderId="0" xfId="2" applyNumberFormat="1" applyFont="1"/>
    <xf numFmtId="43" fontId="5" fillId="0" borderId="0" xfId="1" applyFont="1"/>
    <xf numFmtId="9" fontId="5" fillId="0" borderId="0" xfId="1" applyNumberFormat="1" applyFont="1"/>
    <xf numFmtId="43" fontId="1" fillId="0" borderId="0" xfId="1"/>
    <xf numFmtId="165" fontId="1" fillId="0" borderId="3" xfId="1" applyNumberFormat="1" applyBorder="1"/>
    <xf numFmtId="43" fontId="1" fillId="0" borderId="2" xfId="1" applyBorder="1"/>
    <xf numFmtId="165" fontId="1" fillId="0" borderId="2" xfId="1" applyNumberFormat="1" applyBorder="1"/>
    <xf numFmtId="43" fontId="1" fillId="0" borderId="0" xfId="1" applyFont="1"/>
    <xf numFmtId="165" fontId="2" fillId="0" borderId="0" xfId="1" applyNumberFormat="1" applyFont="1" applyBorder="1"/>
    <xf numFmtId="0" fontId="3" fillId="0" borderId="0" xfId="0" applyFont="1" applyBorder="1"/>
    <xf numFmtId="43" fontId="1" fillId="0" borderId="0" xfId="1" applyBorder="1"/>
    <xf numFmtId="165" fontId="1" fillId="0" borderId="0" xfId="1" applyNumberFormat="1" applyFont="1" applyAlignment="1">
      <alignment horizontal="right"/>
    </xf>
    <xf numFmtId="165" fontId="2" fillId="0" borderId="1" xfId="0" applyNumberFormat="1" applyFont="1" applyBorder="1"/>
    <xf numFmtId="0" fontId="0" fillId="0" borderId="4" xfId="1" applyNumberFormat="1" applyFont="1" applyBorder="1"/>
    <xf numFmtId="0" fontId="0" fillId="0" borderId="4" xfId="0" applyNumberFormat="1" applyBorder="1"/>
    <xf numFmtId="165" fontId="5" fillId="0" borderId="1" xfId="0" applyNumberFormat="1" applyFont="1" applyBorder="1"/>
    <xf numFmtId="168" fontId="2" fillId="0" borderId="0" xfId="1" applyNumberFormat="1" applyFont="1"/>
    <xf numFmtId="165" fontId="0" fillId="0" borderId="1" xfId="0" applyNumberFormat="1" applyBorder="1"/>
    <xf numFmtId="165" fontId="5" fillId="0" borderId="3" xfId="1" applyNumberFormat="1" applyFont="1" applyBorder="1"/>
    <xf numFmtId="165" fontId="2" fillId="0" borderId="3" xfId="1" applyNumberFormat="1" applyFont="1" applyBorder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4</xdr:row>
      <xdr:rowOff>121920</xdr:rowOff>
    </xdr:from>
    <xdr:to>
      <xdr:col>4</xdr:col>
      <xdr:colOff>213360</xdr:colOff>
      <xdr:row>10</xdr:row>
      <xdr:rowOff>45720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39F9E212-D3FB-F761-D63F-E8E489586C9C}"/>
            </a:ext>
          </a:extLst>
        </xdr:cNvPr>
        <xdr:cNvSpPr>
          <a:spLocks noChangeShapeType="1"/>
        </xdr:cNvSpPr>
      </xdr:nvSpPr>
      <xdr:spPr bwMode="auto">
        <a:xfrm flipV="1">
          <a:off x="876300" y="792480"/>
          <a:ext cx="952500" cy="929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5</xdr:row>
      <xdr:rowOff>99060</xdr:rowOff>
    </xdr:from>
    <xdr:to>
      <xdr:col>4</xdr:col>
      <xdr:colOff>190500</xdr:colOff>
      <xdr:row>8</xdr:row>
      <xdr:rowOff>68580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163799C4-C755-D5A6-99ED-964747FFE234}"/>
            </a:ext>
          </a:extLst>
        </xdr:cNvPr>
        <xdr:cNvSpPr>
          <a:spLocks noChangeShapeType="1"/>
        </xdr:cNvSpPr>
      </xdr:nvSpPr>
      <xdr:spPr bwMode="auto">
        <a:xfrm flipV="1">
          <a:off x="998220" y="937260"/>
          <a:ext cx="8077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8</xdr:row>
      <xdr:rowOff>144780</xdr:rowOff>
    </xdr:from>
    <xdr:to>
      <xdr:col>8</xdr:col>
      <xdr:colOff>259080</xdr:colOff>
      <xdr:row>9</xdr:row>
      <xdr:rowOff>68580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38ED523-27CF-ECC9-CA3D-797B8DEAE06C}"/>
            </a:ext>
          </a:extLst>
        </xdr:cNvPr>
        <xdr:cNvSpPr>
          <a:spLocks noChangeShapeType="1"/>
        </xdr:cNvSpPr>
      </xdr:nvSpPr>
      <xdr:spPr bwMode="auto">
        <a:xfrm>
          <a:off x="3124200" y="1485900"/>
          <a:ext cx="73914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9</xdr:row>
      <xdr:rowOff>0</xdr:rowOff>
    </xdr:from>
    <xdr:to>
      <xdr:col>6</xdr:col>
      <xdr:colOff>807720</xdr:colOff>
      <xdr:row>9</xdr:row>
      <xdr:rowOff>91440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9CA1814D-F104-6616-3264-61B56CE8F185}"/>
            </a:ext>
          </a:extLst>
        </xdr:cNvPr>
        <xdr:cNvSpPr>
          <a:spLocks noChangeShapeType="1"/>
        </xdr:cNvSpPr>
      </xdr:nvSpPr>
      <xdr:spPr bwMode="auto">
        <a:xfrm flipV="1">
          <a:off x="3009900" y="1508760"/>
          <a:ext cx="27432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358140</xdr:colOff>
      <xdr:row>5</xdr:row>
      <xdr:rowOff>91440</xdr:rowOff>
    </xdr:from>
    <xdr:to>
      <xdr:col>8</xdr:col>
      <xdr:colOff>304800</xdr:colOff>
      <xdr:row>18</xdr:row>
      <xdr:rowOff>45720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56BF823B-9004-87BE-5F4B-F815F236C12C}"/>
            </a:ext>
          </a:extLst>
        </xdr:cNvPr>
        <xdr:cNvSpPr>
          <a:spLocks noChangeShapeType="1"/>
        </xdr:cNvSpPr>
      </xdr:nvSpPr>
      <xdr:spPr bwMode="auto">
        <a:xfrm flipV="1">
          <a:off x="2834640" y="929640"/>
          <a:ext cx="1074420" cy="2133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13</xdr:row>
      <xdr:rowOff>7620</xdr:rowOff>
    </xdr:from>
    <xdr:to>
      <xdr:col>8</xdr:col>
      <xdr:colOff>312420</xdr:colOff>
      <xdr:row>18</xdr:row>
      <xdr:rowOff>68580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5DFC674E-4B06-0CAB-98D4-6A56E853DAD5}"/>
            </a:ext>
          </a:extLst>
        </xdr:cNvPr>
        <xdr:cNvSpPr>
          <a:spLocks noChangeShapeType="1"/>
        </xdr:cNvSpPr>
      </xdr:nvSpPr>
      <xdr:spPr bwMode="auto">
        <a:xfrm>
          <a:off x="3078480" y="2186940"/>
          <a:ext cx="838200" cy="899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14</xdr:row>
      <xdr:rowOff>121920</xdr:rowOff>
    </xdr:from>
    <xdr:to>
      <xdr:col>8</xdr:col>
      <xdr:colOff>259080</xdr:colOff>
      <xdr:row>21</xdr:row>
      <xdr:rowOff>99060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A2977BEE-67BC-0E80-DD50-E277B67C3D92}"/>
            </a:ext>
          </a:extLst>
        </xdr:cNvPr>
        <xdr:cNvSpPr>
          <a:spLocks noChangeShapeType="1"/>
        </xdr:cNvSpPr>
      </xdr:nvSpPr>
      <xdr:spPr bwMode="auto">
        <a:xfrm>
          <a:off x="2819400" y="2468880"/>
          <a:ext cx="1043940" cy="1150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883920</xdr:colOff>
      <xdr:row>8</xdr:row>
      <xdr:rowOff>91440</xdr:rowOff>
    </xdr:from>
    <xdr:to>
      <xdr:col>8</xdr:col>
      <xdr:colOff>236220</xdr:colOff>
      <xdr:row>10</xdr:row>
      <xdr:rowOff>68580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F1E8F8D6-612F-BBF6-1266-E6D788258309}"/>
            </a:ext>
          </a:extLst>
        </xdr:cNvPr>
        <xdr:cNvSpPr>
          <a:spLocks noChangeShapeType="1"/>
        </xdr:cNvSpPr>
      </xdr:nvSpPr>
      <xdr:spPr bwMode="auto">
        <a:xfrm>
          <a:off x="1082040" y="1432560"/>
          <a:ext cx="27584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zoomScale="75" workbookViewId="0">
      <selection activeCell="E8" sqref="E8"/>
    </sheetView>
  </sheetViews>
  <sheetFormatPr defaultRowHeight="13.2" x14ac:dyDescent="0.25"/>
  <cols>
    <col min="1" max="1" width="1.88671875" customWidth="1"/>
    <col min="2" max="2" width="11.5546875" customWidth="1"/>
    <col min="3" max="3" width="28.44140625" customWidth="1"/>
    <col min="4" max="4" width="7.5546875" style="16" customWidth="1"/>
    <col min="5" max="5" width="12.33203125" style="6" customWidth="1"/>
    <col min="6" max="8" width="12.88671875" style="6" bestFit="1" customWidth="1"/>
    <col min="9" max="9" width="13.33203125" style="6" bestFit="1" customWidth="1"/>
    <col min="10" max="10" width="12.88671875" style="6" bestFit="1" customWidth="1"/>
    <col min="11" max="12" width="13.33203125" style="6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">
        <v>93</v>
      </c>
    </row>
    <row r="2" spans="1:16" ht="13.8" thickBot="1" x14ac:dyDescent="0.3">
      <c r="E2" s="51">
        <v>2002</v>
      </c>
      <c r="F2" s="51">
        <v>2003</v>
      </c>
      <c r="G2" s="51">
        <v>2004</v>
      </c>
      <c r="H2" s="51">
        <v>2005</v>
      </c>
      <c r="I2" s="51">
        <v>2006</v>
      </c>
      <c r="J2" s="51">
        <v>2007</v>
      </c>
      <c r="K2" s="51">
        <v>2008</v>
      </c>
      <c r="L2" s="51">
        <v>2009</v>
      </c>
      <c r="M2" s="51">
        <v>2010</v>
      </c>
      <c r="N2" s="51">
        <v>2011</v>
      </c>
      <c r="O2" s="51">
        <v>2012</v>
      </c>
      <c r="P2" s="51">
        <v>2013</v>
      </c>
    </row>
    <row r="3" spans="1:16" x14ac:dyDescent="0.25">
      <c r="B3" s="8" t="s">
        <v>10</v>
      </c>
      <c r="C3" t="s">
        <v>41</v>
      </c>
      <c r="D3" s="34">
        <v>0.05</v>
      </c>
      <c r="E3" s="1">
        <v>200000</v>
      </c>
      <c r="F3" s="21">
        <f t="shared" ref="F3:P3" si="0">E3*(1+$D$3)</f>
        <v>210000</v>
      </c>
      <c r="G3" s="21">
        <f t="shared" si="0"/>
        <v>220500</v>
      </c>
      <c r="H3" s="21">
        <f t="shared" si="0"/>
        <v>231525</v>
      </c>
      <c r="I3" s="21">
        <f t="shared" si="0"/>
        <v>243101.25</v>
      </c>
      <c r="J3" s="21">
        <f t="shared" si="0"/>
        <v>255256.3125</v>
      </c>
      <c r="K3" s="21">
        <f t="shared" si="0"/>
        <v>268019.12812499999</v>
      </c>
      <c r="L3" s="21">
        <f t="shared" si="0"/>
        <v>281420.08453125</v>
      </c>
      <c r="M3" s="21">
        <f t="shared" si="0"/>
        <v>295491.08875781251</v>
      </c>
      <c r="N3" s="21">
        <f t="shared" si="0"/>
        <v>310265.64319570316</v>
      </c>
      <c r="O3" s="21">
        <f t="shared" si="0"/>
        <v>325778.92535548832</v>
      </c>
      <c r="P3" s="21">
        <f t="shared" si="0"/>
        <v>342067.87162326276</v>
      </c>
    </row>
    <row r="4" spans="1:16" x14ac:dyDescent="0.25">
      <c r="B4" s="8"/>
      <c r="C4" t="s">
        <v>55</v>
      </c>
      <c r="D4" s="38">
        <f>0.08/12</f>
        <v>6.6666666666666671E-3</v>
      </c>
      <c r="E4" s="17">
        <v>4</v>
      </c>
      <c r="F4" s="39">
        <f>E4*(1+$D$4)</f>
        <v>4.0266666666666664</v>
      </c>
      <c r="G4" s="39">
        <f t="shared" ref="G4:P4" si="1">F4*(1+$D$4)</f>
        <v>4.0535111111111108</v>
      </c>
      <c r="H4" s="39">
        <f t="shared" si="1"/>
        <v>4.080534518518518</v>
      </c>
      <c r="I4" s="39">
        <f t="shared" si="1"/>
        <v>4.1077380819753078</v>
      </c>
      <c r="J4" s="39">
        <f t="shared" si="1"/>
        <v>4.1351230025218095</v>
      </c>
      <c r="K4" s="39">
        <f t="shared" si="1"/>
        <v>4.1626904892052883</v>
      </c>
      <c r="L4" s="39">
        <f t="shared" si="1"/>
        <v>4.1904417591333232</v>
      </c>
      <c r="M4" s="39">
        <f t="shared" si="1"/>
        <v>4.218378037527545</v>
      </c>
      <c r="N4" s="39">
        <f t="shared" si="1"/>
        <v>4.2465005577777282</v>
      </c>
      <c r="O4" s="39">
        <f t="shared" si="1"/>
        <v>4.2748105614962464</v>
      </c>
      <c r="P4" s="39">
        <f t="shared" si="1"/>
        <v>4.3033092985728878</v>
      </c>
    </row>
    <row r="5" spans="1:16" x14ac:dyDescent="0.25">
      <c r="B5" s="8"/>
      <c r="C5" t="s">
        <v>54</v>
      </c>
      <c r="D5" s="17">
        <v>0.2</v>
      </c>
      <c r="E5" s="21">
        <f>E3*$D$5</f>
        <v>40000</v>
      </c>
      <c r="F5" s="21">
        <f t="shared" ref="F5:P5" si="2">F3*$D$5</f>
        <v>42000</v>
      </c>
      <c r="G5" s="21">
        <f t="shared" si="2"/>
        <v>44100</v>
      </c>
      <c r="H5" s="21">
        <f t="shared" si="2"/>
        <v>46305</v>
      </c>
      <c r="I5" s="21">
        <f t="shared" si="2"/>
        <v>48620.25</v>
      </c>
      <c r="J5" s="21">
        <f t="shared" si="2"/>
        <v>51051.262500000004</v>
      </c>
      <c r="K5" s="21">
        <f t="shared" si="2"/>
        <v>53603.825624999998</v>
      </c>
      <c r="L5" s="21">
        <f t="shared" si="2"/>
        <v>56284.016906250006</v>
      </c>
      <c r="M5" s="21">
        <f t="shared" si="2"/>
        <v>59098.217751562508</v>
      </c>
      <c r="N5" s="21">
        <f t="shared" si="2"/>
        <v>62053.128639140632</v>
      </c>
      <c r="O5" s="21">
        <f t="shared" si="2"/>
        <v>65155.785071097664</v>
      </c>
      <c r="P5" s="21">
        <f t="shared" si="2"/>
        <v>68413.574324652553</v>
      </c>
    </row>
    <row r="6" spans="1:16" x14ac:dyDescent="0.25">
      <c r="B6" s="8"/>
      <c r="C6" t="s">
        <v>51</v>
      </c>
      <c r="D6" s="17">
        <v>1</v>
      </c>
      <c r="E6" s="6">
        <f>E3*$D$6</f>
        <v>200000</v>
      </c>
      <c r="F6" s="6">
        <f t="shared" ref="F6:P6" si="3">F3*$D$6</f>
        <v>210000</v>
      </c>
      <c r="G6" s="6">
        <f t="shared" si="3"/>
        <v>220500</v>
      </c>
      <c r="H6" s="6">
        <f t="shared" si="3"/>
        <v>231525</v>
      </c>
      <c r="I6" s="6">
        <f t="shared" si="3"/>
        <v>243101.25</v>
      </c>
      <c r="J6" s="6">
        <f t="shared" si="3"/>
        <v>255256.3125</v>
      </c>
      <c r="K6" s="6">
        <f t="shared" si="3"/>
        <v>268019.12812499999</v>
      </c>
      <c r="L6" s="6">
        <f t="shared" si="3"/>
        <v>281420.08453125</v>
      </c>
      <c r="M6" s="6">
        <f t="shared" si="3"/>
        <v>295491.08875781251</v>
      </c>
      <c r="N6" s="6">
        <f t="shared" si="3"/>
        <v>310265.64319570316</v>
      </c>
      <c r="O6" s="6">
        <f t="shared" si="3"/>
        <v>325778.92535548832</v>
      </c>
      <c r="P6" s="6">
        <f t="shared" si="3"/>
        <v>342067.87162326276</v>
      </c>
    </row>
    <row r="7" spans="1:16" s="36" customFormat="1" x14ac:dyDescent="0.25">
      <c r="A7"/>
      <c r="B7" s="8"/>
      <c r="C7" s="36" t="s">
        <v>52</v>
      </c>
      <c r="D7" s="38">
        <f>0.08/12</f>
        <v>6.6666666666666671E-3</v>
      </c>
      <c r="E7" s="54">
        <v>0.55000000000000004</v>
      </c>
      <c r="F7" s="37">
        <f>E7*(1+$D$7)</f>
        <v>0.55366666666666664</v>
      </c>
      <c r="G7" s="37">
        <f t="shared" ref="G7:P8" si="4">F7*(1+$D$7)</f>
        <v>0.55735777777777773</v>
      </c>
      <c r="H7" s="37">
        <f t="shared" si="4"/>
        <v>0.56107349629629621</v>
      </c>
      <c r="I7" s="37">
        <f t="shared" si="4"/>
        <v>0.56481398627160484</v>
      </c>
      <c r="J7" s="37">
        <f t="shared" si="4"/>
        <v>0.56857941284674884</v>
      </c>
      <c r="K7" s="37">
        <f t="shared" si="4"/>
        <v>0.57236994226572713</v>
      </c>
      <c r="L7" s="37">
        <f t="shared" si="4"/>
        <v>0.57618574188083194</v>
      </c>
      <c r="M7" s="37">
        <f t="shared" si="4"/>
        <v>0.5800269801600374</v>
      </c>
      <c r="N7" s="37">
        <f t="shared" si="4"/>
        <v>0.58389382669443757</v>
      </c>
      <c r="O7" s="37">
        <f t="shared" si="4"/>
        <v>0.58778645220573378</v>
      </c>
      <c r="P7" s="37">
        <f t="shared" si="4"/>
        <v>0.59170502855377194</v>
      </c>
    </row>
    <row r="8" spans="1:16" x14ac:dyDescent="0.25">
      <c r="B8" s="8"/>
      <c r="C8" t="s">
        <v>53</v>
      </c>
      <c r="D8" s="38">
        <f>0.08/12</f>
        <v>6.6666666666666671E-3</v>
      </c>
      <c r="E8" s="54">
        <v>0.375</v>
      </c>
      <c r="F8" s="37">
        <f>E8*(1+$D$7)</f>
        <v>0.37749999999999995</v>
      </c>
      <c r="G8" s="37">
        <f t="shared" si="4"/>
        <v>0.38001666666666661</v>
      </c>
      <c r="H8" s="37">
        <f t="shared" si="4"/>
        <v>0.38255011111111104</v>
      </c>
      <c r="I8" s="37">
        <f t="shared" si="4"/>
        <v>0.3851004451851851</v>
      </c>
      <c r="J8" s="37">
        <f t="shared" si="4"/>
        <v>0.38766778148641967</v>
      </c>
      <c r="K8" s="37">
        <f t="shared" si="4"/>
        <v>0.39025223336299575</v>
      </c>
      <c r="L8" s="37">
        <f t="shared" si="4"/>
        <v>0.39285391491874905</v>
      </c>
      <c r="M8" s="37">
        <f t="shared" si="4"/>
        <v>0.39547294101820735</v>
      </c>
      <c r="N8" s="37">
        <f t="shared" si="4"/>
        <v>0.39810942729166204</v>
      </c>
      <c r="O8" s="37">
        <f t="shared" si="4"/>
        <v>0.40076349014027307</v>
      </c>
      <c r="P8" s="37">
        <f t="shared" si="4"/>
        <v>0.40343524674120818</v>
      </c>
    </row>
    <row r="9" spans="1:16" x14ac:dyDescent="0.25">
      <c r="B9" s="8"/>
      <c r="M9" s="6"/>
      <c r="N9" s="6"/>
      <c r="O9" s="6"/>
      <c r="P9" s="6"/>
    </row>
    <row r="10" spans="1:16" x14ac:dyDescent="0.25">
      <c r="B10" s="8" t="s">
        <v>0</v>
      </c>
      <c r="C10" t="s">
        <v>38</v>
      </c>
      <c r="D10" s="35">
        <v>0.4</v>
      </c>
      <c r="E10" s="11">
        <f>$D$10*E3*E4</f>
        <v>320000</v>
      </c>
      <c r="F10" s="11">
        <f t="shared" ref="F10:P10" si="5">$D$10*F3*F4</f>
        <v>338240</v>
      </c>
      <c r="G10" s="11">
        <f t="shared" si="5"/>
        <v>357519.68</v>
      </c>
      <c r="H10" s="11">
        <f t="shared" si="5"/>
        <v>377898.30175999994</v>
      </c>
      <c r="I10" s="11">
        <f t="shared" si="5"/>
        <v>399438.5049603199</v>
      </c>
      <c r="J10" s="11">
        <f t="shared" si="5"/>
        <v>422206.49974305817</v>
      </c>
      <c r="K10" s="11">
        <f t="shared" si="5"/>
        <v>446272.27022841241</v>
      </c>
      <c r="L10" s="11">
        <f t="shared" si="5"/>
        <v>471709.78963143198</v>
      </c>
      <c r="M10" s="11">
        <f t="shared" si="5"/>
        <v>498597.24764042353</v>
      </c>
      <c r="N10" s="11">
        <f t="shared" si="5"/>
        <v>527017.29075592768</v>
      </c>
      <c r="O10" s="11">
        <f t="shared" si="5"/>
        <v>557057.2763290155</v>
      </c>
      <c r="P10" s="11">
        <f t="shared" si="5"/>
        <v>588809.54107976938</v>
      </c>
    </row>
    <row r="11" spans="1:16" x14ac:dyDescent="0.25">
      <c r="A11" s="12"/>
      <c r="B11" s="8"/>
      <c r="C11" t="s">
        <v>39</v>
      </c>
      <c r="D11" s="40">
        <f>1-D10</f>
        <v>0.6</v>
      </c>
      <c r="E11" s="7">
        <f>E3*$D$11*E4</f>
        <v>480000</v>
      </c>
      <c r="F11" s="7">
        <f t="shared" ref="F11:P11" si="6">F3*$D$11*F4</f>
        <v>507359.99999999994</v>
      </c>
      <c r="G11" s="7">
        <f t="shared" si="6"/>
        <v>536279.52</v>
      </c>
      <c r="H11" s="7">
        <f t="shared" si="6"/>
        <v>566847.45263999992</v>
      </c>
      <c r="I11" s="7">
        <f t="shared" si="6"/>
        <v>599157.75744047982</v>
      </c>
      <c r="J11" s="7">
        <f t="shared" si="6"/>
        <v>633309.74961458717</v>
      </c>
      <c r="K11" s="7">
        <f t="shared" si="6"/>
        <v>669408.40534261859</v>
      </c>
      <c r="L11" s="7">
        <f t="shared" si="6"/>
        <v>707564.68444714777</v>
      </c>
      <c r="M11" s="7">
        <f t="shared" si="6"/>
        <v>747895.87146063522</v>
      </c>
      <c r="N11" s="7">
        <f t="shared" si="6"/>
        <v>790525.93613389146</v>
      </c>
      <c r="O11" s="7">
        <f t="shared" si="6"/>
        <v>835585.91449352331</v>
      </c>
      <c r="P11" s="7">
        <f t="shared" si="6"/>
        <v>883214.31161965406</v>
      </c>
    </row>
    <row r="12" spans="1:16" x14ac:dyDescent="0.25">
      <c r="C12" t="s">
        <v>9</v>
      </c>
      <c r="E12" s="6">
        <f t="shared" ref="E12:P12" si="7">SUM(E10:E10)</f>
        <v>320000</v>
      </c>
      <c r="F12" s="6">
        <f t="shared" si="7"/>
        <v>338240</v>
      </c>
      <c r="G12" s="6">
        <f t="shared" si="7"/>
        <v>357519.68</v>
      </c>
      <c r="H12" s="6">
        <f t="shared" si="7"/>
        <v>377898.30175999994</v>
      </c>
      <c r="I12" s="6">
        <f t="shared" si="7"/>
        <v>399438.5049603199</v>
      </c>
      <c r="J12" s="6">
        <f t="shared" si="7"/>
        <v>422206.49974305817</v>
      </c>
      <c r="K12" s="6">
        <f t="shared" si="7"/>
        <v>446272.27022841241</v>
      </c>
      <c r="L12" s="6">
        <f t="shared" si="7"/>
        <v>471709.78963143198</v>
      </c>
      <c r="M12" s="6">
        <f t="shared" si="7"/>
        <v>498597.24764042353</v>
      </c>
      <c r="N12" s="6">
        <f t="shared" si="7"/>
        <v>527017.29075592768</v>
      </c>
      <c r="O12" s="6">
        <f t="shared" si="7"/>
        <v>557057.2763290155</v>
      </c>
      <c r="P12" s="6">
        <f t="shared" si="7"/>
        <v>588809.54107976938</v>
      </c>
    </row>
    <row r="13" spans="1:16" s="18" customFormat="1" x14ac:dyDescent="0.25">
      <c r="A13"/>
      <c r="B13" s="29" t="s">
        <v>15</v>
      </c>
      <c r="D13" s="19"/>
      <c r="E13" s="15">
        <f>E12*12</f>
        <v>3840000</v>
      </c>
      <c r="F13" s="15">
        <f t="shared" ref="F13:P13" si="8">F12*12</f>
        <v>4058880</v>
      </c>
      <c r="G13" s="15">
        <f t="shared" si="8"/>
        <v>4290236.16</v>
      </c>
      <c r="H13" s="15">
        <f t="shared" si="8"/>
        <v>4534779.6211199993</v>
      </c>
      <c r="I13" s="15">
        <f t="shared" si="8"/>
        <v>4793262.0595238386</v>
      </c>
      <c r="J13" s="15">
        <f t="shared" si="8"/>
        <v>5066477.9969166983</v>
      </c>
      <c r="K13" s="15">
        <f t="shared" si="8"/>
        <v>5355267.2427409487</v>
      </c>
      <c r="L13" s="15">
        <f t="shared" si="8"/>
        <v>5660517.475577184</v>
      </c>
      <c r="M13" s="15">
        <f t="shared" si="8"/>
        <v>5983166.9716850827</v>
      </c>
      <c r="N13" s="15">
        <f t="shared" si="8"/>
        <v>6324207.4890711326</v>
      </c>
      <c r="O13" s="15">
        <f t="shared" si="8"/>
        <v>6684687.3159481864</v>
      </c>
      <c r="P13" s="15">
        <f t="shared" si="8"/>
        <v>7065714.4929572325</v>
      </c>
    </row>
    <row r="14" spans="1:16" x14ac:dyDescent="0.25">
      <c r="B14" s="8"/>
      <c r="M14" s="6"/>
      <c r="N14" s="6"/>
      <c r="O14" s="6"/>
      <c r="P14" s="6"/>
    </row>
    <row r="15" spans="1:16" x14ac:dyDescent="0.25">
      <c r="B15" s="8" t="s">
        <v>2</v>
      </c>
      <c r="C15" t="s">
        <v>37</v>
      </c>
      <c r="E15" s="21">
        <f>E6*E7</f>
        <v>110000.00000000001</v>
      </c>
      <c r="F15" s="21">
        <f t="shared" ref="F15:P15" si="9">F6*F7</f>
        <v>116270</v>
      </c>
      <c r="G15" s="21">
        <f t="shared" si="9"/>
        <v>122897.38999999998</v>
      </c>
      <c r="H15" s="21">
        <f t="shared" si="9"/>
        <v>129902.54122999999</v>
      </c>
      <c r="I15" s="21">
        <f t="shared" si="9"/>
        <v>137306.98608010999</v>
      </c>
      <c r="J15" s="21">
        <f t="shared" si="9"/>
        <v>145133.48428667625</v>
      </c>
      <c r="K15" s="21">
        <f t="shared" si="9"/>
        <v>153406.09289101677</v>
      </c>
      <c r="L15" s="21">
        <f t="shared" si="9"/>
        <v>162150.24018580472</v>
      </c>
      <c r="M15" s="21">
        <f t="shared" si="9"/>
        <v>171392.80387639557</v>
      </c>
      <c r="N15" s="21">
        <f t="shared" si="9"/>
        <v>181162.1936973501</v>
      </c>
      <c r="O15" s="21">
        <f t="shared" si="9"/>
        <v>191488.43873809904</v>
      </c>
      <c r="P15" s="21">
        <f t="shared" si="9"/>
        <v>202403.27974617068</v>
      </c>
    </row>
    <row r="16" spans="1:16" x14ac:dyDescent="0.25">
      <c r="B16" s="8"/>
      <c r="C16" t="s">
        <v>42</v>
      </c>
      <c r="E16" s="22">
        <f>E8*E5</f>
        <v>15000</v>
      </c>
      <c r="F16" s="22">
        <f t="shared" ref="F16:P16" si="10">F8*F5</f>
        <v>15854.999999999998</v>
      </c>
      <c r="G16" s="22">
        <f t="shared" si="10"/>
        <v>16758.734999999997</v>
      </c>
      <c r="H16" s="22">
        <f t="shared" si="10"/>
        <v>17713.982894999997</v>
      </c>
      <c r="I16" s="22">
        <f t="shared" si="10"/>
        <v>18723.679920014994</v>
      </c>
      <c r="J16" s="22">
        <f t="shared" si="10"/>
        <v>19790.929675455853</v>
      </c>
      <c r="K16" s="22">
        <f t="shared" si="10"/>
        <v>20919.012666956831</v>
      </c>
      <c r="L16" s="22">
        <f t="shared" si="10"/>
        <v>22111.396388973371</v>
      </c>
      <c r="M16" s="22">
        <f t="shared" si="10"/>
        <v>23371.745983144854</v>
      </c>
      <c r="N16" s="22">
        <f t="shared" si="10"/>
        <v>24703.935504184108</v>
      </c>
      <c r="O16" s="22">
        <f t="shared" si="10"/>
        <v>26112.0598279226</v>
      </c>
      <c r="P16" s="22">
        <f t="shared" si="10"/>
        <v>27600.447238114186</v>
      </c>
    </row>
    <row r="17" spans="1:16" x14ac:dyDescent="0.25">
      <c r="B17" s="8"/>
      <c r="C17" t="s">
        <v>9</v>
      </c>
      <c r="E17" s="6">
        <f>SUM(E15:E16)</f>
        <v>125000.00000000001</v>
      </c>
      <c r="F17" s="6">
        <f t="shared" ref="F17:P17" si="11">SUM(F15:F16)</f>
        <v>132125</v>
      </c>
      <c r="G17" s="6">
        <f t="shared" si="11"/>
        <v>139656.12499999997</v>
      </c>
      <c r="H17" s="6">
        <f t="shared" si="11"/>
        <v>147616.524125</v>
      </c>
      <c r="I17" s="6">
        <f t="shared" si="11"/>
        <v>156030.66600012497</v>
      </c>
      <c r="J17" s="6">
        <f t="shared" si="11"/>
        <v>164924.41396213209</v>
      </c>
      <c r="K17" s="6">
        <f t="shared" si="11"/>
        <v>174325.10555797361</v>
      </c>
      <c r="L17" s="6">
        <f t="shared" si="11"/>
        <v>184261.63657477809</v>
      </c>
      <c r="M17" s="6">
        <f t="shared" si="11"/>
        <v>194764.54985954042</v>
      </c>
      <c r="N17" s="6">
        <f t="shared" si="11"/>
        <v>205866.1292015342</v>
      </c>
      <c r="O17" s="6">
        <f t="shared" si="11"/>
        <v>217600.49856602165</v>
      </c>
      <c r="P17" s="6">
        <f t="shared" si="11"/>
        <v>230003.72698428488</v>
      </c>
    </row>
    <row r="18" spans="1:16" x14ac:dyDescent="0.25">
      <c r="B18" s="8"/>
      <c r="M18" s="6"/>
      <c r="N18" s="6"/>
      <c r="O18" s="6"/>
      <c r="P18" s="6"/>
    </row>
    <row r="19" spans="1:16" x14ac:dyDescent="0.25">
      <c r="B19" s="28" t="s">
        <v>16</v>
      </c>
      <c r="C19" s="23"/>
      <c r="D19" s="24"/>
      <c r="E19" s="10">
        <f t="shared" ref="E19:P19" si="12">E12-E17</f>
        <v>195000</v>
      </c>
      <c r="F19" s="10">
        <f t="shared" si="12"/>
        <v>206115</v>
      </c>
      <c r="G19" s="10">
        <f t="shared" si="12"/>
        <v>217863.55500000002</v>
      </c>
      <c r="H19" s="10">
        <f t="shared" si="12"/>
        <v>230281.77763499995</v>
      </c>
      <c r="I19" s="10">
        <f t="shared" si="12"/>
        <v>243407.83896019493</v>
      </c>
      <c r="J19" s="10">
        <f t="shared" si="12"/>
        <v>257282.08578092608</v>
      </c>
      <c r="K19" s="10">
        <f t="shared" si="12"/>
        <v>271947.1646704388</v>
      </c>
      <c r="L19" s="10">
        <f t="shared" si="12"/>
        <v>287448.15305665391</v>
      </c>
      <c r="M19" s="10">
        <f t="shared" si="12"/>
        <v>303832.69778088311</v>
      </c>
      <c r="N19" s="10">
        <f t="shared" si="12"/>
        <v>321151.16155439347</v>
      </c>
      <c r="O19" s="10">
        <f t="shared" si="12"/>
        <v>339456.77776299382</v>
      </c>
      <c r="P19" s="10">
        <f t="shared" si="12"/>
        <v>358805.8140954845</v>
      </c>
    </row>
    <row r="20" spans="1:16" s="18" customFormat="1" x14ac:dyDescent="0.25">
      <c r="A20"/>
      <c r="B20" s="29" t="s">
        <v>11</v>
      </c>
      <c r="D20" s="19"/>
      <c r="E20" s="15">
        <f>E19*12</f>
        <v>2340000</v>
      </c>
      <c r="F20" s="15">
        <f t="shared" ref="F20:P20" si="13">F19*12</f>
        <v>2473380</v>
      </c>
      <c r="G20" s="15">
        <f t="shared" si="13"/>
        <v>2614362.66</v>
      </c>
      <c r="H20" s="15">
        <f t="shared" si="13"/>
        <v>2763381.3316199994</v>
      </c>
      <c r="I20" s="15">
        <f t="shared" si="13"/>
        <v>2920894.0675223391</v>
      </c>
      <c r="J20" s="15">
        <f t="shared" si="13"/>
        <v>3087385.0293711131</v>
      </c>
      <c r="K20" s="15">
        <f t="shared" si="13"/>
        <v>3263365.9760452658</v>
      </c>
      <c r="L20" s="15">
        <f t="shared" si="13"/>
        <v>3449377.836679847</v>
      </c>
      <c r="M20" s="15">
        <f t="shared" si="13"/>
        <v>3645992.3733705971</v>
      </c>
      <c r="N20" s="15">
        <f t="shared" si="13"/>
        <v>3853813.9386527217</v>
      </c>
      <c r="O20" s="15">
        <f t="shared" si="13"/>
        <v>4073481.3331559259</v>
      </c>
      <c r="P20" s="15">
        <f t="shared" si="13"/>
        <v>4305669.7691458138</v>
      </c>
    </row>
    <row r="21" spans="1:16" x14ac:dyDescent="0.25">
      <c r="B21" s="8"/>
    </row>
    <row r="22" spans="1:16" x14ac:dyDescent="0.25">
      <c r="B22" s="8" t="s">
        <v>18</v>
      </c>
      <c r="C22" t="s">
        <v>12</v>
      </c>
      <c r="E22" s="1">
        <v>7500</v>
      </c>
      <c r="F22" s="21">
        <f>E22</f>
        <v>7500</v>
      </c>
      <c r="G22" s="21">
        <f t="shared" ref="G22:P22" si="14">F22</f>
        <v>7500</v>
      </c>
      <c r="H22" s="21">
        <f t="shared" si="14"/>
        <v>7500</v>
      </c>
      <c r="I22" s="21">
        <f t="shared" si="14"/>
        <v>7500</v>
      </c>
      <c r="J22" s="21">
        <f t="shared" si="14"/>
        <v>7500</v>
      </c>
      <c r="K22" s="21">
        <f t="shared" si="14"/>
        <v>7500</v>
      </c>
      <c r="L22" s="21">
        <f t="shared" si="14"/>
        <v>7500</v>
      </c>
      <c r="M22" s="21">
        <f t="shared" si="14"/>
        <v>7500</v>
      </c>
      <c r="N22" s="21">
        <f t="shared" si="14"/>
        <v>7500</v>
      </c>
      <c r="O22" s="21">
        <f t="shared" si="14"/>
        <v>7500</v>
      </c>
      <c r="P22" s="21">
        <f t="shared" si="14"/>
        <v>7500</v>
      </c>
    </row>
    <row r="23" spans="1:16" x14ac:dyDescent="0.25">
      <c r="B23" s="8"/>
      <c r="C23" t="s">
        <v>6</v>
      </c>
      <c r="E23" s="1">
        <v>75</v>
      </c>
      <c r="F23" s="6">
        <v>75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v>75</v>
      </c>
      <c r="P23" s="6">
        <v>75</v>
      </c>
    </row>
    <row r="24" spans="1:16" x14ac:dyDescent="0.25">
      <c r="B24" s="8"/>
      <c r="C24" t="s">
        <v>34</v>
      </c>
      <c r="D24" s="17">
        <v>500</v>
      </c>
      <c r="E24" s="6">
        <f t="shared" ref="E24:P24" si="15">$D$24</f>
        <v>500</v>
      </c>
      <c r="F24" s="6">
        <f t="shared" si="15"/>
        <v>500</v>
      </c>
      <c r="G24" s="6">
        <f t="shared" si="15"/>
        <v>500</v>
      </c>
      <c r="H24" s="6">
        <f t="shared" si="15"/>
        <v>500</v>
      </c>
      <c r="I24" s="6">
        <f t="shared" si="15"/>
        <v>500</v>
      </c>
      <c r="J24" s="6">
        <f t="shared" si="15"/>
        <v>500</v>
      </c>
      <c r="K24" s="6">
        <f t="shared" si="15"/>
        <v>500</v>
      </c>
      <c r="L24" s="6">
        <f t="shared" si="15"/>
        <v>500</v>
      </c>
      <c r="M24" s="6">
        <f t="shared" si="15"/>
        <v>500</v>
      </c>
      <c r="N24" s="6">
        <f t="shared" si="15"/>
        <v>500</v>
      </c>
      <c r="O24" s="6">
        <f t="shared" si="15"/>
        <v>500</v>
      </c>
      <c r="P24" s="6">
        <f t="shared" si="15"/>
        <v>500</v>
      </c>
    </row>
    <row r="25" spans="1:16" x14ac:dyDescent="0.25">
      <c r="B25" s="8"/>
      <c r="C25" t="s">
        <v>7</v>
      </c>
      <c r="E25" s="1">
        <v>2500</v>
      </c>
      <c r="F25" s="1">
        <v>2500</v>
      </c>
      <c r="G25" s="1">
        <v>2500</v>
      </c>
      <c r="H25" s="1">
        <v>2500</v>
      </c>
      <c r="I25" s="6">
        <f t="shared" ref="I25:P25" si="16">F25</f>
        <v>2500</v>
      </c>
      <c r="J25" s="6">
        <f t="shared" si="16"/>
        <v>2500</v>
      </c>
      <c r="K25" s="6">
        <f t="shared" si="16"/>
        <v>2500</v>
      </c>
      <c r="L25" s="6">
        <f t="shared" si="16"/>
        <v>2500</v>
      </c>
      <c r="M25" s="6">
        <f t="shared" si="16"/>
        <v>2500</v>
      </c>
      <c r="N25" s="6">
        <f t="shared" si="16"/>
        <v>2500</v>
      </c>
      <c r="O25" s="6">
        <f t="shared" si="16"/>
        <v>2500</v>
      </c>
      <c r="P25" s="6">
        <f t="shared" si="16"/>
        <v>2500</v>
      </c>
    </row>
    <row r="26" spans="1:16" x14ac:dyDescent="0.25">
      <c r="B26" s="8"/>
      <c r="C26" t="s">
        <v>8</v>
      </c>
      <c r="E26" s="46">
        <v>250</v>
      </c>
      <c r="F26" s="11">
        <v>250</v>
      </c>
      <c r="G26" s="11">
        <v>250</v>
      </c>
      <c r="H26" s="11">
        <v>250</v>
      </c>
      <c r="I26" s="11">
        <v>250</v>
      </c>
      <c r="J26" s="11">
        <v>250</v>
      </c>
      <c r="K26" s="11">
        <v>250</v>
      </c>
      <c r="L26" s="11">
        <v>250</v>
      </c>
      <c r="M26" s="11">
        <v>250</v>
      </c>
      <c r="N26" s="11">
        <v>250</v>
      </c>
      <c r="O26" s="11">
        <v>250</v>
      </c>
      <c r="P26" s="11">
        <v>250</v>
      </c>
    </row>
    <row r="27" spans="1:16" x14ac:dyDescent="0.25">
      <c r="B27" s="8"/>
      <c r="C27" t="s">
        <v>14</v>
      </c>
      <c r="E27" s="1">
        <f>E22*0.25</f>
        <v>1875</v>
      </c>
      <c r="F27" s="21">
        <f t="shared" ref="F27:P28" si="17">E27</f>
        <v>1875</v>
      </c>
      <c r="G27" s="21">
        <f t="shared" si="17"/>
        <v>1875</v>
      </c>
      <c r="H27" s="21">
        <f t="shared" si="17"/>
        <v>1875</v>
      </c>
      <c r="I27" s="21">
        <f t="shared" si="17"/>
        <v>1875</v>
      </c>
      <c r="J27" s="21">
        <f t="shared" si="17"/>
        <v>1875</v>
      </c>
      <c r="K27" s="21">
        <f t="shared" si="17"/>
        <v>1875</v>
      </c>
      <c r="L27" s="21">
        <f t="shared" si="17"/>
        <v>1875</v>
      </c>
      <c r="M27" s="21">
        <f t="shared" si="17"/>
        <v>1875</v>
      </c>
      <c r="N27" s="21">
        <f t="shared" si="17"/>
        <v>1875</v>
      </c>
      <c r="O27" s="21">
        <f t="shared" si="17"/>
        <v>1875</v>
      </c>
      <c r="P27" s="21">
        <f t="shared" si="17"/>
        <v>1875</v>
      </c>
    </row>
    <row r="28" spans="1:16" x14ac:dyDescent="0.25">
      <c r="B28" s="8"/>
      <c r="C28" t="s">
        <v>35</v>
      </c>
      <c r="E28" s="3">
        <v>50000</v>
      </c>
      <c r="F28" s="22">
        <f t="shared" si="17"/>
        <v>50000</v>
      </c>
      <c r="G28" s="22">
        <f t="shared" si="17"/>
        <v>50000</v>
      </c>
      <c r="H28" s="22">
        <f t="shared" si="17"/>
        <v>50000</v>
      </c>
      <c r="I28" s="22">
        <f t="shared" si="17"/>
        <v>50000</v>
      </c>
      <c r="J28" s="22">
        <f t="shared" si="17"/>
        <v>50000</v>
      </c>
      <c r="K28" s="22">
        <f t="shared" si="17"/>
        <v>50000</v>
      </c>
      <c r="L28" s="22">
        <f t="shared" si="17"/>
        <v>50000</v>
      </c>
      <c r="M28" s="22">
        <f t="shared" si="17"/>
        <v>50000</v>
      </c>
      <c r="N28" s="22">
        <f t="shared" si="17"/>
        <v>50000</v>
      </c>
      <c r="O28" s="22">
        <f t="shared" si="17"/>
        <v>50000</v>
      </c>
      <c r="P28" s="22">
        <f t="shared" si="17"/>
        <v>50000</v>
      </c>
    </row>
    <row r="29" spans="1:16" x14ac:dyDescent="0.25">
      <c r="B29" s="8"/>
      <c r="E29" s="6">
        <f>SUM(E22:E28)</f>
        <v>62700</v>
      </c>
      <c r="F29" s="6">
        <f t="shared" ref="F29:P29" si="18">SUM(F22:F28)</f>
        <v>62700</v>
      </c>
      <c r="G29" s="6">
        <f t="shared" si="18"/>
        <v>62700</v>
      </c>
      <c r="H29" s="6">
        <f t="shared" si="18"/>
        <v>62700</v>
      </c>
      <c r="I29" s="6">
        <f t="shared" si="18"/>
        <v>62700</v>
      </c>
      <c r="J29" s="6">
        <f t="shared" si="18"/>
        <v>62700</v>
      </c>
      <c r="K29" s="6">
        <f t="shared" si="18"/>
        <v>62700</v>
      </c>
      <c r="L29" s="6">
        <f t="shared" si="18"/>
        <v>62700</v>
      </c>
      <c r="M29" s="6">
        <f t="shared" si="18"/>
        <v>62700</v>
      </c>
      <c r="N29" s="6">
        <f t="shared" si="18"/>
        <v>62700</v>
      </c>
      <c r="O29" s="6">
        <f t="shared" si="18"/>
        <v>62700</v>
      </c>
      <c r="P29" s="6">
        <f t="shared" si="18"/>
        <v>62700</v>
      </c>
    </row>
    <row r="30" spans="1:16" x14ac:dyDescent="0.25">
      <c r="B30" s="8"/>
      <c r="M30" s="6"/>
      <c r="N30" s="6"/>
      <c r="O30" s="6"/>
      <c r="P30" s="6"/>
    </row>
    <row r="31" spans="1:16" x14ac:dyDescent="0.25">
      <c r="B31" s="8" t="s">
        <v>57</v>
      </c>
      <c r="E31" s="6">
        <f>Depreciation!E7</f>
        <v>142857.14285714287</v>
      </c>
      <c r="F31" s="6">
        <f>Depreciation!F7</f>
        <v>142857.14285714287</v>
      </c>
      <c r="G31" s="6">
        <f>Depreciation!G7</f>
        <v>142857.14285714287</v>
      </c>
      <c r="H31" s="6">
        <f>Depreciation!H7</f>
        <v>142857.14285714287</v>
      </c>
      <c r="I31" s="6">
        <f>Depreciation!I7</f>
        <v>142857.14285714287</v>
      </c>
      <c r="J31" s="6">
        <f>Depreciation!J7</f>
        <v>142857.14285714287</v>
      </c>
      <c r="K31" s="6">
        <f>Depreciation!K7</f>
        <v>142857.14285714287</v>
      </c>
      <c r="L31" s="6">
        <f>Depreciation!L7</f>
        <v>0</v>
      </c>
      <c r="M31" s="6">
        <f>Depreciation!M7</f>
        <v>0</v>
      </c>
      <c r="N31" s="6">
        <f>Depreciation!N7</f>
        <v>0</v>
      </c>
      <c r="O31" s="6">
        <f>Depreciation!O7</f>
        <v>0</v>
      </c>
      <c r="P31" s="6">
        <f>Depreciation!P7</f>
        <v>0</v>
      </c>
    </row>
    <row r="32" spans="1:16" x14ac:dyDescent="0.25">
      <c r="B32" s="8"/>
      <c r="M32" s="6"/>
      <c r="N32" s="6"/>
      <c r="O32" s="6"/>
      <c r="P32" s="6"/>
    </row>
    <row r="33" spans="1:16" ht="13.8" thickBot="1" x14ac:dyDescent="0.3">
      <c r="B33" s="30" t="s">
        <v>17</v>
      </c>
      <c r="C33" s="25"/>
      <c r="D33" s="26"/>
      <c r="E33" s="14">
        <f>E19-E29-E31</f>
        <v>-10557.14285714287</v>
      </c>
      <c r="F33" s="14">
        <f t="shared" ref="F33:P33" si="19">F19-F29-F31</f>
        <v>557.85714285713038</v>
      </c>
      <c r="G33" s="14">
        <f t="shared" si="19"/>
        <v>12306.412142857153</v>
      </c>
      <c r="H33" s="14">
        <f t="shared" si="19"/>
        <v>24724.634777857078</v>
      </c>
      <c r="I33" s="14">
        <f>I19-I29-I31</f>
        <v>37850.696103052062</v>
      </c>
      <c r="J33" s="14">
        <f t="shared" si="19"/>
        <v>51724.942923783208</v>
      </c>
      <c r="K33" s="14">
        <f t="shared" si="19"/>
        <v>66390.021813295927</v>
      </c>
      <c r="L33" s="14">
        <f t="shared" si="19"/>
        <v>224748.15305665391</v>
      </c>
      <c r="M33" s="14">
        <f t="shared" si="19"/>
        <v>241132.69778088311</v>
      </c>
      <c r="N33" s="14">
        <f t="shared" si="19"/>
        <v>258451.16155439347</v>
      </c>
      <c r="O33" s="14">
        <f t="shared" si="19"/>
        <v>276756.77776299382</v>
      </c>
      <c r="P33" s="14">
        <f t="shared" si="19"/>
        <v>296105.8140954845</v>
      </c>
    </row>
    <row r="34" spans="1:16" s="18" customFormat="1" ht="13.8" thickTop="1" x14ac:dyDescent="0.25">
      <c r="A34"/>
      <c r="B34" s="29" t="s">
        <v>15</v>
      </c>
      <c r="D34" s="19"/>
      <c r="E34" s="15">
        <f>E33*12</f>
        <v>-126685.71428571444</v>
      </c>
      <c r="F34" s="15">
        <f t="shared" ref="F34:P34" si="20">F33*12</f>
        <v>6694.2857142855646</v>
      </c>
      <c r="G34" s="15">
        <f t="shared" si="20"/>
        <v>147676.94571428583</v>
      </c>
      <c r="H34" s="15">
        <f t="shared" si="20"/>
        <v>296695.61733428494</v>
      </c>
      <c r="I34" s="15">
        <f t="shared" si="20"/>
        <v>454208.35323662474</v>
      </c>
      <c r="J34" s="15">
        <f t="shared" si="20"/>
        <v>620699.3150853985</v>
      </c>
      <c r="K34" s="15">
        <f t="shared" si="20"/>
        <v>796680.26175955113</v>
      </c>
      <c r="L34" s="15">
        <f t="shared" si="20"/>
        <v>2696977.836679847</v>
      </c>
      <c r="M34" s="15">
        <f t="shared" si="20"/>
        <v>2893592.3733705971</v>
      </c>
      <c r="N34" s="15">
        <f t="shared" si="20"/>
        <v>3101413.9386527217</v>
      </c>
      <c r="O34" s="15">
        <f t="shared" si="20"/>
        <v>3321081.3331559259</v>
      </c>
      <c r="P34" s="15">
        <f t="shared" si="20"/>
        <v>3553269.7691458138</v>
      </c>
    </row>
    <row r="35" spans="1:16" x14ac:dyDescent="0.25"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5">
      <c r="B36" s="20" t="s">
        <v>13</v>
      </c>
    </row>
    <row r="37" spans="1:16" x14ac:dyDescent="0.25">
      <c r="B37" s="8"/>
      <c r="C37" s="16"/>
    </row>
    <row r="38" spans="1:16" x14ac:dyDescent="0.25">
      <c r="C38" s="16"/>
    </row>
  </sheetData>
  <phoneticPr fontId="0" type="noConversion"/>
  <pageMargins left="0.75" right="0.75" top="1" bottom="1" header="0.5" footer="0.5"/>
  <pageSetup scale="60" orientation="landscape" r:id="rId1"/>
  <headerFooter alignWithMargins="0">
    <oddFooter>&amp;L(c) Steven Saltman&amp;RFebruary 2002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zoomScale="75" workbookViewId="0">
      <selection activeCell="D26" sqref="D26"/>
    </sheetView>
  </sheetViews>
  <sheetFormatPr defaultRowHeight="13.2" x14ac:dyDescent="0.25"/>
  <cols>
    <col min="1" max="1" width="9.109375" style="8" customWidth="1"/>
    <col min="2" max="3" width="17.109375" customWidth="1"/>
    <col min="4" max="4" width="18.33203125" customWidth="1"/>
    <col min="5" max="5" width="12.33203125" bestFit="1" customWidth="1"/>
    <col min="6" max="6" width="11.5546875" bestFit="1" customWidth="1"/>
    <col min="7" max="12" width="12" bestFit="1" customWidth="1"/>
    <col min="13" max="13" width="11.5546875" bestFit="1" customWidth="1"/>
    <col min="14" max="15" width="12" bestFit="1" customWidth="1"/>
    <col min="16" max="16" width="11.5546875" bestFit="1" customWidth="1"/>
  </cols>
  <sheetData>
    <row r="1" spans="1:16" x14ac:dyDescent="0.25">
      <c r="C1" t="str">
        <f>Income!B1</f>
        <v>My Lemonade Business (copyright Steven Saltman 2002)</v>
      </c>
    </row>
    <row r="3" spans="1:16" x14ac:dyDescent="0.25">
      <c r="A3" s="8" t="s">
        <v>40</v>
      </c>
      <c r="D3" s="16"/>
      <c r="E3" s="6" t="s">
        <v>65</v>
      </c>
      <c r="F3" s="6"/>
      <c r="G3" s="6"/>
      <c r="H3" s="6"/>
      <c r="I3" s="6"/>
      <c r="J3" s="6"/>
      <c r="K3" s="6"/>
      <c r="L3" s="6"/>
    </row>
    <row r="4" spans="1:16" ht="13.8" thickBot="1" x14ac:dyDescent="0.3">
      <c r="D4" s="16"/>
      <c r="E4" s="52">
        <f>Income!E2</f>
        <v>2002</v>
      </c>
      <c r="F4" s="52">
        <f>Income!F2</f>
        <v>2003</v>
      </c>
      <c r="G4" s="52">
        <f>Income!G2</f>
        <v>2004</v>
      </c>
      <c r="H4" s="52">
        <f>Income!H2</f>
        <v>2005</v>
      </c>
      <c r="I4" s="52">
        <f>Income!I2</f>
        <v>2006</v>
      </c>
      <c r="J4" s="52">
        <f>Income!J2</f>
        <v>2007</v>
      </c>
      <c r="K4" s="52">
        <f>Income!K2</f>
        <v>2008</v>
      </c>
      <c r="L4" s="52">
        <f>Income!L2</f>
        <v>2009</v>
      </c>
      <c r="M4" s="52">
        <f>Income!M2</f>
        <v>2010</v>
      </c>
      <c r="N4" s="52">
        <f>Income!N2</f>
        <v>2011</v>
      </c>
      <c r="O4" s="52">
        <f>Income!O2</f>
        <v>2012</v>
      </c>
      <c r="P4" s="52">
        <f>Income!P2</f>
        <v>2013</v>
      </c>
    </row>
    <row r="5" spans="1:16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8" t="s">
        <v>3</v>
      </c>
      <c r="B6" t="s">
        <v>32</v>
      </c>
      <c r="C6" t="s">
        <v>33</v>
      </c>
      <c r="E6" s="4">
        <f>Cashflow!D13</f>
        <v>1232300</v>
      </c>
      <c r="F6" s="4">
        <f>E6+Cashflow!E13</f>
        <v>1275715</v>
      </c>
      <c r="G6" s="4">
        <f>F6+Cashflow!F13</f>
        <v>1330878.5549999999</v>
      </c>
      <c r="H6" s="4">
        <f>G6+Cashflow!G13</f>
        <v>1398460.3326349999</v>
      </c>
      <c r="I6" s="4">
        <f>H6+Cashflow!H13</f>
        <v>1479168.1715951948</v>
      </c>
      <c r="J6" s="4">
        <f>I6+Cashflow!I13</f>
        <v>1573750.2573761209</v>
      </c>
      <c r="K6" s="4">
        <f>J6+Cashflow!J13</f>
        <v>1682997.4220465596</v>
      </c>
      <c r="L6" s="4">
        <f>K6+Cashflow!K13</f>
        <v>1807745.5751032135</v>
      </c>
      <c r="M6" s="4">
        <f>L6+Cashflow!L13</f>
        <v>1948878.2728840967</v>
      </c>
      <c r="N6" s="4">
        <f>M6+Cashflow!M13</f>
        <v>2207329.4344384903</v>
      </c>
      <c r="O6" s="4">
        <f>N6+Cashflow!N13</f>
        <v>2484086.212201484</v>
      </c>
      <c r="P6" s="4">
        <f>O6+Cashflow!O13</f>
        <v>2780192.0262969686</v>
      </c>
    </row>
    <row r="7" spans="1:16" x14ac:dyDescent="0.25">
      <c r="C7" t="s">
        <v>36</v>
      </c>
      <c r="E7" s="33">
        <v>0</v>
      </c>
      <c r="F7" s="4">
        <f>E7</f>
        <v>0</v>
      </c>
      <c r="G7" s="4">
        <f t="shared" ref="G7:P7" si="0">F7</f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</row>
    <row r="8" spans="1:16" x14ac:dyDescent="0.25">
      <c r="B8" t="s">
        <v>23</v>
      </c>
      <c r="C8" t="s">
        <v>62</v>
      </c>
      <c r="D8" s="21">
        <f>D14</f>
        <v>1000000</v>
      </c>
      <c r="E8" s="4">
        <f>D8</f>
        <v>1000000</v>
      </c>
      <c r="F8" s="4">
        <f t="shared" ref="F8:P8" si="1">E8</f>
        <v>1000000</v>
      </c>
      <c r="G8" s="4">
        <f t="shared" si="1"/>
        <v>1000000</v>
      </c>
      <c r="H8" s="4">
        <f t="shared" si="1"/>
        <v>1000000</v>
      </c>
      <c r="I8" s="4">
        <f t="shared" si="1"/>
        <v>1000000</v>
      </c>
      <c r="J8" s="4">
        <f t="shared" si="1"/>
        <v>1000000</v>
      </c>
      <c r="K8" s="4">
        <f t="shared" si="1"/>
        <v>1000000</v>
      </c>
      <c r="L8" s="4">
        <f t="shared" si="1"/>
        <v>1000000</v>
      </c>
      <c r="M8" s="4">
        <f t="shared" si="1"/>
        <v>1000000</v>
      </c>
      <c r="N8" s="4">
        <f t="shared" si="1"/>
        <v>1000000</v>
      </c>
      <c r="O8" s="4">
        <f t="shared" si="1"/>
        <v>1000000</v>
      </c>
      <c r="P8" s="4">
        <f t="shared" si="1"/>
        <v>1000000</v>
      </c>
    </row>
    <row r="9" spans="1:16" x14ac:dyDescent="0.25">
      <c r="C9" t="s">
        <v>63</v>
      </c>
      <c r="D9" s="21"/>
      <c r="E9" s="55">
        <f>Depreciation!E7</f>
        <v>142857.14285714287</v>
      </c>
      <c r="F9" s="55">
        <f>E9+Depreciation!F7</f>
        <v>285714.28571428574</v>
      </c>
      <c r="G9" s="55">
        <f>F9+Depreciation!G7</f>
        <v>428571.42857142864</v>
      </c>
      <c r="H9" s="55">
        <f>G9+Depreciation!H7</f>
        <v>571428.57142857148</v>
      </c>
      <c r="I9" s="55">
        <f>H9+Depreciation!I7</f>
        <v>714285.71428571432</v>
      </c>
      <c r="J9" s="55">
        <f>I9+Depreciation!J7</f>
        <v>857142.85714285716</v>
      </c>
      <c r="K9" s="55">
        <f>J9+Depreciation!K7</f>
        <v>1000000</v>
      </c>
      <c r="L9" s="55">
        <f>K9+Depreciation!L7</f>
        <v>1000000</v>
      </c>
      <c r="M9" s="55">
        <f>L9+Depreciation!M7</f>
        <v>1000000</v>
      </c>
      <c r="N9" s="55">
        <f>M9+Depreciation!N7</f>
        <v>1000000</v>
      </c>
      <c r="O9" s="55">
        <f>N9+Depreciation!O7</f>
        <v>1000000</v>
      </c>
      <c r="P9" s="55">
        <f>O9+Depreciation!P7</f>
        <v>1000000</v>
      </c>
    </row>
    <row r="10" spans="1:16" x14ac:dyDescent="0.25">
      <c r="C10" t="s">
        <v>64</v>
      </c>
      <c r="E10" s="56">
        <f>Depreciation!E8</f>
        <v>857142.85714285716</v>
      </c>
      <c r="F10" s="56">
        <f>Depreciation!F8</f>
        <v>714285.71428571432</v>
      </c>
      <c r="G10" s="56">
        <f>Depreciation!G8</f>
        <v>571428.57142857148</v>
      </c>
      <c r="H10" s="56">
        <f>Depreciation!H8</f>
        <v>428571.42857142864</v>
      </c>
      <c r="I10" s="56">
        <f>Depreciation!I8</f>
        <v>285714.2857142858</v>
      </c>
      <c r="J10" s="56">
        <f>Depreciation!J8</f>
        <v>142857.14285714293</v>
      </c>
      <c r="K10" s="56">
        <f>Depreciation!K8</f>
        <v>0</v>
      </c>
      <c r="L10" s="57">
        <f>Depreciation!L8</f>
        <v>0</v>
      </c>
      <c r="M10" s="57">
        <f>Depreciation!M8</f>
        <v>0</v>
      </c>
      <c r="N10" s="57">
        <f>Depreciation!N8</f>
        <v>0</v>
      </c>
      <c r="O10" s="57">
        <f>Depreciation!O8</f>
        <v>0</v>
      </c>
      <c r="P10" s="57">
        <f>Depreciation!P8</f>
        <v>0</v>
      </c>
    </row>
    <row r="11" spans="1:16" s="8" customFormat="1" x14ac:dyDescent="0.25">
      <c r="A11" s="8" t="s">
        <v>25</v>
      </c>
      <c r="E11" s="31">
        <f>E6+E7+E10</f>
        <v>2089442.8571428573</v>
      </c>
      <c r="F11" s="31">
        <f t="shared" ref="F11:P11" si="2">F6+F7+F10</f>
        <v>1990000.7142857143</v>
      </c>
      <c r="G11" s="31">
        <f t="shared" si="2"/>
        <v>1902307.1264285715</v>
      </c>
      <c r="H11" s="31">
        <f t="shared" si="2"/>
        <v>1827031.7612064285</v>
      </c>
      <c r="I11" s="31">
        <f t="shared" si="2"/>
        <v>1764882.4573094808</v>
      </c>
      <c r="J11" s="31">
        <f t="shared" si="2"/>
        <v>1716607.4002332638</v>
      </c>
      <c r="K11" s="31">
        <f t="shared" si="2"/>
        <v>1682997.4220465596</v>
      </c>
      <c r="L11" s="31">
        <f t="shared" si="2"/>
        <v>1807745.5751032135</v>
      </c>
      <c r="M11" s="31">
        <f t="shared" si="2"/>
        <v>1948878.2728840967</v>
      </c>
      <c r="N11" s="31">
        <f t="shared" si="2"/>
        <v>2207329.4344384903</v>
      </c>
      <c r="O11" s="31">
        <f t="shared" si="2"/>
        <v>2484086.212201484</v>
      </c>
      <c r="P11" s="31">
        <f t="shared" si="2"/>
        <v>2780192.0262969686</v>
      </c>
    </row>
    <row r="12" spans="1:16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 t="s">
        <v>4</v>
      </c>
      <c r="B13" t="s">
        <v>31</v>
      </c>
    </row>
    <row r="14" spans="1:16" x14ac:dyDescent="0.25">
      <c r="C14" t="s">
        <v>61</v>
      </c>
      <c r="D14" s="1">
        <v>1000000</v>
      </c>
      <c r="E14" s="7">
        <f>D14+Cashflow!E9</f>
        <v>900000</v>
      </c>
      <c r="F14" s="7">
        <f>E14+Cashflow!F9</f>
        <v>800000</v>
      </c>
      <c r="G14" s="7">
        <f>F14+Cashflow!G9</f>
        <v>700000</v>
      </c>
      <c r="H14" s="7">
        <f>G14+Cashflow!H9</f>
        <v>600000</v>
      </c>
      <c r="I14" s="7">
        <f>H14+Cashflow!I9</f>
        <v>500000</v>
      </c>
      <c r="J14" s="7">
        <f>I14+Cashflow!J9</f>
        <v>400000</v>
      </c>
      <c r="K14" s="7">
        <f>J14+Cashflow!K9</f>
        <v>300000</v>
      </c>
      <c r="L14" s="7">
        <f>K14+Cashflow!L9</f>
        <v>200000</v>
      </c>
      <c r="M14" s="7">
        <f>L14+Cashflow!M9</f>
        <v>200000</v>
      </c>
      <c r="N14" s="7">
        <f>M14+Cashflow!N9</f>
        <v>200000</v>
      </c>
      <c r="O14" s="7">
        <f>N14+Cashflow!O9</f>
        <v>200000</v>
      </c>
      <c r="P14" s="7">
        <f>O14+Cashflow!P9</f>
        <v>200000</v>
      </c>
    </row>
    <row r="15" spans="1:16" x14ac:dyDescent="0.25">
      <c r="B15" t="s">
        <v>5</v>
      </c>
      <c r="E15" s="6">
        <f t="shared" ref="E15:P15" si="3">SUM(E14:E14)</f>
        <v>900000</v>
      </c>
      <c r="F15" s="6">
        <f t="shared" si="3"/>
        <v>800000</v>
      </c>
      <c r="G15" s="6">
        <f t="shared" si="3"/>
        <v>700000</v>
      </c>
      <c r="H15" s="6">
        <f t="shared" si="3"/>
        <v>600000</v>
      </c>
      <c r="I15" s="6">
        <f t="shared" si="3"/>
        <v>500000</v>
      </c>
      <c r="J15" s="6">
        <f t="shared" si="3"/>
        <v>400000</v>
      </c>
      <c r="K15" s="6">
        <f t="shared" si="3"/>
        <v>300000</v>
      </c>
      <c r="L15" s="6">
        <f t="shared" si="3"/>
        <v>200000</v>
      </c>
      <c r="M15" s="6">
        <f t="shared" si="3"/>
        <v>200000</v>
      </c>
      <c r="N15" s="6">
        <f t="shared" si="3"/>
        <v>200000</v>
      </c>
      <c r="O15" s="6">
        <f t="shared" si="3"/>
        <v>200000</v>
      </c>
      <c r="P15" s="6">
        <f t="shared" si="3"/>
        <v>200000</v>
      </c>
    </row>
    <row r="16" spans="1:16" x14ac:dyDescent="0.25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B18" t="s">
        <v>26</v>
      </c>
      <c r="D18" s="1">
        <v>1200000</v>
      </c>
      <c r="E18" s="21">
        <f>D18</f>
        <v>1200000</v>
      </c>
      <c r="F18" s="21">
        <f>E18</f>
        <v>1200000</v>
      </c>
      <c r="G18" s="21">
        <f t="shared" ref="G18:P18" si="4">F18</f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5">
      <c r="B19" t="s">
        <v>27</v>
      </c>
      <c r="E19" s="7">
        <f>Income!E33</f>
        <v>-10557.14285714287</v>
      </c>
      <c r="F19" s="7">
        <f>Income!F33+E19</f>
        <v>-9999.2857142857392</v>
      </c>
      <c r="G19" s="7">
        <f>Income!G33+F19</f>
        <v>2307.1264285714133</v>
      </c>
      <c r="H19" s="7">
        <f>Income!H33+G19</f>
        <v>27031.761206428491</v>
      </c>
      <c r="I19" s="7">
        <f>Income!I33+H19</f>
        <v>64882.457309480553</v>
      </c>
      <c r="J19" s="7">
        <f>Income!J33+I19</f>
        <v>116607.40023326376</v>
      </c>
      <c r="K19" s="7">
        <f>Income!K33+J19</f>
        <v>182997.42204655969</v>
      </c>
      <c r="L19" s="7">
        <f>Income!L33+K19</f>
        <v>407745.5751032136</v>
      </c>
      <c r="M19" s="7">
        <f>Income!M33+L19</f>
        <v>648878.27288409672</v>
      </c>
      <c r="N19" s="7">
        <f>Income!N33+M19</f>
        <v>907329.43443849019</v>
      </c>
      <c r="O19" s="7">
        <f>Income!O33+N19</f>
        <v>1184086.212201484</v>
      </c>
      <c r="P19" s="7">
        <f>Income!P33+O19</f>
        <v>1480192.0262969686</v>
      </c>
    </row>
    <row r="20" spans="1:16" x14ac:dyDescent="0.25">
      <c r="B20" t="s">
        <v>28</v>
      </c>
      <c r="E20" s="6">
        <f t="shared" ref="E20:P20" si="5">SUM(E17:E19)</f>
        <v>1189442.857142857</v>
      </c>
      <c r="F20" s="6">
        <f t="shared" si="5"/>
        <v>1190000.7142857143</v>
      </c>
      <c r="G20" s="6">
        <f t="shared" si="5"/>
        <v>1202307.1264285715</v>
      </c>
      <c r="H20" s="6">
        <f t="shared" si="5"/>
        <v>1227031.7612064285</v>
      </c>
      <c r="I20" s="6">
        <f t="shared" si="5"/>
        <v>1264882.4573094805</v>
      </c>
      <c r="J20" s="6">
        <f t="shared" si="5"/>
        <v>1316607.4002332638</v>
      </c>
      <c r="K20" s="6">
        <f t="shared" si="5"/>
        <v>1382997.4220465596</v>
      </c>
      <c r="L20" s="6">
        <f t="shared" si="5"/>
        <v>1607745.5751032135</v>
      </c>
      <c r="M20" s="6">
        <f t="shared" si="5"/>
        <v>1848878.2728840967</v>
      </c>
      <c r="N20" s="6">
        <f t="shared" si="5"/>
        <v>2107329.4344384903</v>
      </c>
      <c r="O20" s="6">
        <f t="shared" si="5"/>
        <v>2384086.212201484</v>
      </c>
      <c r="P20" s="6">
        <f t="shared" si="5"/>
        <v>2680192.0262969686</v>
      </c>
    </row>
    <row r="21" spans="1:16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8" customFormat="1" x14ac:dyDescent="0.25">
      <c r="A22" s="8" t="s">
        <v>30</v>
      </c>
      <c r="E22" s="32">
        <f>E15+E20</f>
        <v>2089442.857142857</v>
      </c>
      <c r="F22" s="32">
        <f t="shared" ref="F22:P22" si="6">F15+F20</f>
        <v>1990000.7142857143</v>
      </c>
      <c r="G22" s="32">
        <f t="shared" si="6"/>
        <v>1902307.1264285715</v>
      </c>
      <c r="H22" s="32">
        <f t="shared" si="6"/>
        <v>1827031.7612064285</v>
      </c>
      <c r="I22" s="32">
        <f t="shared" si="6"/>
        <v>1764882.4573094805</v>
      </c>
      <c r="J22" s="32">
        <f t="shared" si="6"/>
        <v>1716607.4002332638</v>
      </c>
      <c r="K22" s="32">
        <f t="shared" si="6"/>
        <v>1682997.4220465596</v>
      </c>
      <c r="L22" s="32">
        <f t="shared" si="6"/>
        <v>1807745.5751032135</v>
      </c>
      <c r="M22" s="32">
        <f t="shared" si="6"/>
        <v>2048878.2728840967</v>
      </c>
      <c r="N22" s="32">
        <f t="shared" si="6"/>
        <v>2307329.4344384903</v>
      </c>
      <c r="O22" s="32">
        <f t="shared" si="6"/>
        <v>2584086.212201484</v>
      </c>
      <c r="P22" s="32">
        <f t="shared" si="6"/>
        <v>2880192.0262969686</v>
      </c>
    </row>
    <row r="23" spans="1:16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zoomScale="75" workbookViewId="0">
      <selection activeCell="A2" sqref="A2"/>
    </sheetView>
  </sheetViews>
  <sheetFormatPr defaultRowHeight="13.2" x14ac:dyDescent="0.25"/>
  <cols>
    <col min="2" max="2" width="12.5546875" customWidth="1"/>
    <col min="4" max="4" width="11.88671875" bestFit="1" customWidth="1"/>
    <col min="5" max="6" width="11" bestFit="1" customWidth="1"/>
    <col min="7" max="9" width="10" bestFit="1" customWidth="1"/>
    <col min="10" max="15" width="10.44140625" bestFit="1" customWidth="1"/>
  </cols>
  <sheetData>
    <row r="1" spans="1:16" x14ac:dyDescent="0.25">
      <c r="A1" t="str">
        <f>Income!B1</f>
        <v>My Lemonade Business (copyright Steven Saltman 2002)</v>
      </c>
    </row>
    <row r="3" spans="1:16" x14ac:dyDescent="0.25">
      <c r="C3" s="16"/>
      <c r="D3" s="6"/>
      <c r="E3" s="6"/>
      <c r="F3" s="6"/>
      <c r="G3" s="6"/>
      <c r="H3" s="6"/>
      <c r="I3" s="6"/>
      <c r="J3" s="6"/>
      <c r="K3" s="6"/>
    </row>
    <row r="4" spans="1:16" ht="13.8" thickBot="1" x14ac:dyDescent="0.3">
      <c r="C4" s="16"/>
      <c r="D4" s="52">
        <f>Income!E2</f>
        <v>2002</v>
      </c>
      <c r="E4" s="52">
        <f>Income!F2</f>
        <v>2003</v>
      </c>
      <c r="F4" s="52">
        <f>Income!G2</f>
        <v>2004</v>
      </c>
      <c r="G4" s="52">
        <f>Income!H2</f>
        <v>2005</v>
      </c>
      <c r="H4" s="52">
        <f>Income!I2</f>
        <v>2006</v>
      </c>
      <c r="I4" s="52">
        <f>Income!J2</f>
        <v>2007</v>
      </c>
      <c r="J4" s="52">
        <f>Income!K2</f>
        <v>2008</v>
      </c>
      <c r="K4" s="52">
        <f>Income!L2</f>
        <v>2009</v>
      </c>
      <c r="L4" s="52">
        <f>Income!M2</f>
        <v>2010</v>
      </c>
      <c r="M4" s="52">
        <f>Income!N2</f>
        <v>2011</v>
      </c>
      <c r="N4" s="52">
        <f>Income!O2</f>
        <v>2012</v>
      </c>
      <c r="O4" s="52">
        <f>Income!P2</f>
        <v>2013</v>
      </c>
    </row>
    <row r="5" spans="1:16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t="s">
        <v>20</v>
      </c>
      <c r="D6" s="6">
        <f>Income!E33</f>
        <v>-10557.14285714287</v>
      </c>
      <c r="E6" s="6">
        <f>Income!F33</f>
        <v>557.85714285713038</v>
      </c>
      <c r="F6" s="6">
        <f>Income!G33</f>
        <v>12306.412142857153</v>
      </c>
      <c r="G6" s="6">
        <f>Income!H33</f>
        <v>24724.634777857078</v>
      </c>
      <c r="H6" s="6">
        <f>Income!I33</f>
        <v>37850.696103052062</v>
      </c>
      <c r="I6" s="6">
        <f>Income!J33</f>
        <v>51724.942923783208</v>
      </c>
      <c r="J6" s="6">
        <f>Income!K33</f>
        <v>66390.021813295927</v>
      </c>
      <c r="K6" s="6">
        <f>Income!L33</f>
        <v>224748.15305665391</v>
      </c>
      <c r="L6" s="6">
        <f>Income!M33</f>
        <v>241132.69778088311</v>
      </c>
      <c r="M6" s="6">
        <f>Income!N33</f>
        <v>258451.16155439347</v>
      </c>
      <c r="N6" s="6">
        <f>Income!O33</f>
        <v>276756.77776299382</v>
      </c>
      <c r="O6" s="6">
        <f>Income!P33</f>
        <v>296105.8140954845</v>
      </c>
    </row>
    <row r="7" spans="1:16" x14ac:dyDescent="0.25">
      <c r="B7" t="s">
        <v>19</v>
      </c>
      <c r="D7" s="1">
        <f>Depreciation!E7</f>
        <v>142857.14285714287</v>
      </c>
      <c r="E7" s="1">
        <f>Depreciation!F7</f>
        <v>142857.14285714287</v>
      </c>
      <c r="F7" s="1">
        <f>Depreciation!G7</f>
        <v>142857.14285714287</v>
      </c>
      <c r="G7" s="1">
        <f>Depreciation!H7</f>
        <v>142857.14285714287</v>
      </c>
      <c r="H7" s="1">
        <f>Depreciation!I7</f>
        <v>142857.14285714287</v>
      </c>
      <c r="I7" s="1">
        <f>Depreciation!J7</f>
        <v>142857.14285714287</v>
      </c>
      <c r="J7" s="1">
        <f>Depreciation!K7</f>
        <v>142857.14285714287</v>
      </c>
      <c r="K7" s="1">
        <f>Depreciation!L7</f>
        <v>0</v>
      </c>
      <c r="L7" s="1">
        <f>Depreciation!M7</f>
        <v>0</v>
      </c>
      <c r="M7" s="1">
        <f>Depreciation!N7</f>
        <v>0</v>
      </c>
      <c r="N7" s="1">
        <f>Depreciation!O7</f>
        <v>0</v>
      </c>
      <c r="O7" s="1">
        <f>Depreciation!P7</f>
        <v>0</v>
      </c>
    </row>
    <row r="8" spans="1:16" x14ac:dyDescent="0.2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x14ac:dyDescent="0.25">
      <c r="A9" t="s">
        <v>21</v>
      </c>
      <c r="D9" s="1">
        <v>-100000</v>
      </c>
      <c r="E9" s="1">
        <v>-100000</v>
      </c>
      <c r="F9" s="1">
        <v>-100000</v>
      </c>
      <c r="G9" s="1">
        <v>-100000</v>
      </c>
      <c r="H9" s="1">
        <v>-100000</v>
      </c>
      <c r="I9" s="1">
        <v>-100000</v>
      </c>
      <c r="J9" s="1">
        <v>-100000</v>
      </c>
      <c r="K9" s="1">
        <v>-100000</v>
      </c>
      <c r="L9" s="1">
        <v>-100000</v>
      </c>
      <c r="M9" s="6"/>
      <c r="N9" s="6"/>
      <c r="O9" s="6"/>
      <c r="P9" s="4"/>
    </row>
    <row r="10" spans="1:16" x14ac:dyDescent="0.25">
      <c r="D10" s="1"/>
      <c r="E10" s="1"/>
      <c r="F10" s="1"/>
      <c r="G10" s="1"/>
      <c r="H10" s="1"/>
      <c r="I10" s="1"/>
      <c r="J10" s="6"/>
      <c r="K10" s="6"/>
      <c r="L10" s="6"/>
      <c r="M10" s="6"/>
      <c r="N10" s="6"/>
      <c r="O10" s="6"/>
      <c r="P10" s="4"/>
    </row>
    <row r="11" spans="1:16" x14ac:dyDescent="0.25">
      <c r="A11" t="s">
        <v>29</v>
      </c>
      <c r="D11" s="6">
        <f>'Balance Sheet'!E18</f>
        <v>1200000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3" spans="1:16" ht="13.8" thickBot="1" x14ac:dyDescent="0.3">
      <c r="A13" t="s">
        <v>22</v>
      </c>
      <c r="D13" s="9">
        <f>SUM(D6:D12)</f>
        <v>1232300</v>
      </c>
      <c r="E13" s="9">
        <f t="shared" ref="E13:O13" si="0">SUM(E6:E12)</f>
        <v>43415</v>
      </c>
      <c r="F13" s="9">
        <f t="shared" si="0"/>
        <v>55163.555000000022</v>
      </c>
      <c r="G13" s="9">
        <f t="shared" si="0"/>
        <v>67581.777634999948</v>
      </c>
      <c r="H13" s="9">
        <f t="shared" si="0"/>
        <v>80707.838960194931</v>
      </c>
      <c r="I13" s="9">
        <f t="shared" si="0"/>
        <v>94582.085780926078</v>
      </c>
      <c r="J13" s="9">
        <f t="shared" si="0"/>
        <v>109247.1646704388</v>
      </c>
      <c r="K13" s="9">
        <f t="shared" si="0"/>
        <v>124748.15305665391</v>
      </c>
      <c r="L13" s="9">
        <f t="shared" si="0"/>
        <v>141132.69778088311</v>
      </c>
      <c r="M13" s="9">
        <f t="shared" si="0"/>
        <v>258451.16155439347</v>
      </c>
      <c r="N13" s="9">
        <f t="shared" si="0"/>
        <v>276756.77776299382</v>
      </c>
      <c r="O13" s="9">
        <f t="shared" si="0"/>
        <v>296105.8140954845</v>
      </c>
    </row>
    <row r="14" spans="1:16" ht="13.8" thickTop="1" x14ac:dyDescent="0.25"/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zoomScale="75" workbookViewId="0">
      <selection activeCell="E6" sqref="E6"/>
    </sheetView>
  </sheetViews>
  <sheetFormatPr defaultRowHeight="13.2" x14ac:dyDescent="0.25"/>
  <cols>
    <col min="1" max="1" width="9.109375" style="8" customWidth="1"/>
    <col min="2" max="2" width="17.109375" customWidth="1"/>
    <col min="3" max="3" width="20" customWidth="1"/>
    <col min="4" max="4" width="10.88671875" customWidth="1"/>
    <col min="5" max="16" width="12.88671875" bestFit="1" customWidth="1"/>
  </cols>
  <sheetData>
    <row r="1" spans="1:16" x14ac:dyDescent="0.25">
      <c r="A1" s="8" t="str">
        <f>Income!B1</f>
        <v>My Lemonade Business (copyright Steven Saltman 2002)</v>
      </c>
      <c r="D1" s="41"/>
      <c r="E1" s="2"/>
      <c r="F1" s="2"/>
      <c r="G1" s="2"/>
      <c r="H1" s="2"/>
      <c r="I1" s="2"/>
      <c r="J1" s="2"/>
      <c r="K1" s="2"/>
      <c r="L1" s="2"/>
    </row>
    <row r="2" spans="1:16" ht="13.8" thickBot="1" x14ac:dyDescent="0.3">
      <c r="D2" s="41"/>
      <c r="E2" s="52">
        <f>Income!E2</f>
        <v>2002</v>
      </c>
      <c r="F2" s="52">
        <f>Income!F2</f>
        <v>2003</v>
      </c>
      <c r="G2" s="52">
        <f>Income!G2</f>
        <v>2004</v>
      </c>
      <c r="H2" s="52">
        <f>Income!H2</f>
        <v>2005</v>
      </c>
      <c r="I2" s="52">
        <f>Income!I2</f>
        <v>2006</v>
      </c>
      <c r="J2" s="52">
        <f>Income!J2</f>
        <v>2007</v>
      </c>
      <c r="K2" s="52">
        <f>Income!K2</f>
        <v>2008</v>
      </c>
      <c r="L2" s="52">
        <f>Income!L2</f>
        <v>2009</v>
      </c>
      <c r="M2" s="52">
        <f>Income!M2</f>
        <v>2010</v>
      </c>
      <c r="N2" s="52">
        <f>Income!N2</f>
        <v>2011</v>
      </c>
      <c r="O2" s="52">
        <f>Income!O2</f>
        <v>2012</v>
      </c>
      <c r="P2" s="52">
        <f>Income!P2</f>
        <v>2013</v>
      </c>
    </row>
    <row r="3" spans="1:16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8" t="s">
        <v>3</v>
      </c>
      <c r="B4" t="str">
        <f>'Balance Sheet'!B8</f>
        <v>Long Term Assets</v>
      </c>
      <c r="P4" s="6"/>
    </row>
    <row r="5" spans="1:16" x14ac:dyDescent="0.25">
      <c r="C5" s="36" t="str">
        <f>'Balance Sheet'!C8</f>
        <v>Original Value</v>
      </c>
      <c r="G5" s="6"/>
      <c r="H5" s="6"/>
      <c r="I5" s="6"/>
      <c r="J5" s="6"/>
      <c r="K5" s="6"/>
      <c r="L5" s="6"/>
      <c r="M5" s="6"/>
      <c r="N5" s="6"/>
      <c r="O5" s="6"/>
      <c r="P5" s="4"/>
    </row>
    <row r="6" spans="1:16" x14ac:dyDescent="0.25">
      <c r="C6" s="36" t="s">
        <v>58</v>
      </c>
      <c r="D6" s="21">
        <f>'Balance Sheet'!D8</f>
        <v>1000000</v>
      </c>
      <c r="E6" s="4">
        <f>D6</f>
        <v>1000000</v>
      </c>
      <c r="F6" s="6">
        <f t="shared" ref="F6:L6" si="0">IF(E8&gt;0, E8,0)</f>
        <v>857142.85714285716</v>
      </c>
      <c r="G6" s="6">
        <f t="shared" si="0"/>
        <v>714285.71428571432</v>
      </c>
      <c r="H6" s="6">
        <f t="shared" si="0"/>
        <v>571428.57142857148</v>
      </c>
      <c r="I6" s="6">
        <f t="shared" si="0"/>
        <v>428571.42857142864</v>
      </c>
      <c r="J6" s="6">
        <f t="shared" si="0"/>
        <v>285714.2857142858</v>
      </c>
      <c r="K6" s="6">
        <f t="shared" si="0"/>
        <v>142857.14285714293</v>
      </c>
      <c r="L6" s="6">
        <f t="shared" si="0"/>
        <v>0</v>
      </c>
      <c r="M6" s="6">
        <f>IF(L8&gt;0, L8,0)</f>
        <v>0</v>
      </c>
      <c r="N6" s="6">
        <f>IF(M8&gt;0, M8,0)</f>
        <v>0</v>
      </c>
      <c r="O6" s="6">
        <f>IF(N8&gt;0, N8,0)</f>
        <v>0</v>
      </c>
      <c r="P6" s="6">
        <f>IF(O8&gt;0, O8,0)</f>
        <v>0</v>
      </c>
    </row>
    <row r="7" spans="1:16" s="8" customFormat="1" x14ac:dyDescent="0.25">
      <c r="C7" s="36" t="s">
        <v>19</v>
      </c>
      <c r="D7" s="16">
        <v>7</v>
      </c>
      <c r="E7" s="53">
        <f t="shared" ref="E7:O7" si="1">IF(E6&gt;0,$D$6/$D$7,0)</f>
        <v>142857.14285714287</v>
      </c>
      <c r="F7" s="53">
        <f t="shared" si="1"/>
        <v>142857.14285714287</v>
      </c>
      <c r="G7" s="53">
        <f t="shared" si="1"/>
        <v>142857.14285714287</v>
      </c>
      <c r="H7" s="53">
        <f t="shared" si="1"/>
        <v>142857.14285714287</v>
      </c>
      <c r="I7" s="53">
        <f t="shared" si="1"/>
        <v>142857.14285714287</v>
      </c>
      <c r="J7" s="53">
        <f t="shared" si="1"/>
        <v>142857.14285714287</v>
      </c>
      <c r="K7" s="53">
        <f t="shared" si="1"/>
        <v>142857.14285714287</v>
      </c>
      <c r="L7" s="50">
        <f t="shared" si="1"/>
        <v>0</v>
      </c>
      <c r="M7" s="50">
        <f t="shared" si="1"/>
        <v>0</v>
      </c>
      <c r="N7" s="50">
        <f t="shared" si="1"/>
        <v>0</v>
      </c>
      <c r="O7" s="50">
        <f t="shared" si="1"/>
        <v>0</v>
      </c>
      <c r="P7" s="31"/>
    </row>
    <row r="8" spans="1:16" x14ac:dyDescent="0.25">
      <c r="C8" t="s">
        <v>59</v>
      </c>
      <c r="E8" s="2">
        <f>E6-E7</f>
        <v>857142.85714285716</v>
      </c>
      <c r="F8" s="2">
        <f t="shared" ref="F8:O8" si="2">F6-F7</f>
        <v>714285.71428571432</v>
      </c>
      <c r="G8" s="2">
        <f t="shared" si="2"/>
        <v>571428.57142857148</v>
      </c>
      <c r="H8" s="2">
        <f t="shared" si="2"/>
        <v>428571.42857142864</v>
      </c>
      <c r="I8" s="2">
        <f t="shared" si="2"/>
        <v>285714.2857142858</v>
      </c>
      <c r="J8" s="2">
        <f t="shared" si="2"/>
        <v>142857.14285714293</v>
      </c>
      <c r="K8" s="2">
        <f t="shared" si="2"/>
        <v>0</v>
      </c>
      <c r="L8" s="2">
        <f t="shared" si="2"/>
        <v>0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/>
    </row>
    <row r="9" spans="1:16" s="12" customFormat="1" x14ac:dyDescent="0.25">
      <c r="A9" s="47"/>
      <c r="E9" s="4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C11" t="s">
        <v>60</v>
      </c>
      <c r="E11" s="42">
        <f>E7</f>
        <v>142857.14285714287</v>
      </c>
      <c r="F11" s="42">
        <f>E11+F7</f>
        <v>285714.28571428574</v>
      </c>
      <c r="G11" s="42">
        <f t="shared" ref="G11:K11" si="3">F11+G7</f>
        <v>428571.42857142864</v>
      </c>
      <c r="H11" s="42">
        <f t="shared" si="3"/>
        <v>571428.57142857148</v>
      </c>
      <c r="I11" s="42">
        <f t="shared" si="3"/>
        <v>714285.71428571432</v>
      </c>
      <c r="J11" s="42">
        <f t="shared" si="3"/>
        <v>857142.85714285716</v>
      </c>
      <c r="K11" s="42">
        <f t="shared" si="3"/>
        <v>1000000</v>
      </c>
      <c r="L11" s="42"/>
      <c r="M11" s="42">
        <f>M7</f>
        <v>0</v>
      </c>
      <c r="N11" s="42">
        <f>N7</f>
        <v>0</v>
      </c>
      <c r="O11" s="42">
        <f>O7</f>
        <v>0</v>
      </c>
      <c r="P11" s="42">
        <f>P7</f>
        <v>0</v>
      </c>
    </row>
    <row r="12" spans="1:16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E13" s="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honeticPr fontId="0" type="noConversion"/>
  <pageMargins left="0.75" right="0.75" top="1" bottom="1" header="0.5" footer="0.5"/>
  <pageSetup scale="78" orientation="landscape" r:id="rId1"/>
  <headerFooter alignWithMargins="0">
    <oddFooter>&amp;L(c) Steven Saltman&amp;RFebruary 2002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workbookViewId="0">
      <selection activeCell="B2" sqref="B2"/>
    </sheetView>
  </sheetViews>
  <sheetFormatPr defaultRowHeight="13.2" x14ac:dyDescent="0.25"/>
  <cols>
    <col min="1" max="1" width="5.44140625" customWidth="1"/>
    <col min="2" max="2" width="11.5546875" customWidth="1"/>
    <col min="3" max="3" width="28.44140625" customWidth="1"/>
    <col min="4" max="4" width="7.5546875" style="41" customWidth="1"/>
    <col min="5" max="5" width="12.33203125" style="2" customWidth="1"/>
    <col min="6" max="8" width="12.88671875" style="2" bestFit="1" customWidth="1"/>
    <col min="9" max="9" width="13.33203125" style="2" bestFit="1" customWidth="1"/>
    <col min="10" max="10" width="12.88671875" style="2" bestFit="1" customWidth="1"/>
    <col min="11" max="12" width="13.33203125" style="2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tr">
        <f>Income!B1</f>
        <v>My Lemonade Business (copyright Steven Saltman 2002)</v>
      </c>
    </row>
    <row r="2" spans="1:16" ht="13.8" thickBot="1" x14ac:dyDescent="0.3">
      <c r="B2" t="s">
        <v>49</v>
      </c>
      <c r="E2" s="27">
        <v>37316</v>
      </c>
      <c r="F2" s="27">
        <v>37347</v>
      </c>
      <c r="G2" s="27">
        <v>37377</v>
      </c>
      <c r="H2" s="27">
        <v>37408</v>
      </c>
      <c r="I2" s="27">
        <v>37438</v>
      </c>
      <c r="J2" s="27">
        <v>37469</v>
      </c>
      <c r="K2" s="27">
        <v>37500</v>
      </c>
      <c r="L2" s="27">
        <v>37530</v>
      </c>
      <c r="M2" s="27">
        <v>37561</v>
      </c>
      <c r="N2" s="27">
        <v>37591</v>
      </c>
      <c r="O2" s="27">
        <v>37622</v>
      </c>
      <c r="P2" s="27">
        <v>37653</v>
      </c>
    </row>
    <row r="3" spans="1:16" x14ac:dyDescent="0.25">
      <c r="B3" s="8"/>
      <c r="E3" s="49" t="s">
        <v>50</v>
      </c>
      <c r="M3" s="2"/>
      <c r="N3" s="2"/>
      <c r="O3" s="2"/>
      <c r="P3" s="2"/>
    </row>
    <row r="4" spans="1:16" x14ac:dyDescent="0.25">
      <c r="B4" s="8" t="s">
        <v>0</v>
      </c>
      <c r="C4" t="s">
        <v>43</v>
      </c>
      <c r="D4" s="35"/>
      <c r="E4" s="3">
        <v>1000</v>
      </c>
      <c r="F4" s="5">
        <f>E4</f>
        <v>1000</v>
      </c>
      <c r="G4" s="5">
        <f t="shared" ref="G4:P4" si="0">F4</f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</row>
    <row r="5" spans="1:16" x14ac:dyDescent="0.25">
      <c r="A5" t="s">
        <v>44</v>
      </c>
      <c r="C5" t="s">
        <v>1</v>
      </c>
      <c r="E5" s="2">
        <f t="shared" ref="E5:P5" si="1">SUM(E4:E4)</f>
        <v>1000</v>
      </c>
      <c r="F5" s="2">
        <f t="shared" si="1"/>
        <v>1000</v>
      </c>
      <c r="G5" s="2">
        <f t="shared" si="1"/>
        <v>1000</v>
      </c>
      <c r="H5" s="2">
        <f t="shared" si="1"/>
        <v>1000</v>
      </c>
      <c r="I5" s="2">
        <f t="shared" si="1"/>
        <v>1000</v>
      </c>
      <c r="J5" s="2">
        <f t="shared" si="1"/>
        <v>1000</v>
      </c>
      <c r="K5" s="2">
        <f t="shared" si="1"/>
        <v>1000</v>
      </c>
      <c r="L5" s="2">
        <f t="shared" si="1"/>
        <v>1000</v>
      </c>
      <c r="M5" s="2">
        <f t="shared" si="1"/>
        <v>1000</v>
      </c>
      <c r="N5" s="2">
        <f t="shared" si="1"/>
        <v>1000</v>
      </c>
      <c r="O5" s="2">
        <f t="shared" si="1"/>
        <v>1000</v>
      </c>
      <c r="P5" s="2">
        <f t="shared" si="1"/>
        <v>1000</v>
      </c>
    </row>
    <row r="6" spans="1:16" x14ac:dyDescent="0.25">
      <c r="B6" s="8"/>
      <c r="M6" s="2"/>
      <c r="N6" s="2"/>
      <c r="O6" s="2"/>
      <c r="P6" s="2"/>
    </row>
    <row r="7" spans="1:16" x14ac:dyDescent="0.25">
      <c r="B7" s="8" t="s">
        <v>2</v>
      </c>
      <c r="C7" t="s">
        <v>37</v>
      </c>
      <c r="E7" s="1">
        <v>500</v>
      </c>
      <c r="F7" s="21">
        <f>E7</f>
        <v>500</v>
      </c>
      <c r="G7" s="21">
        <f>266</f>
        <v>266</v>
      </c>
      <c r="H7" s="21">
        <f t="shared" ref="H7:P7" si="2">G7</f>
        <v>266</v>
      </c>
      <c r="I7" s="21">
        <f t="shared" si="2"/>
        <v>266</v>
      </c>
      <c r="J7" s="21">
        <f t="shared" si="2"/>
        <v>266</v>
      </c>
      <c r="K7" s="21">
        <f t="shared" si="2"/>
        <v>266</v>
      </c>
      <c r="L7" s="21">
        <f t="shared" si="2"/>
        <v>266</v>
      </c>
      <c r="M7" s="21">
        <f t="shared" si="2"/>
        <v>266</v>
      </c>
      <c r="N7" s="21">
        <f t="shared" si="2"/>
        <v>266</v>
      </c>
      <c r="O7" s="21">
        <f t="shared" si="2"/>
        <v>266</v>
      </c>
      <c r="P7" s="21">
        <f t="shared" si="2"/>
        <v>266</v>
      </c>
    </row>
    <row r="8" spans="1:16" x14ac:dyDescent="0.25">
      <c r="B8" s="8"/>
      <c r="C8" t="s">
        <v>42</v>
      </c>
      <c r="E8" s="3">
        <v>250</v>
      </c>
      <c r="F8" s="22">
        <f>E8</f>
        <v>250</v>
      </c>
      <c r="G8" s="22">
        <f t="shared" ref="G8:P8" si="3">F8</f>
        <v>250</v>
      </c>
      <c r="H8" s="22">
        <f t="shared" si="3"/>
        <v>250</v>
      </c>
      <c r="I8" s="22">
        <f t="shared" si="3"/>
        <v>250</v>
      </c>
      <c r="J8" s="22">
        <f t="shared" si="3"/>
        <v>250</v>
      </c>
      <c r="K8" s="22">
        <f t="shared" si="3"/>
        <v>250</v>
      </c>
      <c r="L8" s="22">
        <f t="shared" si="3"/>
        <v>250</v>
      </c>
      <c r="M8" s="22">
        <f t="shared" si="3"/>
        <v>250</v>
      </c>
      <c r="N8" s="22">
        <f t="shared" si="3"/>
        <v>250</v>
      </c>
      <c r="O8" s="22">
        <f t="shared" si="3"/>
        <v>250</v>
      </c>
      <c r="P8" s="22">
        <f t="shared" si="3"/>
        <v>250</v>
      </c>
    </row>
    <row r="9" spans="1:16" x14ac:dyDescent="0.25">
      <c r="A9" t="s">
        <v>45</v>
      </c>
      <c r="B9" s="8"/>
      <c r="C9" t="s">
        <v>9</v>
      </c>
      <c r="E9" s="2">
        <f t="shared" ref="E9:P9" si="4">SUM(E7:E8)</f>
        <v>750</v>
      </c>
      <c r="F9" s="2">
        <f t="shared" si="4"/>
        <v>750</v>
      </c>
      <c r="G9" s="2">
        <f t="shared" si="4"/>
        <v>516</v>
      </c>
      <c r="H9" s="2">
        <f t="shared" si="4"/>
        <v>516</v>
      </c>
      <c r="I9" s="2">
        <f t="shared" si="4"/>
        <v>516</v>
      </c>
      <c r="J9" s="2">
        <f t="shared" si="4"/>
        <v>516</v>
      </c>
      <c r="K9" s="2">
        <f t="shared" si="4"/>
        <v>516</v>
      </c>
      <c r="L9" s="2">
        <f t="shared" si="4"/>
        <v>516</v>
      </c>
      <c r="M9" s="2">
        <f t="shared" si="4"/>
        <v>516</v>
      </c>
      <c r="N9" s="2">
        <f t="shared" si="4"/>
        <v>516</v>
      </c>
      <c r="O9" s="2">
        <f t="shared" si="4"/>
        <v>516</v>
      </c>
      <c r="P9" s="2">
        <f t="shared" si="4"/>
        <v>516</v>
      </c>
    </row>
    <row r="10" spans="1:16" x14ac:dyDescent="0.25">
      <c r="B10" s="8"/>
      <c r="M10" s="2"/>
      <c r="N10" s="2"/>
      <c r="O10" s="2"/>
      <c r="P10" s="2"/>
    </row>
    <row r="11" spans="1:16" s="12" customFormat="1" x14ac:dyDescent="0.25">
      <c r="A11" s="12" t="s">
        <v>46</v>
      </c>
      <c r="B11" s="47" t="s">
        <v>16</v>
      </c>
      <c r="D11" s="48"/>
      <c r="E11" s="42">
        <f t="shared" ref="E11:P11" si="5">E5-E9</f>
        <v>250</v>
      </c>
      <c r="F11" s="42">
        <f t="shared" si="5"/>
        <v>250</v>
      </c>
      <c r="G11" s="42">
        <f t="shared" si="5"/>
        <v>484</v>
      </c>
      <c r="H11" s="42">
        <f t="shared" si="5"/>
        <v>484</v>
      </c>
      <c r="I11" s="42">
        <f t="shared" si="5"/>
        <v>484</v>
      </c>
      <c r="J11" s="42">
        <f t="shared" si="5"/>
        <v>484</v>
      </c>
      <c r="K11" s="42">
        <f t="shared" si="5"/>
        <v>484</v>
      </c>
      <c r="L11" s="42">
        <f t="shared" si="5"/>
        <v>484</v>
      </c>
      <c r="M11" s="42">
        <f t="shared" si="5"/>
        <v>484</v>
      </c>
      <c r="N11" s="42">
        <f t="shared" si="5"/>
        <v>484</v>
      </c>
      <c r="O11" s="42">
        <f t="shared" si="5"/>
        <v>484</v>
      </c>
      <c r="P11" s="42">
        <f t="shared" si="5"/>
        <v>484</v>
      </c>
    </row>
    <row r="12" spans="1:16" x14ac:dyDescent="0.25">
      <c r="B12" s="8"/>
    </row>
    <row r="13" spans="1:16" x14ac:dyDescent="0.25">
      <c r="A13" t="s">
        <v>47</v>
      </c>
      <c r="B13" s="8" t="s">
        <v>18</v>
      </c>
      <c r="C13" t="s">
        <v>56</v>
      </c>
      <c r="E13" s="1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5">
      <c r="B14" s="8"/>
      <c r="M14" s="2"/>
      <c r="N14" s="2"/>
      <c r="O14" s="2"/>
      <c r="P14" s="2"/>
    </row>
    <row r="15" spans="1:16" ht="13.8" thickBot="1" x14ac:dyDescent="0.3">
      <c r="A15" t="s">
        <v>48</v>
      </c>
      <c r="B15" s="30" t="s">
        <v>17</v>
      </c>
      <c r="C15" s="25"/>
      <c r="D15" s="43"/>
      <c r="E15" s="44">
        <f>E11-E13</f>
        <v>225</v>
      </c>
      <c r="F15" s="44">
        <f t="shared" ref="F15:P15" si="7">F11-F13</f>
        <v>225</v>
      </c>
      <c r="G15" s="44">
        <f t="shared" si="7"/>
        <v>459</v>
      </c>
      <c r="H15" s="44">
        <f t="shared" si="7"/>
        <v>459</v>
      </c>
      <c r="I15" s="44">
        <f t="shared" si="7"/>
        <v>459</v>
      </c>
      <c r="J15" s="44">
        <f t="shared" si="7"/>
        <v>459</v>
      </c>
      <c r="K15" s="44">
        <f t="shared" si="7"/>
        <v>459</v>
      </c>
      <c r="L15" s="44">
        <f t="shared" si="7"/>
        <v>459</v>
      </c>
      <c r="M15" s="44">
        <f t="shared" si="7"/>
        <v>459</v>
      </c>
      <c r="N15" s="44">
        <f t="shared" si="7"/>
        <v>459</v>
      </c>
      <c r="O15" s="44">
        <f t="shared" si="7"/>
        <v>459</v>
      </c>
      <c r="P15" s="44">
        <f t="shared" si="7"/>
        <v>459</v>
      </c>
    </row>
    <row r="16" spans="1:16" s="18" customFormat="1" ht="13.8" thickTop="1" x14ac:dyDescent="0.25">
      <c r="B16" s="29" t="s">
        <v>15</v>
      </c>
      <c r="D16" s="19"/>
      <c r="E16" s="15">
        <f t="shared" ref="E16:P16" si="8">E15*12</f>
        <v>2700</v>
      </c>
      <c r="F16" s="15">
        <f t="shared" si="8"/>
        <v>2700</v>
      </c>
      <c r="G16" s="15">
        <f t="shared" si="8"/>
        <v>5508</v>
      </c>
      <c r="H16" s="15">
        <f t="shared" si="8"/>
        <v>5508</v>
      </c>
      <c r="I16" s="15">
        <f t="shared" si="8"/>
        <v>5508</v>
      </c>
      <c r="J16" s="15">
        <f t="shared" si="8"/>
        <v>5508</v>
      </c>
      <c r="K16" s="15">
        <f t="shared" si="8"/>
        <v>5508</v>
      </c>
      <c r="L16" s="15">
        <f t="shared" si="8"/>
        <v>5508</v>
      </c>
      <c r="M16" s="15">
        <f t="shared" si="8"/>
        <v>5508</v>
      </c>
      <c r="N16" s="15">
        <f t="shared" si="8"/>
        <v>5508</v>
      </c>
      <c r="O16" s="15">
        <f t="shared" si="8"/>
        <v>5508</v>
      </c>
      <c r="P16" s="15">
        <f t="shared" si="8"/>
        <v>5508</v>
      </c>
    </row>
    <row r="17" spans="2:16" x14ac:dyDescent="0.25"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x14ac:dyDescent="0.25">
      <c r="B18" s="20"/>
    </row>
    <row r="19" spans="2:16" x14ac:dyDescent="0.25">
      <c r="B19" s="8"/>
      <c r="C19" s="45"/>
    </row>
    <row r="20" spans="2:16" x14ac:dyDescent="0.25">
      <c r="C20" s="45"/>
    </row>
  </sheetData>
  <phoneticPr fontId="0" type="noConversion"/>
  <pageMargins left="0.75" right="0.75" top="1" bottom="1" header="0.5" footer="0.5"/>
  <pageSetup scale="72" orientation="landscape" copies="0" r:id="rId1"/>
  <headerFooter alignWithMargins="0">
    <oddFooter>&amp;L(c) Steven Saltman&amp;RFebruary 2002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"/>
    </sheetView>
  </sheetViews>
  <sheetFormatPr defaultRowHeight="13.2" x14ac:dyDescent="0.25"/>
  <cols>
    <col min="1" max="1" width="2.88671875" customWidth="1"/>
    <col min="2" max="2" width="13.5546875" customWidth="1"/>
    <col min="3" max="3" width="3.44140625" customWidth="1"/>
    <col min="4" max="5" width="3.6640625" customWidth="1"/>
    <col min="7" max="7" width="12.33203125" customWidth="1"/>
    <col min="8" max="8" width="4.109375" customWidth="1"/>
    <col min="9" max="9" width="4.88671875" customWidth="1"/>
  </cols>
  <sheetData>
    <row r="1" spans="1:11" x14ac:dyDescent="0.25">
      <c r="B1" t="str">
        <f>Income!B1</f>
        <v>My Lemonade Business (copyright Steven Saltman 2002)</v>
      </c>
    </row>
    <row r="3" spans="1:11" x14ac:dyDescent="0.25">
      <c r="A3" s="8" t="s">
        <v>66</v>
      </c>
      <c r="B3" s="8"/>
      <c r="C3" s="8"/>
      <c r="D3" s="8" t="s">
        <v>68</v>
      </c>
      <c r="E3" s="8"/>
      <c r="F3" s="8"/>
      <c r="G3" s="8"/>
      <c r="H3" s="8" t="s">
        <v>79</v>
      </c>
      <c r="I3" s="8"/>
      <c r="J3" s="8"/>
      <c r="K3" s="8"/>
    </row>
    <row r="4" spans="1:11" x14ac:dyDescent="0.25">
      <c r="E4" s="58" t="s">
        <v>20</v>
      </c>
      <c r="I4" s="58" t="s">
        <v>3</v>
      </c>
    </row>
    <row r="5" spans="1:11" x14ac:dyDescent="0.25">
      <c r="B5" s="58" t="s">
        <v>0</v>
      </c>
      <c r="E5" s="58"/>
      <c r="F5" t="s">
        <v>69</v>
      </c>
      <c r="I5" s="58"/>
      <c r="J5" t="s">
        <v>80</v>
      </c>
    </row>
    <row r="6" spans="1:11" x14ac:dyDescent="0.25">
      <c r="B6" s="58"/>
      <c r="E6" s="58"/>
      <c r="F6" t="s">
        <v>70</v>
      </c>
      <c r="I6" s="58"/>
      <c r="J6" t="s">
        <v>33</v>
      </c>
    </row>
    <row r="7" spans="1:11" x14ac:dyDescent="0.25">
      <c r="B7" s="58" t="s">
        <v>67</v>
      </c>
      <c r="E7" s="58"/>
      <c r="I7" s="58"/>
      <c r="J7" t="s">
        <v>85</v>
      </c>
    </row>
    <row r="8" spans="1:11" x14ac:dyDescent="0.25">
      <c r="B8" s="58"/>
      <c r="E8" s="58" t="s">
        <v>71</v>
      </c>
      <c r="I8" s="58"/>
    </row>
    <row r="9" spans="1:11" x14ac:dyDescent="0.25">
      <c r="B9" s="58" t="s">
        <v>19</v>
      </c>
      <c r="E9" s="58"/>
      <c r="F9" t="s">
        <v>72</v>
      </c>
      <c r="I9" s="58"/>
      <c r="J9" t="s">
        <v>81</v>
      </c>
    </row>
    <row r="10" spans="1:11" x14ac:dyDescent="0.25">
      <c r="B10" s="58"/>
      <c r="E10" s="58"/>
      <c r="F10" t="s">
        <v>73</v>
      </c>
      <c r="I10" s="58"/>
      <c r="J10" t="s">
        <v>82</v>
      </c>
    </row>
    <row r="11" spans="1:11" x14ac:dyDescent="0.25">
      <c r="B11" s="58" t="s">
        <v>69</v>
      </c>
      <c r="E11" s="58"/>
      <c r="I11" s="58"/>
      <c r="J11" t="s">
        <v>83</v>
      </c>
    </row>
    <row r="12" spans="1:11" x14ac:dyDescent="0.25">
      <c r="E12" s="58" t="s">
        <v>29</v>
      </c>
      <c r="I12" s="58"/>
      <c r="J12" t="s">
        <v>86</v>
      </c>
    </row>
    <row r="13" spans="1:11" x14ac:dyDescent="0.25">
      <c r="E13" s="58"/>
      <c r="F13" t="s">
        <v>74</v>
      </c>
      <c r="I13" s="58"/>
    </row>
    <row r="14" spans="1:11" x14ac:dyDescent="0.25">
      <c r="E14" s="58"/>
      <c r="F14" t="s">
        <v>75</v>
      </c>
      <c r="I14" s="58" t="s">
        <v>4</v>
      </c>
    </row>
    <row r="15" spans="1:11" x14ac:dyDescent="0.25">
      <c r="E15" s="58"/>
      <c r="F15" t="s">
        <v>76</v>
      </c>
      <c r="I15" s="58"/>
      <c r="J15" t="s">
        <v>87</v>
      </c>
    </row>
    <row r="16" spans="1:11" x14ac:dyDescent="0.25">
      <c r="E16" s="58"/>
      <c r="F16" t="s">
        <v>77</v>
      </c>
      <c r="I16" s="58"/>
      <c r="J16" t="s">
        <v>84</v>
      </c>
    </row>
    <row r="17" spans="5:10" x14ac:dyDescent="0.25">
      <c r="E17" s="58"/>
      <c r="F17" t="s">
        <v>78</v>
      </c>
      <c r="I17" s="58"/>
    </row>
    <row r="18" spans="5:10" x14ac:dyDescent="0.25">
      <c r="E18" s="58"/>
      <c r="I18" s="58"/>
      <c r="J18" t="s">
        <v>88</v>
      </c>
    </row>
    <row r="19" spans="5:10" x14ac:dyDescent="0.25">
      <c r="E19" s="58" t="s">
        <v>22</v>
      </c>
      <c r="I19" s="58"/>
      <c r="J19" t="s">
        <v>89</v>
      </c>
    </row>
    <row r="20" spans="5:10" x14ac:dyDescent="0.25">
      <c r="I20" s="58"/>
    </row>
    <row r="21" spans="5:10" x14ac:dyDescent="0.25">
      <c r="I21" s="58" t="s">
        <v>24</v>
      </c>
    </row>
    <row r="22" spans="5:10" x14ac:dyDescent="0.25">
      <c r="J22" t="s">
        <v>90</v>
      </c>
    </row>
    <row r="23" spans="5:10" x14ac:dyDescent="0.25">
      <c r="J23" t="s">
        <v>92</v>
      </c>
    </row>
    <row r="24" spans="5:10" x14ac:dyDescent="0.25">
      <c r="J24" t="s">
        <v>27</v>
      </c>
    </row>
    <row r="25" spans="5:10" x14ac:dyDescent="0.25">
      <c r="J25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Manager>Steven Saltman</Manager>
  <Company>Steve's Financial Modeling Tutorial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Aniket Gupta</cp:lastModifiedBy>
  <cp:lastPrinted>2002-02-14T20:10:22Z</cp:lastPrinted>
  <dcterms:created xsi:type="dcterms:W3CDTF">2001-03-19T15:51:39Z</dcterms:created>
  <dcterms:modified xsi:type="dcterms:W3CDTF">2024-02-03T22:15:48Z</dcterms:modified>
  <cp:category>Finance</cp:category>
</cp:coreProperties>
</file>