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4A77361-980B-4812-8150-3AFFDD1D4B95}" xr6:coauthVersionLast="47" xr6:coauthVersionMax="47" xr10:uidLastSave="{00000000-0000-0000-0000-000000000000}"/>
  <bookViews>
    <workbookView xWindow="3348" yWindow="3348" windowWidth="17280" windowHeight="8880" activeTab="2"/>
  </bookViews>
  <sheets>
    <sheet name="Detail" sheetId="1" r:id="rId1"/>
    <sheet name="Summary" sheetId="2" r:id="rId2"/>
    <sheet name="RCM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/>
  <c r="E16" i="1"/>
  <c r="E25" i="1" s="1"/>
  <c r="E63" i="1" s="1"/>
  <c r="F11" i="1"/>
  <c r="F16" i="1" s="1"/>
  <c r="F25" i="1" s="1"/>
  <c r="F15" i="1"/>
  <c r="G11" i="1"/>
  <c r="G15" i="1"/>
  <c r="G16" i="1"/>
  <c r="G10" i="2" s="1"/>
  <c r="G19" i="2" s="1"/>
  <c r="H11" i="1"/>
  <c r="H16" i="1" s="1"/>
  <c r="H25" i="1" s="1"/>
  <c r="H15" i="1"/>
  <c r="I11" i="1"/>
  <c r="I15" i="1"/>
  <c r="I16" i="1"/>
  <c r="I25" i="1" s="1"/>
  <c r="J11" i="1"/>
  <c r="J16" i="1" s="1"/>
  <c r="J25" i="1" s="1"/>
  <c r="J15" i="1"/>
  <c r="K11" i="1"/>
  <c r="K15" i="1"/>
  <c r="K16" i="1"/>
  <c r="K10" i="2" s="1"/>
  <c r="K19" i="2" s="1"/>
  <c r="L11" i="1"/>
  <c r="L16" i="1" s="1"/>
  <c r="L25" i="1" s="1"/>
  <c r="L15" i="1"/>
  <c r="M11" i="1"/>
  <c r="M15" i="1"/>
  <c r="M16" i="1"/>
  <c r="M25" i="1" s="1"/>
  <c r="N11" i="1"/>
  <c r="N16" i="1" s="1"/>
  <c r="N15" i="1"/>
  <c r="D11" i="1"/>
  <c r="D15" i="1"/>
  <c r="D16" i="1"/>
  <c r="D25" i="1" s="1"/>
  <c r="D9" i="3"/>
  <c r="J9" i="3"/>
  <c r="D8" i="3"/>
  <c r="D10" i="3" s="1"/>
  <c r="D11" i="3"/>
  <c r="F11" i="3"/>
  <c r="J11" i="3" s="1"/>
  <c r="G11" i="3"/>
  <c r="H11" i="3"/>
  <c r="H21" i="3" s="1"/>
  <c r="H38" i="3" s="1"/>
  <c r="H40" i="3" s="1"/>
  <c r="I11" i="3"/>
  <c r="I21" i="3" s="1"/>
  <c r="E16" i="3"/>
  <c r="E21" i="3" s="1"/>
  <c r="E38" i="3" s="1"/>
  <c r="E40" i="3" s="1"/>
  <c r="F12" i="3"/>
  <c r="F13" i="3"/>
  <c r="J13" i="3" s="1"/>
  <c r="F14" i="3"/>
  <c r="F15" i="3"/>
  <c r="F16" i="3"/>
  <c r="F19" i="3"/>
  <c r="F20" i="3"/>
  <c r="G12" i="3"/>
  <c r="G21" i="3" s="1"/>
  <c r="G13" i="3"/>
  <c r="G14" i="3"/>
  <c r="G15" i="3"/>
  <c r="G16" i="3"/>
  <c r="G19" i="3"/>
  <c r="G20" i="3"/>
  <c r="H12" i="3"/>
  <c r="H13" i="3"/>
  <c r="H14" i="3"/>
  <c r="H15" i="3"/>
  <c r="H16" i="3"/>
  <c r="H19" i="3"/>
  <c r="H20" i="3"/>
  <c r="I12" i="3"/>
  <c r="I13" i="3"/>
  <c r="I14" i="3"/>
  <c r="I15" i="3"/>
  <c r="I16" i="3"/>
  <c r="I19" i="3"/>
  <c r="I20" i="3"/>
  <c r="D12" i="3"/>
  <c r="J12" i="3"/>
  <c r="D13" i="3"/>
  <c r="D14" i="3"/>
  <c r="J14" i="3" s="1"/>
  <c r="D15" i="3"/>
  <c r="J15" i="3" s="1"/>
  <c r="D16" i="3"/>
  <c r="J16" i="3"/>
  <c r="J17" i="3"/>
  <c r="J18" i="3"/>
  <c r="D19" i="3"/>
  <c r="J19" i="3" s="1"/>
  <c r="D20" i="3"/>
  <c r="J20" i="3" s="1"/>
  <c r="E8" i="2"/>
  <c r="E9" i="2"/>
  <c r="E10" i="2"/>
  <c r="E11" i="2"/>
  <c r="E12" i="2"/>
  <c r="E13" i="2"/>
  <c r="E14" i="2"/>
  <c r="E15" i="2"/>
  <c r="E16" i="2"/>
  <c r="E17" i="2"/>
  <c r="E18" i="2"/>
  <c r="E19" i="2"/>
  <c r="F11" i="2"/>
  <c r="F12" i="2"/>
  <c r="F13" i="2"/>
  <c r="F14" i="2"/>
  <c r="F15" i="2"/>
  <c r="F16" i="2"/>
  <c r="F17" i="2"/>
  <c r="F18" i="2"/>
  <c r="G11" i="2"/>
  <c r="G12" i="2"/>
  <c r="G13" i="2"/>
  <c r="G14" i="2"/>
  <c r="G15" i="2"/>
  <c r="G16" i="2"/>
  <c r="G17" i="2"/>
  <c r="G18" i="2"/>
  <c r="H11" i="2"/>
  <c r="H12" i="2"/>
  <c r="H13" i="2"/>
  <c r="H14" i="2"/>
  <c r="H15" i="2"/>
  <c r="H16" i="2"/>
  <c r="H17" i="2"/>
  <c r="H18" i="2"/>
  <c r="I10" i="2"/>
  <c r="I11" i="2"/>
  <c r="I12" i="2"/>
  <c r="I13" i="2"/>
  <c r="I14" i="2"/>
  <c r="I15" i="2"/>
  <c r="I16" i="2"/>
  <c r="I17" i="2"/>
  <c r="I18" i="2"/>
  <c r="I19" i="2"/>
  <c r="J11" i="2"/>
  <c r="J12" i="2"/>
  <c r="J13" i="2"/>
  <c r="J14" i="2"/>
  <c r="J15" i="2"/>
  <c r="J16" i="2"/>
  <c r="J17" i="2"/>
  <c r="J18" i="2"/>
  <c r="K11" i="2"/>
  <c r="K12" i="2"/>
  <c r="K13" i="2"/>
  <c r="K14" i="2"/>
  <c r="K15" i="2"/>
  <c r="K16" i="2"/>
  <c r="K17" i="2"/>
  <c r="K18" i="2"/>
  <c r="L11" i="2"/>
  <c r="L12" i="2"/>
  <c r="L13" i="2"/>
  <c r="L14" i="2"/>
  <c r="L15" i="2"/>
  <c r="L16" i="2"/>
  <c r="L17" i="2"/>
  <c r="L18" i="2"/>
  <c r="M10" i="2"/>
  <c r="M11" i="2"/>
  <c r="M12" i="2"/>
  <c r="M13" i="2"/>
  <c r="M14" i="2"/>
  <c r="M15" i="2"/>
  <c r="M16" i="2"/>
  <c r="M17" i="2"/>
  <c r="M18" i="2"/>
  <c r="M19" i="2" s="1"/>
  <c r="N11" i="2"/>
  <c r="N12" i="2"/>
  <c r="N13" i="2"/>
  <c r="N14" i="2"/>
  <c r="N15" i="2"/>
  <c r="N16" i="2"/>
  <c r="N17" i="2"/>
  <c r="N18" i="2"/>
  <c r="D8" i="2"/>
  <c r="D10" i="2" s="1"/>
  <c r="D19" i="2" s="1"/>
  <c r="D9" i="2"/>
  <c r="D11" i="2"/>
  <c r="D12" i="2"/>
  <c r="D13" i="2"/>
  <c r="D14" i="2"/>
  <c r="D15" i="2"/>
  <c r="D16" i="2"/>
  <c r="D17" i="2"/>
  <c r="D18" i="2"/>
  <c r="F9" i="2"/>
  <c r="G9" i="2"/>
  <c r="H9" i="2"/>
  <c r="I9" i="2"/>
  <c r="K9" i="2"/>
  <c r="M9" i="2"/>
  <c r="N9" i="2"/>
  <c r="D58" i="1"/>
  <c r="D33" i="3" s="1"/>
  <c r="J33" i="3" s="1"/>
  <c r="F33" i="3"/>
  <c r="G33" i="3"/>
  <c r="H33" i="3"/>
  <c r="I33" i="3"/>
  <c r="D25" i="3"/>
  <c r="F25" i="3"/>
  <c r="G25" i="3"/>
  <c r="I25" i="3"/>
  <c r="D26" i="3"/>
  <c r="J26" i="3" s="1"/>
  <c r="F26" i="3"/>
  <c r="G26" i="3"/>
  <c r="H26" i="3"/>
  <c r="H36" i="3" s="1"/>
  <c r="I26" i="3"/>
  <c r="D35" i="1"/>
  <c r="D49" i="1"/>
  <c r="D42" i="1"/>
  <c r="D50" i="1" s="1"/>
  <c r="F35" i="1"/>
  <c r="F49" i="1" s="1"/>
  <c r="F42" i="1"/>
  <c r="F50" i="1" s="1"/>
  <c r="G35" i="1"/>
  <c r="G49" i="1" s="1"/>
  <c r="G42" i="1"/>
  <c r="G50" i="1"/>
  <c r="I35" i="1"/>
  <c r="I49" i="1" s="1"/>
  <c r="I42" i="1"/>
  <c r="I50" i="1"/>
  <c r="H27" i="3"/>
  <c r="D28" i="3"/>
  <c r="J28" i="3" s="1"/>
  <c r="F28" i="3"/>
  <c r="G28" i="3"/>
  <c r="I28" i="3"/>
  <c r="D29" i="3"/>
  <c r="J29" i="3" s="1"/>
  <c r="F29" i="3"/>
  <c r="G29" i="3"/>
  <c r="H29" i="3"/>
  <c r="I29" i="3"/>
  <c r="D30" i="3"/>
  <c r="F30" i="3"/>
  <c r="G30" i="3"/>
  <c r="I30" i="3"/>
  <c r="J30" i="3"/>
  <c r="D31" i="3"/>
  <c r="J31" i="3" s="1"/>
  <c r="E31" i="3"/>
  <c r="E36" i="3" s="1"/>
  <c r="F31" i="3"/>
  <c r="G31" i="3"/>
  <c r="H31" i="3"/>
  <c r="I31" i="3"/>
  <c r="D32" i="3"/>
  <c r="J32" i="3" s="1"/>
  <c r="F32" i="3"/>
  <c r="G32" i="3"/>
  <c r="H32" i="3"/>
  <c r="I32" i="3"/>
  <c r="D59" i="1"/>
  <c r="D34" i="3"/>
  <c r="J34" i="3" s="1"/>
  <c r="F34" i="3"/>
  <c r="G34" i="3"/>
  <c r="H34" i="3"/>
  <c r="I34" i="3"/>
  <c r="D60" i="1"/>
  <c r="D33" i="2" s="1"/>
  <c r="F35" i="3"/>
  <c r="G35" i="3"/>
  <c r="H35" i="3"/>
  <c r="I35" i="3"/>
  <c r="D24" i="3"/>
  <c r="F24" i="3"/>
  <c r="G24" i="3"/>
  <c r="I24" i="3"/>
  <c r="J24" i="3"/>
  <c r="F8" i="3"/>
  <c r="J8" i="3" s="1"/>
  <c r="G8" i="3"/>
  <c r="H8" i="3"/>
  <c r="I8" i="3"/>
  <c r="E22" i="2"/>
  <c r="E23" i="2"/>
  <c r="E34" i="2" s="1"/>
  <c r="E36" i="2" s="1"/>
  <c r="E24" i="2"/>
  <c r="E35" i="1"/>
  <c r="E49" i="1"/>
  <c r="E25" i="2" s="1"/>
  <c r="E42" i="1"/>
  <c r="E50" i="1"/>
  <c r="E51" i="1" s="1"/>
  <c r="E52" i="1" s="1"/>
  <c r="E61" i="1" s="1"/>
  <c r="E26" i="2"/>
  <c r="E27" i="2"/>
  <c r="E28" i="2"/>
  <c r="E29" i="2"/>
  <c r="E30" i="2"/>
  <c r="E31" i="2"/>
  <c r="E32" i="2"/>
  <c r="E33" i="2"/>
  <c r="F22" i="2"/>
  <c r="F23" i="2"/>
  <c r="F24" i="2"/>
  <c r="F26" i="2"/>
  <c r="F27" i="2"/>
  <c r="F28" i="2"/>
  <c r="F29" i="2"/>
  <c r="F30" i="2"/>
  <c r="F31" i="2"/>
  <c r="F32" i="2"/>
  <c r="F33" i="2"/>
  <c r="G22" i="2"/>
  <c r="G23" i="2"/>
  <c r="G24" i="2"/>
  <c r="G26" i="2"/>
  <c r="G27" i="2"/>
  <c r="G28" i="2"/>
  <c r="G29" i="2"/>
  <c r="G30" i="2"/>
  <c r="G31" i="2"/>
  <c r="G32" i="2"/>
  <c r="G33" i="2"/>
  <c r="H22" i="2"/>
  <c r="H23" i="2"/>
  <c r="H24" i="2"/>
  <c r="H35" i="1"/>
  <c r="H49" i="1" s="1"/>
  <c r="H42" i="1"/>
  <c r="H50" i="1"/>
  <c r="H26" i="2"/>
  <c r="H27" i="2"/>
  <c r="H28" i="2"/>
  <c r="H29" i="2"/>
  <c r="H30" i="2"/>
  <c r="H31" i="2"/>
  <c r="H32" i="2"/>
  <c r="H33" i="2"/>
  <c r="I22" i="2"/>
  <c r="I23" i="2"/>
  <c r="I24" i="2"/>
  <c r="I26" i="2"/>
  <c r="I27" i="2"/>
  <c r="I28" i="2"/>
  <c r="I29" i="2"/>
  <c r="I30" i="2"/>
  <c r="I31" i="2"/>
  <c r="I32" i="2"/>
  <c r="I33" i="2"/>
  <c r="J22" i="2"/>
  <c r="J23" i="2"/>
  <c r="J34" i="2" s="1"/>
  <c r="J24" i="2"/>
  <c r="J35" i="1"/>
  <c r="J49" i="1"/>
  <c r="J25" i="2" s="1"/>
  <c r="J42" i="1"/>
  <c r="J50" i="1" s="1"/>
  <c r="J51" i="1" s="1"/>
  <c r="J26" i="2"/>
  <c r="J27" i="2"/>
  <c r="J28" i="2"/>
  <c r="J29" i="2"/>
  <c r="J30" i="2"/>
  <c r="J31" i="2"/>
  <c r="J32" i="2"/>
  <c r="J33" i="2"/>
  <c r="K22" i="2"/>
  <c r="K23" i="2"/>
  <c r="K24" i="2"/>
  <c r="K35" i="1"/>
  <c r="K49" i="1"/>
  <c r="K42" i="1"/>
  <c r="K50" i="1" s="1"/>
  <c r="K26" i="2"/>
  <c r="K27" i="2"/>
  <c r="K28" i="2"/>
  <c r="K29" i="2"/>
  <c r="K30" i="2"/>
  <c r="K31" i="2"/>
  <c r="K32" i="2"/>
  <c r="K33" i="2"/>
  <c r="L22" i="2"/>
  <c r="L23" i="2"/>
  <c r="L24" i="2"/>
  <c r="L35" i="1"/>
  <c r="L49" i="1" s="1"/>
  <c r="L42" i="1"/>
  <c r="L50" i="1"/>
  <c r="L26" i="2"/>
  <c r="L27" i="2"/>
  <c r="L28" i="2"/>
  <c r="L29" i="2"/>
  <c r="L30" i="2"/>
  <c r="L31" i="2"/>
  <c r="L32" i="2"/>
  <c r="L33" i="2"/>
  <c r="M22" i="2"/>
  <c r="M23" i="2"/>
  <c r="M24" i="2"/>
  <c r="M35" i="1"/>
  <c r="M49" i="1" s="1"/>
  <c r="M42" i="1"/>
  <c r="M50" i="1"/>
  <c r="M26" i="2"/>
  <c r="M27" i="2"/>
  <c r="M28" i="2"/>
  <c r="M29" i="2"/>
  <c r="M30" i="2"/>
  <c r="M31" i="2"/>
  <c r="M32" i="2"/>
  <c r="M33" i="2"/>
  <c r="N22" i="2"/>
  <c r="N23" i="2"/>
  <c r="N24" i="2"/>
  <c r="N35" i="1"/>
  <c r="N49" i="1"/>
  <c r="N42" i="1"/>
  <c r="N50" i="1" s="1"/>
  <c r="N26" i="2"/>
  <c r="N27" i="2"/>
  <c r="N28" i="2"/>
  <c r="N29" i="2"/>
  <c r="N30" i="2"/>
  <c r="N31" i="2"/>
  <c r="N32" i="2"/>
  <c r="N33" i="2"/>
  <c r="D22" i="2"/>
  <c r="D23" i="2"/>
  <c r="D24" i="2"/>
  <c r="D26" i="2"/>
  <c r="D27" i="2"/>
  <c r="D28" i="2"/>
  <c r="D29" i="2"/>
  <c r="D30" i="2"/>
  <c r="D31" i="2"/>
  <c r="D32" i="2"/>
  <c r="F8" i="2"/>
  <c r="G8" i="2"/>
  <c r="H8" i="2"/>
  <c r="I8" i="2"/>
  <c r="J8" i="2"/>
  <c r="K8" i="2"/>
  <c r="L8" i="2"/>
  <c r="M8" i="2"/>
  <c r="N8" i="2"/>
  <c r="N46" i="1"/>
  <c r="N47" i="1"/>
  <c r="K46" i="1"/>
  <c r="D46" i="1"/>
  <c r="D47" i="1"/>
  <c r="F46" i="1"/>
  <c r="E46" i="1"/>
  <c r="E47" i="1"/>
  <c r="G46" i="1"/>
  <c r="G47" i="1"/>
  <c r="H46" i="1"/>
  <c r="H47" i="1" s="1"/>
  <c r="I46" i="1"/>
  <c r="I47" i="1"/>
  <c r="J46" i="1"/>
  <c r="J47" i="1" s="1"/>
  <c r="L46" i="1"/>
  <c r="M46" i="1"/>
  <c r="M47" i="1" s="1"/>
  <c r="D34" i="2" l="1"/>
  <c r="D36" i="2" s="1"/>
  <c r="D38" i="2" s="1"/>
  <c r="M51" i="1"/>
  <c r="M52" i="1" s="1"/>
  <c r="M61" i="1" s="1"/>
  <c r="M25" i="2"/>
  <c r="J52" i="1"/>
  <c r="J61" i="1" s="1"/>
  <c r="J10" i="3"/>
  <c r="J21" i="3" s="1"/>
  <c r="D21" i="3"/>
  <c r="J10" i="2"/>
  <c r="J19" i="2" s="1"/>
  <c r="M34" i="2"/>
  <c r="K51" i="1"/>
  <c r="K52" i="1" s="1"/>
  <c r="K61" i="1" s="1"/>
  <c r="H25" i="2"/>
  <c r="H51" i="1"/>
  <c r="H52" i="1" s="1"/>
  <c r="H61" i="1" s="1"/>
  <c r="I25" i="2"/>
  <c r="I34" i="2" s="1"/>
  <c r="I51" i="1"/>
  <c r="I52" i="1" s="1"/>
  <c r="I61" i="1" s="1"/>
  <c r="I27" i="3"/>
  <c r="I36" i="3" s="1"/>
  <c r="I38" i="3" s="1"/>
  <c r="I40" i="3" s="1"/>
  <c r="G27" i="3"/>
  <c r="G36" i="3" s="1"/>
  <c r="G38" i="3" s="1"/>
  <c r="G40" i="3" s="1"/>
  <c r="G51" i="1"/>
  <c r="G52" i="1" s="1"/>
  <c r="G61" i="1" s="1"/>
  <c r="G25" i="2"/>
  <c r="N25" i="1"/>
  <c r="N10" i="2"/>
  <c r="N19" i="2" s="1"/>
  <c r="N51" i="1"/>
  <c r="N52" i="1" s="1"/>
  <c r="N61" i="1" s="1"/>
  <c r="N25" i="2"/>
  <c r="N34" i="2" s="1"/>
  <c r="G34" i="2"/>
  <c r="F51" i="1"/>
  <c r="F27" i="3"/>
  <c r="F36" i="3" s="1"/>
  <c r="F25" i="2"/>
  <c r="F34" i="2" s="1"/>
  <c r="D25" i="2"/>
  <c r="D51" i="1"/>
  <c r="D52" i="1" s="1"/>
  <c r="D61" i="1" s="1"/>
  <c r="D63" i="1" s="1"/>
  <c r="D65" i="1" s="1"/>
  <c r="D27" i="3"/>
  <c r="J27" i="3" s="1"/>
  <c r="H34" i="2"/>
  <c r="L51" i="1"/>
  <c r="L25" i="2"/>
  <c r="L34" i="2" s="1"/>
  <c r="L47" i="1"/>
  <c r="D35" i="3"/>
  <c r="J35" i="3" s="1"/>
  <c r="L9" i="2"/>
  <c r="L10" i="2"/>
  <c r="L19" i="2" s="1"/>
  <c r="H10" i="2"/>
  <c r="H19" i="2" s="1"/>
  <c r="K25" i="1"/>
  <c r="G25" i="1"/>
  <c r="K25" i="2"/>
  <c r="K34" i="2" s="1"/>
  <c r="K36" i="2" s="1"/>
  <c r="J25" i="3"/>
  <c r="J36" i="3" s="1"/>
  <c r="J9" i="2"/>
  <c r="F47" i="1"/>
  <c r="K47" i="1"/>
  <c r="F21" i="3"/>
  <c r="F10" i="2"/>
  <c r="F19" i="2" s="1"/>
  <c r="F64" i="1" l="1"/>
  <c r="E64" i="1"/>
  <c r="E65" i="1" s="1"/>
  <c r="K64" i="1"/>
  <c r="K37" i="2"/>
  <c r="K38" i="2" s="1"/>
  <c r="N37" i="2" s="1"/>
  <c r="E37" i="2"/>
  <c r="E38" i="2" s="1"/>
  <c r="F37" i="2"/>
  <c r="D38" i="3"/>
  <c r="D40" i="3" s="1"/>
  <c r="N36" i="2"/>
  <c r="L52" i="1"/>
  <c r="L61" i="1" s="1"/>
  <c r="K63" i="1"/>
  <c r="F52" i="1"/>
  <c r="F61" i="1" s="1"/>
  <c r="F63" i="1" s="1"/>
  <c r="F65" i="1" s="1"/>
  <c r="N63" i="1"/>
  <c r="J38" i="3"/>
  <c r="J40" i="3" s="1"/>
  <c r="F36" i="2"/>
  <c r="F38" i="2" s="1"/>
  <c r="F38" i="3"/>
  <c r="F40" i="3" s="1"/>
  <c r="D36" i="3"/>
  <c r="K65" i="1" l="1"/>
  <c r="N64" i="1" s="1"/>
  <c r="N65" i="1"/>
  <c r="N38" i="2"/>
</calcChain>
</file>

<file path=xl/sharedStrings.xml><?xml version="1.0" encoding="utf-8"?>
<sst xmlns="http://schemas.openxmlformats.org/spreadsheetml/2006/main" count="186" uniqueCount="100">
  <si>
    <t>RC Unit:</t>
  </si>
  <si>
    <t>Revenue</t>
  </si>
  <si>
    <t>Tuition - Undergraduate</t>
  </si>
  <si>
    <t>Tuition - Graduate</t>
  </si>
  <si>
    <t>Tuition - Summer</t>
  </si>
  <si>
    <t>Mandatory Transfers</t>
  </si>
  <si>
    <t>Non-Mandatory Transfers</t>
  </si>
  <si>
    <t>Other Revenue</t>
  </si>
  <si>
    <t>Total Revenue</t>
  </si>
  <si>
    <t>Fringe Benefits - Full</t>
  </si>
  <si>
    <t>Fringe Benefits - FICA only</t>
  </si>
  <si>
    <t>Financial Aid - Undergraduate</t>
  </si>
  <si>
    <t>Financial Aid - Graduate</t>
  </si>
  <si>
    <t>Equipment</t>
  </si>
  <si>
    <t>Travel</t>
  </si>
  <si>
    <t>Facilities allocation</t>
  </si>
  <si>
    <t>General overhead allocation</t>
  </si>
  <si>
    <t>Academic Affairs allocation</t>
  </si>
  <si>
    <t>Net Change in fund balance</t>
  </si>
  <si>
    <t>State Appropriation allocation</t>
  </si>
  <si>
    <t>Subtotal tuition</t>
  </si>
  <si>
    <t>Indirect Cost Recovery allocation</t>
  </si>
  <si>
    <t>Use of reserves</t>
  </si>
  <si>
    <t>Budget</t>
  </si>
  <si>
    <t xml:space="preserve">Current </t>
  </si>
  <si>
    <t>YTD</t>
  </si>
  <si>
    <t>Actuals</t>
  </si>
  <si>
    <t>Projected</t>
  </si>
  <si>
    <t>Year - End</t>
  </si>
  <si>
    <t>Student fees</t>
  </si>
  <si>
    <t>Department sales/services</t>
  </si>
  <si>
    <t>Goods &amp; Services</t>
  </si>
  <si>
    <t>Subtotal financial aid</t>
  </si>
  <si>
    <t>Fringe Benefits:</t>
  </si>
  <si>
    <t>Financial Aid:</t>
  </si>
  <si>
    <t>Expenditures</t>
  </si>
  <si>
    <t>Total Expenditures</t>
  </si>
  <si>
    <t>Tuition:</t>
  </si>
  <si>
    <t>Variance $</t>
  </si>
  <si>
    <t>Variance %</t>
  </si>
  <si>
    <t>Beginning fund balance</t>
  </si>
  <si>
    <t>Current/Projected fund balance</t>
  </si>
  <si>
    <t>College X</t>
  </si>
  <si>
    <t>University Fund allocation</t>
  </si>
  <si>
    <t>Original</t>
  </si>
  <si>
    <t>Encumbrances</t>
  </si>
  <si>
    <t>Exp+Enc</t>
  </si>
  <si>
    <t>Additional</t>
  </si>
  <si>
    <t>Commitments</t>
  </si>
  <si>
    <t>FY03</t>
  </si>
  <si>
    <t>Projected Budget</t>
  </si>
  <si>
    <t>FY01</t>
  </si>
  <si>
    <t>FY02</t>
  </si>
  <si>
    <t>Faculty - Summer</t>
  </si>
  <si>
    <t>Non-benefits eligible staff</t>
  </si>
  <si>
    <t>Other</t>
  </si>
  <si>
    <t>Graduate Stipends</t>
  </si>
  <si>
    <t>Other Salaries/Wages - no fringe</t>
  </si>
  <si>
    <t>Total Salaries/Wages</t>
  </si>
  <si>
    <t>Total fringe benefits</t>
  </si>
  <si>
    <t>Total Personnel:</t>
  </si>
  <si>
    <t>Faculty - AAUP</t>
  </si>
  <si>
    <t>Faculty - non AAUP</t>
  </si>
  <si>
    <t>PAT</t>
  </si>
  <si>
    <t>OS</t>
  </si>
  <si>
    <t>AA</t>
  </si>
  <si>
    <t>EE</t>
  </si>
  <si>
    <t>Faculty - AY</t>
  </si>
  <si>
    <t>Faculty - Other</t>
  </si>
  <si>
    <t>Salaries/Wages - FICA only</t>
  </si>
  <si>
    <t>Permanent Salaries/Wages - full benefits</t>
  </si>
  <si>
    <t>Fringe Benefits</t>
  </si>
  <si>
    <t>General</t>
  </si>
  <si>
    <t>Internally</t>
  </si>
  <si>
    <t>Auxiliary</t>
  </si>
  <si>
    <t>Gift</t>
  </si>
  <si>
    <t>Grant</t>
  </si>
  <si>
    <t>Plant</t>
  </si>
  <si>
    <t>Total</t>
  </si>
  <si>
    <t>Fund</t>
  </si>
  <si>
    <t>Designated</t>
  </si>
  <si>
    <t>Grants/Contracts</t>
  </si>
  <si>
    <t>Restricted Gifts</t>
  </si>
  <si>
    <t>RC Unit Quarterly Status Report - P&amp;L</t>
  </si>
  <si>
    <t>RC Unit Quarterly Status Report - General Fund Detailed Version</t>
  </si>
  <si>
    <t>RC Unit Quarterly Status Report - General Fund Summary</t>
  </si>
  <si>
    <t>Subtotal net tuition</t>
  </si>
  <si>
    <t>Net Tuition:</t>
  </si>
  <si>
    <t xml:space="preserve">  Tuition</t>
  </si>
  <si>
    <t xml:space="preserve">  Financial Aid</t>
  </si>
  <si>
    <t xml:space="preserve">Permanent Salaries/Wages </t>
  </si>
  <si>
    <t xml:space="preserve">Salaries/Wages </t>
  </si>
  <si>
    <t>Other Salaries/Wages</t>
  </si>
  <si>
    <t xml:space="preserve">Subtotal Salaries/Wages </t>
  </si>
  <si>
    <t xml:space="preserve">Subtotal Permanent Salaries </t>
  </si>
  <si>
    <t>Salaries/Wages :</t>
  </si>
  <si>
    <t xml:space="preserve">Permanent Salaries/Wages: </t>
  </si>
  <si>
    <t>Subtotal Salaries/Wages</t>
  </si>
  <si>
    <t>Other Salaries/Wages:</t>
  </si>
  <si>
    <t>Total Net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</si>
</sst>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name val="Time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1" applyNumberFormat="1" applyFont="1"/>
    <xf numFmtId="164" fontId="3" fillId="0" borderId="0" xfId="0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4" fillId="0" borderId="0" xfId="0" applyFont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wrapText="1"/>
    </xf>
    <xf numFmtId="164" fontId="2" fillId="0" borderId="4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164" fontId="4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1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opLeftCell="A44" workbookViewId="0">
      <selection activeCell="E56" sqref="E5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84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5" t="s">
        <v>37</v>
      </c>
    </row>
    <row r="8" spans="1:17" x14ac:dyDescent="0.25">
      <c r="A8" s="13" t="s">
        <v>2</v>
      </c>
      <c r="D8" s="5">
        <v>21564821</v>
      </c>
      <c r="E8" s="5">
        <v>23000000</v>
      </c>
    </row>
    <row r="9" spans="1:17" x14ac:dyDescent="0.25">
      <c r="A9" s="13" t="s">
        <v>3</v>
      </c>
      <c r="D9" s="5">
        <v>4321000</v>
      </c>
      <c r="E9" s="5">
        <v>5000000</v>
      </c>
    </row>
    <row r="10" spans="1:17" x14ac:dyDescent="0.25">
      <c r="A10" s="13" t="s">
        <v>4</v>
      </c>
      <c r="D10" s="9">
        <v>420515</v>
      </c>
      <c r="E10" s="9">
        <v>550000</v>
      </c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25">
      <c r="A11" s="2" t="s">
        <v>20</v>
      </c>
      <c r="D11" s="5">
        <f>SUM(D8:D10)</f>
        <v>26306336</v>
      </c>
      <c r="E11" s="5">
        <f>SUM(E8:E10)</f>
        <v>28550000</v>
      </c>
      <c r="F11" s="5">
        <f t="shared" ref="F11:N11" si="0">SUM(F8:F10)</f>
        <v>0</v>
      </c>
      <c r="G11" s="5">
        <f t="shared" si="0"/>
        <v>0</v>
      </c>
      <c r="H11" s="5">
        <f t="shared" si="0"/>
        <v>0</v>
      </c>
      <c r="I11" s="5">
        <f t="shared" si="0"/>
        <v>0</v>
      </c>
      <c r="J11" s="5">
        <f t="shared" si="0"/>
        <v>0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</row>
    <row r="12" spans="1:17" x14ac:dyDescent="0.25">
      <c r="A12" s="2" t="s">
        <v>34</v>
      </c>
      <c r="C12" s="6"/>
    </row>
    <row r="13" spans="1:17" x14ac:dyDescent="0.25">
      <c r="A13" s="13" t="s">
        <v>11</v>
      </c>
      <c r="D13" s="5">
        <v>-2725154</v>
      </c>
      <c r="E13" s="5">
        <v>-3000000</v>
      </c>
    </row>
    <row r="14" spans="1:17" x14ac:dyDescent="0.25">
      <c r="A14" s="13" t="s">
        <v>12</v>
      </c>
      <c r="D14" s="9">
        <v>-1311515</v>
      </c>
      <c r="E14" s="9">
        <v>-1255000</v>
      </c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5">
      <c r="A15" s="2" t="s">
        <v>32</v>
      </c>
      <c r="D15" s="10">
        <f t="shared" ref="D15:N15" si="1">SUM(D13:D14)</f>
        <v>-4036669</v>
      </c>
      <c r="E15" s="10">
        <f t="shared" si="1"/>
        <v>-4255000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</row>
    <row r="16" spans="1:17" x14ac:dyDescent="0.25">
      <c r="A16" s="2" t="s">
        <v>99</v>
      </c>
      <c r="D16" s="5">
        <f>D11+D15</f>
        <v>22269667</v>
      </c>
      <c r="E16" s="5">
        <f t="shared" ref="E16:N16" si="2">E11+E15</f>
        <v>24295000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0</v>
      </c>
      <c r="J16" s="5">
        <f t="shared" si="2"/>
        <v>0</v>
      </c>
      <c r="K16" s="5">
        <f t="shared" si="2"/>
        <v>0</v>
      </c>
      <c r="L16" s="5">
        <f t="shared" si="2"/>
        <v>0</v>
      </c>
      <c r="M16" s="5">
        <f t="shared" si="2"/>
        <v>0</v>
      </c>
      <c r="N16" s="5">
        <f t="shared" si="2"/>
        <v>0</v>
      </c>
    </row>
    <row r="17" spans="1:14" x14ac:dyDescent="0.25">
      <c r="A17" s="2" t="s">
        <v>29</v>
      </c>
      <c r="D17" s="5">
        <v>153021</v>
      </c>
      <c r="E17" s="5">
        <v>175000</v>
      </c>
      <c r="F17" s="26"/>
      <c r="G17" s="26"/>
      <c r="H17" s="26"/>
      <c r="I17" s="26"/>
      <c r="J17" s="26"/>
    </row>
    <row r="18" spans="1:14" x14ac:dyDescent="0.25">
      <c r="A18" s="2" t="s">
        <v>21</v>
      </c>
      <c r="D18" s="5">
        <v>496123</v>
      </c>
      <c r="E18" s="7">
        <v>500000</v>
      </c>
      <c r="F18" s="26"/>
      <c r="G18" s="26"/>
      <c r="H18" s="26"/>
      <c r="I18" s="26"/>
      <c r="J18" s="26"/>
    </row>
    <row r="19" spans="1:14" x14ac:dyDescent="0.25">
      <c r="A19" s="2" t="s">
        <v>19</v>
      </c>
      <c r="D19" s="5">
        <v>1496024</v>
      </c>
      <c r="E19" s="5">
        <v>1420000</v>
      </c>
      <c r="F19" s="26"/>
      <c r="G19" s="26"/>
      <c r="H19" s="26"/>
      <c r="I19" s="26"/>
      <c r="J19" s="26"/>
    </row>
    <row r="20" spans="1:14" x14ac:dyDescent="0.25">
      <c r="A20" s="2" t="s">
        <v>43</v>
      </c>
      <c r="D20" s="5">
        <v>1100000</v>
      </c>
      <c r="E20" s="7">
        <v>1100000</v>
      </c>
      <c r="F20" s="26"/>
      <c r="G20" s="26"/>
      <c r="H20" s="26"/>
      <c r="I20" s="26"/>
      <c r="J20" s="26"/>
      <c r="K20" s="8"/>
      <c r="L20" s="8"/>
      <c r="M20" s="8"/>
      <c r="N20" s="8"/>
    </row>
    <row r="21" spans="1:14" x14ac:dyDescent="0.25">
      <c r="A21" s="2" t="s">
        <v>22</v>
      </c>
      <c r="E21" s="5">
        <v>50000</v>
      </c>
      <c r="F21" s="26"/>
      <c r="G21" s="26"/>
      <c r="H21" s="26"/>
      <c r="I21" s="26"/>
      <c r="J21" s="26"/>
    </row>
    <row r="22" spans="1:14" x14ac:dyDescent="0.25">
      <c r="A22" s="2" t="s">
        <v>6</v>
      </c>
      <c r="D22" s="7"/>
      <c r="E22" s="7">
        <v>0</v>
      </c>
      <c r="F22" s="26"/>
      <c r="G22" s="26"/>
      <c r="H22" s="26"/>
      <c r="I22" s="26"/>
      <c r="J22" s="26"/>
      <c r="K22" s="7">
        <v>0</v>
      </c>
      <c r="L22" s="7"/>
      <c r="M22" s="7"/>
      <c r="N22" s="7"/>
    </row>
    <row r="23" spans="1:14" x14ac:dyDescent="0.25">
      <c r="A23" s="2" t="s">
        <v>30</v>
      </c>
      <c r="D23" s="7">
        <v>342664</v>
      </c>
      <c r="E23" s="7">
        <v>500000</v>
      </c>
      <c r="F23" s="26"/>
      <c r="G23" s="26"/>
      <c r="H23" s="26"/>
      <c r="I23" s="26"/>
      <c r="J23" s="26"/>
      <c r="K23" s="7"/>
      <c r="L23" s="7"/>
      <c r="M23" s="7"/>
      <c r="N23" s="7"/>
    </row>
    <row r="24" spans="1:14" x14ac:dyDescent="0.25">
      <c r="A24" s="2" t="s">
        <v>7</v>
      </c>
      <c r="D24" s="9">
        <v>125415</v>
      </c>
      <c r="E24" s="9">
        <v>140000</v>
      </c>
      <c r="F24" s="27"/>
      <c r="G24" s="27"/>
      <c r="H24" s="27"/>
      <c r="I24" s="27"/>
      <c r="J24" s="27"/>
      <c r="K24" s="28"/>
      <c r="L24" s="28"/>
      <c r="M24" s="28"/>
      <c r="N24" s="28"/>
    </row>
    <row r="25" spans="1:14" x14ac:dyDescent="0.25">
      <c r="A25" s="2" t="s">
        <v>8</v>
      </c>
      <c r="D25" s="5">
        <f>SUM(D16:D24)</f>
        <v>25982914</v>
      </c>
      <c r="E25" s="5">
        <f t="shared" ref="E25:N25" si="3">SUM(E16:E24)</f>
        <v>28180000</v>
      </c>
      <c r="F25" s="5">
        <f t="shared" si="3"/>
        <v>0</v>
      </c>
      <c r="G25" s="5">
        <f t="shared" si="3"/>
        <v>0</v>
      </c>
      <c r="H25" s="5">
        <f t="shared" si="3"/>
        <v>0</v>
      </c>
      <c r="I25" s="5">
        <f t="shared" si="3"/>
        <v>0</v>
      </c>
      <c r="J25" s="5">
        <f t="shared" si="3"/>
        <v>0</v>
      </c>
      <c r="K25" s="5">
        <f t="shared" si="3"/>
        <v>0</v>
      </c>
      <c r="L25" s="5">
        <f t="shared" si="3"/>
        <v>0</v>
      </c>
      <c r="M25" s="5">
        <f t="shared" si="3"/>
        <v>0</v>
      </c>
      <c r="N25" s="5">
        <f t="shared" si="3"/>
        <v>0</v>
      </c>
    </row>
    <row r="27" spans="1:14" x14ac:dyDescent="0.25">
      <c r="A27" s="14" t="s">
        <v>35</v>
      </c>
    </row>
    <row r="28" spans="1:14" x14ac:dyDescent="0.25">
      <c r="A28" s="2" t="s">
        <v>96</v>
      </c>
    </row>
    <row r="29" spans="1:14" x14ac:dyDescent="0.25">
      <c r="A29" s="13" t="s">
        <v>61</v>
      </c>
      <c r="D29" s="5">
        <v>4876844</v>
      </c>
      <c r="E29" s="5">
        <v>5000000</v>
      </c>
      <c r="F29" s="26"/>
      <c r="G29" s="26"/>
      <c r="H29" s="26"/>
      <c r="I29" s="26"/>
      <c r="J29" s="26"/>
      <c r="K29" s="26"/>
    </row>
    <row r="30" spans="1:14" x14ac:dyDescent="0.25">
      <c r="A30" s="13" t="s">
        <v>62</v>
      </c>
      <c r="D30" s="5">
        <v>2425642</v>
      </c>
      <c r="E30" s="5">
        <v>3000000</v>
      </c>
      <c r="F30" s="26"/>
      <c r="G30" s="26"/>
      <c r="H30" s="26"/>
      <c r="I30" s="26"/>
      <c r="J30" s="26"/>
      <c r="K30" s="26"/>
    </row>
    <row r="31" spans="1:14" x14ac:dyDescent="0.25">
      <c r="A31" s="13" t="s">
        <v>63</v>
      </c>
      <c r="D31" s="5">
        <v>384753</v>
      </c>
      <c r="E31" s="5">
        <v>750000</v>
      </c>
      <c r="F31" s="26"/>
      <c r="G31" s="26"/>
      <c r="H31" s="26"/>
      <c r="I31" s="26"/>
      <c r="J31" s="26"/>
      <c r="K31" s="26"/>
    </row>
    <row r="32" spans="1:14" x14ac:dyDescent="0.25">
      <c r="A32" s="13" t="s">
        <v>64</v>
      </c>
      <c r="D32" s="5">
        <v>501256</v>
      </c>
      <c r="E32" s="5">
        <v>750000</v>
      </c>
      <c r="F32" s="26"/>
      <c r="G32" s="26"/>
      <c r="H32" s="26"/>
      <c r="I32" s="26"/>
      <c r="J32" s="26"/>
      <c r="K32" s="26"/>
    </row>
    <row r="33" spans="1:14" x14ac:dyDescent="0.25">
      <c r="A33" s="13" t="s">
        <v>65</v>
      </c>
      <c r="D33" s="5">
        <v>250255</v>
      </c>
      <c r="E33" s="5">
        <v>200000</v>
      </c>
      <c r="F33" s="26"/>
      <c r="G33" s="26"/>
      <c r="H33" s="26"/>
      <c r="I33" s="26"/>
      <c r="J33" s="26"/>
      <c r="K33" s="26"/>
    </row>
    <row r="34" spans="1:14" x14ac:dyDescent="0.25">
      <c r="A34" s="13" t="s">
        <v>66</v>
      </c>
      <c r="D34" s="9"/>
      <c r="E34" s="9"/>
      <c r="F34" s="27"/>
      <c r="G34" s="27"/>
      <c r="H34" s="27"/>
      <c r="I34" s="27"/>
      <c r="J34" s="27"/>
      <c r="K34" s="27"/>
      <c r="L34" s="9"/>
      <c r="M34" s="9"/>
      <c r="N34" s="9"/>
    </row>
    <row r="35" spans="1:14" x14ac:dyDescent="0.25">
      <c r="A35" s="16" t="s">
        <v>94</v>
      </c>
      <c r="D35" s="5">
        <f t="shared" ref="D35:N35" si="4">SUM(D29:D34)</f>
        <v>8438750</v>
      </c>
      <c r="E35" s="5">
        <f t="shared" si="4"/>
        <v>9700000</v>
      </c>
      <c r="F35" s="5">
        <f t="shared" si="4"/>
        <v>0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 t="shared" si="4"/>
        <v>0</v>
      </c>
      <c r="L35" s="5">
        <f t="shared" si="4"/>
        <v>0</v>
      </c>
      <c r="M35" s="5">
        <f t="shared" si="4"/>
        <v>0</v>
      </c>
      <c r="N35" s="5">
        <f t="shared" si="4"/>
        <v>0</v>
      </c>
    </row>
    <row r="36" spans="1:14" x14ac:dyDescent="0.25">
      <c r="A36" s="16" t="s">
        <v>95</v>
      </c>
      <c r="F36" s="26"/>
      <c r="G36" s="26"/>
      <c r="H36" s="26"/>
      <c r="I36" s="26"/>
      <c r="J36" s="26"/>
      <c r="K36" s="26"/>
    </row>
    <row r="37" spans="1:14" x14ac:dyDescent="0.25">
      <c r="A37" s="13" t="s">
        <v>67</v>
      </c>
      <c r="D37" s="5">
        <v>840241</v>
      </c>
      <c r="E37" s="5">
        <v>1000000</v>
      </c>
      <c r="F37" s="26"/>
      <c r="G37" s="26"/>
      <c r="H37" s="26"/>
      <c r="I37" s="26"/>
      <c r="J37" s="26"/>
      <c r="K37" s="26"/>
    </row>
    <row r="38" spans="1:14" x14ac:dyDescent="0.25">
      <c r="A38" s="13" t="s">
        <v>53</v>
      </c>
      <c r="D38" s="5">
        <v>313214</v>
      </c>
      <c r="E38" s="5">
        <v>300000</v>
      </c>
      <c r="F38" s="26"/>
      <c r="G38" s="26"/>
      <c r="H38" s="26"/>
      <c r="I38" s="26"/>
      <c r="J38" s="26"/>
      <c r="K38" s="26"/>
    </row>
    <row r="39" spans="1:14" x14ac:dyDescent="0.25">
      <c r="A39" s="13" t="s">
        <v>68</v>
      </c>
      <c r="F39" s="26"/>
      <c r="G39" s="26"/>
      <c r="H39" s="26"/>
      <c r="I39" s="26"/>
      <c r="J39" s="26"/>
      <c r="K39" s="26"/>
    </row>
    <row r="40" spans="1:14" x14ac:dyDescent="0.25">
      <c r="A40" s="13" t="s">
        <v>54</v>
      </c>
      <c r="F40" s="26"/>
      <c r="G40" s="26"/>
      <c r="H40" s="26"/>
      <c r="I40" s="26"/>
      <c r="J40" s="26"/>
      <c r="K40" s="26"/>
    </row>
    <row r="41" spans="1:14" x14ac:dyDescent="0.25">
      <c r="A41" s="13" t="s">
        <v>55</v>
      </c>
      <c r="D41" s="9">
        <v>243586</v>
      </c>
      <c r="E41" s="9">
        <v>300000</v>
      </c>
      <c r="F41" s="27"/>
      <c r="G41" s="27"/>
      <c r="H41" s="27"/>
      <c r="I41" s="27"/>
      <c r="J41" s="27"/>
      <c r="K41" s="27"/>
      <c r="L41" s="9"/>
      <c r="M41" s="9"/>
      <c r="N41" s="9"/>
    </row>
    <row r="42" spans="1:14" x14ac:dyDescent="0.25">
      <c r="A42" s="2" t="s">
        <v>97</v>
      </c>
      <c r="D42" s="5">
        <f>SUM(D36:D41)</f>
        <v>1397041</v>
      </c>
      <c r="E42" s="5">
        <f>SUM(E36:E41)</f>
        <v>1600000</v>
      </c>
      <c r="F42" s="5">
        <f t="shared" ref="F42:N42" si="5">SUM(F36:F41)</f>
        <v>0</v>
      </c>
      <c r="G42" s="5">
        <f t="shared" si="5"/>
        <v>0</v>
      </c>
      <c r="H42" s="5">
        <f t="shared" si="5"/>
        <v>0</v>
      </c>
      <c r="I42" s="5">
        <f t="shared" si="5"/>
        <v>0</v>
      </c>
      <c r="J42" s="5">
        <f t="shared" si="5"/>
        <v>0</v>
      </c>
      <c r="K42" s="5">
        <f t="shared" si="5"/>
        <v>0</v>
      </c>
      <c r="L42" s="5">
        <f t="shared" si="5"/>
        <v>0</v>
      </c>
      <c r="M42" s="5">
        <f t="shared" si="5"/>
        <v>0</v>
      </c>
      <c r="N42" s="5">
        <f t="shared" si="5"/>
        <v>0</v>
      </c>
    </row>
    <row r="43" spans="1:14" x14ac:dyDescent="0.25">
      <c r="A43" s="2" t="s">
        <v>98</v>
      </c>
    </row>
    <row r="44" spans="1:14" x14ac:dyDescent="0.25">
      <c r="A44" s="13" t="s">
        <v>56</v>
      </c>
      <c r="D44" s="5">
        <v>163005</v>
      </c>
      <c r="E44" s="5">
        <v>150000</v>
      </c>
    </row>
    <row r="45" spans="1:14" x14ac:dyDescent="0.25">
      <c r="A45" s="13" t="s">
        <v>55</v>
      </c>
      <c r="D45" s="9">
        <v>25424</v>
      </c>
      <c r="E45" s="9">
        <v>50600</v>
      </c>
      <c r="F45" s="27"/>
      <c r="G45" s="27"/>
      <c r="H45" s="27"/>
      <c r="I45" s="27"/>
      <c r="J45" s="27"/>
      <c r="K45" s="27"/>
      <c r="L45" s="9"/>
      <c r="M45" s="9"/>
      <c r="N45" s="9"/>
    </row>
    <row r="46" spans="1:14" x14ac:dyDescent="0.25">
      <c r="A46" s="16" t="s">
        <v>93</v>
      </c>
      <c r="D46" s="9">
        <f>SUM(D43:D45)</f>
        <v>188429</v>
      </c>
      <c r="E46" s="9">
        <f>SUM(E43:E45)</f>
        <v>200600</v>
      </c>
      <c r="F46" s="9">
        <f t="shared" ref="F46:N46" si="6">SUM(F43:F45)</f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</row>
    <row r="47" spans="1:14" x14ac:dyDescent="0.25">
      <c r="A47" s="16" t="s">
        <v>58</v>
      </c>
      <c r="D47" s="5">
        <f>SUM(D46,D42,D35)</f>
        <v>10024220</v>
      </c>
      <c r="E47" s="5">
        <f>SUM(E46,E42,E35)</f>
        <v>11500600</v>
      </c>
      <c r="F47" s="5">
        <f t="shared" ref="F47:N47" si="7">SUM(F46,F42,F35)</f>
        <v>0</v>
      </c>
      <c r="G47" s="5">
        <f t="shared" si="7"/>
        <v>0</v>
      </c>
      <c r="H47" s="5">
        <f t="shared" si="7"/>
        <v>0</v>
      </c>
      <c r="I47" s="5">
        <f t="shared" si="7"/>
        <v>0</v>
      </c>
      <c r="J47" s="5">
        <f t="shared" si="7"/>
        <v>0</v>
      </c>
      <c r="K47" s="5">
        <f t="shared" si="7"/>
        <v>0</v>
      </c>
      <c r="L47" s="5">
        <f t="shared" si="7"/>
        <v>0</v>
      </c>
      <c r="M47" s="5">
        <f t="shared" si="7"/>
        <v>0</v>
      </c>
      <c r="N47" s="5">
        <f t="shared" si="7"/>
        <v>0</v>
      </c>
    </row>
    <row r="48" spans="1:14" x14ac:dyDescent="0.25">
      <c r="A48" s="2" t="s">
        <v>33</v>
      </c>
    </row>
    <row r="49" spans="1:14" x14ac:dyDescent="0.25">
      <c r="A49" s="13" t="s">
        <v>9</v>
      </c>
      <c r="D49" s="5">
        <f>D35*0.35</f>
        <v>2953562.5</v>
      </c>
      <c r="E49" s="5">
        <f>E35*0.35</f>
        <v>3395000</v>
      </c>
      <c r="F49" s="5">
        <f t="shared" ref="F49:N49" si="8">F35*0.35</f>
        <v>0</v>
      </c>
      <c r="G49" s="5">
        <f t="shared" si="8"/>
        <v>0</v>
      </c>
      <c r="H49" s="5">
        <f t="shared" si="8"/>
        <v>0</v>
      </c>
      <c r="I49" s="5">
        <f t="shared" si="8"/>
        <v>0</v>
      </c>
      <c r="J49" s="5">
        <f t="shared" si="8"/>
        <v>0</v>
      </c>
      <c r="K49" s="5">
        <f t="shared" si="8"/>
        <v>0</v>
      </c>
      <c r="L49" s="5">
        <f t="shared" si="8"/>
        <v>0</v>
      </c>
      <c r="M49" s="5">
        <f t="shared" si="8"/>
        <v>0</v>
      </c>
      <c r="N49" s="5">
        <f t="shared" si="8"/>
        <v>0</v>
      </c>
    </row>
    <row r="50" spans="1:14" x14ac:dyDescent="0.25">
      <c r="A50" s="13" t="s">
        <v>10</v>
      </c>
      <c r="C50" s="6"/>
      <c r="D50" s="9">
        <f>D42*0.084</f>
        <v>117351.444</v>
      </c>
      <c r="E50" s="9">
        <f>E42*0.084</f>
        <v>134400</v>
      </c>
      <c r="F50" s="9">
        <f t="shared" ref="F50:N50" si="9">F42*0.084</f>
        <v>0</v>
      </c>
      <c r="G50" s="9">
        <f t="shared" si="9"/>
        <v>0</v>
      </c>
      <c r="H50" s="9">
        <f t="shared" si="9"/>
        <v>0</v>
      </c>
      <c r="I50" s="9">
        <f t="shared" si="9"/>
        <v>0</v>
      </c>
      <c r="J50" s="9">
        <f t="shared" si="9"/>
        <v>0</v>
      </c>
      <c r="K50" s="9">
        <f t="shared" si="9"/>
        <v>0</v>
      </c>
      <c r="L50" s="9">
        <f t="shared" si="9"/>
        <v>0</v>
      </c>
      <c r="M50" s="9">
        <f t="shared" si="9"/>
        <v>0</v>
      </c>
      <c r="N50" s="9">
        <f t="shared" si="9"/>
        <v>0</v>
      </c>
    </row>
    <row r="51" spans="1:14" x14ac:dyDescent="0.25">
      <c r="A51" s="2" t="s">
        <v>59</v>
      </c>
      <c r="C51" s="6"/>
      <c r="D51" s="10">
        <f t="shared" ref="D51:N51" si="10">SUM(D49:D50)</f>
        <v>3070913.9440000001</v>
      </c>
      <c r="E51" s="10">
        <f t="shared" si="10"/>
        <v>3529400</v>
      </c>
      <c r="F51" s="10">
        <f t="shared" si="10"/>
        <v>0</v>
      </c>
      <c r="G51" s="10">
        <f t="shared" si="10"/>
        <v>0</v>
      </c>
      <c r="H51" s="10">
        <f t="shared" si="10"/>
        <v>0</v>
      </c>
      <c r="I51" s="10">
        <f t="shared" si="10"/>
        <v>0</v>
      </c>
      <c r="J51" s="10">
        <f t="shared" si="10"/>
        <v>0</v>
      </c>
      <c r="K51" s="10">
        <f t="shared" si="10"/>
        <v>0</v>
      </c>
      <c r="L51" s="10">
        <f t="shared" si="10"/>
        <v>0</v>
      </c>
      <c r="M51" s="10">
        <f t="shared" si="10"/>
        <v>0</v>
      </c>
      <c r="N51" s="10">
        <f t="shared" si="10"/>
        <v>0</v>
      </c>
    </row>
    <row r="52" spans="1:14" x14ac:dyDescent="0.25">
      <c r="A52" s="2" t="s">
        <v>60</v>
      </c>
      <c r="C52" s="6"/>
      <c r="D52" s="5">
        <f>SUM(D51,D47)</f>
        <v>13095133.944</v>
      </c>
      <c r="E52" s="5">
        <f>SUM(E51,E47)</f>
        <v>15030000</v>
      </c>
      <c r="F52" s="5">
        <f t="shared" ref="F52:N52" si="11">SUM(F51,F47)</f>
        <v>0</v>
      </c>
      <c r="G52" s="5">
        <f t="shared" si="11"/>
        <v>0</v>
      </c>
      <c r="H52" s="5">
        <f t="shared" si="11"/>
        <v>0</v>
      </c>
      <c r="I52" s="5">
        <f t="shared" si="11"/>
        <v>0</v>
      </c>
      <c r="J52" s="5">
        <f t="shared" si="11"/>
        <v>0</v>
      </c>
      <c r="K52" s="5">
        <f t="shared" si="11"/>
        <v>0</v>
      </c>
      <c r="L52" s="5">
        <f t="shared" si="11"/>
        <v>0</v>
      </c>
      <c r="M52" s="5">
        <f t="shared" si="11"/>
        <v>0</v>
      </c>
      <c r="N52" s="5">
        <f t="shared" si="11"/>
        <v>0</v>
      </c>
    </row>
    <row r="53" spans="1:14" x14ac:dyDescent="0.25">
      <c r="A53" s="2" t="s">
        <v>31</v>
      </c>
      <c r="D53" s="5">
        <v>1615135</v>
      </c>
      <c r="E53" s="5">
        <v>1500000</v>
      </c>
      <c r="F53" s="26"/>
      <c r="G53" s="26"/>
      <c r="H53" s="26"/>
      <c r="I53" s="26"/>
      <c r="J53" s="26"/>
      <c r="K53" s="26"/>
    </row>
    <row r="54" spans="1:14" x14ac:dyDescent="0.25">
      <c r="A54" s="2" t="s">
        <v>13</v>
      </c>
      <c r="D54" s="5">
        <v>60772</v>
      </c>
      <c r="E54" s="5">
        <v>300000</v>
      </c>
      <c r="F54" s="26"/>
      <c r="G54" s="26"/>
      <c r="H54" s="26"/>
      <c r="I54" s="26"/>
      <c r="J54" s="26"/>
      <c r="K54" s="26"/>
    </row>
    <row r="55" spans="1:14" x14ac:dyDescent="0.25">
      <c r="A55" s="2" t="s">
        <v>14</v>
      </c>
      <c r="D55" s="5">
        <v>315543</v>
      </c>
      <c r="E55" s="5">
        <v>300000</v>
      </c>
      <c r="F55" s="26"/>
      <c r="G55" s="26"/>
      <c r="H55" s="26"/>
      <c r="I55" s="26"/>
      <c r="J55" s="26"/>
      <c r="K55" s="26"/>
    </row>
    <row r="56" spans="1:14" x14ac:dyDescent="0.25">
      <c r="A56" s="2" t="s">
        <v>5</v>
      </c>
      <c r="F56" s="26"/>
      <c r="G56" s="26"/>
      <c r="H56" s="26"/>
      <c r="I56" s="26"/>
      <c r="J56" s="26"/>
      <c r="K56" s="26"/>
    </row>
    <row r="57" spans="1:14" x14ac:dyDescent="0.25">
      <c r="A57" s="2" t="s">
        <v>6</v>
      </c>
      <c r="D57" s="7"/>
      <c r="E57" s="7">
        <v>50000</v>
      </c>
      <c r="F57" s="26"/>
      <c r="G57" s="26"/>
      <c r="H57" s="26"/>
      <c r="I57" s="26"/>
      <c r="J57" s="26"/>
      <c r="K57" s="26"/>
      <c r="L57" s="7"/>
      <c r="M57" s="7"/>
      <c r="N57" s="7"/>
    </row>
    <row r="58" spans="1:14" x14ac:dyDescent="0.25">
      <c r="A58" s="2" t="s">
        <v>15</v>
      </c>
      <c r="D58" s="7">
        <f>E58*0.93</f>
        <v>2325000</v>
      </c>
      <c r="E58" s="7">
        <v>2500000</v>
      </c>
      <c r="F58" s="26"/>
      <c r="G58" s="26"/>
      <c r="H58" s="26"/>
      <c r="I58" s="26"/>
      <c r="J58" s="26"/>
      <c r="K58" s="26"/>
      <c r="L58" s="7"/>
      <c r="M58" s="7"/>
      <c r="N58" s="7"/>
    </row>
    <row r="59" spans="1:14" x14ac:dyDescent="0.25">
      <c r="A59" s="2" t="s">
        <v>16</v>
      </c>
      <c r="D59" s="7">
        <f>E59*0.93</f>
        <v>5580000</v>
      </c>
      <c r="E59" s="7">
        <v>6000000</v>
      </c>
      <c r="F59" s="26"/>
      <c r="G59" s="26"/>
      <c r="H59" s="26"/>
      <c r="I59" s="26"/>
      <c r="J59" s="26"/>
      <c r="K59" s="26"/>
      <c r="L59" s="7"/>
      <c r="M59" s="7"/>
      <c r="N59" s="7"/>
    </row>
    <row r="60" spans="1:14" x14ac:dyDescent="0.25">
      <c r="A60" s="2" t="s">
        <v>17</v>
      </c>
      <c r="D60" s="9">
        <f>E60*0.93</f>
        <v>2325000</v>
      </c>
      <c r="E60" s="9">
        <v>2500000</v>
      </c>
      <c r="F60" s="27"/>
      <c r="G60" s="27"/>
      <c r="H60" s="27"/>
      <c r="I60" s="27"/>
      <c r="J60" s="27"/>
      <c r="K60" s="27"/>
      <c r="L60" s="9"/>
      <c r="M60" s="9"/>
      <c r="N60" s="9"/>
    </row>
    <row r="61" spans="1:14" x14ac:dyDescent="0.25">
      <c r="A61" s="2" t="s">
        <v>36</v>
      </c>
      <c r="D61" s="5">
        <f>SUM(D52:D60)</f>
        <v>25316583.943999998</v>
      </c>
      <c r="E61" s="5">
        <f t="shared" ref="E61:N61" si="12">SUM(E52:E60)</f>
        <v>28180000</v>
      </c>
      <c r="F61" s="5">
        <f t="shared" si="12"/>
        <v>0</v>
      </c>
      <c r="G61" s="5">
        <f t="shared" si="12"/>
        <v>0</v>
      </c>
      <c r="H61" s="5">
        <f t="shared" si="12"/>
        <v>0</v>
      </c>
      <c r="I61" s="5">
        <f t="shared" si="12"/>
        <v>0</v>
      </c>
      <c r="J61" s="5">
        <f t="shared" si="12"/>
        <v>0</v>
      </c>
      <c r="K61" s="5">
        <f t="shared" si="12"/>
        <v>0</v>
      </c>
      <c r="L61" s="5">
        <f t="shared" si="12"/>
        <v>0</v>
      </c>
      <c r="M61" s="5">
        <f t="shared" si="12"/>
        <v>0</v>
      </c>
      <c r="N61" s="5">
        <f t="shared" si="12"/>
        <v>0</v>
      </c>
    </row>
    <row r="63" spans="1:14" x14ac:dyDescent="0.25">
      <c r="A63" s="2" t="s">
        <v>18</v>
      </c>
      <c r="D63" s="10">
        <f>SUM(D25-D61)</f>
        <v>666330.05600000173</v>
      </c>
      <c r="E63" s="10">
        <f>SUM(E25-E61)</f>
        <v>0</v>
      </c>
      <c r="F63" s="10">
        <f>SUM(F25-F61)</f>
        <v>0</v>
      </c>
      <c r="G63" s="10"/>
      <c r="H63" s="10">
        <v>0</v>
      </c>
      <c r="I63" s="10"/>
      <c r="J63" s="10"/>
      <c r="K63" s="10">
        <f>SUM(K25-K61)</f>
        <v>0</v>
      </c>
      <c r="L63" s="10"/>
      <c r="M63" s="10"/>
      <c r="N63" s="10">
        <f>SUM(N25-N61)</f>
        <v>0</v>
      </c>
    </row>
    <row r="64" spans="1:14" x14ac:dyDescent="0.25">
      <c r="A64" s="2" t="s">
        <v>40</v>
      </c>
      <c r="D64" s="5">
        <v>500000</v>
      </c>
      <c r="E64" s="5">
        <f>D65</f>
        <v>1166330.0560000017</v>
      </c>
      <c r="F64" s="5">
        <f>D65</f>
        <v>1166330.0560000017</v>
      </c>
      <c r="G64" s="5">
        <v>0</v>
      </c>
      <c r="H64" s="5">
        <v>0</v>
      </c>
      <c r="K64" s="5">
        <f>D65</f>
        <v>1166330.0560000017</v>
      </c>
      <c r="N64" s="5">
        <f>K65</f>
        <v>1166330.0560000017</v>
      </c>
    </row>
    <row r="65" spans="1:14" ht="13.8" thickBot="1" x14ac:dyDescent="0.3">
      <c r="A65" s="2" t="s">
        <v>41</v>
      </c>
      <c r="D65" s="11">
        <f>SUM(D63:D64)</f>
        <v>1166330.0560000017</v>
      </c>
      <c r="E65" s="11">
        <f>SUM(E63:E64)</f>
        <v>1166330.0560000017</v>
      </c>
      <c r="F65" s="11">
        <f>SUM(F63:F64)</f>
        <v>1166330.0560000017</v>
      </c>
      <c r="G65" s="11">
        <v>0</v>
      </c>
      <c r="H65" s="11">
        <v>0</v>
      </c>
      <c r="I65" s="11"/>
      <c r="J65" s="11"/>
      <c r="K65" s="11">
        <f>SUM(K63:K64)</f>
        <v>1166330.0560000017</v>
      </c>
      <c r="L65" s="11"/>
      <c r="M65" s="11"/>
      <c r="N65" s="11">
        <f>SUM(N63:N64)</f>
        <v>1166330.0560000017</v>
      </c>
    </row>
    <row r="66" spans="1:14" ht="13.8" thickTop="1" x14ac:dyDescent="0.25"/>
    <row r="69" spans="1:14" x14ac:dyDescent="0.25">
      <c r="A69" s="12"/>
    </row>
    <row r="70" spans="1:14" x14ac:dyDescent="0.25">
      <c r="A70" s="12"/>
    </row>
    <row r="75" spans="1:14" ht="39" customHeight="1" x14ac:dyDescent="0.25"/>
  </sheetData>
  <mergeCells count="2">
    <mergeCell ref="B3:C3"/>
    <mergeCell ref="E4:M4"/>
  </mergeCells>
  <phoneticPr fontId="0" type="noConversion"/>
  <pageMargins left="0.22" right="0.17" top="0.3" bottom="0.36" header="0.5" footer="0.5"/>
  <pageSetup scale="6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opLeftCell="A17" workbookViewId="0">
      <selection activeCell="E34" sqref="E34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3" width="11.44140625" style="5" customWidth="1"/>
    <col min="14" max="14" width="16.109375" style="5" customWidth="1"/>
    <col min="15" max="16384" width="9.109375" style="2"/>
  </cols>
  <sheetData>
    <row r="1" spans="1:17" x14ac:dyDescent="0.25">
      <c r="A1" s="1" t="s">
        <v>85</v>
      </c>
    </row>
    <row r="3" spans="1:17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4"/>
      <c r="P3" s="4"/>
      <c r="Q3" s="4"/>
    </row>
    <row r="4" spans="1:17" x14ac:dyDescent="0.25">
      <c r="E4" s="37" t="s">
        <v>52</v>
      </c>
      <c r="F4" s="38"/>
      <c r="G4" s="38"/>
      <c r="H4" s="38"/>
      <c r="I4" s="38"/>
      <c r="J4" s="38"/>
      <c r="K4" s="38"/>
      <c r="L4" s="38"/>
      <c r="M4" s="39"/>
    </row>
    <row r="5" spans="1:17" x14ac:dyDescent="0.25">
      <c r="D5" s="18" t="s">
        <v>51</v>
      </c>
      <c r="E5" s="20" t="s">
        <v>44</v>
      </c>
      <c r="F5" s="21" t="s">
        <v>24</v>
      </c>
      <c r="G5" s="21" t="s">
        <v>25</v>
      </c>
      <c r="H5" s="21" t="s">
        <v>25</v>
      </c>
      <c r="I5" s="21" t="s">
        <v>25</v>
      </c>
      <c r="J5" s="21" t="s">
        <v>47</v>
      </c>
      <c r="K5" s="21" t="s">
        <v>27</v>
      </c>
      <c r="L5" s="21" t="s">
        <v>27</v>
      </c>
      <c r="M5" s="22" t="s">
        <v>27</v>
      </c>
      <c r="N5" s="22" t="s">
        <v>49</v>
      </c>
    </row>
    <row r="6" spans="1:17" x14ac:dyDescent="0.25">
      <c r="A6" s="14" t="s">
        <v>1</v>
      </c>
      <c r="D6" s="19" t="s">
        <v>26</v>
      </c>
      <c r="E6" s="23" t="s">
        <v>23</v>
      </c>
      <c r="F6" s="24" t="s">
        <v>23</v>
      </c>
      <c r="G6" s="24" t="s">
        <v>35</v>
      </c>
      <c r="H6" s="24" t="s">
        <v>45</v>
      </c>
      <c r="I6" s="24" t="s">
        <v>46</v>
      </c>
      <c r="J6" s="24" t="s">
        <v>48</v>
      </c>
      <c r="K6" s="24" t="s">
        <v>28</v>
      </c>
      <c r="L6" s="24" t="s">
        <v>38</v>
      </c>
      <c r="M6" s="25" t="s">
        <v>39</v>
      </c>
      <c r="N6" s="25" t="s">
        <v>50</v>
      </c>
    </row>
    <row r="7" spans="1:17" x14ac:dyDescent="0.25">
      <c r="A7" s="16" t="s">
        <v>87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2" t="s">
        <v>88</v>
      </c>
      <c r="D8" s="5">
        <f>SUM(Detail!D8:D10)</f>
        <v>26306336</v>
      </c>
      <c r="E8" s="5">
        <f>SUM(Detail!E8:E10)</f>
        <v>28550000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SUM(Detail!J8:J10)</f>
        <v>0</v>
      </c>
      <c r="K8" s="5">
        <f>SUM(Detail!K8:K10)</f>
        <v>0</v>
      </c>
      <c r="L8" s="5">
        <f>SUM(Detail!L8:L10)</f>
        <v>0</v>
      </c>
      <c r="M8" s="5">
        <f>SUM(Detail!M8:M10)</f>
        <v>0</v>
      </c>
      <c r="N8" s="5">
        <f>SUM(Detail!N8:N10)</f>
        <v>0</v>
      </c>
    </row>
    <row r="9" spans="1:17" x14ac:dyDescent="0.25">
      <c r="A9" s="2" t="s">
        <v>89</v>
      </c>
      <c r="D9" s="9">
        <f>-Detail!D15</f>
        <v>4036669</v>
      </c>
      <c r="E9" s="9">
        <f>-Detail!E15</f>
        <v>4255000</v>
      </c>
      <c r="F9" s="9">
        <f>SUM(Detail!F9:F11)</f>
        <v>0</v>
      </c>
      <c r="G9" s="9">
        <f>SUM(Detail!G9:G11)</f>
        <v>0</v>
      </c>
      <c r="H9" s="9">
        <f>SUM(Detail!H9:H11)</f>
        <v>0</v>
      </c>
      <c r="I9" s="9">
        <f>SUM(Detail!I9:I11)</f>
        <v>0</v>
      </c>
      <c r="J9" s="9">
        <f>SUM(Detail!J9:J11)</f>
        <v>0</v>
      </c>
      <c r="K9" s="9">
        <f>SUM(Detail!K9:K11)</f>
        <v>0</v>
      </c>
      <c r="L9" s="9">
        <f>SUM(Detail!L9:L11)</f>
        <v>0</v>
      </c>
      <c r="M9" s="9">
        <f>SUM(Detail!M9:M11)</f>
        <v>0</v>
      </c>
      <c r="N9" s="9">
        <f>SUM(Detail!N9:N11)</f>
        <v>0</v>
      </c>
    </row>
    <row r="10" spans="1:17" x14ac:dyDescent="0.25">
      <c r="A10" s="2" t="s">
        <v>86</v>
      </c>
      <c r="D10" s="5">
        <f>SUM(D8:D9)</f>
        <v>30343005</v>
      </c>
      <c r="E10" s="5">
        <f>SUM(E8:E9)</f>
        <v>32805000</v>
      </c>
      <c r="F10" s="5">
        <f>SUM(Detail!F10:F17)</f>
        <v>0</v>
      </c>
      <c r="G10" s="5">
        <f>SUM(Detail!G10:G17)</f>
        <v>0</v>
      </c>
      <c r="H10" s="5">
        <f>SUM(Detail!H10:H17)</f>
        <v>0</v>
      </c>
      <c r="I10" s="5">
        <f>SUM(Detail!I10:I17)</f>
        <v>0</v>
      </c>
      <c r="J10" s="5">
        <f>SUM(Detail!J10:J17)</f>
        <v>0</v>
      </c>
      <c r="K10" s="5">
        <f>SUM(Detail!K10:K17)</f>
        <v>0</v>
      </c>
      <c r="L10" s="5">
        <f>SUM(Detail!L10:L17)</f>
        <v>0</v>
      </c>
      <c r="M10" s="5">
        <f>SUM(Detail!M10:M17)</f>
        <v>0</v>
      </c>
      <c r="N10" s="5">
        <f>SUM(Detail!N10:N17)</f>
        <v>0</v>
      </c>
    </row>
    <row r="11" spans="1:17" x14ac:dyDescent="0.25">
      <c r="A11" s="2" t="s">
        <v>29</v>
      </c>
      <c r="D11" s="5">
        <f>Detail!D17</f>
        <v>153021</v>
      </c>
      <c r="E11" s="5">
        <f>Detail!E17</f>
        <v>175000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Detail!J17</f>
        <v>0</v>
      </c>
      <c r="K11" s="5">
        <f>Detail!K17</f>
        <v>0</v>
      </c>
      <c r="L11" s="5">
        <f>Detail!L17</f>
        <v>0</v>
      </c>
      <c r="M11" s="5">
        <f>Detail!M17</f>
        <v>0</v>
      </c>
      <c r="N11" s="5">
        <f>Detail!N17</f>
        <v>0</v>
      </c>
    </row>
    <row r="12" spans="1:17" x14ac:dyDescent="0.25">
      <c r="A12" s="2" t="s">
        <v>21</v>
      </c>
      <c r="D12" s="5">
        <f>Detail!D18</f>
        <v>496123</v>
      </c>
      <c r="E12" s="5">
        <f>Detail!E18</f>
        <v>500000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>Detail!J18</f>
        <v>0</v>
      </c>
      <c r="K12" s="5">
        <f>Detail!K18</f>
        <v>0</v>
      </c>
      <c r="L12" s="5">
        <f>Detail!L18</f>
        <v>0</v>
      </c>
      <c r="M12" s="5">
        <f>Detail!M18</f>
        <v>0</v>
      </c>
      <c r="N12" s="5">
        <f>Detail!N18</f>
        <v>0</v>
      </c>
    </row>
    <row r="13" spans="1:17" x14ac:dyDescent="0.25">
      <c r="A13" s="2" t="s">
        <v>19</v>
      </c>
      <c r="D13" s="5">
        <f>Detail!D19</f>
        <v>1496024</v>
      </c>
      <c r="E13" s="5">
        <f>Detail!E19</f>
        <v>1420000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>Detail!J19</f>
        <v>0</v>
      </c>
      <c r="K13" s="5">
        <f>Detail!K19</f>
        <v>0</v>
      </c>
      <c r="L13" s="5">
        <f>Detail!L19</f>
        <v>0</v>
      </c>
      <c r="M13" s="5">
        <f>Detail!M19</f>
        <v>0</v>
      </c>
      <c r="N13" s="5">
        <f>Detail!N19</f>
        <v>0</v>
      </c>
    </row>
    <row r="14" spans="1:17" x14ac:dyDescent="0.25">
      <c r="A14" s="2" t="s">
        <v>43</v>
      </c>
      <c r="D14" s="5">
        <f>Detail!D20</f>
        <v>1100000</v>
      </c>
      <c r="E14" s="5">
        <f>Detail!E20</f>
        <v>1100000</v>
      </c>
      <c r="F14" s="5">
        <f>Detail!F20</f>
        <v>0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>6</f>
        <v>6</v>
      </c>
      <c r="K14" s="5">
        <f>Detail!K20</f>
        <v>0</v>
      </c>
      <c r="L14" s="5">
        <f>Detail!L20</f>
        <v>0</v>
      </c>
      <c r="M14" s="5">
        <f>Detail!M20</f>
        <v>0</v>
      </c>
      <c r="N14" s="5">
        <f>Detail!N20</f>
        <v>0</v>
      </c>
    </row>
    <row r="15" spans="1:17" x14ac:dyDescent="0.25">
      <c r="A15" s="2" t="s">
        <v>22</v>
      </c>
      <c r="D15" s="5">
        <f>Detail!D21</f>
        <v>0</v>
      </c>
      <c r="E15" s="5">
        <f>Detail!E21</f>
        <v>50000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>Detail!J21</f>
        <v>0</v>
      </c>
      <c r="K15" s="5">
        <f>Detail!K21</f>
        <v>0</v>
      </c>
      <c r="L15" s="5">
        <f>Detail!L21</f>
        <v>0</v>
      </c>
      <c r="M15" s="5">
        <f>Detail!M21</f>
        <v>0</v>
      </c>
      <c r="N15" s="5">
        <f>Detail!N21</f>
        <v>0</v>
      </c>
    </row>
    <row r="16" spans="1:17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>Detail!J22</f>
        <v>0</v>
      </c>
      <c r="K16" s="5">
        <f>Detail!K22</f>
        <v>0</v>
      </c>
      <c r="L16" s="5">
        <f>Detail!L22</f>
        <v>0</v>
      </c>
      <c r="M16" s="5">
        <f>Detail!M22</f>
        <v>0</v>
      </c>
      <c r="N16" s="5">
        <f>Detail!N22</f>
        <v>0</v>
      </c>
    </row>
    <row r="17" spans="1:14" x14ac:dyDescent="0.25">
      <c r="A17" s="2" t="s">
        <v>30</v>
      </c>
      <c r="D17" s="5">
        <f>Detail!D23</f>
        <v>342664</v>
      </c>
      <c r="E17" s="5">
        <f>Detail!E23</f>
        <v>500000</v>
      </c>
      <c r="F17" s="5">
        <f>Detail!F23</f>
        <v>0</v>
      </c>
      <c r="G17" s="5">
        <f>Detail!G23</f>
        <v>0</v>
      </c>
      <c r="H17" s="5">
        <f>Detail!H23</f>
        <v>0</v>
      </c>
      <c r="I17" s="5">
        <f>Detail!I23</f>
        <v>0</v>
      </c>
      <c r="J17" s="5">
        <f>Detail!J23</f>
        <v>0</v>
      </c>
      <c r="K17" s="5">
        <f>Detail!K23</f>
        <v>0</v>
      </c>
      <c r="L17" s="5">
        <f>Detail!L23</f>
        <v>0</v>
      </c>
      <c r="M17" s="5">
        <f>Detail!M23</f>
        <v>0</v>
      </c>
      <c r="N17" s="5">
        <f>Detail!N23</f>
        <v>0</v>
      </c>
    </row>
    <row r="18" spans="1:14" x14ac:dyDescent="0.25">
      <c r="A18" s="2" t="s">
        <v>7</v>
      </c>
      <c r="D18" s="9">
        <f>Detail!D24</f>
        <v>125415</v>
      </c>
      <c r="E18" s="9">
        <f>Detail!E24</f>
        <v>140000</v>
      </c>
      <c r="F18" s="9">
        <f>Detail!F24</f>
        <v>0</v>
      </c>
      <c r="G18" s="9">
        <f>Detail!G24</f>
        <v>0</v>
      </c>
      <c r="H18" s="9">
        <f>Detail!H24</f>
        <v>0</v>
      </c>
      <c r="I18" s="9">
        <f>Detail!I24</f>
        <v>0</v>
      </c>
      <c r="J18" s="9">
        <f>Detail!J24</f>
        <v>0</v>
      </c>
      <c r="K18" s="9">
        <f>Detail!K24</f>
        <v>0</v>
      </c>
      <c r="L18" s="9">
        <f>Detail!L24</f>
        <v>0</v>
      </c>
      <c r="M18" s="9">
        <f>Detail!M24</f>
        <v>0</v>
      </c>
      <c r="N18" s="9">
        <f>Detail!N24</f>
        <v>0</v>
      </c>
    </row>
    <row r="19" spans="1:14" x14ac:dyDescent="0.25">
      <c r="A19" s="2" t="s">
        <v>8</v>
      </c>
      <c r="D19" s="5">
        <f>SUM(D10:D18)</f>
        <v>34056252</v>
      </c>
      <c r="E19" s="5">
        <f t="shared" ref="E19:N19" si="0">SUM(E10:E18)</f>
        <v>36690000</v>
      </c>
      <c r="F19" s="5">
        <f t="shared" si="0"/>
        <v>0</v>
      </c>
      <c r="G19" s="5">
        <f t="shared" si="0"/>
        <v>0</v>
      </c>
      <c r="H19" s="5">
        <f t="shared" si="0"/>
        <v>0</v>
      </c>
      <c r="I19" s="5">
        <f t="shared" si="0"/>
        <v>0</v>
      </c>
      <c r="J19" s="5">
        <f t="shared" si="0"/>
        <v>6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</row>
    <row r="21" spans="1:14" x14ac:dyDescent="0.25">
      <c r="A21" s="14" t="s">
        <v>35</v>
      </c>
    </row>
    <row r="22" spans="1:14" x14ac:dyDescent="0.25">
      <c r="A22" s="2" t="s">
        <v>70</v>
      </c>
      <c r="D22" s="5">
        <f>SUM(Detail!D29:D34)</f>
        <v>8438750</v>
      </c>
      <c r="E22" s="5">
        <f>SUM(Detail!E29:E34)</f>
        <v>9700000</v>
      </c>
      <c r="F22" s="5">
        <f>SUM(Detail!F29:F34)</f>
        <v>0</v>
      </c>
      <c r="G22" s="5">
        <f>SUM(Detail!G29:G34)</f>
        <v>0</v>
      </c>
      <c r="H22" s="5">
        <f>SUM(Detail!H29:H34)</f>
        <v>0</v>
      </c>
      <c r="I22" s="5">
        <f>SUM(Detail!I29:I34)</f>
        <v>0</v>
      </c>
      <c r="J22" s="5">
        <f>SUM(Detail!J29:J34)</f>
        <v>0</v>
      </c>
      <c r="K22" s="5">
        <f>SUM(Detail!K29:K34)</f>
        <v>0</v>
      </c>
      <c r="L22" s="5">
        <f>SUM(Detail!L29:L34)</f>
        <v>0</v>
      </c>
      <c r="M22" s="5">
        <f>SUM(Detail!M29:M34)</f>
        <v>0</v>
      </c>
      <c r="N22" s="5">
        <f>SUM(Detail!N29:N34)</f>
        <v>0</v>
      </c>
    </row>
    <row r="23" spans="1:14" x14ac:dyDescent="0.25">
      <c r="A23" s="16" t="s">
        <v>69</v>
      </c>
      <c r="D23" s="5">
        <f>SUM(Detail!D37:D41)</f>
        <v>1397041</v>
      </c>
      <c r="E23" s="5">
        <f>SUM(Detail!E37:E41)</f>
        <v>1600000</v>
      </c>
      <c r="F23" s="5">
        <f>SUM(Detail!F37:F41)</f>
        <v>0</v>
      </c>
      <c r="G23" s="5">
        <f>SUM(Detail!G37:G41)</f>
        <v>0</v>
      </c>
      <c r="H23" s="5">
        <f>SUM(Detail!H37:H41)</f>
        <v>0</v>
      </c>
      <c r="I23" s="5">
        <f>SUM(Detail!I37:I41)</f>
        <v>0</v>
      </c>
      <c r="J23" s="5">
        <f>SUM(Detail!J37:J41)</f>
        <v>0</v>
      </c>
      <c r="K23" s="5">
        <f>SUM(Detail!K37:K41)</f>
        <v>0</v>
      </c>
      <c r="L23" s="5">
        <f>SUM(Detail!L37:L41)</f>
        <v>0</v>
      </c>
      <c r="M23" s="5">
        <f>SUM(Detail!M37:M41)</f>
        <v>0</v>
      </c>
      <c r="N23" s="5">
        <f>SUM(Detail!N37:N41)</f>
        <v>0</v>
      </c>
    </row>
    <row r="24" spans="1:14" x14ac:dyDescent="0.25">
      <c r="A24" s="2" t="s">
        <v>57</v>
      </c>
      <c r="D24" s="5">
        <f>SUM(Detail!D44:D45)</f>
        <v>188429</v>
      </c>
      <c r="E24" s="5">
        <f>SUM(Detail!E44:E45)</f>
        <v>200600</v>
      </c>
      <c r="F24" s="5">
        <f>SUM(Detail!F44:F45)</f>
        <v>0</v>
      </c>
      <c r="G24" s="5">
        <f>SUM(Detail!G44:G45)</f>
        <v>0</v>
      </c>
      <c r="H24" s="5">
        <f>SUM(Detail!H44:H45)</f>
        <v>0</v>
      </c>
      <c r="I24" s="5">
        <f>SUM(Detail!I44:I45)</f>
        <v>0</v>
      </c>
      <c r="J24" s="5">
        <f>SUM(Detail!J44:J45)</f>
        <v>0</v>
      </c>
      <c r="K24" s="5">
        <f>SUM(Detail!K44:K45)</f>
        <v>0</v>
      </c>
      <c r="L24" s="5">
        <f>SUM(Detail!L44:L45)</f>
        <v>0</v>
      </c>
      <c r="M24" s="5">
        <f>SUM(Detail!M44:M45)</f>
        <v>0</v>
      </c>
      <c r="N24" s="5">
        <f>SUM(Detail!N44:N45)</f>
        <v>0</v>
      </c>
    </row>
    <row r="25" spans="1:14" x14ac:dyDescent="0.25">
      <c r="A25" s="2" t="s">
        <v>71</v>
      </c>
      <c r="D25" s="5">
        <f>SUM(Detail!D49:D50)</f>
        <v>3070913.9440000001</v>
      </c>
      <c r="E25" s="5">
        <f>SUM(Detail!E49:E50)</f>
        <v>3529400</v>
      </c>
      <c r="F25" s="5">
        <f>SUM(Detail!F49:F50)</f>
        <v>0</v>
      </c>
      <c r="G25" s="5">
        <f>SUM(Detail!G49:G50)</f>
        <v>0</v>
      </c>
      <c r="H25" s="5">
        <f>SUM(Detail!H49:H50)</f>
        <v>0</v>
      </c>
      <c r="I25" s="5">
        <f>SUM(Detail!I49:I50)</f>
        <v>0</v>
      </c>
      <c r="J25" s="5">
        <f>SUM(Detail!J49:J50)</f>
        <v>0</v>
      </c>
      <c r="K25" s="5">
        <f>SUM(Detail!K49:K50)</f>
        <v>0</v>
      </c>
      <c r="L25" s="5">
        <f>SUM(Detail!L49:L50)</f>
        <v>0</v>
      </c>
      <c r="M25" s="5">
        <f>SUM(Detail!M49:M50)</f>
        <v>0</v>
      </c>
      <c r="N25" s="5">
        <f>SUM(Detail!N49:N50)</f>
        <v>0</v>
      </c>
    </row>
    <row r="26" spans="1:14" x14ac:dyDescent="0.25">
      <c r="A26" s="2" t="s">
        <v>31</v>
      </c>
      <c r="D26" s="5">
        <f>Detail!D53</f>
        <v>1615135</v>
      </c>
      <c r="E26" s="5">
        <f>Detail!E53</f>
        <v>1500000</v>
      </c>
      <c r="F26" s="5">
        <f>Detail!F53</f>
        <v>0</v>
      </c>
      <c r="G26" s="5">
        <f>Detail!G53</f>
        <v>0</v>
      </c>
      <c r="H26" s="5">
        <f>Detail!H53</f>
        <v>0</v>
      </c>
      <c r="I26" s="5">
        <f>Detail!I53</f>
        <v>0</v>
      </c>
      <c r="J26" s="5">
        <f>Detail!J53</f>
        <v>0</v>
      </c>
      <c r="K26" s="5">
        <f>Detail!K53</f>
        <v>0</v>
      </c>
      <c r="L26" s="5">
        <f>Detail!L53</f>
        <v>0</v>
      </c>
      <c r="M26" s="5">
        <f>Detail!M53</f>
        <v>0</v>
      </c>
      <c r="N26" s="5">
        <f>Detail!N53</f>
        <v>0</v>
      </c>
    </row>
    <row r="27" spans="1:14" x14ac:dyDescent="0.25">
      <c r="A27" s="2" t="s">
        <v>13</v>
      </c>
      <c r="D27" s="5">
        <f>Detail!D54</f>
        <v>60772</v>
      </c>
      <c r="E27" s="5">
        <f>Detail!E54</f>
        <v>300000</v>
      </c>
      <c r="F27" s="5">
        <f>Detail!F54</f>
        <v>0</v>
      </c>
      <c r="G27" s="5">
        <f>Detail!G54</f>
        <v>0</v>
      </c>
      <c r="H27" s="5">
        <f>Detail!H54</f>
        <v>0</v>
      </c>
      <c r="I27" s="5">
        <f>Detail!I54</f>
        <v>0</v>
      </c>
      <c r="J27" s="5">
        <f>Detail!J54</f>
        <v>0</v>
      </c>
      <c r="K27" s="5">
        <f>Detail!K54</f>
        <v>0</v>
      </c>
      <c r="L27" s="5">
        <f>Detail!L54</f>
        <v>0</v>
      </c>
      <c r="M27" s="5">
        <f>Detail!M54</f>
        <v>0</v>
      </c>
      <c r="N27" s="5">
        <f>Detail!N54</f>
        <v>0</v>
      </c>
    </row>
    <row r="28" spans="1:14" x14ac:dyDescent="0.25">
      <c r="A28" s="2" t="s">
        <v>14</v>
      </c>
      <c r="D28" s="5">
        <f>Detail!D55</f>
        <v>315543</v>
      </c>
      <c r="E28" s="5">
        <f>Detail!E55</f>
        <v>300000</v>
      </c>
      <c r="F28" s="5">
        <f>Detail!F55</f>
        <v>0</v>
      </c>
      <c r="G28" s="5">
        <f>Detail!G55</f>
        <v>0</v>
      </c>
      <c r="H28" s="5">
        <f>Detail!H55</f>
        <v>0</v>
      </c>
      <c r="I28" s="5">
        <f>Detail!I55</f>
        <v>0</v>
      </c>
      <c r="J28" s="5">
        <f>Detail!J55</f>
        <v>0</v>
      </c>
      <c r="K28" s="5">
        <f>Detail!K55</f>
        <v>0</v>
      </c>
      <c r="L28" s="5">
        <f>Detail!L55</f>
        <v>0</v>
      </c>
      <c r="M28" s="5">
        <f>Detail!M55</f>
        <v>0</v>
      </c>
      <c r="N28" s="5">
        <f>Detail!N55</f>
        <v>0</v>
      </c>
    </row>
    <row r="29" spans="1:14" x14ac:dyDescent="0.25">
      <c r="A29" s="2" t="s">
        <v>5</v>
      </c>
      <c r="D29" s="5">
        <f>Detail!D56</f>
        <v>0</v>
      </c>
      <c r="E29" s="5">
        <f>Detail!E56</f>
        <v>0</v>
      </c>
      <c r="F29" s="5">
        <f>Detail!F56</f>
        <v>0</v>
      </c>
      <c r="G29" s="5">
        <f>Detail!G56</f>
        <v>0</v>
      </c>
      <c r="H29" s="5">
        <f>Detail!H56</f>
        <v>0</v>
      </c>
      <c r="I29" s="5">
        <f>Detail!I56</f>
        <v>0</v>
      </c>
      <c r="J29" s="5">
        <f>Detail!J56</f>
        <v>0</v>
      </c>
      <c r="K29" s="5">
        <f>Detail!K56</f>
        <v>0</v>
      </c>
      <c r="L29" s="5">
        <f>Detail!L56</f>
        <v>0</v>
      </c>
      <c r="M29" s="5">
        <f>Detail!M56</f>
        <v>0</v>
      </c>
      <c r="N29" s="5">
        <f>Detail!N56</f>
        <v>0</v>
      </c>
    </row>
    <row r="30" spans="1:14" x14ac:dyDescent="0.25">
      <c r="A30" s="2" t="s">
        <v>6</v>
      </c>
      <c r="D30" s="5">
        <f>Detail!D57</f>
        <v>0</v>
      </c>
      <c r="E30" s="5">
        <f>Detail!E57</f>
        <v>50000</v>
      </c>
      <c r="F30" s="5">
        <f>Detail!F57</f>
        <v>0</v>
      </c>
      <c r="G30" s="5">
        <f>Detail!G57</f>
        <v>0</v>
      </c>
      <c r="H30" s="5">
        <f>Detail!H57</f>
        <v>0</v>
      </c>
      <c r="I30" s="5">
        <f>Detail!I57</f>
        <v>0</v>
      </c>
      <c r="J30" s="5">
        <f>Detail!J57</f>
        <v>0</v>
      </c>
      <c r="K30" s="5">
        <f>Detail!K57</f>
        <v>0</v>
      </c>
      <c r="L30" s="5">
        <f>Detail!L57</f>
        <v>0</v>
      </c>
      <c r="M30" s="5">
        <f>Detail!M57</f>
        <v>0</v>
      </c>
      <c r="N30" s="5">
        <f>Detail!N57</f>
        <v>0</v>
      </c>
    </row>
    <row r="31" spans="1:14" x14ac:dyDescent="0.25">
      <c r="A31" s="2" t="s">
        <v>15</v>
      </c>
      <c r="D31" s="5">
        <f>Detail!D58</f>
        <v>2325000</v>
      </c>
      <c r="E31" s="5">
        <f>Detail!E58</f>
        <v>2500000</v>
      </c>
      <c r="F31" s="5">
        <f>Detail!F58</f>
        <v>0</v>
      </c>
      <c r="G31" s="5">
        <f>Detail!G58</f>
        <v>0</v>
      </c>
      <c r="H31" s="5">
        <f>Detail!H58</f>
        <v>0</v>
      </c>
      <c r="I31" s="5">
        <f>Detail!I58</f>
        <v>0</v>
      </c>
      <c r="J31" s="5">
        <f>Detail!J58</f>
        <v>0</v>
      </c>
      <c r="K31" s="5">
        <f>Detail!K58</f>
        <v>0</v>
      </c>
      <c r="L31" s="5">
        <f>Detail!L58</f>
        <v>0</v>
      </c>
      <c r="M31" s="5">
        <f>Detail!M58</f>
        <v>0</v>
      </c>
      <c r="N31" s="5">
        <f>Detail!N58</f>
        <v>0</v>
      </c>
    </row>
    <row r="32" spans="1:14" x14ac:dyDescent="0.25">
      <c r="A32" s="2" t="s">
        <v>16</v>
      </c>
      <c r="D32" s="5">
        <f>Detail!D59</f>
        <v>5580000</v>
      </c>
      <c r="E32" s="5">
        <f>Detail!E59</f>
        <v>6000000</v>
      </c>
      <c r="F32" s="5">
        <f>Detail!F59</f>
        <v>0</v>
      </c>
      <c r="G32" s="5">
        <f>Detail!G59</f>
        <v>0</v>
      </c>
      <c r="H32" s="5">
        <f>Detail!H59</f>
        <v>0</v>
      </c>
      <c r="I32" s="5">
        <f>Detail!I59</f>
        <v>0</v>
      </c>
      <c r="J32" s="5">
        <f>Detail!J59</f>
        <v>0</v>
      </c>
      <c r="K32" s="5">
        <f>Detail!K59</f>
        <v>0</v>
      </c>
      <c r="L32" s="5">
        <f>Detail!L59</f>
        <v>0</v>
      </c>
      <c r="M32" s="5">
        <f>Detail!M59</f>
        <v>0</v>
      </c>
      <c r="N32" s="5">
        <f>Detail!N59</f>
        <v>0</v>
      </c>
    </row>
    <row r="33" spans="1:14" x14ac:dyDescent="0.25">
      <c r="A33" s="2" t="s">
        <v>17</v>
      </c>
      <c r="D33" s="9">
        <f>Detail!D60</f>
        <v>2325000</v>
      </c>
      <c r="E33" s="9">
        <f>Detail!E60</f>
        <v>2500000</v>
      </c>
      <c r="F33" s="9">
        <f>Detail!F60</f>
        <v>0</v>
      </c>
      <c r="G33" s="9">
        <f>Detail!G60</f>
        <v>0</v>
      </c>
      <c r="H33" s="9">
        <f>Detail!H60</f>
        <v>0</v>
      </c>
      <c r="I33" s="9">
        <f>Detail!I60</f>
        <v>0</v>
      </c>
      <c r="J33" s="9">
        <f>Detail!J60</f>
        <v>0</v>
      </c>
      <c r="K33" s="9">
        <f>Detail!K60</f>
        <v>0</v>
      </c>
      <c r="L33" s="9">
        <f>Detail!L60</f>
        <v>0</v>
      </c>
      <c r="M33" s="9">
        <f>Detail!M60</f>
        <v>0</v>
      </c>
      <c r="N33" s="9">
        <f>Detail!N60</f>
        <v>0</v>
      </c>
    </row>
    <row r="34" spans="1:14" x14ac:dyDescent="0.25">
      <c r="A34" s="2" t="s">
        <v>36</v>
      </c>
      <c r="D34" s="5">
        <f t="shared" ref="D34:N34" si="1">SUM(D22:D33)</f>
        <v>25316583.943999998</v>
      </c>
      <c r="E34" s="5">
        <f t="shared" si="1"/>
        <v>28180000</v>
      </c>
      <c r="F34" s="5">
        <f t="shared" si="1"/>
        <v>0</v>
      </c>
      <c r="G34" s="5">
        <f t="shared" si="1"/>
        <v>0</v>
      </c>
      <c r="H34" s="5">
        <f t="shared" si="1"/>
        <v>0</v>
      </c>
      <c r="I34" s="5">
        <f t="shared" si="1"/>
        <v>0</v>
      </c>
      <c r="J34" s="5">
        <f t="shared" si="1"/>
        <v>0</v>
      </c>
      <c r="K34" s="5">
        <f t="shared" si="1"/>
        <v>0</v>
      </c>
      <c r="L34" s="5">
        <f t="shared" si="1"/>
        <v>0</v>
      </c>
      <c r="M34" s="5">
        <f t="shared" si="1"/>
        <v>0</v>
      </c>
      <c r="N34" s="5">
        <f t="shared" si="1"/>
        <v>0</v>
      </c>
    </row>
    <row r="36" spans="1:14" x14ac:dyDescent="0.25">
      <c r="A36" s="2" t="s">
        <v>18</v>
      </c>
      <c r="D36" s="10">
        <f>SUM(D19-D34)</f>
        <v>8739668.0560000017</v>
      </c>
      <c r="E36" s="10">
        <f>SUM(E19-E34)</f>
        <v>8510000</v>
      </c>
      <c r="F36" s="10">
        <f>SUM(F19-F34)</f>
        <v>0</v>
      </c>
      <c r="G36" s="10"/>
      <c r="H36" s="10">
        <v>0</v>
      </c>
      <c r="I36" s="10"/>
      <c r="J36" s="10"/>
      <c r="K36" s="10">
        <f>SUM(K19-K34)</f>
        <v>0</v>
      </c>
      <c r="L36" s="10"/>
      <c r="M36" s="10"/>
      <c r="N36" s="10">
        <f>SUM(N19-N34)</f>
        <v>0</v>
      </c>
    </row>
    <row r="37" spans="1:14" x14ac:dyDescent="0.25">
      <c r="A37" s="2" t="s">
        <v>40</v>
      </c>
      <c r="D37" s="5">
        <v>500000</v>
      </c>
      <c r="E37" s="5">
        <f>D38</f>
        <v>9239668.0560000017</v>
      </c>
      <c r="F37" s="5">
        <f>D38</f>
        <v>9239668.0560000017</v>
      </c>
      <c r="G37" s="5">
        <v>0</v>
      </c>
      <c r="H37" s="5">
        <v>0</v>
      </c>
      <c r="K37" s="5">
        <f>D38</f>
        <v>9239668.0560000017</v>
      </c>
      <c r="N37" s="5">
        <f>K38</f>
        <v>9239668.0560000017</v>
      </c>
    </row>
    <row r="38" spans="1:14" ht="13.8" thickBot="1" x14ac:dyDescent="0.3">
      <c r="A38" s="2" t="s">
        <v>41</v>
      </c>
      <c r="D38" s="11">
        <f>SUM(D36:D37)</f>
        <v>9239668.0560000017</v>
      </c>
      <c r="E38" s="11">
        <f>SUM(E36:E37)</f>
        <v>17749668.056000002</v>
      </c>
      <c r="F38" s="11">
        <f>SUM(F36:F37)</f>
        <v>9239668.0560000017</v>
      </c>
      <c r="G38" s="11">
        <v>0</v>
      </c>
      <c r="H38" s="11">
        <v>0</v>
      </c>
      <c r="I38" s="11"/>
      <c r="J38" s="11"/>
      <c r="K38" s="11">
        <f>SUM(K36:K37)</f>
        <v>9239668.0560000017</v>
      </c>
      <c r="L38" s="11"/>
      <c r="M38" s="11"/>
      <c r="N38" s="11">
        <f>SUM(N36:N37)</f>
        <v>9239668.0560000017</v>
      </c>
    </row>
    <row r="39" spans="1:14" ht="13.8" thickTop="1" x14ac:dyDescent="0.25"/>
    <row r="42" spans="1:14" x14ac:dyDescent="0.25">
      <c r="A42" s="12"/>
    </row>
    <row r="43" spans="1:14" x14ac:dyDescent="0.25">
      <c r="A43" s="12"/>
    </row>
    <row r="48" spans="1:14" ht="39" customHeight="1" x14ac:dyDescent="0.25"/>
  </sheetData>
  <mergeCells count="2">
    <mergeCell ref="B3:C3"/>
    <mergeCell ref="E4:M4"/>
  </mergeCells>
  <phoneticPr fontId="0" type="noConversion"/>
  <pageMargins left="0.18" right="0.18" top="1" bottom="1" header="0.5" footer="0.5"/>
  <pageSetup scale="7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23" workbookViewId="0">
      <selection activeCell="D36" sqref="D36"/>
    </sheetView>
  </sheetViews>
  <sheetFormatPr defaultColWidth="9.109375" defaultRowHeight="13.2" x14ac:dyDescent="0.25"/>
  <cols>
    <col min="1" max="1" width="10" style="2" customWidth="1"/>
    <col min="2" max="2" width="27.6640625" style="2" customWidth="1"/>
    <col min="3" max="3" width="4.5546875" style="2" customWidth="1"/>
    <col min="4" max="4" width="14.88671875" style="5" customWidth="1"/>
    <col min="5" max="5" width="11" style="5" customWidth="1"/>
    <col min="6" max="7" width="10.88671875" style="5" customWidth="1"/>
    <col min="8" max="10" width="12.109375" style="5" customWidth="1"/>
    <col min="11" max="16384" width="9.109375" style="2"/>
  </cols>
  <sheetData>
    <row r="1" spans="1:13" x14ac:dyDescent="0.25">
      <c r="A1" s="1" t="s">
        <v>83</v>
      </c>
    </row>
    <row r="3" spans="1:13" ht="13.5" customHeight="1" x14ac:dyDescent="0.25">
      <c r="A3" s="3" t="s">
        <v>0</v>
      </c>
      <c r="B3" s="36" t="s">
        <v>42</v>
      </c>
      <c r="C3" s="36"/>
      <c r="D3" s="17"/>
      <c r="E3" s="17"/>
      <c r="F3" s="17"/>
      <c r="G3" s="17"/>
      <c r="H3" s="17"/>
      <c r="I3" s="17"/>
      <c r="J3" s="17"/>
      <c r="K3" s="4"/>
      <c r="L3" s="4"/>
      <c r="M3" s="4"/>
    </row>
    <row r="4" spans="1:13" x14ac:dyDescent="0.25">
      <c r="E4"/>
      <c r="F4"/>
      <c r="G4"/>
      <c r="H4"/>
      <c r="I4"/>
      <c r="J4"/>
    </row>
    <row r="5" spans="1:13" x14ac:dyDescent="0.25">
      <c r="D5" s="29" t="s">
        <v>72</v>
      </c>
      <c r="E5" s="30" t="s">
        <v>73</v>
      </c>
      <c r="F5" s="30" t="s">
        <v>74</v>
      </c>
      <c r="G5" s="30" t="s">
        <v>75</v>
      </c>
      <c r="H5" s="30" t="s">
        <v>76</v>
      </c>
      <c r="I5" s="30" t="s">
        <v>77</v>
      </c>
      <c r="J5" s="31" t="s">
        <v>78</v>
      </c>
    </row>
    <row r="6" spans="1:13" x14ac:dyDescent="0.25">
      <c r="A6" s="14" t="s">
        <v>1</v>
      </c>
      <c r="D6" s="32" t="s">
        <v>79</v>
      </c>
      <c r="E6" s="33" t="s">
        <v>80</v>
      </c>
      <c r="F6" s="33"/>
      <c r="G6" s="33"/>
      <c r="H6" s="33"/>
      <c r="I6" s="33"/>
      <c r="J6" s="34"/>
    </row>
    <row r="7" spans="1:13" x14ac:dyDescent="0.25">
      <c r="A7" s="16" t="s">
        <v>87</v>
      </c>
      <c r="D7" s="35"/>
      <c r="E7" s="35"/>
      <c r="F7" s="35"/>
      <c r="G7" s="35"/>
      <c r="H7" s="35"/>
      <c r="I7" s="35"/>
      <c r="J7" s="35"/>
    </row>
    <row r="8" spans="1:13" x14ac:dyDescent="0.25">
      <c r="A8" s="2" t="s">
        <v>88</v>
      </c>
      <c r="D8" s="5">
        <f>SUM(Detail!D8:D10)</f>
        <v>26306336</v>
      </c>
      <c r="E8" s="5">
        <v>0</v>
      </c>
      <c r="F8" s="5">
        <f>SUM(Detail!F8:F10)</f>
        <v>0</v>
      </c>
      <c r="G8" s="5">
        <f>SUM(Detail!G8:G10)</f>
        <v>0</v>
      </c>
      <c r="H8" s="5">
        <f>SUM(Detail!H8:H10)</f>
        <v>0</v>
      </c>
      <c r="I8" s="5">
        <f>SUM(Detail!I8:I10)</f>
        <v>0</v>
      </c>
      <c r="J8" s="5">
        <f>SUM(D8:I8)</f>
        <v>26306336</v>
      </c>
    </row>
    <row r="9" spans="1:13" x14ac:dyDescent="0.25">
      <c r="A9" s="2" t="s">
        <v>89</v>
      </c>
      <c r="D9" s="9">
        <f>-SUM(Detail!D13:D14)</f>
        <v>4036669</v>
      </c>
      <c r="E9" s="9"/>
      <c r="F9" s="9"/>
      <c r="G9" s="9"/>
      <c r="H9" s="9"/>
      <c r="I9" s="9"/>
      <c r="J9" s="9">
        <f>SUM(D9:I9)</f>
        <v>4036669</v>
      </c>
    </row>
    <row r="10" spans="1:13" x14ac:dyDescent="0.25">
      <c r="A10" s="2" t="s">
        <v>86</v>
      </c>
      <c r="D10" s="5">
        <f>SUM(D8:D9)</f>
        <v>30343005</v>
      </c>
      <c r="J10" s="5">
        <f>SUM(D10:I10)</f>
        <v>30343005</v>
      </c>
    </row>
    <row r="11" spans="1:13" x14ac:dyDescent="0.25">
      <c r="A11" s="2" t="s">
        <v>29</v>
      </c>
      <c r="D11" s="5">
        <f>Detail!D17</f>
        <v>153021</v>
      </c>
      <c r="E11" s="5">
        <v>0</v>
      </c>
      <c r="F11" s="5">
        <f>Detail!F17</f>
        <v>0</v>
      </c>
      <c r="G11" s="5">
        <f>Detail!G17</f>
        <v>0</v>
      </c>
      <c r="H11" s="5">
        <f>Detail!H17</f>
        <v>0</v>
      </c>
      <c r="I11" s="5">
        <f>Detail!I17</f>
        <v>0</v>
      </c>
      <c r="J11" s="5">
        <f>SUM(D11:I11)</f>
        <v>153021</v>
      </c>
    </row>
    <row r="12" spans="1:13" x14ac:dyDescent="0.25">
      <c r="A12" s="2" t="s">
        <v>21</v>
      </c>
      <c r="D12" s="5">
        <f>Detail!D18</f>
        <v>496123</v>
      </c>
      <c r="F12" s="5">
        <f>Detail!F18</f>
        <v>0</v>
      </c>
      <c r="G12" s="5">
        <f>Detail!G18</f>
        <v>0</v>
      </c>
      <c r="H12" s="5">
        <f>Detail!H18</f>
        <v>0</v>
      </c>
      <c r="I12" s="5">
        <f>Detail!I18</f>
        <v>0</v>
      </c>
      <c r="J12" s="5">
        <f t="shared" ref="J12:J20" si="0">SUM(D12:I12)</f>
        <v>496123</v>
      </c>
    </row>
    <row r="13" spans="1:13" x14ac:dyDescent="0.25">
      <c r="A13" s="2" t="s">
        <v>19</v>
      </c>
      <c r="D13" s="5">
        <f>Detail!D19</f>
        <v>1496024</v>
      </c>
      <c r="E13" s="5">
        <v>0</v>
      </c>
      <c r="F13" s="5">
        <f>Detail!F19</f>
        <v>0</v>
      </c>
      <c r="G13" s="5">
        <f>Detail!G19</f>
        <v>0</v>
      </c>
      <c r="H13" s="5">
        <f>Detail!H19</f>
        <v>0</v>
      </c>
      <c r="I13" s="5">
        <f>Detail!I19</f>
        <v>0</v>
      </c>
      <c r="J13" s="5">
        <f t="shared" si="0"/>
        <v>1496024</v>
      </c>
    </row>
    <row r="14" spans="1:13" x14ac:dyDescent="0.25">
      <c r="A14" s="2" t="s">
        <v>43</v>
      </c>
      <c r="D14" s="5">
        <f>Detail!D20</f>
        <v>1100000</v>
      </c>
      <c r="E14" s="5">
        <v>0</v>
      </c>
      <c r="F14" s="5">
        <f>Detail!F20</f>
        <v>0</v>
      </c>
      <c r="G14" s="5">
        <f>Detail!G20</f>
        <v>0</v>
      </c>
      <c r="H14" s="5">
        <f>Detail!H20</f>
        <v>0</v>
      </c>
      <c r="I14" s="5">
        <f>Detail!I20</f>
        <v>0</v>
      </c>
      <c r="J14" s="5">
        <f t="shared" si="0"/>
        <v>1100000</v>
      </c>
    </row>
    <row r="15" spans="1:13" x14ac:dyDescent="0.25">
      <c r="A15" s="2" t="s">
        <v>22</v>
      </c>
      <c r="D15" s="5">
        <f>Detail!D21</f>
        <v>0</v>
      </c>
      <c r="E15" s="5">
        <v>0</v>
      </c>
      <c r="F15" s="5">
        <f>Detail!F21</f>
        <v>0</v>
      </c>
      <c r="G15" s="5">
        <f>Detail!G21</f>
        <v>0</v>
      </c>
      <c r="H15" s="5">
        <f>Detail!H21</f>
        <v>0</v>
      </c>
      <c r="I15" s="5">
        <f>Detail!I21</f>
        <v>0</v>
      </c>
      <c r="J15" s="5">
        <f t="shared" si="0"/>
        <v>0</v>
      </c>
    </row>
    <row r="16" spans="1:13" x14ac:dyDescent="0.25">
      <c r="A16" s="2" t="s">
        <v>6</v>
      </c>
      <c r="D16" s="5">
        <f>Detail!D22</f>
        <v>0</v>
      </c>
      <c r="E16" s="5">
        <f>Detail!E22</f>
        <v>0</v>
      </c>
      <c r="F16" s="5">
        <f>Detail!F22</f>
        <v>0</v>
      </c>
      <c r="G16" s="5">
        <f>Detail!G22</f>
        <v>0</v>
      </c>
      <c r="H16" s="5">
        <f>Detail!H22</f>
        <v>0</v>
      </c>
      <c r="I16" s="5">
        <f>Detail!I22</f>
        <v>0</v>
      </c>
      <c r="J16" s="5">
        <f t="shared" si="0"/>
        <v>0</v>
      </c>
    </row>
    <row r="17" spans="1:10" x14ac:dyDescent="0.25">
      <c r="A17" s="2" t="s">
        <v>81</v>
      </c>
      <c r="H17" s="5">
        <v>2515462</v>
      </c>
      <c r="J17" s="5">
        <f t="shared" si="0"/>
        <v>2515462</v>
      </c>
    </row>
    <row r="18" spans="1:10" x14ac:dyDescent="0.25">
      <c r="A18" s="2" t="s">
        <v>82</v>
      </c>
      <c r="G18" s="5">
        <v>91515</v>
      </c>
      <c r="J18" s="5">
        <f t="shared" si="0"/>
        <v>91515</v>
      </c>
    </row>
    <row r="19" spans="1:10" x14ac:dyDescent="0.25">
      <c r="A19" s="2" t="s">
        <v>30</v>
      </c>
      <c r="D19" s="5">
        <f>Detail!D23</f>
        <v>342664</v>
      </c>
      <c r="E19" s="5">
        <v>44656</v>
      </c>
      <c r="F19" s="5">
        <f>Detail!F23</f>
        <v>0</v>
      </c>
      <c r="G19" s="5">
        <f>Detail!G23</f>
        <v>0</v>
      </c>
      <c r="H19" s="5">
        <f>Detail!H23</f>
        <v>0</v>
      </c>
      <c r="I19" s="5">
        <f>Detail!I23</f>
        <v>0</v>
      </c>
      <c r="J19" s="5">
        <f t="shared" si="0"/>
        <v>387320</v>
      </c>
    </row>
    <row r="20" spans="1:10" x14ac:dyDescent="0.25">
      <c r="A20" s="2" t="s">
        <v>7</v>
      </c>
      <c r="D20" s="9">
        <f>Detail!D24</f>
        <v>125415</v>
      </c>
      <c r="E20" s="9">
        <v>52151</v>
      </c>
      <c r="F20" s="9">
        <f>Detail!F24</f>
        <v>0</v>
      </c>
      <c r="G20" s="9">
        <f>Detail!G24</f>
        <v>0</v>
      </c>
      <c r="H20" s="9">
        <f>Detail!H24</f>
        <v>0</v>
      </c>
      <c r="I20" s="9">
        <f>Detail!I24</f>
        <v>0</v>
      </c>
      <c r="J20" s="9">
        <f t="shared" si="0"/>
        <v>177566</v>
      </c>
    </row>
    <row r="21" spans="1:10" x14ac:dyDescent="0.25">
      <c r="A21" s="2" t="s">
        <v>8</v>
      </c>
      <c r="D21" s="5">
        <f>SUM(D10:D20)</f>
        <v>34056252</v>
      </c>
      <c r="E21" s="5">
        <f t="shared" ref="E21:J21" si="1">SUM(E10:E20)</f>
        <v>96807</v>
      </c>
      <c r="F21" s="5">
        <f t="shared" si="1"/>
        <v>0</v>
      </c>
      <c r="G21" s="5">
        <f t="shared" si="1"/>
        <v>91515</v>
      </c>
      <c r="H21" s="5">
        <f t="shared" si="1"/>
        <v>2515462</v>
      </c>
      <c r="I21" s="5">
        <f t="shared" si="1"/>
        <v>0</v>
      </c>
      <c r="J21" s="5">
        <f t="shared" si="1"/>
        <v>36760036</v>
      </c>
    </row>
    <row r="23" spans="1:10" x14ac:dyDescent="0.25">
      <c r="A23" s="14" t="s">
        <v>35</v>
      </c>
    </row>
    <row r="24" spans="1:10" x14ac:dyDescent="0.25">
      <c r="A24" s="2" t="s">
        <v>90</v>
      </c>
      <c r="D24" s="5">
        <f>SUM(Detail!D29:D34)</f>
        <v>8438750</v>
      </c>
      <c r="E24" s="5">
        <v>0</v>
      </c>
      <c r="F24" s="5">
        <f>SUM(Detail!F29:F34)</f>
        <v>0</v>
      </c>
      <c r="G24" s="5">
        <f>SUM(Detail!G29:G34)</f>
        <v>0</v>
      </c>
      <c r="H24" s="5">
        <v>945315</v>
      </c>
      <c r="I24" s="5">
        <f>SUM(Detail!I29:I34)</f>
        <v>0</v>
      </c>
      <c r="J24" s="5">
        <f>SUM(D24:I24)</f>
        <v>9384065</v>
      </c>
    </row>
    <row r="25" spans="1:10" x14ac:dyDescent="0.25">
      <c r="A25" s="16" t="s">
        <v>91</v>
      </c>
      <c r="D25" s="5">
        <f>SUM(Detail!D37:D41)</f>
        <v>1397041</v>
      </c>
      <c r="E25" s="5">
        <v>0</v>
      </c>
      <c r="F25" s="5">
        <f>SUM(Detail!F37:F41)</f>
        <v>0</v>
      </c>
      <c r="G25" s="5">
        <f>SUM(Detail!G37:G41)</f>
        <v>0</v>
      </c>
      <c r="H25" s="5">
        <v>51211</v>
      </c>
      <c r="I25" s="5">
        <f>SUM(Detail!I37:I41)</f>
        <v>0</v>
      </c>
      <c r="J25" s="5">
        <f t="shared" ref="J25:J35" si="2">SUM(D25:I25)</f>
        <v>1448252</v>
      </c>
    </row>
    <row r="26" spans="1:10" x14ac:dyDescent="0.25">
      <c r="A26" s="2" t="s">
        <v>92</v>
      </c>
      <c r="D26" s="5">
        <f>SUM(Detail!D44:D45)</f>
        <v>188429</v>
      </c>
      <c r="E26" s="5">
        <v>0</v>
      </c>
      <c r="F26" s="5">
        <f>SUM(Detail!F44:F45)</f>
        <v>0</v>
      </c>
      <c r="G26" s="5">
        <f>SUM(Detail!G44:G45)</f>
        <v>0</v>
      </c>
      <c r="H26" s="5">
        <f>SUM(Detail!H44:H45)</f>
        <v>0</v>
      </c>
      <c r="I26" s="5">
        <f>SUM(Detail!I44:I45)</f>
        <v>0</v>
      </c>
      <c r="J26" s="5">
        <f t="shared" si="2"/>
        <v>188429</v>
      </c>
    </row>
    <row r="27" spans="1:10" x14ac:dyDescent="0.25">
      <c r="A27" s="2" t="s">
        <v>71</v>
      </c>
      <c r="D27" s="5">
        <f>SUM(Detail!D49:D50)</f>
        <v>3070913.9440000001</v>
      </c>
      <c r="E27" s="5">
        <v>0</v>
      </c>
      <c r="F27" s="5">
        <f>SUM(Detail!F49:F50)</f>
        <v>0</v>
      </c>
      <c r="G27" s="5">
        <f>SUM(Detail!G49:G50)</f>
        <v>0</v>
      </c>
      <c r="H27" s="5">
        <f>H24*0.35+H25*0.084</f>
        <v>335161.97399999999</v>
      </c>
      <c r="I27" s="5">
        <f>SUM(Detail!I49:I50)</f>
        <v>0</v>
      </c>
      <c r="J27" s="5">
        <f t="shared" si="2"/>
        <v>3406075.9180000001</v>
      </c>
    </row>
    <row r="28" spans="1:10" x14ac:dyDescent="0.25">
      <c r="A28" s="2" t="s">
        <v>31</v>
      </c>
      <c r="D28" s="5">
        <f>Detail!D53</f>
        <v>1615135</v>
      </c>
      <c r="E28" s="5">
        <v>44464</v>
      </c>
      <c r="F28" s="5">
        <f>Detail!F53</f>
        <v>0</v>
      </c>
      <c r="G28" s="5">
        <f>Detail!G53</f>
        <v>0</v>
      </c>
      <c r="H28" s="5">
        <v>445664</v>
      </c>
      <c r="I28" s="5">
        <f>Detail!I53</f>
        <v>0</v>
      </c>
      <c r="J28" s="5">
        <f t="shared" si="2"/>
        <v>2105263</v>
      </c>
    </row>
    <row r="29" spans="1:10" x14ac:dyDescent="0.25">
      <c r="A29" s="2" t="s">
        <v>13</v>
      </c>
      <c r="D29" s="5">
        <f>Detail!D54</f>
        <v>60772</v>
      </c>
      <c r="E29" s="5">
        <v>5421</v>
      </c>
      <c r="F29" s="5">
        <f>Detail!F54</f>
        <v>0</v>
      </c>
      <c r="G29" s="5">
        <f>Detail!G54</f>
        <v>0</v>
      </c>
      <c r="H29" s="5">
        <f>Detail!H54</f>
        <v>0</v>
      </c>
      <c r="I29" s="5">
        <f>Detail!I54</f>
        <v>0</v>
      </c>
      <c r="J29" s="5">
        <f t="shared" si="2"/>
        <v>66193</v>
      </c>
    </row>
    <row r="30" spans="1:10" x14ac:dyDescent="0.25">
      <c r="A30" s="2" t="s">
        <v>14</v>
      </c>
      <c r="D30" s="5">
        <f>Detail!D55</f>
        <v>315543</v>
      </c>
      <c r="E30" s="5">
        <v>0</v>
      </c>
      <c r="F30" s="5">
        <f>Detail!F55</f>
        <v>0</v>
      </c>
      <c r="G30" s="5">
        <f>Detail!G55</f>
        <v>0</v>
      </c>
      <c r="H30" s="5">
        <v>54562</v>
      </c>
      <c r="I30" s="5">
        <f>Detail!I55</f>
        <v>0</v>
      </c>
      <c r="J30" s="5">
        <f t="shared" si="2"/>
        <v>370105</v>
      </c>
    </row>
    <row r="31" spans="1:10" x14ac:dyDescent="0.25">
      <c r="A31" s="2" t="s">
        <v>5</v>
      </c>
      <c r="D31" s="5">
        <f>Detail!D56</f>
        <v>0</v>
      </c>
      <c r="E31" s="5">
        <f>Detail!E56</f>
        <v>0</v>
      </c>
      <c r="F31" s="5">
        <f>Detail!F56</f>
        <v>0</v>
      </c>
      <c r="G31" s="5">
        <f>Detail!G56</f>
        <v>0</v>
      </c>
      <c r="H31" s="5">
        <f>Detail!H56</f>
        <v>0</v>
      </c>
      <c r="I31" s="5">
        <f>Detail!I56</f>
        <v>0</v>
      </c>
      <c r="J31" s="5">
        <f t="shared" si="2"/>
        <v>0</v>
      </c>
    </row>
    <row r="32" spans="1:10" x14ac:dyDescent="0.25">
      <c r="A32" s="2" t="s">
        <v>6</v>
      </c>
      <c r="D32" s="5">
        <f>Detail!D57</f>
        <v>0</v>
      </c>
      <c r="E32" s="5">
        <v>0</v>
      </c>
      <c r="F32" s="5">
        <f>Detail!F57</f>
        <v>0</v>
      </c>
      <c r="G32" s="5">
        <f>Detail!G57</f>
        <v>0</v>
      </c>
      <c r="H32" s="5">
        <f>Detail!H57</f>
        <v>0</v>
      </c>
      <c r="I32" s="5">
        <f>Detail!I57</f>
        <v>0</v>
      </c>
      <c r="J32" s="5">
        <f t="shared" si="2"/>
        <v>0</v>
      </c>
    </row>
    <row r="33" spans="1:10" x14ac:dyDescent="0.25">
      <c r="A33" s="2" t="s">
        <v>15</v>
      </c>
      <c r="D33" s="5">
        <f>Detail!D58</f>
        <v>2325000</v>
      </c>
      <c r="E33" s="5">
        <v>0</v>
      </c>
      <c r="F33" s="5">
        <f>Detail!F58</f>
        <v>0</v>
      </c>
      <c r="G33" s="5">
        <f>Detail!G58</f>
        <v>0</v>
      </c>
      <c r="H33" s="5">
        <f>Detail!H58</f>
        <v>0</v>
      </c>
      <c r="I33" s="5">
        <f>Detail!I58</f>
        <v>0</v>
      </c>
      <c r="J33" s="5">
        <f t="shared" si="2"/>
        <v>2325000</v>
      </c>
    </row>
    <row r="34" spans="1:10" x14ac:dyDescent="0.25">
      <c r="A34" s="2" t="s">
        <v>16</v>
      </c>
      <c r="D34" s="5">
        <f>Detail!D59</f>
        <v>5580000</v>
      </c>
      <c r="E34" s="5">
        <v>0</v>
      </c>
      <c r="F34" s="5">
        <f>Detail!F59</f>
        <v>0</v>
      </c>
      <c r="G34" s="5">
        <f>Detail!G59</f>
        <v>0</v>
      </c>
      <c r="H34" s="5">
        <f>Detail!H59</f>
        <v>0</v>
      </c>
      <c r="I34" s="5">
        <f>Detail!I59</f>
        <v>0</v>
      </c>
      <c r="J34" s="5">
        <f t="shared" si="2"/>
        <v>5580000</v>
      </c>
    </row>
    <row r="35" spans="1:10" x14ac:dyDescent="0.25">
      <c r="A35" s="2" t="s">
        <v>17</v>
      </c>
      <c r="D35" s="9">
        <f>Detail!D60</f>
        <v>2325000</v>
      </c>
      <c r="E35" s="9">
        <v>0</v>
      </c>
      <c r="F35" s="9">
        <f>Detail!F60</f>
        <v>0</v>
      </c>
      <c r="G35" s="9">
        <f>Detail!G60</f>
        <v>0</v>
      </c>
      <c r="H35" s="9">
        <f>Detail!H60</f>
        <v>0</v>
      </c>
      <c r="I35" s="9">
        <f>Detail!I60</f>
        <v>0</v>
      </c>
      <c r="J35" s="9">
        <f t="shared" si="2"/>
        <v>2325000</v>
      </c>
    </row>
    <row r="36" spans="1:10" x14ac:dyDescent="0.25">
      <c r="A36" s="2" t="s">
        <v>36</v>
      </c>
      <c r="D36" s="5">
        <f t="shared" ref="D36:J36" si="3">SUM(D24:D35)</f>
        <v>25316583.943999998</v>
      </c>
      <c r="E36" s="5">
        <f t="shared" si="3"/>
        <v>49885</v>
      </c>
      <c r="F36" s="5">
        <f t="shared" si="3"/>
        <v>0</v>
      </c>
      <c r="G36" s="5">
        <f t="shared" si="3"/>
        <v>0</v>
      </c>
      <c r="H36" s="5">
        <f t="shared" si="3"/>
        <v>1831913.9739999999</v>
      </c>
      <c r="I36" s="5">
        <f t="shared" si="3"/>
        <v>0</v>
      </c>
      <c r="J36" s="5">
        <f t="shared" si="3"/>
        <v>27198382.917999998</v>
      </c>
    </row>
    <row r="38" spans="1:10" x14ac:dyDescent="0.25">
      <c r="A38" s="2" t="s">
        <v>18</v>
      </c>
      <c r="D38" s="10">
        <f t="shared" ref="D38:J38" si="4">SUM(D21-D36)</f>
        <v>8739668.0560000017</v>
      </c>
      <c r="E38" s="10">
        <f t="shared" si="4"/>
        <v>46922</v>
      </c>
      <c r="F38" s="10">
        <f t="shared" si="4"/>
        <v>0</v>
      </c>
      <c r="G38" s="10">
        <f t="shared" si="4"/>
        <v>91515</v>
      </c>
      <c r="H38" s="10">
        <f t="shared" si="4"/>
        <v>683548.02600000007</v>
      </c>
      <c r="I38" s="10">
        <f t="shared" si="4"/>
        <v>0</v>
      </c>
      <c r="J38" s="10">
        <f t="shared" si="4"/>
        <v>9561653.0820000023</v>
      </c>
    </row>
    <row r="39" spans="1:10" x14ac:dyDescent="0.25">
      <c r="A39" s="2" t="s">
        <v>40</v>
      </c>
      <c r="D39" s="5">
        <v>500000</v>
      </c>
      <c r="E39" s="5">
        <v>151000</v>
      </c>
      <c r="F39" s="5">
        <v>0</v>
      </c>
      <c r="G39" s="5">
        <v>75611</v>
      </c>
      <c r="H39" s="5">
        <v>81354</v>
      </c>
      <c r="I39" s="5">
        <v>0</v>
      </c>
      <c r="J39" s="5">
        <v>500006</v>
      </c>
    </row>
    <row r="40" spans="1:10" ht="13.8" thickBot="1" x14ac:dyDescent="0.3">
      <c r="A40" s="2" t="s">
        <v>41</v>
      </c>
      <c r="D40" s="11">
        <f>SUM(D38:D39)</f>
        <v>9239668.0560000017</v>
      </c>
      <c r="E40" s="11">
        <f t="shared" ref="E40:J40" si="5">SUM(E38:E39)</f>
        <v>197922</v>
      </c>
      <c r="F40" s="11">
        <f t="shared" si="5"/>
        <v>0</v>
      </c>
      <c r="G40" s="11">
        <f t="shared" si="5"/>
        <v>167126</v>
      </c>
      <c r="H40" s="11">
        <f t="shared" si="5"/>
        <v>764902.02600000007</v>
      </c>
      <c r="I40" s="11">
        <f t="shared" si="5"/>
        <v>0</v>
      </c>
      <c r="J40" s="11">
        <f t="shared" si="5"/>
        <v>10061659.082000002</v>
      </c>
    </row>
    <row r="41" spans="1:10" ht="13.8" thickTop="1" x14ac:dyDescent="0.25"/>
    <row r="44" spans="1:10" x14ac:dyDescent="0.25">
      <c r="A44" s="12"/>
    </row>
    <row r="45" spans="1:10" x14ac:dyDescent="0.25">
      <c r="A45" s="12"/>
    </row>
    <row r="50" ht="39" customHeight="1" x14ac:dyDescent="0.25"/>
  </sheetData>
  <mergeCells count="1">
    <mergeCell ref="B3:C3"/>
  </mergeCells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RCM Report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Proulx</dc:creator>
  <cp:lastModifiedBy>Aniket Gupta</cp:lastModifiedBy>
  <cp:lastPrinted>2001-08-17T20:39:49Z</cp:lastPrinted>
  <dcterms:created xsi:type="dcterms:W3CDTF">2001-08-01T01:45:19Z</dcterms:created>
  <dcterms:modified xsi:type="dcterms:W3CDTF">2024-02-03T22:15:53Z</dcterms:modified>
</cp:coreProperties>
</file>