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2F399342-AC51-4D0A-A87A-AB58804E7F57}" xr6:coauthVersionLast="47" xr6:coauthVersionMax="47" xr10:uidLastSave="{00000000-0000-0000-0000-000000000000}"/>
  <bookViews>
    <workbookView xWindow="3348" yWindow="3348" windowWidth="17280" windowHeight="8880" firstSheet="3" activeTab="5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Aid'!$A$1:$D$62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4" i="3"/>
  <c r="C16" i="3"/>
  <c r="B10" i="3" s="1"/>
  <c r="B13" i="2"/>
  <c r="B16" i="2"/>
  <c r="C20" i="2"/>
  <c r="B11" i="2" s="1"/>
  <c r="C12" i="4"/>
  <c r="H12" i="4" s="1"/>
  <c r="F12" i="4"/>
  <c r="C13" i="4"/>
  <c r="F13" i="4"/>
  <c r="F28" i="4" s="1"/>
  <c r="H13" i="4"/>
  <c r="C14" i="4"/>
  <c r="F14" i="4"/>
  <c r="C15" i="4"/>
  <c r="H15" i="4" s="1"/>
  <c r="F15" i="4"/>
  <c r="G15" i="4" s="1"/>
  <c r="C16" i="4"/>
  <c r="F16" i="4"/>
  <c r="H16" i="4"/>
  <c r="G16" i="4" s="1"/>
  <c r="C17" i="4"/>
  <c r="F17" i="4"/>
  <c r="H17" i="4" s="1"/>
  <c r="C18" i="4"/>
  <c r="H18" i="4" s="1"/>
  <c r="F18" i="4"/>
  <c r="C19" i="4"/>
  <c r="H19" i="4" s="1"/>
  <c r="F19" i="4"/>
  <c r="C20" i="4"/>
  <c r="H20" i="4" s="1"/>
  <c r="F20" i="4"/>
  <c r="C21" i="4"/>
  <c r="F21" i="4"/>
  <c r="H21" i="4"/>
  <c r="C22" i="4"/>
  <c r="H22" i="4" s="1"/>
  <c r="F22" i="4"/>
  <c r="G22" i="4" s="1"/>
  <c r="C23" i="4"/>
  <c r="H23" i="4" s="1"/>
  <c r="F23" i="4"/>
  <c r="G23" i="4" s="1"/>
  <c r="C24" i="4"/>
  <c r="F24" i="4"/>
  <c r="H24" i="4"/>
  <c r="G24" i="4" s="1"/>
  <c r="C25" i="4"/>
  <c r="F25" i="4"/>
  <c r="C26" i="4"/>
  <c r="D26" i="4"/>
  <c r="F26" i="4"/>
  <c r="H26" i="4"/>
  <c r="G26" i="4" s="1"/>
  <c r="B28" i="4"/>
  <c r="E28" i="4"/>
  <c r="B23" i="5"/>
  <c r="B26" i="5" s="1"/>
  <c r="D26" i="5"/>
  <c r="C10" i="1"/>
  <c r="C12" i="1"/>
  <c r="C16" i="1" s="1"/>
  <c r="C14" i="1"/>
  <c r="B14" i="1" s="1"/>
  <c r="G12" i="4" l="1"/>
  <c r="G25" i="4"/>
  <c r="C11" i="5"/>
  <c r="C13" i="5"/>
  <c r="C14" i="5"/>
  <c r="C22" i="5"/>
  <c r="C15" i="5"/>
  <c r="C16" i="5"/>
  <c r="C23" i="5"/>
  <c r="C17" i="5"/>
  <c r="C24" i="5"/>
  <c r="C10" i="5"/>
  <c r="C18" i="5"/>
  <c r="C19" i="5"/>
  <c r="C12" i="5"/>
  <c r="C20" i="5"/>
  <c r="C21" i="5"/>
  <c r="G18" i="4"/>
  <c r="G17" i="4"/>
  <c r="G20" i="4"/>
  <c r="B11" i="1"/>
  <c r="B12" i="1"/>
  <c r="B10" i="1"/>
  <c r="B13" i="1"/>
  <c r="G19" i="4"/>
  <c r="G21" i="4"/>
  <c r="G13" i="4"/>
  <c r="B12" i="2"/>
  <c r="C28" i="4"/>
  <c r="H25" i="4"/>
  <c r="H14" i="4"/>
  <c r="B18" i="2"/>
  <c r="B10" i="2"/>
  <c r="B17" i="2"/>
  <c r="B15" i="2"/>
  <c r="B14" i="2"/>
  <c r="B13" i="3"/>
  <c r="B16" i="3" s="1"/>
  <c r="B20" i="2" l="1"/>
  <c r="D25" i="4"/>
  <c r="B16" i="1"/>
  <c r="H28" i="4"/>
  <c r="G14" i="4"/>
  <c r="D28" i="4"/>
  <c r="C26" i="5"/>
  <c r="I16" i="4" l="1"/>
  <c r="I24" i="4"/>
  <c r="I19" i="4"/>
  <c r="I18" i="4"/>
  <c r="I20" i="4"/>
  <c r="I15" i="4"/>
  <c r="I23" i="4"/>
  <c r="I13" i="4"/>
  <c r="I26" i="4"/>
  <c r="I17" i="4"/>
  <c r="I12" i="4"/>
  <c r="I22" i="4"/>
  <c r="G28" i="4"/>
  <c r="I21" i="4"/>
  <c r="I25" i="4"/>
  <c r="I14" i="4"/>
  <c r="I28" i="4" l="1"/>
</calcChain>
</file>

<file path=xl/sharedStrings.xml><?xml version="1.0" encoding="utf-8"?>
<sst xmlns="http://schemas.openxmlformats.org/spreadsheetml/2006/main" count="167" uniqueCount="103">
  <si>
    <t>Tuition &amp; Fees</t>
  </si>
  <si>
    <t>Local</t>
  </si>
  <si>
    <t>General State Financial Aid</t>
  </si>
  <si>
    <t>Federal</t>
  </si>
  <si>
    <t>Other Income</t>
  </si>
  <si>
    <t>#</t>
  </si>
  <si>
    <t>*</t>
  </si>
  <si>
    <t>Iowa Community Colleges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</si>
  <si>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</si>
  <si>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</si>
  <si>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</si>
  <si>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</si>
  <si>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</si>
  <si>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</si>
  <si>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</si>
  <si>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</si>
  <si>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</si>
  <si>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</si>
  <si>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Salaries</t>
  </si>
  <si>
    <t>Services</t>
  </si>
  <si>
    <t>Matls, Supp &amp; Travel</t>
  </si>
  <si>
    <t>Current Expenses</t>
  </si>
  <si>
    <t>Capital Outlay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</si>
  <si>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</si>
  <si>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</si>
  <si>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</si>
  <si>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</si>
  <si>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</si>
  <si>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</si>
  <si>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</si>
  <si>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</si>
  <si>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</si>
  <si>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</si>
  <si>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</si>
  <si>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</si>
  <si>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</si>
  <si>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</si>
  <si>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</si>
  <si>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</si>
  <si>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</si>
  <si>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</si>
  <si>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* Percentages may not equal 100% due to rounding.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</si>
  <si>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</si>
  <si>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</si>
  <si>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</si>
  <si>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</si>
  <si>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</si>
  <si>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</si>
  <si>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</si>
  <si>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</si>
  <si>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</si>
  <si>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</si>
  <si>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</si>
  <si>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</si>
  <si>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</si>
  <si>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</si>
  <si>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</si>
  <si>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</si>
  <si>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</si>
  <si>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</si>
  <si>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</si>
  <si>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</si>
  <si>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</si>
  <si>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</si>
  <si>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</si>
  <si>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</si>
  <si>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</si>
  <si>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</si>
  <si>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</si>
  <si>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</si>
  <si>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</si>
  <si>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</si>
  <si>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</si>
  <si>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</si>
  <si>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Fiscal Year 2000 - 2001</t>
  </si>
  <si>
    <t># Other Income includes: Other State Aid (13.24%), Sales &amp; Services (16.39%), and Other Income (70.37%)</t>
  </si>
  <si>
    <t xml:space="preserve">Total Revenues </t>
  </si>
  <si>
    <t>Source:  Iowa Department of Education, Annual Report Fiscal Year 2001, Unrestricted General Fund AS-15E, Fund 1.</t>
  </si>
  <si>
    <t>General State Financial Aid by College</t>
  </si>
  <si>
    <t>FTEE Calculation by College</t>
  </si>
  <si>
    <t>Table 22</t>
  </si>
  <si>
    <t>Figure 21</t>
  </si>
  <si>
    <t>Table 23</t>
  </si>
  <si>
    <t>Figure 22</t>
  </si>
  <si>
    <t>Table 24</t>
  </si>
  <si>
    <t>Figure 23</t>
  </si>
  <si>
    <t>Table 25</t>
  </si>
  <si>
    <t>Figure 24</t>
  </si>
  <si>
    <t>Table 26</t>
  </si>
  <si>
    <t>Figure 25</t>
  </si>
  <si>
    <t>* May not total due to rounding.</t>
  </si>
  <si>
    <t>Total *</t>
  </si>
  <si>
    <t xml:space="preserve">College - Area </t>
  </si>
  <si>
    <t>2000-2001</t>
  </si>
  <si>
    <t>Fiscal Year 2001</t>
  </si>
  <si>
    <t xml:space="preserve">Source:  Iowa Department of Education, Bureau of Community Colleges, Management Information System (MIS), Fiscal Year 2000-2001 Files; 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</si>
  <si>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</si>
  <si>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</si>
  <si>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>Schedule of Credit/Contact Hour enrollment obtained from each college's Independent Auditor.</t>
  </si>
  <si>
    <t>Fiscal Year 2000-2001 Files; Schedule of Credit/Contact Hour enrollment obtained from each college's Independent Auditor.</t>
  </si>
  <si>
    <t xml:space="preserve">Iowa Department of Education, Bureau of Community Colleges, Management Information System (MIS), </t>
  </si>
  <si>
    <t>Source:  Iowa Department of Education, Annual Report Fiscal Year 2001, Unrestricted General Fund, Fund 1;</t>
  </si>
  <si>
    <t>Source:  Iowa Department of Education, Annual Report Fiscal Year 2001, Unrestricted General Fund, Fund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</si>
</sst>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3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3" fontId="0" fillId="0" borderId="0" xfId="1" applyNumberFormat="1" applyFont="1" applyBorder="1" applyAlignment="1">
      <alignment horizontal="center"/>
    </xf>
    <xf numFmtId="43" fontId="0" fillId="2" borderId="0" xfId="1" applyNumberFormat="1" applyFont="1" applyFill="1" applyBorder="1" applyAlignment="1">
      <alignment horizontal="center"/>
    </xf>
    <xf numFmtId="43" fontId="0" fillId="0" borderId="2" xfId="1" applyNumberFormat="1" applyFont="1" applyBorder="1" applyAlignment="1">
      <alignment horizontal="center"/>
    </xf>
    <xf numFmtId="43" fontId="5" fillId="0" borderId="1" xfId="1" applyNumberFormat="1" applyFont="1" applyBorder="1" applyAlignment="1">
      <alignment horizontal="center"/>
    </xf>
    <xf numFmtId="0" fontId="3" fillId="0" borderId="1" xfId="0" applyFont="1" applyBorder="1"/>
    <xf numFmtId="10" fontId="5" fillId="0" borderId="4" xfId="0" applyNumberFormat="1" applyFont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9A6-438C-9F01-320F1E550BE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A6-438C-9F01-320F1E550BE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9A6-438C-9F01-320F1E550BE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A6-438C-9F01-320F1E550BE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9A6-438C-9F01-320F1E550BE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A6-438C-9F01-320F1E550BE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001916112983511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A6-438C-9F01-320F1E550BE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A6-438C-9F01-320F1E550BE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075034496137415"/>
                  <c:y val="0.207243343508353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6-438C-9F01-320F1E550B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82806201568839"/>
                  <c:y val="0.1250039214812291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A6-438C-9F01-320F1E550BEC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A6-438C-9F01-320F1E550B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76-40E0-9920-D4834A04418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76-40E0-9920-D4834A04418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A76-40E0-9920-D4834A04418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76-40E0-9920-D4834A04418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A76-40E0-9920-D4834A04418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76-40E0-9920-D4834A044185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A76-40E0-9920-D4834A044185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76-40E0-9920-D4834A044185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A76-40E0-9920-D4834A04418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6073470978929716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76-40E0-9920-D4834A04418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2770106551118541"/>
                  <c:y val="0.544176229955524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76-40E0-9920-D4834A0441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3949364323116"/>
                  <c:y val="0.7721034466908220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76-40E0-9920-D4834A04418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76-40E0-9920-D4834A04418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6729180487171884E-2"/>
                  <c:y val="0.6438943872772169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76-40E0-9920-D4834A04418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9762824765283656E-2"/>
                  <c:y val="0.47864715514412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76-40E0-9920-D4834A04418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76-40E0-9920-D4834A04418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089906716566469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76-40E0-9920-D4834A04418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76-40E0-9920-D4834A044185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6-40E0-9920-D4834A0441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43A-4904-9760-F2F4BABDD0C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3A-4904-9760-F2F4BABDD0C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3A-4904-9760-F2F4BABDD0C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3A-4904-9760-F2F4BABDD0C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3A-4904-9760-F2F4BABDD0C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744996556217202"/>
                  <c:y val="0.6634205377464090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3A-4904-9760-F2F4BABDD0C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91302534272973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3A-4904-9760-F2F4BABDD0C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851231340648081"/>
                  <c:y val="0.1732083177367471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3A-4904-9760-F2F4BABDD0C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928825691517464"/>
                  <c:y val="9.804244400193239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3A-4904-9760-F2F4BABDD0C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586647784720864"/>
                  <c:y val="0.101310525468663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3A-4904-9760-F2F4BABDD0C7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A-4904-9760-F2F4BABDD0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2770888188442"/>
          <c:y val="7.5690590789915579E-2"/>
          <c:w val="0.80862441552180675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76273817452428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44-4CDC-967C-DDCCD98A73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1469256474193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4-4CDC-967C-DDCCD98A73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24015413001018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4-4CDC-967C-DDCCD98A73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78475115002163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4-4CDC-967C-DDCCD98A73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274582786072674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4-4CDC-967C-DDCCD98A732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851702119214978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44-4CDC-967C-DDCCD98A732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3954527896738047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44-4CDC-967C-DDCCD98A732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9492690586075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44-4CDC-967C-DDCCD98A73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4-4CDC-967C-DDCCD98A73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25680"/>
        <c:axId val="1"/>
      </c:barChart>
      <c:catAx>
        <c:axId val="11928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6353111312031437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37015161814016"/>
          <c:y val="7.4238192149907165E-2"/>
          <c:w val="0.62842846153135212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1F2-A138-5CCE1B80A9B9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1-41F2-A138-5CCE1B80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29040"/>
        <c:axId val="1"/>
      </c:barChart>
      <c:catAx>
        <c:axId val="119282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1137939907614546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9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74878007278529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2112B2B-6DD4-958E-CDD6-934F775CC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33</xdr:row>
      <xdr:rowOff>7620</xdr:rowOff>
    </xdr:from>
    <xdr:to>
      <xdr:col>3</xdr:col>
      <xdr:colOff>220980</xdr:colOff>
      <xdr:row>49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8509061-0E01-6A93-022E-B46BE24E0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1E0D4B3-562E-9CA8-B7B4-AAC4D2FEC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40</xdr:row>
      <xdr:rowOff>0</xdr:rowOff>
    </xdr:from>
    <xdr:to>
      <xdr:col>4</xdr:col>
      <xdr:colOff>0</xdr:colOff>
      <xdr:row>59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A93A1A4-B7D3-C489-F56A-9B921CFED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22860</xdr:rowOff>
    </xdr:from>
    <xdr:to>
      <xdr:col>11</xdr:col>
      <xdr:colOff>0</xdr:colOff>
      <xdr:row>26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3964B624-FCE9-2CD1-FB95-873194474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45"/>
  <sheetViews>
    <sheetView topLeftCell="A5" workbookViewId="0">
      <selection activeCell="C47" sqref="C47"/>
    </sheetView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3.5546875" customWidth="1"/>
  </cols>
  <sheetData>
    <row r="2" spans="1:7" ht="12.75" customHeight="1" thickBot="1" x14ac:dyDescent="0.3">
      <c r="A2" s="81" t="s">
        <v>80</v>
      </c>
      <c r="B2" s="1"/>
      <c r="C2" s="1"/>
      <c r="D2" s="1"/>
    </row>
    <row r="3" spans="1:7" x14ac:dyDescent="0.25">
      <c r="A3" s="89" t="s">
        <v>7</v>
      </c>
      <c r="B3" s="89"/>
      <c r="C3" s="89"/>
      <c r="D3" s="89"/>
    </row>
    <row r="4" spans="1:7" x14ac:dyDescent="0.25">
      <c r="A4" s="90" t="s">
        <v>56</v>
      </c>
      <c r="B4" s="90"/>
      <c r="C4" s="90"/>
      <c r="D4" s="90"/>
    </row>
    <row r="5" spans="1:7" x14ac:dyDescent="0.25">
      <c r="A5" s="91" t="s">
        <v>74</v>
      </c>
      <c r="B5" s="91"/>
      <c r="C5" s="91"/>
      <c r="D5" s="91"/>
    </row>
    <row r="6" spans="1:7" ht="13.8" thickBot="1" x14ac:dyDescent="0.3">
      <c r="A6" s="55"/>
      <c r="B6" s="55"/>
      <c r="C6" s="55"/>
      <c r="D6" s="55"/>
    </row>
    <row r="7" spans="1:7" x14ac:dyDescent="0.25">
      <c r="A7" s="56"/>
      <c r="B7" s="56" t="s">
        <v>43</v>
      </c>
      <c r="C7" s="94" t="s">
        <v>47</v>
      </c>
      <c r="D7" s="95"/>
    </row>
    <row r="8" spans="1:7" ht="13.8" thickBot="1" x14ac:dyDescent="0.3">
      <c r="A8" s="58" t="s">
        <v>42</v>
      </c>
      <c r="B8" s="58" t="s">
        <v>44</v>
      </c>
      <c r="C8" s="96" t="s">
        <v>48</v>
      </c>
      <c r="D8" s="97"/>
    </row>
    <row r="9" spans="1:7" ht="7.5" customHeight="1" x14ac:dyDescent="0.25">
      <c r="A9" s="8"/>
      <c r="B9" s="9"/>
      <c r="C9" s="9"/>
      <c r="D9" s="15"/>
    </row>
    <row r="10" spans="1:7" x14ac:dyDescent="0.25">
      <c r="A10" s="11" t="s">
        <v>0</v>
      </c>
      <c r="B10" s="41">
        <f>+C10/$C$16</f>
        <v>0.3900256542985755</v>
      </c>
      <c r="C10" s="61">
        <f>9595817+116896967</f>
        <v>126492784</v>
      </c>
      <c r="D10" s="16"/>
    </row>
    <row r="11" spans="1:7" x14ac:dyDescent="0.25">
      <c r="A11" s="10" t="s">
        <v>1</v>
      </c>
      <c r="B11" s="45">
        <f>+C11/$C$16</f>
        <v>5.8505067314282268E-2</v>
      </c>
      <c r="C11" s="62">
        <v>18974313</v>
      </c>
      <c r="D11" s="16"/>
    </row>
    <row r="12" spans="1:7" x14ac:dyDescent="0.25">
      <c r="A12" s="11" t="s">
        <v>2</v>
      </c>
      <c r="B12" s="41">
        <f>+C12/$C$16</f>
        <v>0.45503760249880781</v>
      </c>
      <c r="C12" s="61">
        <f>147577404-1</f>
        <v>147577403</v>
      </c>
      <c r="D12" s="16"/>
    </row>
    <row r="13" spans="1:7" x14ac:dyDescent="0.25">
      <c r="A13" s="10" t="s">
        <v>3</v>
      </c>
      <c r="B13" s="45">
        <f>+C13/$C$16</f>
        <v>3.3977405921694327E-2</v>
      </c>
      <c r="C13" s="62">
        <v>11019523</v>
      </c>
      <c r="D13" s="16"/>
      <c r="G13" s="2"/>
    </row>
    <row r="14" spans="1:7" x14ac:dyDescent="0.25">
      <c r="A14" s="11" t="s">
        <v>4</v>
      </c>
      <c r="B14" s="36">
        <f>+C14/$C$16</f>
        <v>6.245426996664008E-2</v>
      </c>
      <c r="C14" s="63">
        <f>579467+2102504+3320377+14252767</f>
        <v>20255115</v>
      </c>
      <c r="D14" s="16" t="s">
        <v>5</v>
      </c>
      <c r="G14" s="2"/>
    </row>
    <row r="15" spans="1:7" x14ac:dyDescent="0.25">
      <c r="A15" s="11"/>
      <c r="B15" s="41"/>
      <c r="C15" s="61"/>
      <c r="D15" s="16"/>
      <c r="G15" s="2"/>
    </row>
    <row r="16" spans="1:7" s="21" customFormat="1" ht="13.8" thickBot="1" x14ac:dyDescent="0.3">
      <c r="A16" s="79" t="s">
        <v>76</v>
      </c>
      <c r="B16" s="59">
        <f>SUM(B10:B15)</f>
        <v>1</v>
      </c>
      <c r="C16" s="68">
        <f>SUM(C10:C15)</f>
        <v>324319138</v>
      </c>
      <c r="D16" s="20" t="s">
        <v>6</v>
      </c>
    </row>
    <row r="17" spans="1:4" ht="7.5" customHeight="1" x14ac:dyDescent="0.25">
      <c r="A17" s="5"/>
      <c r="B17" s="7"/>
      <c r="C17" s="5"/>
      <c r="D17" s="5"/>
    </row>
    <row r="18" spans="1:4" s="18" customFormat="1" ht="10.199999999999999" x14ac:dyDescent="0.2">
      <c r="A18" s="93" t="s">
        <v>75</v>
      </c>
      <c r="B18" s="93"/>
      <c r="C18" s="93"/>
      <c r="D18" s="93"/>
    </row>
    <row r="19" spans="1:4" s="18" customFormat="1" ht="10.199999999999999" x14ac:dyDescent="0.2">
      <c r="A19" s="93" t="s">
        <v>53</v>
      </c>
      <c r="B19" s="93"/>
      <c r="C19" s="93"/>
      <c r="D19" s="93"/>
    </row>
    <row r="20" spans="1:4" ht="7.5" customHeight="1" x14ac:dyDescent="0.25">
      <c r="A20" s="12"/>
      <c r="B20" s="12"/>
      <c r="C20" s="12"/>
      <c r="D20" s="12"/>
    </row>
    <row r="21" spans="1:4" ht="13.8" thickBot="1" x14ac:dyDescent="0.3">
      <c r="A21" s="92" t="s">
        <v>77</v>
      </c>
      <c r="B21" s="92"/>
      <c r="C21" s="92"/>
      <c r="D21" s="92"/>
    </row>
    <row r="22" spans="1:4" x14ac:dyDescent="0.25">
      <c r="D22" s="5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1" t="s">
        <v>81</v>
      </c>
    </row>
    <row r="26" spans="1:4" x14ac:dyDescent="0.25">
      <c r="A26" s="89" t="s">
        <v>7</v>
      </c>
      <c r="B26" s="89"/>
      <c r="C26" s="89"/>
      <c r="D26" s="89"/>
    </row>
    <row r="27" spans="1:4" x14ac:dyDescent="0.25">
      <c r="A27" s="90" t="s">
        <v>56</v>
      </c>
      <c r="B27" s="90"/>
      <c r="C27" s="90"/>
      <c r="D27" s="90"/>
    </row>
    <row r="28" spans="1:4" x14ac:dyDescent="0.25">
      <c r="A28" s="91" t="s">
        <v>74</v>
      </c>
      <c r="B28" s="91"/>
      <c r="C28" s="91"/>
      <c r="D28" s="91"/>
    </row>
    <row r="29" spans="1:4" ht="7.5" customHeight="1" x14ac:dyDescent="0.25"/>
    <row r="44" spans="1:4" ht="7.5" customHeight="1" x14ac:dyDescent="0.25"/>
    <row r="45" spans="1:4" ht="13.8" thickBot="1" x14ac:dyDescent="0.3">
      <c r="A45" s="92" t="s">
        <v>77</v>
      </c>
      <c r="B45" s="92"/>
      <c r="C45" s="92"/>
      <c r="D45" s="92"/>
    </row>
  </sheetData>
  <mergeCells count="12">
    <mergeCell ref="C8:D8"/>
    <mergeCell ref="A18:D18"/>
    <mergeCell ref="A26:D26"/>
    <mergeCell ref="A27:D27"/>
    <mergeCell ref="A28:D28"/>
    <mergeCell ref="A45:D45"/>
    <mergeCell ref="A19:D19"/>
    <mergeCell ref="A3:D3"/>
    <mergeCell ref="A21:D21"/>
    <mergeCell ref="A4:D4"/>
    <mergeCell ref="A5:D5"/>
    <mergeCell ref="C7:D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51"/>
  <sheetViews>
    <sheetView topLeftCell="A9" workbookViewId="0">
      <selection activeCell="C47" sqref="C47"/>
    </sheetView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4.6640625" customWidth="1"/>
  </cols>
  <sheetData>
    <row r="2" spans="1:4" ht="12.75" customHeight="1" thickBot="1" x14ac:dyDescent="0.3">
      <c r="A2" s="81" t="s">
        <v>82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57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7" t="s">
        <v>45</v>
      </c>
      <c r="B8" s="57" t="s">
        <v>44</v>
      </c>
      <c r="C8" s="98" t="s">
        <v>50</v>
      </c>
      <c r="D8" s="99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8</v>
      </c>
      <c r="B10" s="41">
        <f>+C10/$C$20</f>
        <v>0.21281437630358707</v>
      </c>
      <c r="C10" s="64">
        <v>68296648</v>
      </c>
      <c r="D10" s="16"/>
    </row>
    <row r="11" spans="1:4" x14ac:dyDescent="0.25">
      <c r="A11" s="10" t="s">
        <v>9</v>
      </c>
      <c r="B11" s="45">
        <f t="shared" ref="B11:B18" si="0">+C11/$C$20</f>
        <v>0.25259110169014881</v>
      </c>
      <c r="C11" s="65">
        <v>81061843</v>
      </c>
      <c r="D11" s="16"/>
    </row>
    <row r="12" spans="1:4" x14ac:dyDescent="0.25">
      <c r="A12" s="11" t="s">
        <v>10</v>
      </c>
      <c r="B12" s="41">
        <f t="shared" si="0"/>
        <v>0.11286755882707088</v>
      </c>
      <c r="C12" s="64">
        <v>36221594</v>
      </c>
      <c r="D12" s="16"/>
    </row>
    <row r="13" spans="1:4" x14ac:dyDescent="0.25">
      <c r="A13" s="10" t="s">
        <v>11</v>
      </c>
      <c r="B13" s="45">
        <f t="shared" si="0"/>
        <v>2.1631034961746093E-2</v>
      </c>
      <c r="C13" s="65">
        <v>6941858</v>
      </c>
      <c r="D13" s="16"/>
    </row>
    <row r="14" spans="1:4" x14ac:dyDescent="0.25">
      <c r="A14" s="11" t="s">
        <v>12</v>
      </c>
      <c r="B14" s="41">
        <f t="shared" si="0"/>
        <v>5.5265717024241344E-2</v>
      </c>
      <c r="C14" s="64">
        <v>17735941</v>
      </c>
      <c r="D14" s="16"/>
    </row>
    <row r="15" spans="1:4" x14ac:dyDescent="0.25">
      <c r="A15" s="10" t="s">
        <v>13</v>
      </c>
      <c r="B15" s="45">
        <f t="shared" si="0"/>
        <v>8.1986923432241537E-2</v>
      </c>
      <c r="C15" s="65">
        <v>26311343</v>
      </c>
      <c r="D15" s="16"/>
    </row>
    <row r="16" spans="1:4" x14ac:dyDescent="0.25">
      <c r="A16" s="11" t="s">
        <v>14</v>
      </c>
      <c r="B16" s="41">
        <f t="shared" si="0"/>
        <v>3.3485312067902125E-2</v>
      </c>
      <c r="C16" s="64">
        <v>10746147</v>
      </c>
      <c r="D16" s="16"/>
    </row>
    <row r="17" spans="1:4" x14ac:dyDescent="0.25">
      <c r="A17" s="10" t="s">
        <v>15</v>
      </c>
      <c r="B17" s="45">
        <f t="shared" si="0"/>
        <v>0.1102219063648438</v>
      </c>
      <c r="C17" s="65">
        <v>35372548</v>
      </c>
      <c r="D17" s="16"/>
    </row>
    <row r="18" spans="1:4" x14ac:dyDescent="0.25">
      <c r="A18" s="11" t="s">
        <v>16</v>
      </c>
      <c r="B18" s="36">
        <f t="shared" si="0"/>
        <v>0.11913606932821835</v>
      </c>
      <c r="C18" s="69">
        <v>38233292</v>
      </c>
      <c r="D18" s="16"/>
    </row>
    <row r="19" spans="1:4" x14ac:dyDescent="0.25">
      <c r="A19" s="11"/>
      <c r="B19" s="41"/>
      <c r="C19" s="64"/>
      <c r="D19" s="16"/>
    </row>
    <row r="20" spans="1:4" s="21" customFormat="1" ht="13.8" thickBot="1" x14ac:dyDescent="0.3">
      <c r="A20" s="60" t="s">
        <v>17</v>
      </c>
      <c r="B20" s="59">
        <f>SUM(B10:B19)</f>
        <v>1.0000000000000002</v>
      </c>
      <c r="C20" s="67">
        <f>SUM(C10:C19)</f>
        <v>320921214</v>
      </c>
      <c r="D20" s="20" t="s">
        <v>6</v>
      </c>
    </row>
    <row r="21" spans="1:4" x14ac:dyDescent="0.25">
      <c r="A21" s="93" t="s">
        <v>54</v>
      </c>
      <c r="B21" s="93"/>
      <c r="C21" s="93"/>
      <c r="D21" s="93"/>
    </row>
    <row r="22" spans="1:4" s="5" customFormat="1" ht="7.5" customHeight="1" x14ac:dyDescent="0.25">
      <c r="A22" s="4"/>
      <c r="B22" s="4"/>
      <c r="C22" s="4"/>
      <c r="D22" s="4"/>
    </row>
    <row r="23" spans="1:4" s="5" customFormat="1" ht="13.8" thickBot="1" x14ac:dyDescent="0.3">
      <c r="A23" s="92" t="s">
        <v>77</v>
      </c>
      <c r="B23" s="92"/>
      <c r="C23" s="92"/>
      <c r="D23" s="92"/>
    </row>
    <row r="24" spans="1:4" s="5" customFormat="1" x14ac:dyDescent="0.25">
      <c r="A24"/>
      <c r="B24"/>
      <c r="C24"/>
      <c r="D24"/>
    </row>
    <row r="25" spans="1:4" s="5" customFormat="1" x14ac:dyDescent="0.25">
      <c r="A25"/>
      <c r="B25"/>
      <c r="C25"/>
      <c r="D25"/>
    </row>
    <row r="29" spans="1:4" ht="13.8" thickBot="1" x14ac:dyDescent="0.3">
      <c r="A29" s="81" t="s">
        <v>83</v>
      </c>
    </row>
    <row r="30" spans="1:4" x14ac:dyDescent="0.25">
      <c r="A30" s="89" t="s">
        <v>7</v>
      </c>
      <c r="B30" s="89"/>
      <c r="C30" s="89"/>
      <c r="D30" s="89"/>
    </row>
    <row r="31" spans="1:4" x14ac:dyDescent="0.25">
      <c r="A31" s="90" t="s">
        <v>57</v>
      </c>
      <c r="B31" s="90"/>
      <c r="C31" s="90"/>
      <c r="D31" s="90"/>
    </row>
    <row r="32" spans="1:4" x14ac:dyDescent="0.25">
      <c r="A32" s="91" t="s">
        <v>74</v>
      </c>
      <c r="B32" s="91"/>
      <c r="C32" s="91"/>
      <c r="D32" s="91"/>
    </row>
    <row r="33" ht="8.25" customHeight="1" x14ac:dyDescent="0.25"/>
    <row r="50" spans="1:4" x14ac:dyDescent="0.25">
      <c r="A50" s="4"/>
      <c r="B50" s="4"/>
      <c r="C50" s="4"/>
      <c r="D50" s="4"/>
    </row>
    <row r="51" spans="1:4" s="5" customFormat="1" ht="13.8" thickBot="1" x14ac:dyDescent="0.3">
      <c r="A51" s="92" t="s">
        <v>77</v>
      </c>
      <c r="B51" s="92"/>
      <c r="C51" s="92"/>
      <c r="D51" s="92"/>
    </row>
  </sheetData>
  <mergeCells count="11">
    <mergeCell ref="C8:D8"/>
    <mergeCell ref="A30:D30"/>
    <mergeCell ref="A31:D31"/>
    <mergeCell ref="A32:D32"/>
    <mergeCell ref="A51:D51"/>
    <mergeCell ref="A3:D3"/>
    <mergeCell ref="A4:D4"/>
    <mergeCell ref="A5:D5"/>
    <mergeCell ref="A23:D23"/>
    <mergeCell ref="A21:D21"/>
    <mergeCell ref="C7:D7"/>
  </mergeCells>
  <phoneticPr fontId="0" type="noConversion"/>
  <printOptions horizontalCentered="1"/>
  <pageMargins left="0.75" right="0.75" top="1" bottom="1" header="0.5" footer="0.5"/>
  <pageSetup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3"/>
  <sheetViews>
    <sheetView topLeftCell="A2" workbookViewId="0">
      <selection activeCell="C47" sqref="C47"/>
    </sheetView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3.6640625" customWidth="1"/>
  </cols>
  <sheetData>
    <row r="2" spans="1:4" ht="12.75" customHeight="1" thickBot="1" x14ac:dyDescent="0.3">
      <c r="A2" s="81" t="s">
        <v>84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58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13.8" thickBot="1" x14ac:dyDescent="0.3">
      <c r="A6" s="55"/>
      <c r="B6" s="55"/>
      <c r="C6" s="55"/>
      <c r="D6" s="55"/>
    </row>
    <row r="7" spans="1:4" x14ac:dyDescent="0.25">
      <c r="A7" s="56"/>
      <c r="B7" s="56" t="s">
        <v>46</v>
      </c>
      <c r="C7" s="94" t="s">
        <v>49</v>
      </c>
      <c r="D7" s="95"/>
    </row>
    <row r="8" spans="1:4" ht="13.8" thickBot="1" x14ac:dyDescent="0.3">
      <c r="A8" s="58" t="s">
        <v>51</v>
      </c>
      <c r="B8" s="58" t="s">
        <v>44</v>
      </c>
      <c r="C8" s="96" t="s">
        <v>52</v>
      </c>
      <c r="D8" s="97"/>
    </row>
    <row r="9" spans="1:4" ht="7.5" customHeight="1" x14ac:dyDescent="0.25">
      <c r="A9" s="8"/>
      <c r="B9" s="9"/>
      <c r="C9" s="9"/>
      <c r="D9" s="15"/>
    </row>
    <row r="10" spans="1:4" x14ac:dyDescent="0.25">
      <c r="A10" s="11" t="s">
        <v>18</v>
      </c>
      <c r="B10" s="41">
        <f>ROUND((C10/$C$16),4)</f>
        <v>0.74790000000000001</v>
      </c>
      <c r="C10" s="64">
        <v>240013505</v>
      </c>
      <c r="D10" s="16"/>
    </row>
    <row r="11" spans="1:4" x14ac:dyDescent="0.25">
      <c r="A11" s="10" t="s">
        <v>19</v>
      </c>
      <c r="B11" s="45">
        <f>ROUND((+C11/$C$16),4)</f>
        <v>0.13639999999999999</v>
      </c>
      <c r="C11" s="65">
        <v>43768807</v>
      </c>
      <c r="D11" s="22"/>
    </row>
    <row r="12" spans="1:4" x14ac:dyDescent="0.25">
      <c r="A12" s="11" t="s">
        <v>20</v>
      </c>
      <c r="B12" s="41">
        <f>ROUND((C12/$C$16),4)-0.0001</f>
        <v>5.7599999999999998E-2</v>
      </c>
      <c r="C12" s="64">
        <v>18503493</v>
      </c>
      <c r="D12" s="22"/>
    </row>
    <row r="13" spans="1:4" x14ac:dyDescent="0.25">
      <c r="A13" s="10" t="s">
        <v>21</v>
      </c>
      <c r="B13" s="45">
        <f>ROUND((+C13/$C$16),4)</f>
        <v>3.5400000000000001E-2</v>
      </c>
      <c r="C13" s="65">
        <v>11355949</v>
      </c>
      <c r="D13" s="22"/>
    </row>
    <row r="14" spans="1:4" x14ac:dyDescent="0.25">
      <c r="A14" s="11" t="s">
        <v>22</v>
      </c>
      <c r="B14" s="36">
        <f>ROUND((+C14/$C$16),4)</f>
        <v>2.2700000000000001E-2</v>
      </c>
      <c r="C14" s="69">
        <v>7279460</v>
      </c>
      <c r="D14" s="16"/>
    </row>
    <row r="15" spans="1:4" ht="7.5" customHeight="1" x14ac:dyDescent="0.25">
      <c r="A15" s="11"/>
      <c r="B15" s="41"/>
      <c r="C15" s="66"/>
      <c r="D15" s="16"/>
    </row>
    <row r="16" spans="1:4" s="21" customFormat="1" ht="13.8" thickBot="1" x14ac:dyDescent="0.3">
      <c r="A16" s="60" t="s">
        <v>17</v>
      </c>
      <c r="B16" s="59">
        <f>SUM(B10:B15)</f>
        <v>1</v>
      </c>
      <c r="C16" s="67">
        <f>SUM(C10:C15)</f>
        <v>320921214</v>
      </c>
      <c r="D16" s="20" t="s">
        <v>6</v>
      </c>
    </row>
    <row r="17" spans="1:4" ht="7.5" customHeight="1" x14ac:dyDescent="0.25">
      <c r="A17" s="5"/>
      <c r="B17" s="5"/>
      <c r="C17" s="5"/>
      <c r="D17" s="5"/>
    </row>
    <row r="18" spans="1:4" x14ac:dyDescent="0.25">
      <c r="A18" s="93" t="s">
        <v>55</v>
      </c>
      <c r="B18" s="93"/>
      <c r="C18" s="93"/>
      <c r="D18" s="93"/>
    </row>
    <row r="19" spans="1:4" ht="7.5" customHeight="1" x14ac:dyDescent="0.25">
      <c r="A19" s="6"/>
      <c r="B19" s="6"/>
      <c r="C19" s="6"/>
      <c r="D19" s="6"/>
    </row>
    <row r="20" spans="1:4" s="5" customFormat="1" ht="13.8" thickBot="1" x14ac:dyDescent="0.3">
      <c r="A20" s="77" t="s">
        <v>77</v>
      </c>
      <c r="B20" s="77"/>
      <c r="C20" s="77"/>
      <c r="D20" s="77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1" t="s">
        <v>85</v>
      </c>
    </row>
    <row r="24" spans="1:4" x14ac:dyDescent="0.25">
      <c r="A24" s="89" t="s">
        <v>7</v>
      </c>
      <c r="B24" s="89"/>
      <c r="C24" s="89"/>
      <c r="D24" s="89"/>
    </row>
    <row r="25" spans="1:4" x14ac:dyDescent="0.25">
      <c r="A25" s="90" t="s">
        <v>58</v>
      </c>
      <c r="B25" s="90"/>
      <c r="C25" s="90"/>
      <c r="D25" s="90"/>
    </row>
    <row r="26" spans="1:4" x14ac:dyDescent="0.25">
      <c r="A26" s="91" t="s">
        <v>74</v>
      </c>
      <c r="B26" s="91"/>
      <c r="C26" s="91"/>
      <c r="D26" s="91"/>
    </row>
    <row r="27" spans="1:4" ht="8.25" customHeight="1" x14ac:dyDescent="0.25"/>
    <row r="42" spans="1:4" ht="8.25" customHeight="1" x14ac:dyDescent="0.25"/>
    <row r="43" spans="1:4" s="5" customFormat="1" ht="13.8" thickBot="1" x14ac:dyDescent="0.3">
      <c r="A43" s="77" t="s">
        <v>77</v>
      </c>
      <c r="B43" s="77"/>
      <c r="C43" s="77"/>
      <c r="D43" s="77"/>
    </row>
  </sheetData>
  <mergeCells count="9">
    <mergeCell ref="A24:D24"/>
    <mergeCell ref="A25:D25"/>
    <mergeCell ref="A26:D26"/>
    <mergeCell ref="C7:D7"/>
    <mergeCell ref="C8:D8"/>
    <mergeCell ref="A3:D3"/>
    <mergeCell ref="A4:D4"/>
    <mergeCell ref="A5:D5"/>
    <mergeCell ref="A18:D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opLeftCell="A2" zoomScaleNormal="100" workbookViewId="0">
      <selection activeCell="D26" sqref="D26"/>
    </sheetView>
  </sheetViews>
  <sheetFormatPr defaultRowHeight="13.2" x14ac:dyDescent="0.25"/>
  <cols>
    <col min="1" max="1" width="18.6640625" customWidth="1"/>
    <col min="2" max="2" width="18.88671875" customWidth="1"/>
    <col min="3" max="3" width="22" customWidth="1"/>
    <col min="4" max="4" width="20.6640625" customWidth="1"/>
  </cols>
  <sheetData>
    <row r="2" spans="1:4" ht="12.75" customHeight="1" thickBot="1" x14ac:dyDescent="0.3">
      <c r="A2" s="81" t="s">
        <v>86</v>
      </c>
      <c r="B2" s="1"/>
      <c r="C2" s="1"/>
      <c r="D2" s="1"/>
    </row>
    <row r="3" spans="1:4" x14ac:dyDescent="0.25">
      <c r="A3" s="89" t="s">
        <v>7</v>
      </c>
      <c r="B3" s="89"/>
      <c r="C3" s="89"/>
      <c r="D3" s="89"/>
    </row>
    <row r="4" spans="1:4" x14ac:dyDescent="0.25">
      <c r="A4" s="90" t="s">
        <v>78</v>
      </c>
      <c r="B4" s="90"/>
      <c r="C4" s="90"/>
      <c r="D4" s="90"/>
    </row>
    <row r="5" spans="1:4" x14ac:dyDescent="0.25">
      <c r="A5" s="91" t="s">
        <v>74</v>
      </c>
      <c r="B5" s="91"/>
      <c r="C5" s="91"/>
      <c r="D5" s="91"/>
    </row>
    <row r="6" spans="1:4" ht="7.5" customHeight="1" thickBot="1" x14ac:dyDescent="0.3">
      <c r="B6" s="23"/>
    </row>
    <row r="7" spans="1:4" x14ac:dyDescent="0.25">
      <c r="A7" s="27"/>
      <c r="B7" s="27" t="s">
        <v>23</v>
      </c>
      <c r="C7" s="27" t="s">
        <v>24</v>
      </c>
      <c r="D7" s="27" t="s">
        <v>25</v>
      </c>
    </row>
    <row r="8" spans="1:4" ht="13.8" thickBot="1" x14ac:dyDescent="0.3">
      <c r="A8" s="28" t="s">
        <v>26</v>
      </c>
      <c r="B8" s="28" t="s">
        <v>27</v>
      </c>
      <c r="C8" s="28" t="s">
        <v>28</v>
      </c>
      <c r="D8" s="28" t="s">
        <v>94</v>
      </c>
    </row>
    <row r="9" spans="1:4" ht="7.5" customHeight="1" x14ac:dyDescent="0.25">
      <c r="A9" s="8"/>
      <c r="B9" s="9"/>
      <c r="C9" s="9"/>
      <c r="D9" s="15"/>
    </row>
    <row r="10" spans="1:4" x14ac:dyDescent="0.25">
      <c r="A10" s="75" t="s">
        <v>59</v>
      </c>
      <c r="B10" s="13">
        <v>7082328</v>
      </c>
      <c r="C10" s="41">
        <f>+B10/$B$26</f>
        <v>4.7990599211181401E-2</v>
      </c>
      <c r="D10" s="52">
        <v>5.5030999999999997E-2</v>
      </c>
    </row>
    <row r="11" spans="1:4" x14ac:dyDescent="0.25">
      <c r="A11" s="76" t="s">
        <v>60</v>
      </c>
      <c r="B11" s="14">
        <v>8319148</v>
      </c>
      <c r="C11" s="45">
        <f t="shared" ref="C11:C24" si="0">+B11/$B$26</f>
        <v>5.6371421578681663E-2</v>
      </c>
      <c r="D11" s="53">
        <v>4.9043000000000003E-2</v>
      </c>
    </row>
    <row r="12" spans="1:4" x14ac:dyDescent="0.25">
      <c r="A12" s="75" t="s">
        <v>61</v>
      </c>
      <c r="B12" s="13">
        <v>7728299</v>
      </c>
      <c r="C12" s="41">
        <f t="shared" si="0"/>
        <v>5.2367766628878813E-2</v>
      </c>
      <c r="D12" s="52">
        <v>3.6028999999999999E-2</v>
      </c>
    </row>
    <row r="13" spans="1:4" x14ac:dyDescent="0.25">
      <c r="A13" s="76" t="s">
        <v>62</v>
      </c>
      <c r="B13" s="14">
        <v>3777429</v>
      </c>
      <c r="C13" s="45">
        <f t="shared" si="0"/>
        <v>2.5596256088067901E-2</v>
      </c>
      <c r="D13" s="53">
        <v>2.1058E-2</v>
      </c>
    </row>
    <row r="14" spans="1:4" x14ac:dyDescent="0.25">
      <c r="A14" s="75" t="s">
        <v>63</v>
      </c>
      <c r="B14" s="13">
        <v>7902847</v>
      </c>
      <c r="C14" s="41">
        <f t="shared" si="0"/>
        <v>5.3550522230019187E-2</v>
      </c>
      <c r="D14" s="52">
        <v>6.1692999999999998E-2</v>
      </c>
    </row>
    <row r="15" spans="1:4" x14ac:dyDescent="0.25">
      <c r="A15" s="76" t="s">
        <v>64</v>
      </c>
      <c r="B15" s="14">
        <v>7321837</v>
      </c>
      <c r="C15" s="45">
        <f t="shared" si="0"/>
        <v>4.9613537378754388E-2</v>
      </c>
      <c r="D15" s="53">
        <v>3.9918000000000002E-2</v>
      </c>
    </row>
    <row r="16" spans="1:4" x14ac:dyDescent="0.25">
      <c r="A16" s="75" t="s">
        <v>65</v>
      </c>
      <c r="B16" s="13">
        <v>10564438</v>
      </c>
      <c r="C16" s="41">
        <f t="shared" si="0"/>
        <v>7.1585742703440855E-2</v>
      </c>
      <c r="D16" s="52">
        <v>7.1318999999999994E-2</v>
      </c>
    </row>
    <row r="17" spans="1:256" x14ac:dyDescent="0.25">
      <c r="A17" s="76" t="s">
        <v>66</v>
      </c>
      <c r="B17" s="14">
        <v>12993495</v>
      </c>
      <c r="C17" s="45">
        <f t="shared" si="0"/>
        <v>8.804528834268753E-2</v>
      </c>
      <c r="D17" s="53">
        <v>9.2497999999999997E-2</v>
      </c>
    </row>
    <row r="18" spans="1:256" x14ac:dyDescent="0.25">
      <c r="A18" s="75" t="s">
        <v>67</v>
      </c>
      <c r="B18" s="13">
        <v>20391658</v>
      </c>
      <c r="C18" s="41">
        <f t="shared" si="0"/>
        <v>0.13817601872286639</v>
      </c>
      <c r="D18" s="52">
        <v>0.167014</v>
      </c>
    </row>
    <row r="19" spans="1:256" x14ac:dyDescent="0.25">
      <c r="A19" s="76" t="s">
        <v>68</v>
      </c>
      <c r="B19" s="14">
        <v>21642884</v>
      </c>
      <c r="C19" s="45">
        <f t="shared" si="0"/>
        <v>0.14665445766110954</v>
      </c>
      <c r="D19" s="53">
        <v>0.15973599999999999</v>
      </c>
    </row>
    <row r="20" spans="1:256" x14ac:dyDescent="0.25">
      <c r="A20" s="75" t="s">
        <v>69</v>
      </c>
      <c r="B20" s="13">
        <v>8526664</v>
      </c>
      <c r="C20" s="41">
        <f t="shared" si="0"/>
        <v>5.7777571814297345E-2</v>
      </c>
      <c r="D20" s="52">
        <v>6.4642000000000005E-2</v>
      </c>
    </row>
    <row r="21" spans="1:256" x14ac:dyDescent="0.25">
      <c r="A21" s="76" t="s">
        <v>70</v>
      </c>
      <c r="B21" s="14">
        <v>8767984</v>
      </c>
      <c r="C21" s="45">
        <f t="shared" si="0"/>
        <v>5.9412781508290942E-2</v>
      </c>
      <c r="D21" s="53">
        <v>6.1663000000000003E-2</v>
      </c>
    </row>
    <row r="22" spans="1:256" x14ac:dyDescent="0.25">
      <c r="A22" s="75" t="s">
        <v>71</v>
      </c>
      <c r="B22" s="13">
        <v>3822470</v>
      </c>
      <c r="C22" s="41">
        <f t="shared" si="0"/>
        <v>2.5901458639978912E-2</v>
      </c>
      <c r="D22" s="52">
        <v>2.0712999999999999E-2</v>
      </c>
    </row>
    <row r="23" spans="1:256" x14ac:dyDescent="0.25">
      <c r="A23" s="76" t="s">
        <v>72</v>
      </c>
      <c r="B23" s="14">
        <f>12027969</f>
        <v>12027969</v>
      </c>
      <c r="C23" s="45">
        <f t="shared" si="0"/>
        <v>8.150278264484706E-2</v>
      </c>
      <c r="D23" s="53">
        <v>5.9720000000000002E-2</v>
      </c>
    </row>
    <row r="24" spans="1:256" x14ac:dyDescent="0.25">
      <c r="A24" s="75" t="s">
        <v>73</v>
      </c>
      <c r="B24" s="17">
        <v>6707953</v>
      </c>
      <c r="C24" s="36">
        <f t="shared" si="0"/>
        <v>4.5453794846898071E-2</v>
      </c>
      <c r="D24" s="54">
        <v>3.9923E-2</v>
      </c>
    </row>
    <row r="25" spans="1:256" ht="7.5" customHeight="1" x14ac:dyDescent="0.25">
      <c r="A25" s="11"/>
      <c r="B25" s="5"/>
      <c r="C25" s="41"/>
      <c r="D25" s="52"/>
    </row>
    <row r="26" spans="1:256" s="21" customFormat="1" ht="13.8" thickBot="1" x14ac:dyDescent="0.3">
      <c r="A26" s="79" t="s">
        <v>91</v>
      </c>
      <c r="B26" s="70">
        <f>SUM(B10:B24)</f>
        <v>147577403</v>
      </c>
      <c r="C26" s="59">
        <f>SUM(C10:C24)</f>
        <v>1</v>
      </c>
      <c r="D26" s="71">
        <f>SUM(D10:D24)</f>
        <v>1</v>
      </c>
    </row>
    <row r="27" spans="1:256" ht="7.5" customHeight="1" x14ac:dyDescent="0.25">
      <c r="B27" s="3"/>
      <c r="C27" s="2"/>
      <c r="D27" s="24"/>
    </row>
    <row r="28" spans="1:256" s="78" customFormat="1" x14ac:dyDescent="0.25">
      <c r="A28" s="80" t="s">
        <v>90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</row>
    <row r="29" spans="1:256" s="4" customFormat="1" ht="7.5" customHeight="1" x14ac:dyDescent="0.25">
      <c r="A29" s="12"/>
      <c r="B29" s="12"/>
      <c r="C29" s="12"/>
      <c r="D29" s="12"/>
      <c r="E29" s="5"/>
      <c r="F29" s="5"/>
      <c r="G29" s="5"/>
      <c r="H29" s="5"/>
      <c r="I29" s="5"/>
      <c r="J29" s="5"/>
      <c r="K29" s="5"/>
      <c r="L29" s="5"/>
    </row>
    <row r="30" spans="1:256" x14ac:dyDescent="0.25">
      <c r="A30" s="101" t="s">
        <v>101</v>
      </c>
      <c r="B30" s="101"/>
      <c r="C30" s="101"/>
      <c r="D30" s="101"/>
      <c r="E30" s="5"/>
      <c r="F30" s="5"/>
      <c r="G30" s="5"/>
      <c r="H30" s="5"/>
      <c r="I30" s="5"/>
      <c r="J30" s="5"/>
      <c r="K30" s="5"/>
      <c r="L30" s="5"/>
    </row>
    <row r="31" spans="1:256" s="26" customFormat="1" ht="10.199999999999999" x14ac:dyDescent="0.2">
      <c r="A31" s="100" t="s">
        <v>100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256" s="26" customFormat="1" ht="10.8" thickBot="1" x14ac:dyDescent="0.25">
      <c r="A32" s="82" t="s">
        <v>99</v>
      </c>
      <c r="B32" s="82"/>
      <c r="C32" s="82"/>
      <c r="D32" s="82"/>
      <c r="E32" s="80"/>
      <c r="F32" s="80"/>
      <c r="G32" s="80"/>
      <c r="H32" s="80"/>
      <c r="I32" s="80"/>
      <c r="J32" s="80"/>
    </row>
    <row r="36" spans="1:4" ht="13.8" thickBot="1" x14ac:dyDescent="0.3">
      <c r="A36" s="81" t="s">
        <v>87</v>
      </c>
    </row>
    <row r="37" spans="1:4" x14ac:dyDescent="0.25">
      <c r="A37" s="89" t="s">
        <v>7</v>
      </c>
      <c r="B37" s="89"/>
      <c r="C37" s="89"/>
      <c r="D37" s="89"/>
    </row>
    <row r="38" spans="1:4" x14ac:dyDescent="0.25">
      <c r="A38" s="90" t="s">
        <v>78</v>
      </c>
      <c r="B38" s="90"/>
      <c r="C38" s="90"/>
      <c r="D38" s="90"/>
    </row>
    <row r="39" spans="1:4" x14ac:dyDescent="0.25">
      <c r="A39" s="91" t="s">
        <v>74</v>
      </c>
      <c r="B39" s="91"/>
      <c r="C39" s="91"/>
      <c r="D39" s="91"/>
    </row>
    <row r="40" spans="1:4" ht="8.25" customHeight="1" x14ac:dyDescent="0.25"/>
    <row r="61" spans="1:12" ht="8.25" customHeight="1" x14ac:dyDescent="0.25"/>
    <row r="62" spans="1:12" ht="13.8" thickBot="1" x14ac:dyDescent="0.3">
      <c r="A62" s="92" t="s">
        <v>102</v>
      </c>
      <c r="B62" s="92"/>
      <c r="C62" s="92"/>
      <c r="D62" s="92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78"/>
      <c r="B63" s="78"/>
      <c r="C63" s="78"/>
      <c r="D63" s="78"/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0" type="noConversion"/>
  <printOptions horizontalCentered="1"/>
  <pageMargins left="0.75" right="0.75" top="1" bottom="1" header="0.5" footer="0.5"/>
  <pageSetup scale="8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5"/>
  <sheetViews>
    <sheetView workbookViewId="0">
      <selection activeCell="D12" sqref="D12"/>
    </sheetView>
  </sheetViews>
  <sheetFormatPr defaultRowHeight="13.2" x14ac:dyDescent="0.25"/>
  <cols>
    <col min="1" max="1" width="17.44140625" customWidth="1"/>
    <col min="2" max="2" width="12.88671875" bestFit="1" customWidth="1"/>
    <col min="3" max="3" width="10.33203125" customWidth="1"/>
    <col min="4" max="4" width="12.33203125" bestFit="1" customWidth="1"/>
    <col min="5" max="5" width="14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2" spans="1:11" ht="12.75" customHeight="1" thickBot="1" x14ac:dyDescent="0.3">
      <c r="A2" s="81" t="s">
        <v>88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89" t="s">
        <v>7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</row>
    <row r="6" spans="1:11" ht="7.5" customHeight="1" thickBo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1" x14ac:dyDescent="0.25">
      <c r="A7" s="33"/>
      <c r="B7" s="33"/>
      <c r="C7" s="33"/>
      <c r="D7" s="33"/>
      <c r="E7" s="27" t="s">
        <v>29</v>
      </c>
      <c r="F7" s="27"/>
      <c r="G7" s="27"/>
      <c r="H7" s="48" t="s">
        <v>30</v>
      </c>
      <c r="I7" s="104" t="s">
        <v>31</v>
      </c>
      <c r="J7" s="105"/>
      <c r="K7" s="21"/>
    </row>
    <row r="8" spans="1:11" x14ac:dyDescent="0.25">
      <c r="A8" s="34"/>
      <c r="B8" s="34" t="s">
        <v>29</v>
      </c>
      <c r="C8" s="34"/>
      <c r="D8" s="34" t="s">
        <v>32</v>
      </c>
      <c r="E8" s="34" t="s">
        <v>33</v>
      </c>
      <c r="F8" s="34"/>
      <c r="G8" s="34" t="s">
        <v>33</v>
      </c>
      <c r="H8" s="49" t="s">
        <v>34</v>
      </c>
      <c r="I8" s="106" t="s">
        <v>34</v>
      </c>
      <c r="J8" s="107"/>
      <c r="K8" s="21"/>
    </row>
    <row r="9" spans="1:11" x14ac:dyDescent="0.25">
      <c r="A9" s="34"/>
      <c r="B9" s="34" t="s">
        <v>32</v>
      </c>
      <c r="C9" s="34" t="s">
        <v>32</v>
      </c>
      <c r="D9" s="34" t="s">
        <v>35</v>
      </c>
      <c r="E9" s="34" t="s">
        <v>36</v>
      </c>
      <c r="F9" s="34" t="s">
        <v>37</v>
      </c>
      <c r="G9" s="34" t="s">
        <v>35</v>
      </c>
      <c r="H9" s="49" t="s">
        <v>38</v>
      </c>
      <c r="I9" s="106" t="s">
        <v>38</v>
      </c>
      <c r="J9" s="107"/>
      <c r="K9" s="21"/>
    </row>
    <row r="10" spans="1:11" ht="13.8" thickBot="1" x14ac:dyDescent="0.3">
      <c r="A10" s="34" t="s">
        <v>92</v>
      </c>
      <c r="B10" s="34" t="s">
        <v>39</v>
      </c>
      <c r="C10" s="34" t="s">
        <v>34</v>
      </c>
      <c r="D10" s="34" t="s">
        <v>40</v>
      </c>
      <c r="E10" s="34" t="s">
        <v>39</v>
      </c>
      <c r="F10" s="34" t="s">
        <v>34</v>
      </c>
      <c r="G10" s="34" t="s">
        <v>40</v>
      </c>
      <c r="H10" s="49" t="s">
        <v>93</v>
      </c>
      <c r="I10" s="108" t="s">
        <v>93</v>
      </c>
      <c r="J10" s="109"/>
      <c r="K10" s="21"/>
    </row>
    <row r="11" spans="1:11" ht="7.5" customHeight="1" x14ac:dyDescent="0.25">
      <c r="A11" s="38"/>
      <c r="B11" s="39"/>
      <c r="C11" s="39"/>
      <c r="D11" s="88"/>
      <c r="E11" s="39"/>
      <c r="F11" s="39"/>
      <c r="G11" s="39"/>
      <c r="H11" s="39"/>
      <c r="I11" s="50"/>
      <c r="J11" s="51"/>
      <c r="K11" s="21"/>
    </row>
    <row r="12" spans="1:11" x14ac:dyDescent="0.25">
      <c r="A12" s="75" t="s">
        <v>59</v>
      </c>
      <c r="B12" s="83">
        <v>82383.5</v>
      </c>
      <c r="C12" s="40">
        <f>+B12/24</f>
        <v>3432.6458333333335</v>
      </c>
      <c r="D12" s="41">
        <v>3.6028999999999999E-2</v>
      </c>
      <c r="E12" s="83">
        <v>493192.79</v>
      </c>
      <c r="F12" s="40">
        <f>+E12/600</f>
        <v>821.98798333333332</v>
      </c>
      <c r="G12" s="41">
        <f t="shared" ref="G12:G26" si="0">+F12/H12</f>
        <v>0.19319783717578645</v>
      </c>
      <c r="H12" s="42">
        <f>+C12+F12+0.01</f>
        <v>4254.6438166666667</v>
      </c>
      <c r="I12" s="102">
        <f>+H12/$H$28</f>
        <v>5.6212521904551213E-2</v>
      </c>
      <c r="J12" s="103"/>
    </row>
    <row r="13" spans="1:11" x14ac:dyDescent="0.25">
      <c r="A13" s="76" t="s">
        <v>60</v>
      </c>
      <c r="B13" s="84">
        <v>67359</v>
      </c>
      <c r="C13" s="44">
        <f t="shared" ref="C13:C26" si="1">+B13/24</f>
        <v>2806.625</v>
      </c>
      <c r="D13" s="45">
        <v>2.1058E-2</v>
      </c>
      <c r="E13" s="84">
        <v>591064.52</v>
      </c>
      <c r="F13" s="44">
        <f>+E13/600</f>
        <v>985.10753333333332</v>
      </c>
      <c r="G13" s="45">
        <f t="shared" si="0"/>
        <v>0.25980338186815705</v>
      </c>
      <c r="H13" s="46">
        <f>+C13+F13+0.01</f>
        <v>3791.7425333333335</v>
      </c>
      <c r="I13" s="110">
        <f t="shared" ref="I13:I26" si="2">+H13/$H$28</f>
        <v>5.0096651892803414E-2</v>
      </c>
      <c r="J13" s="111"/>
    </row>
    <row r="14" spans="1:11" x14ac:dyDescent="0.25">
      <c r="A14" s="75" t="s">
        <v>61</v>
      </c>
      <c r="B14" s="83">
        <v>61327</v>
      </c>
      <c r="C14" s="40">
        <f t="shared" si="1"/>
        <v>2555.2916666666665</v>
      </c>
      <c r="D14" s="41">
        <v>6.1692999999999998E-2</v>
      </c>
      <c r="E14" s="83">
        <v>138162</v>
      </c>
      <c r="F14" s="40">
        <f t="shared" ref="F14:F26" si="3">+E14/600</f>
        <v>230.27</v>
      </c>
      <c r="G14" s="41">
        <f t="shared" si="0"/>
        <v>0.19852659076899204</v>
      </c>
      <c r="H14" s="42">
        <f>+C15+F14</f>
        <v>1159.895</v>
      </c>
      <c r="I14" s="102">
        <f t="shared" si="2"/>
        <v>1.5324578485059028E-2</v>
      </c>
      <c r="J14" s="103"/>
    </row>
    <row r="15" spans="1:11" x14ac:dyDescent="0.25">
      <c r="A15" s="76" t="s">
        <v>62</v>
      </c>
      <c r="B15" s="84">
        <v>22311</v>
      </c>
      <c r="C15" s="44">
        <f t="shared" si="1"/>
        <v>929.625</v>
      </c>
      <c r="D15" s="45">
        <v>3.9918000000000002E-2</v>
      </c>
      <c r="E15" s="84">
        <v>419056.9</v>
      </c>
      <c r="F15" s="44">
        <f t="shared" si="3"/>
        <v>698.4281666666667</v>
      </c>
      <c r="G15" s="45">
        <f t="shared" si="0"/>
        <v>0.42899328537518872</v>
      </c>
      <c r="H15" s="46">
        <f>+C15+F15+0.01</f>
        <v>1628.0631666666666</v>
      </c>
      <c r="I15" s="110">
        <f t="shared" si="2"/>
        <v>2.1510034767127258E-2</v>
      </c>
      <c r="J15" s="111"/>
    </row>
    <row r="16" spans="1:11" x14ac:dyDescent="0.25">
      <c r="A16" s="75" t="s">
        <v>63</v>
      </c>
      <c r="B16" s="83">
        <v>77493</v>
      </c>
      <c r="C16" s="40">
        <f t="shared" si="1"/>
        <v>3228.875</v>
      </c>
      <c r="D16" s="41">
        <v>7.1318999999999994E-2</v>
      </c>
      <c r="E16" s="83">
        <v>924497.7</v>
      </c>
      <c r="F16" s="40">
        <f t="shared" si="3"/>
        <v>1540.8294999999998</v>
      </c>
      <c r="G16" s="41">
        <f t="shared" si="0"/>
        <v>0.32304438766722826</v>
      </c>
      <c r="H16" s="42">
        <f>+C16+F16+0.01</f>
        <v>4769.7145</v>
      </c>
      <c r="I16" s="102">
        <f t="shared" si="2"/>
        <v>6.3017656086606186E-2</v>
      </c>
      <c r="J16" s="103"/>
    </row>
    <row r="17" spans="1:10" x14ac:dyDescent="0.25">
      <c r="A17" s="76" t="s">
        <v>64</v>
      </c>
      <c r="B17" s="84">
        <v>52999.45</v>
      </c>
      <c r="C17" s="44">
        <f t="shared" si="1"/>
        <v>2208.3104166666667</v>
      </c>
      <c r="D17" s="45">
        <v>9.2497999999999997E-2</v>
      </c>
      <c r="E17" s="84">
        <v>526736.24</v>
      </c>
      <c r="F17" s="44">
        <f>+E17/600</f>
        <v>877.89373333333333</v>
      </c>
      <c r="G17" s="45">
        <f t="shared" si="0"/>
        <v>0.2844574404882883</v>
      </c>
      <c r="H17" s="46">
        <f>+C17+F17</f>
        <v>3086.20415</v>
      </c>
      <c r="I17" s="110">
        <f t="shared" si="2"/>
        <v>4.0775050946499372E-2</v>
      </c>
      <c r="J17" s="111"/>
    </row>
    <row r="18" spans="1:10" x14ac:dyDescent="0.25">
      <c r="A18" s="75" t="s">
        <v>65</v>
      </c>
      <c r="B18" s="83">
        <v>98512</v>
      </c>
      <c r="C18" s="40">
        <f t="shared" si="1"/>
        <v>4104.666666666667</v>
      </c>
      <c r="D18" s="41">
        <v>0.167014</v>
      </c>
      <c r="E18" s="83">
        <v>845567.3</v>
      </c>
      <c r="F18" s="40">
        <f t="shared" si="3"/>
        <v>1409.2788333333335</v>
      </c>
      <c r="G18" s="41">
        <f t="shared" si="0"/>
        <v>0.2555844691126043</v>
      </c>
      <c r="H18" s="42">
        <f>+C18+F18</f>
        <v>5513.9455000000007</v>
      </c>
      <c r="I18" s="102">
        <f t="shared" si="2"/>
        <v>7.2850465410307014E-2</v>
      </c>
      <c r="J18" s="103"/>
    </row>
    <row r="19" spans="1:10" x14ac:dyDescent="0.25">
      <c r="A19" s="76" t="s">
        <v>66</v>
      </c>
      <c r="B19" s="84">
        <v>139183.75</v>
      </c>
      <c r="C19" s="44">
        <f t="shared" si="1"/>
        <v>5799.322916666667</v>
      </c>
      <c r="D19" s="45">
        <v>0.15973599999999999</v>
      </c>
      <c r="E19" s="84">
        <v>811245.7</v>
      </c>
      <c r="F19" s="44">
        <f t="shared" si="3"/>
        <v>1352.0761666666665</v>
      </c>
      <c r="G19" s="45">
        <f t="shared" si="0"/>
        <v>0.18906456637523453</v>
      </c>
      <c r="H19" s="46">
        <f>+C19+F19</f>
        <v>7151.3990833333337</v>
      </c>
      <c r="I19" s="110">
        <f t="shared" si="2"/>
        <v>9.4484566732782591E-2</v>
      </c>
      <c r="J19" s="111"/>
    </row>
    <row r="20" spans="1:10" x14ac:dyDescent="0.25">
      <c r="A20" s="75" t="s">
        <v>67</v>
      </c>
      <c r="B20" s="83">
        <v>256844.5</v>
      </c>
      <c r="C20" s="40">
        <f t="shared" si="1"/>
        <v>10701.854166666666</v>
      </c>
      <c r="D20" s="41">
        <v>6.4642000000000005E-2</v>
      </c>
      <c r="E20" s="83">
        <v>1326447.93</v>
      </c>
      <c r="F20" s="40">
        <f t="shared" si="3"/>
        <v>2210.7465499999998</v>
      </c>
      <c r="G20" s="41">
        <f t="shared" si="0"/>
        <v>0.1712084651658535</v>
      </c>
      <c r="H20" s="42">
        <f>+C20+F20</f>
        <v>12912.600716666666</v>
      </c>
      <c r="I20" s="102">
        <f>+H20/$H$28-0.000001</f>
        <v>0.17060078992821573</v>
      </c>
      <c r="J20" s="103"/>
    </row>
    <row r="21" spans="1:10" x14ac:dyDescent="0.25">
      <c r="A21" s="76" t="s">
        <v>68</v>
      </c>
      <c r="B21" s="84">
        <v>230544</v>
      </c>
      <c r="C21" s="44">
        <f t="shared" si="1"/>
        <v>9606</v>
      </c>
      <c r="D21" s="45">
        <v>6.1663000000000003E-2</v>
      </c>
      <c r="E21" s="84">
        <v>1646373.5</v>
      </c>
      <c r="F21" s="44">
        <f t="shared" si="3"/>
        <v>2743.9558333333334</v>
      </c>
      <c r="G21" s="45">
        <f t="shared" si="0"/>
        <v>0.22218345315270022</v>
      </c>
      <c r="H21" s="46">
        <f>+C21+F21</f>
        <v>12349.955833333333</v>
      </c>
      <c r="I21" s="110">
        <f>+H21/$H$28-0.000001</f>
        <v>0.16316710353948352</v>
      </c>
      <c r="J21" s="111"/>
    </row>
    <row r="22" spans="1:10" x14ac:dyDescent="0.25">
      <c r="A22" s="75" t="s">
        <v>69</v>
      </c>
      <c r="B22" s="83">
        <v>80487</v>
      </c>
      <c r="C22" s="40">
        <f t="shared" si="1"/>
        <v>3353.625</v>
      </c>
      <c r="D22" s="41">
        <v>2.0712999999999999E-2</v>
      </c>
      <c r="E22" s="83">
        <v>986475.96</v>
      </c>
      <c r="F22" s="40">
        <f>+E22/600</f>
        <v>1644.1265999999998</v>
      </c>
      <c r="G22" s="41">
        <f t="shared" si="0"/>
        <v>0.32897259445108384</v>
      </c>
      <c r="H22" s="42">
        <f>+C22+F22+0.01</f>
        <v>4997.7615999999998</v>
      </c>
      <c r="I22" s="102">
        <f t="shared" si="2"/>
        <v>6.6030623365747915E-2</v>
      </c>
      <c r="J22" s="103"/>
    </row>
    <row r="23" spans="1:10" x14ac:dyDescent="0.25">
      <c r="A23" s="76" t="s">
        <v>70</v>
      </c>
      <c r="B23" s="84">
        <v>88207.25</v>
      </c>
      <c r="C23" s="44">
        <f t="shared" si="1"/>
        <v>3675.3020833333335</v>
      </c>
      <c r="D23" s="45">
        <v>5.9720000000000002E-2</v>
      </c>
      <c r="E23" s="84">
        <v>655271.18000000005</v>
      </c>
      <c r="F23" s="44">
        <f t="shared" si="3"/>
        <v>1092.1186333333335</v>
      </c>
      <c r="G23" s="45">
        <f t="shared" si="0"/>
        <v>0.22907955857878048</v>
      </c>
      <c r="H23" s="46">
        <f>+C23+F23</f>
        <v>4767.4207166666674</v>
      </c>
      <c r="I23" s="110">
        <f t="shared" si="2"/>
        <v>6.2987350530741754E-2</v>
      </c>
      <c r="J23" s="111"/>
    </row>
    <row r="24" spans="1:10" x14ac:dyDescent="0.25">
      <c r="A24" s="75" t="s">
        <v>71</v>
      </c>
      <c r="B24" s="83">
        <v>29077.5</v>
      </c>
      <c r="C24" s="40">
        <f t="shared" si="1"/>
        <v>1211.5625</v>
      </c>
      <c r="D24" s="41">
        <v>3.9923E-2</v>
      </c>
      <c r="E24" s="83">
        <v>233904.34</v>
      </c>
      <c r="F24" s="40">
        <f t="shared" si="3"/>
        <v>389.84056666666669</v>
      </c>
      <c r="G24" s="41">
        <f t="shared" si="0"/>
        <v>0.24343688030904234</v>
      </c>
      <c r="H24" s="42">
        <f>+C24+F24</f>
        <v>1601.4030666666667</v>
      </c>
      <c r="I24" s="102">
        <f t="shared" si="2"/>
        <v>2.1157800474480491E-2</v>
      </c>
      <c r="J24" s="103"/>
    </row>
    <row r="25" spans="1:10" x14ac:dyDescent="0.25">
      <c r="A25" s="76" t="s">
        <v>72</v>
      </c>
      <c r="B25" s="84">
        <v>92719.5</v>
      </c>
      <c r="C25" s="44">
        <f t="shared" si="1"/>
        <v>3863.3125</v>
      </c>
      <c r="D25" s="45">
        <f>+C25/H25</f>
        <v>0.83672054170114207</v>
      </c>
      <c r="E25" s="84">
        <v>452337.1</v>
      </c>
      <c r="F25" s="44">
        <f>+E25/600</f>
        <v>753.89516666666668</v>
      </c>
      <c r="G25" s="45">
        <f t="shared" si="0"/>
        <v>0.16327945829885782</v>
      </c>
      <c r="H25" s="46">
        <f>+C25+F25</f>
        <v>4617.2076666666671</v>
      </c>
      <c r="I25" s="110">
        <f t="shared" si="2"/>
        <v>6.1002729789894433E-2</v>
      </c>
      <c r="J25" s="111"/>
    </row>
    <row r="26" spans="1:10" x14ac:dyDescent="0.25">
      <c r="A26" s="75" t="s">
        <v>73</v>
      </c>
      <c r="B26" s="85">
        <v>62555.9</v>
      </c>
      <c r="C26" s="35">
        <f t="shared" si="1"/>
        <v>2606.4958333333334</v>
      </c>
      <c r="D26" s="36">
        <f>+C26/H26</f>
        <v>0.84445410266632248</v>
      </c>
      <c r="E26" s="85">
        <v>288059.2</v>
      </c>
      <c r="F26" s="35">
        <f t="shared" si="3"/>
        <v>480.0986666666667</v>
      </c>
      <c r="G26" s="36">
        <f t="shared" si="0"/>
        <v>0.15554265752760571</v>
      </c>
      <c r="H26" s="37">
        <f>+C26+F26+0.01</f>
        <v>3086.6045000000004</v>
      </c>
      <c r="I26" s="112">
        <f t="shared" si="2"/>
        <v>4.0780340386488763E-2</v>
      </c>
      <c r="J26" s="113"/>
    </row>
    <row r="27" spans="1:10" ht="7.5" customHeight="1" x14ac:dyDescent="0.25">
      <c r="A27" s="11"/>
      <c r="B27" s="47"/>
      <c r="C27" s="7"/>
      <c r="D27" s="41"/>
      <c r="E27" s="83"/>
      <c r="F27" s="7"/>
      <c r="G27" s="41"/>
      <c r="H27" s="7"/>
      <c r="I27" s="41"/>
      <c r="J27" s="43"/>
    </row>
    <row r="28" spans="1:10" s="21" customFormat="1" ht="13.8" thickBot="1" x14ac:dyDescent="0.3">
      <c r="A28" s="79" t="s">
        <v>29</v>
      </c>
      <c r="B28" s="72">
        <f>SUM(B12:B27)</f>
        <v>1442004.3499999999</v>
      </c>
      <c r="C28" s="72">
        <f>SUM(C12:C27)+0.02</f>
        <v>60083.534583333334</v>
      </c>
      <c r="D28" s="59">
        <f>+C28/H28</f>
        <v>0.79382602854745477</v>
      </c>
      <c r="E28" s="86">
        <f>SUM(E12:E27)</f>
        <v>10338392.359999998</v>
      </c>
      <c r="F28" s="72">
        <f>SUM(F12:F27)+0.03</f>
        <v>17230.68393333333</v>
      </c>
      <c r="G28" s="59">
        <f>+F28/H28</f>
        <v>0.22765247568755123</v>
      </c>
      <c r="H28" s="72">
        <f>SUM(H12:H27)-0.02</f>
        <v>75688.541850000009</v>
      </c>
      <c r="I28" s="73">
        <f>SUM(I12:I27)+0.000002</f>
        <v>1.0000002642407886</v>
      </c>
      <c r="J28" s="74" t="s">
        <v>6</v>
      </c>
    </row>
    <row r="29" spans="1:10" ht="7.5" customHeight="1" x14ac:dyDescent="0.25">
      <c r="B29" s="31"/>
      <c r="C29" s="30"/>
      <c r="D29" s="2"/>
      <c r="E29" s="19"/>
      <c r="F29" s="30"/>
      <c r="G29" s="2"/>
      <c r="H29" s="30"/>
      <c r="I29" s="24"/>
      <c r="J29" s="25"/>
    </row>
    <row r="30" spans="1:10" x14ac:dyDescent="0.25">
      <c r="A30" s="100" t="s">
        <v>41</v>
      </c>
      <c r="B30" s="100"/>
      <c r="C30" s="100"/>
      <c r="D30" s="100"/>
      <c r="E30" s="100"/>
      <c r="F30" s="100"/>
      <c r="G30" s="100"/>
      <c r="H30" s="100"/>
      <c r="I30" s="100"/>
      <c r="J30" s="100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101" t="s">
        <v>96</v>
      </c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10" ht="13.8" thickBot="1" x14ac:dyDescent="0.3">
      <c r="A33" s="87" t="s">
        <v>97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5">
      <c r="A35" s="93"/>
      <c r="B35" s="93"/>
      <c r="C35" s="93"/>
      <c r="D35" s="93"/>
    </row>
  </sheetData>
  <mergeCells count="25">
    <mergeCell ref="I23:J23"/>
    <mergeCell ref="I24:J24"/>
    <mergeCell ref="A35:D35"/>
    <mergeCell ref="I25:J25"/>
    <mergeCell ref="I26:J26"/>
    <mergeCell ref="A32:J32"/>
    <mergeCell ref="A30:J3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A3:J3"/>
    <mergeCell ref="A4:J4"/>
    <mergeCell ref="A5:J5"/>
    <mergeCell ref="I12:J12"/>
    <mergeCell ref="I7:J7"/>
    <mergeCell ref="I8:J8"/>
    <mergeCell ref="I9:J9"/>
    <mergeCell ref="I10:J10"/>
  </mergeCells>
  <phoneticPr fontId="0" type="noConversion"/>
  <printOptions horizontalCentered="1"/>
  <pageMargins left="0.75" right="0.75" top="1" bottom="1" header="0.5" footer="0.5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1"/>
  <sheetViews>
    <sheetView tabSelected="1" workbookViewId="0">
      <selection activeCell="D26" sqref="D26"/>
    </sheetView>
  </sheetViews>
  <sheetFormatPr defaultRowHeight="13.2" x14ac:dyDescent="0.25"/>
  <sheetData>
    <row r="2" spans="1:11" ht="13.8" thickBot="1" x14ac:dyDescent="0.3">
      <c r="A2" s="8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14" t="s">
        <v>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</row>
    <row r="4" spans="1:11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x14ac:dyDescent="0.25">
      <c r="A5" s="91" t="s">
        <v>74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11" ht="8.25" customHeight="1" x14ac:dyDescent="0.25"/>
    <row r="10" spans="1:11" x14ac:dyDescent="0.25">
      <c r="D10" s="25">
        <v>5.5030999999999997E-2</v>
      </c>
    </row>
    <row r="11" spans="1:11" x14ac:dyDescent="0.25">
      <c r="D11" s="25">
        <v>4.9043000000000003E-2</v>
      </c>
    </row>
    <row r="12" spans="1:11" x14ac:dyDescent="0.25">
      <c r="D12" s="25">
        <v>3.6028999999999999E-2</v>
      </c>
    </row>
    <row r="13" spans="1:11" x14ac:dyDescent="0.25">
      <c r="D13" s="25">
        <v>2.1058E-2</v>
      </c>
    </row>
    <row r="14" spans="1:11" x14ac:dyDescent="0.25">
      <c r="D14" s="25">
        <v>6.1692999999999998E-2</v>
      </c>
    </row>
    <row r="15" spans="1:11" x14ac:dyDescent="0.25">
      <c r="D15" s="25">
        <v>3.9918000000000002E-2</v>
      </c>
    </row>
    <row r="16" spans="1:11" x14ac:dyDescent="0.25">
      <c r="D16" s="25">
        <v>7.1318999999999994E-2</v>
      </c>
    </row>
    <row r="17" spans="1:11" x14ac:dyDescent="0.25">
      <c r="D17" s="25">
        <v>9.2497999999999997E-2</v>
      </c>
    </row>
    <row r="18" spans="1:11" x14ac:dyDescent="0.25">
      <c r="D18" s="25">
        <v>0.167014</v>
      </c>
    </row>
    <row r="19" spans="1:11" x14ac:dyDescent="0.25">
      <c r="D19" s="25">
        <v>0.15973599999999999</v>
      </c>
    </row>
    <row r="20" spans="1:11" x14ac:dyDescent="0.25">
      <c r="D20" s="25">
        <v>6.4642000000000005E-2</v>
      </c>
    </row>
    <row r="21" spans="1:11" x14ac:dyDescent="0.25">
      <c r="D21" s="25">
        <v>6.1663000000000003E-2</v>
      </c>
    </row>
    <row r="22" spans="1:11" x14ac:dyDescent="0.25">
      <c r="D22" s="25">
        <v>2.0712999999999999E-2</v>
      </c>
    </row>
    <row r="23" spans="1:11" x14ac:dyDescent="0.25">
      <c r="D23" s="25">
        <v>5.9720000000000002E-2</v>
      </c>
    </row>
    <row r="24" spans="1:11" x14ac:dyDescent="0.25">
      <c r="D24" s="25">
        <v>3.9923E-2</v>
      </c>
    </row>
    <row r="28" spans="1:11" ht="6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s="26" customFormat="1" ht="10.199999999999999" x14ac:dyDescent="0.2">
      <c r="A29" s="101" t="s">
        <v>95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1" ht="13.8" thickBot="1" x14ac:dyDescent="0.3">
      <c r="A30" s="82" t="s">
        <v>98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78"/>
    </row>
  </sheetData>
  <mergeCells count="4">
    <mergeCell ref="A29:K29"/>
    <mergeCell ref="A3:K3"/>
    <mergeCell ref="A4:K4"/>
    <mergeCell ref="A5:K5"/>
  </mergeCells>
  <phoneticPr fontId="0" type="noConversion"/>
  <printOptions horizontalCentered="1"/>
  <pageMargins left="0.75" right="0.75" top="1" bottom="1" header="0.5" footer="0.5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2002-01-11T20:47:23Z</cp:lastPrinted>
  <dcterms:created xsi:type="dcterms:W3CDTF">2001-07-18T13:59:10Z</dcterms:created>
  <dcterms:modified xsi:type="dcterms:W3CDTF">2024-02-03T22:16:18Z</dcterms:modified>
</cp:coreProperties>
</file>