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A42A3C3-F3CE-4D15-8063-35EE83D6B7F1}" xr6:coauthVersionLast="47" xr6:coauthVersionMax="47" xr10:uidLastSave="{00000000-0000-0000-0000-000000000000}"/>
  <bookViews>
    <workbookView xWindow="3348" yWindow="3348" windowWidth="17280" windowHeight="8880" tabRatio="953" firstSheet="1" activeTab="5"/>
  </bookViews>
  <sheets>
    <sheet name="Coversheet" sheetId="23" r:id="rId1"/>
    <sheet name="Combined Bal Sheet Page 1" sheetId="6310" r:id="rId2"/>
    <sheet name="Comb Rev &amp; Expend Page 2" sheetId="1" r:id="rId3"/>
    <sheet name="General Rev 3 " sheetId="2" r:id="rId4"/>
    <sheet name="General Exp Page 4" sheetId="22" r:id="rId5"/>
    <sheet name="Debt Service Page 5" sheetId="21" r:id="rId6"/>
    <sheet name="Capital Projects Page 6" sheetId="7" r:id="rId7"/>
    <sheet name="Food Service Page 7" sheetId="8" r:id="rId8"/>
    <sheet name="Federal Projects Page 8" sheetId="9" r:id="rId9"/>
    <sheet name="Internal Service Page 9" sheetId="10" r:id="rId10"/>
    <sheet name="Rev by Source Gen Chart 1" sheetId="11" r:id="rId11"/>
    <sheet name="Rev by Source All Funds Chart2" sheetId="16" r:id="rId12"/>
    <sheet name="Exp by Object Chart 3" sheetId="5" r:id="rId13"/>
    <sheet name="Exp by Fun Gen Chart 4" sheetId="20" r:id="rId14"/>
    <sheet name="Exp by Fun Gen Support Chart5" sheetId="26" r:id="rId15"/>
    <sheet name="1" sheetId="27" state="hidden" r:id="rId16"/>
    <sheet name="2" sheetId="12" state="hidden" r:id="rId17"/>
    <sheet name="3" sheetId="3" state="hidden" r:id="rId18"/>
    <sheet name="4" sheetId="6311" state="hidden" r:id="rId19"/>
  </sheets>
  <definedNames>
    <definedName name="_xlnm.Print_Area" localSheetId="6">'Capital Projects Page 6'!$A$1:$J$75</definedName>
    <definedName name="_xlnm.Print_Area" localSheetId="2">'Comb Rev &amp; Expend Page 2'!$A$1:$J$42</definedName>
    <definedName name="_xlnm.Print_Area" localSheetId="1">'Combined Bal Sheet Page 1'!$A$1:$J$55</definedName>
    <definedName name="_xlnm.Print_Area" localSheetId="5">'Debt Service Page 5'!$A$1:$L$52</definedName>
    <definedName name="_xlnm.Print_Area" localSheetId="14">'Exp by Fun Gen Support Chart5'!$A$1:$M$44</definedName>
    <definedName name="_xlnm.Print_Area" localSheetId="8">'Federal Projects Page 8'!$A$1:$J$86</definedName>
    <definedName name="_xlnm.Print_Area" localSheetId="7">'Food Service Page 7'!$A$1:$I$72</definedName>
    <definedName name="_xlnm.Print_Area" localSheetId="4">'General Exp Page 4'!$A$1:$K$45</definedName>
    <definedName name="_xlnm.Print_Area" localSheetId="3">'General Rev 3 '!$A$1:$K$77</definedName>
    <definedName name="_xlnm.Print_Area" localSheetId="9">'Internal Service Page 9'!$A$1:$J$49</definedName>
    <definedName name="_xlnm.Print_Titles" localSheetId="4">'General Exp Page 4'!$1:$8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K9" i="12"/>
  <c r="K10" i="12"/>
  <c r="K11" i="12"/>
  <c r="E12" i="12"/>
  <c r="E19" i="12" s="1"/>
  <c r="K12" i="12"/>
  <c r="K13" i="12"/>
  <c r="K14" i="12"/>
  <c r="K15" i="12"/>
  <c r="K16" i="12"/>
  <c r="F19" i="12"/>
  <c r="G19" i="12"/>
  <c r="H19" i="12"/>
  <c r="I19" i="12"/>
  <c r="J19" i="12"/>
  <c r="C7" i="3"/>
  <c r="C19" i="3"/>
  <c r="C20" i="3"/>
  <c r="C22" i="3"/>
  <c r="A3" i="6311"/>
  <c r="H8" i="6311"/>
  <c r="H9" i="6311"/>
  <c r="E10" i="6311"/>
  <c r="E14" i="6311" s="1"/>
  <c r="G10" i="6311"/>
  <c r="I11" i="6311"/>
  <c r="I14" i="6311" s="1"/>
  <c r="E12" i="6311"/>
  <c r="H12" i="6311"/>
  <c r="I12" i="6311"/>
  <c r="D15" i="6311"/>
  <c r="H15" i="6311"/>
  <c r="D16" i="6311"/>
  <c r="H16" i="6311"/>
  <c r="H29" i="6311" s="1"/>
  <c r="J16" i="6311"/>
  <c r="D17" i="6311"/>
  <c r="H17" i="6311"/>
  <c r="D18" i="6311"/>
  <c r="H18" i="6311"/>
  <c r="J18" i="6311"/>
  <c r="D19" i="6311"/>
  <c r="H19" i="6311"/>
  <c r="D20" i="6311"/>
  <c r="D21" i="6311"/>
  <c r="H21" i="6311"/>
  <c r="D22" i="6311"/>
  <c r="H22" i="6311"/>
  <c r="J22" i="6311"/>
  <c r="D23" i="6311"/>
  <c r="H23" i="6311"/>
  <c r="J23" i="6311"/>
  <c r="D24" i="6311"/>
  <c r="H24" i="6311"/>
  <c r="J24" i="6311"/>
  <c r="D25" i="6311"/>
  <c r="H25" i="6311"/>
  <c r="J25" i="6311"/>
  <c r="D26" i="6311"/>
  <c r="G26" i="6311"/>
  <c r="H26" i="6311"/>
  <c r="J26" i="6311" s="1"/>
  <c r="D27" i="6311"/>
  <c r="F27" i="6311"/>
  <c r="F29" i="6311" s="1"/>
  <c r="G27" i="6311"/>
  <c r="H27" i="6311"/>
  <c r="J27" i="6311"/>
  <c r="K27" i="6311"/>
  <c r="D29" i="6311"/>
  <c r="K24" i="6311" s="1"/>
  <c r="E29" i="6311"/>
  <c r="E33" i="6311"/>
  <c r="A4" i="7"/>
  <c r="J12" i="7"/>
  <c r="L12" i="7"/>
  <c r="J13" i="7"/>
  <c r="L13" i="7"/>
  <c r="J14" i="7"/>
  <c r="L14" i="7"/>
  <c r="J15" i="7"/>
  <c r="L15" i="7"/>
  <c r="J16" i="7"/>
  <c r="L16" i="7"/>
  <c r="J17" i="7"/>
  <c r="L17" i="7"/>
  <c r="L18" i="7"/>
  <c r="J19" i="7"/>
  <c r="L19" i="7"/>
  <c r="F20" i="7"/>
  <c r="H20" i="7"/>
  <c r="J20" i="7"/>
  <c r="J22" i="7"/>
  <c r="L22" i="7"/>
  <c r="J23" i="7"/>
  <c r="L23" i="7"/>
  <c r="J24" i="7"/>
  <c r="L24" i="7"/>
  <c r="J25" i="7"/>
  <c r="L25" i="7"/>
  <c r="J26" i="7"/>
  <c r="L26" i="7"/>
  <c r="J27" i="7"/>
  <c r="L27" i="7"/>
  <c r="F28" i="7"/>
  <c r="H28" i="7"/>
  <c r="F11" i="6311" s="1"/>
  <c r="J28" i="7"/>
  <c r="J30" i="7"/>
  <c r="J35" i="7" s="1"/>
  <c r="J31" i="7"/>
  <c r="L31" i="7"/>
  <c r="J32" i="7"/>
  <c r="L32" i="7"/>
  <c r="J33" i="7"/>
  <c r="J34" i="7"/>
  <c r="L34" i="7"/>
  <c r="F35" i="7"/>
  <c r="F43" i="7" s="1"/>
  <c r="F48" i="7" s="1"/>
  <c r="F78" i="7" s="1"/>
  <c r="H35" i="7"/>
  <c r="F12" i="6311" s="1"/>
  <c r="J12" i="6311" s="1"/>
  <c r="J37" i="7"/>
  <c r="L37" i="7"/>
  <c r="J38" i="7"/>
  <c r="L38" i="7"/>
  <c r="J39" i="7"/>
  <c r="L39" i="7"/>
  <c r="J40" i="7"/>
  <c r="L40" i="7"/>
  <c r="F41" i="7"/>
  <c r="H41" i="7"/>
  <c r="H43" i="7"/>
  <c r="F37" i="6310" s="1"/>
  <c r="H45" i="7"/>
  <c r="J53" i="7"/>
  <c r="J54" i="7"/>
  <c r="J55" i="7"/>
  <c r="J56" i="7"/>
  <c r="J57" i="7"/>
  <c r="J58" i="7"/>
  <c r="J59" i="7"/>
  <c r="J60" i="7"/>
  <c r="J68" i="7" s="1"/>
  <c r="H72" i="7" s="1"/>
  <c r="J61" i="7"/>
  <c r="J65" i="7"/>
  <c r="J66" i="7"/>
  <c r="J67" i="7"/>
  <c r="F68" i="7"/>
  <c r="H68" i="7"/>
  <c r="H70" i="7"/>
  <c r="H71" i="7"/>
  <c r="F75" i="7"/>
  <c r="A3" i="1"/>
  <c r="D8" i="1"/>
  <c r="D9" i="1"/>
  <c r="C8" i="3" s="1"/>
  <c r="E10" i="1"/>
  <c r="F11" i="1"/>
  <c r="G11" i="1"/>
  <c r="H11" i="1"/>
  <c r="F12" i="1"/>
  <c r="G12" i="1"/>
  <c r="H12" i="1"/>
  <c r="D19" i="1"/>
  <c r="H19" i="1"/>
  <c r="J19" i="1" s="1"/>
  <c r="D20" i="1"/>
  <c r="H20" i="1"/>
  <c r="J20" i="1"/>
  <c r="D21" i="1"/>
  <c r="H21" i="1"/>
  <c r="J21" i="1"/>
  <c r="D22" i="1"/>
  <c r="H22" i="1"/>
  <c r="D24" i="1"/>
  <c r="H24" i="1"/>
  <c r="D25" i="1"/>
  <c r="H25" i="1"/>
  <c r="J25" i="1" s="1"/>
  <c r="D26" i="1"/>
  <c r="H26" i="1"/>
  <c r="J26" i="1"/>
  <c r="D27" i="1"/>
  <c r="F27" i="1"/>
  <c r="H27" i="1"/>
  <c r="J27" i="1"/>
  <c r="D28" i="1"/>
  <c r="J28" i="1" s="1"/>
  <c r="H28" i="1"/>
  <c r="D29" i="1"/>
  <c r="D30" i="1"/>
  <c r="H30" i="1"/>
  <c r="D31" i="1"/>
  <c r="J31" i="1" s="1"/>
  <c r="H31" i="1"/>
  <c r="D32" i="1"/>
  <c r="H32" i="1"/>
  <c r="J32" i="1"/>
  <c r="D33" i="1"/>
  <c r="H33" i="1"/>
  <c r="J33" i="1"/>
  <c r="C17" i="27" s="1"/>
  <c r="D34" i="1"/>
  <c r="H34" i="1"/>
  <c r="J34" i="1"/>
  <c r="C18" i="27" s="1"/>
  <c r="D35" i="1"/>
  <c r="E35" i="1"/>
  <c r="E38" i="1" s="1"/>
  <c r="F22" i="12" s="1"/>
  <c r="G35" i="1"/>
  <c r="H35" i="1"/>
  <c r="D36" i="1"/>
  <c r="F36" i="1"/>
  <c r="G36" i="1"/>
  <c r="H36" i="1"/>
  <c r="J36" i="1"/>
  <c r="C20" i="27" s="1"/>
  <c r="F38" i="1"/>
  <c r="G22" i="12" s="1"/>
  <c r="G24" i="12" s="1"/>
  <c r="J8" i="6310"/>
  <c r="J9" i="6310"/>
  <c r="J10" i="6310"/>
  <c r="J11" i="6310"/>
  <c r="J12" i="6310"/>
  <c r="D13" i="6310"/>
  <c r="J13" i="6310"/>
  <c r="J14" i="6310"/>
  <c r="J15" i="6310"/>
  <c r="J16" i="6310"/>
  <c r="J17" i="6310"/>
  <c r="J18" i="6310"/>
  <c r="F20" i="6310"/>
  <c r="G20" i="6310"/>
  <c r="J21" i="6310"/>
  <c r="J27" i="6310"/>
  <c r="J28" i="6310"/>
  <c r="J29" i="6310"/>
  <c r="J30" i="6310"/>
  <c r="J31" i="6310"/>
  <c r="J32" i="6310"/>
  <c r="J33" i="6310"/>
  <c r="J34" i="6310"/>
  <c r="J35" i="6310"/>
  <c r="E36" i="6310"/>
  <c r="F36" i="6310"/>
  <c r="F39" i="6310" s="1"/>
  <c r="F54" i="6310" s="1"/>
  <c r="G36" i="6310"/>
  <c r="J42" i="6310"/>
  <c r="I43" i="6310"/>
  <c r="J43" i="6310"/>
  <c r="J45" i="6310"/>
  <c r="D46" i="6310"/>
  <c r="G46" i="6310"/>
  <c r="D47" i="6310"/>
  <c r="F47" i="6310"/>
  <c r="G47" i="6310"/>
  <c r="H47" i="6310"/>
  <c r="I47" i="6310"/>
  <c r="J47" i="6310"/>
  <c r="E48" i="6310"/>
  <c r="J48" i="6310" s="1"/>
  <c r="D49" i="6310"/>
  <c r="D50" i="6310"/>
  <c r="F50" i="6310"/>
  <c r="F51" i="6310"/>
  <c r="G51" i="6310"/>
  <c r="A4" i="21"/>
  <c r="K12" i="21"/>
  <c r="M12" i="21"/>
  <c r="G13" i="21"/>
  <c r="I13" i="21"/>
  <c r="K13" i="21"/>
  <c r="K15" i="21"/>
  <c r="M15" i="21"/>
  <c r="K16" i="21"/>
  <c r="M16" i="21"/>
  <c r="K17" i="21"/>
  <c r="M17" i="21"/>
  <c r="G18" i="21"/>
  <c r="G27" i="21" s="1"/>
  <c r="I18" i="21"/>
  <c r="E11" i="6311" s="1"/>
  <c r="K18" i="21"/>
  <c r="K20" i="21"/>
  <c r="K22" i="21" s="1"/>
  <c r="M20" i="21"/>
  <c r="K21" i="21"/>
  <c r="M21" i="21"/>
  <c r="G22" i="21"/>
  <c r="I22" i="21"/>
  <c r="K24" i="21"/>
  <c r="K25" i="21" s="1"/>
  <c r="M24" i="21"/>
  <c r="G25" i="21"/>
  <c r="I25" i="21"/>
  <c r="E12" i="1" s="1"/>
  <c r="I29" i="21"/>
  <c r="K36" i="21"/>
  <c r="K37" i="21"/>
  <c r="K38" i="21"/>
  <c r="G39" i="21"/>
  <c r="I39" i="21"/>
  <c r="K41" i="21"/>
  <c r="K42" i="21" s="1"/>
  <c r="M41" i="21"/>
  <c r="G42" i="21"/>
  <c r="I42" i="21"/>
  <c r="G44" i="21"/>
  <c r="I44" i="21"/>
  <c r="E20" i="6310" s="1"/>
  <c r="I46" i="21"/>
  <c r="G50" i="21"/>
  <c r="A4" i="9"/>
  <c r="J11" i="9"/>
  <c r="F12" i="9"/>
  <c r="H12" i="9"/>
  <c r="H8" i="1" s="1"/>
  <c r="J12" i="9"/>
  <c r="J15" i="9"/>
  <c r="J16" i="9"/>
  <c r="J17" i="9"/>
  <c r="J18" i="9"/>
  <c r="J19" i="9"/>
  <c r="J20" i="9"/>
  <c r="J21" i="9"/>
  <c r="J22" i="9"/>
  <c r="J23" i="9"/>
  <c r="F24" i="9"/>
  <c r="H24" i="9"/>
  <c r="H9" i="1" s="1"/>
  <c r="J27" i="9"/>
  <c r="J28" i="9"/>
  <c r="F29" i="9"/>
  <c r="H29" i="9"/>
  <c r="J29" i="9"/>
  <c r="J32" i="9"/>
  <c r="J33" i="9"/>
  <c r="J34" i="9"/>
  <c r="J35" i="9"/>
  <c r="J36" i="9"/>
  <c r="F37" i="9"/>
  <c r="H37" i="9"/>
  <c r="H11" i="6311" s="1"/>
  <c r="J37" i="9"/>
  <c r="J40" i="9"/>
  <c r="J41" i="9"/>
  <c r="J42" i="9" s="1"/>
  <c r="F42" i="9"/>
  <c r="H42" i="9"/>
  <c r="F46" i="9"/>
  <c r="H19" i="6310" s="1"/>
  <c r="J51" i="9"/>
  <c r="J52" i="9"/>
  <c r="J53" i="9"/>
  <c r="J54" i="9"/>
  <c r="F55" i="9"/>
  <c r="H55" i="9"/>
  <c r="H17" i="1" s="1"/>
  <c r="J55" i="9"/>
  <c r="J58" i="9"/>
  <c r="J62" i="9" s="1"/>
  <c r="J59" i="9"/>
  <c r="J60" i="9"/>
  <c r="J61" i="9"/>
  <c r="F62" i="9"/>
  <c r="H62" i="9"/>
  <c r="J65" i="9"/>
  <c r="J66" i="9"/>
  <c r="J67" i="9"/>
  <c r="J68" i="9"/>
  <c r="J69" i="9"/>
  <c r="J70" i="9"/>
  <c r="J71" i="9"/>
  <c r="J72" i="9"/>
  <c r="F73" i="9"/>
  <c r="F81" i="9" s="1"/>
  <c r="H73" i="9"/>
  <c r="H81" i="9" s="1"/>
  <c r="J75" i="9"/>
  <c r="J76" i="9"/>
  <c r="J77" i="9"/>
  <c r="J79" i="9"/>
  <c r="A4" i="8"/>
  <c r="I12" i="8"/>
  <c r="K12" i="8"/>
  <c r="I13" i="8"/>
  <c r="I19" i="8" s="1"/>
  <c r="K13" i="8"/>
  <c r="I14" i="8"/>
  <c r="K14" i="8"/>
  <c r="I15" i="8"/>
  <c r="K15" i="8"/>
  <c r="I16" i="8"/>
  <c r="K16" i="8"/>
  <c r="I17" i="8"/>
  <c r="K17" i="8"/>
  <c r="I18" i="8"/>
  <c r="K18" i="8"/>
  <c r="E19" i="8"/>
  <c r="G19" i="8"/>
  <c r="I22" i="8"/>
  <c r="I26" i="8" s="1"/>
  <c r="K22" i="8"/>
  <c r="I23" i="8"/>
  <c r="K23" i="8"/>
  <c r="I24" i="8"/>
  <c r="K24" i="8"/>
  <c r="I25" i="8"/>
  <c r="K25" i="8"/>
  <c r="E26" i="8"/>
  <c r="G26" i="8"/>
  <c r="G10" i="1" s="1"/>
  <c r="I29" i="8"/>
  <c r="K29" i="8"/>
  <c r="I30" i="8"/>
  <c r="K30" i="8"/>
  <c r="I31" i="8"/>
  <c r="K31" i="8"/>
  <c r="I32" i="8"/>
  <c r="K32" i="8"/>
  <c r="I33" i="8"/>
  <c r="K33" i="8"/>
  <c r="I34" i="8"/>
  <c r="K34" i="8"/>
  <c r="I35" i="8"/>
  <c r="K35" i="8"/>
  <c r="I36" i="8"/>
  <c r="K36" i="8"/>
  <c r="E37" i="8"/>
  <c r="G37" i="8"/>
  <c r="G11" i="6311" s="1"/>
  <c r="I37" i="8"/>
  <c r="I39" i="8"/>
  <c r="I41" i="8" s="1"/>
  <c r="K39" i="8"/>
  <c r="I40" i="8"/>
  <c r="K40" i="8"/>
  <c r="E41" i="8"/>
  <c r="G41" i="8"/>
  <c r="G12" i="6311" s="1"/>
  <c r="E42" i="8"/>
  <c r="G19" i="6310" s="1"/>
  <c r="G24" i="6310" s="1"/>
  <c r="G44" i="8"/>
  <c r="I52" i="8"/>
  <c r="I53" i="8"/>
  <c r="I54" i="8"/>
  <c r="I55" i="8"/>
  <c r="I56" i="8"/>
  <c r="I59" i="8" s="1"/>
  <c r="I65" i="8" s="1"/>
  <c r="G69" i="8" s="1"/>
  <c r="G72" i="8" s="1"/>
  <c r="I57" i="8"/>
  <c r="I58" i="8"/>
  <c r="E59" i="8"/>
  <c r="G59" i="8"/>
  <c r="G29" i="1" s="1"/>
  <c r="G38" i="1" s="1"/>
  <c r="H22" i="12" s="1"/>
  <c r="I61" i="8"/>
  <c r="I62" i="8"/>
  <c r="I63" i="8"/>
  <c r="E65" i="8"/>
  <c r="E72" i="8" s="1"/>
  <c r="G65" i="8"/>
  <c r="E67" i="8"/>
  <c r="G67" i="8"/>
  <c r="G68" i="8"/>
  <c r="A4" i="22"/>
  <c r="I11" i="22"/>
  <c r="D17" i="1" s="1"/>
  <c r="K13" i="22"/>
  <c r="K14" i="22"/>
  <c r="K15" i="22"/>
  <c r="K16" i="22"/>
  <c r="G17" i="22"/>
  <c r="I17" i="22"/>
  <c r="K19" i="22"/>
  <c r="K20" i="22"/>
  <c r="K21" i="22"/>
  <c r="K22" i="22"/>
  <c r="K23" i="22"/>
  <c r="K28" i="22" s="1"/>
  <c r="K24" i="22"/>
  <c r="K25" i="22"/>
  <c r="K26" i="22"/>
  <c r="K27" i="22"/>
  <c r="G28" i="22"/>
  <c r="I28" i="22"/>
  <c r="K30" i="22"/>
  <c r="K31" i="22"/>
  <c r="K32" i="22"/>
  <c r="K34" i="22"/>
  <c r="K35" i="22"/>
  <c r="K36" i="22"/>
  <c r="K37" i="22"/>
  <c r="G38" i="22"/>
  <c r="D36" i="6310" s="1"/>
  <c r="I38" i="22"/>
  <c r="D20" i="6310" s="1"/>
  <c r="G40" i="22"/>
  <c r="D51" i="6310" s="1"/>
  <c r="J51" i="6310" s="1"/>
  <c r="I40" i="22"/>
  <c r="I41" i="22"/>
  <c r="I42" i="22"/>
  <c r="G45" i="22"/>
  <c r="A4" i="2"/>
  <c r="K11" i="2"/>
  <c r="M11" i="2"/>
  <c r="K12" i="2"/>
  <c r="M12" i="2"/>
  <c r="K13" i="2"/>
  <c r="M13" i="2"/>
  <c r="G14" i="2"/>
  <c r="I14" i="2"/>
  <c r="D8" i="6311" s="1"/>
  <c r="K16" i="2"/>
  <c r="M16" i="2"/>
  <c r="K17" i="2"/>
  <c r="K18" i="2" s="1"/>
  <c r="M17" i="2"/>
  <c r="G18" i="2"/>
  <c r="I18" i="2"/>
  <c r="D9" i="6311" s="1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G38" i="2"/>
  <c r="I38" i="2"/>
  <c r="D10" i="6311" s="1"/>
  <c r="K38" i="2"/>
  <c r="I40" i="2"/>
  <c r="K40" i="2"/>
  <c r="M40" i="2"/>
  <c r="K41" i="2"/>
  <c r="K42" i="2"/>
  <c r="M42" i="2"/>
  <c r="I43" i="2"/>
  <c r="K44" i="2"/>
  <c r="M44" i="2"/>
  <c r="K45" i="2"/>
  <c r="M45" i="2"/>
  <c r="K46" i="2"/>
  <c r="M46" i="2"/>
  <c r="K47" i="2"/>
  <c r="M47" i="2"/>
  <c r="K48" i="2"/>
  <c r="M48" i="2"/>
  <c r="K50" i="2"/>
  <c r="M50" i="2"/>
  <c r="K51" i="2"/>
  <c r="M51" i="2"/>
  <c r="K52" i="2"/>
  <c r="M52" i="2"/>
  <c r="K53" i="2"/>
  <c r="M53" i="2"/>
  <c r="I54" i="2"/>
  <c r="K54" i="2"/>
  <c r="M54" i="2"/>
  <c r="G55" i="2"/>
  <c r="G68" i="2" s="1"/>
  <c r="K57" i="2"/>
  <c r="M57" i="2"/>
  <c r="K58" i="2"/>
  <c r="M58" i="2"/>
  <c r="K59" i="2"/>
  <c r="K66" i="2" s="1"/>
  <c r="M59" i="2"/>
  <c r="K60" i="2"/>
  <c r="M60" i="2"/>
  <c r="K61" i="2"/>
  <c r="M61" i="2"/>
  <c r="M62" i="2"/>
  <c r="K63" i="2"/>
  <c r="M63" i="2"/>
  <c r="K64" i="2"/>
  <c r="M64" i="2"/>
  <c r="K65" i="2"/>
  <c r="M65" i="2"/>
  <c r="G66" i="2"/>
  <c r="I66" i="2"/>
  <c r="D12" i="6311" s="1"/>
  <c r="G70" i="2"/>
  <c r="I70" i="2"/>
  <c r="I71" i="2"/>
  <c r="G80" i="2"/>
  <c r="G82" i="2"/>
  <c r="A4" i="10"/>
  <c r="J12" i="10"/>
  <c r="L12" i="10"/>
  <c r="J13" i="10"/>
  <c r="L13" i="10"/>
  <c r="J14" i="10"/>
  <c r="L14" i="10"/>
  <c r="J15" i="10"/>
  <c r="L15" i="10"/>
  <c r="J16" i="10"/>
  <c r="L16" i="10"/>
  <c r="J17" i="10"/>
  <c r="L17" i="10"/>
  <c r="F18" i="10"/>
  <c r="H18" i="10"/>
  <c r="I11" i="1" s="1"/>
  <c r="I14" i="1" s="1"/>
  <c r="J20" i="10"/>
  <c r="J21" i="10" s="1"/>
  <c r="L20" i="10"/>
  <c r="F21" i="10"/>
  <c r="H21" i="10"/>
  <c r="I12" i="1" s="1"/>
  <c r="F23" i="10"/>
  <c r="I19" i="6310" s="1"/>
  <c r="H23" i="10"/>
  <c r="I37" i="6310" s="1"/>
  <c r="H25" i="10"/>
  <c r="F28" i="10"/>
  <c r="J33" i="10"/>
  <c r="J41" i="10" s="1"/>
  <c r="H44" i="10" s="1"/>
  <c r="J34" i="10"/>
  <c r="J35" i="10"/>
  <c r="J36" i="10"/>
  <c r="J37" i="10"/>
  <c r="J38" i="10"/>
  <c r="J39" i="10"/>
  <c r="F41" i="10"/>
  <c r="I36" i="6310" s="1"/>
  <c r="I39" i="6310" s="1"/>
  <c r="I54" i="6310" s="1"/>
  <c r="H41" i="10"/>
  <c r="H43" i="10"/>
  <c r="H20" i="6310" l="1"/>
  <c r="H24" i="6310" s="1"/>
  <c r="J81" i="9"/>
  <c r="D19" i="6310"/>
  <c r="G75" i="2"/>
  <c r="H14" i="1"/>
  <c r="H42" i="1" s="1"/>
  <c r="I21" i="6311"/>
  <c r="I29" i="6311" s="1"/>
  <c r="H47" i="10"/>
  <c r="I20" i="6310"/>
  <c r="D10" i="1"/>
  <c r="G9" i="6311"/>
  <c r="G14" i="6311" s="1"/>
  <c r="G9" i="1"/>
  <c r="K39" i="21"/>
  <c r="K44" i="21" s="1"/>
  <c r="I47" i="21" s="1"/>
  <c r="I50" i="21" s="1"/>
  <c r="I24" i="6310"/>
  <c r="I57" i="6310" s="1"/>
  <c r="K17" i="22"/>
  <c r="K38" i="22" s="1"/>
  <c r="I43" i="22" s="1"/>
  <c r="I45" i="22" s="1"/>
  <c r="E47" i="8"/>
  <c r="E77" i="8" s="1"/>
  <c r="H36" i="6310"/>
  <c r="J36" i="6310" s="1"/>
  <c r="F85" i="9"/>
  <c r="F90" i="9" s="1"/>
  <c r="J73" i="9"/>
  <c r="H38" i="1"/>
  <c r="I22" i="12" s="1"/>
  <c r="M30" i="21"/>
  <c r="I30" i="21" s="1"/>
  <c r="K30" i="21" s="1"/>
  <c r="D24" i="6310"/>
  <c r="I30" i="1"/>
  <c r="I38" i="1" s="1"/>
  <c r="J22" i="12" s="1"/>
  <c r="J8" i="1"/>
  <c r="H24" i="12"/>
  <c r="K45" i="8"/>
  <c r="G45" i="8" s="1"/>
  <c r="I45" i="8" s="1"/>
  <c r="F19" i="6310"/>
  <c r="F24" i="6310" s="1"/>
  <c r="F57" i="6310" s="1"/>
  <c r="C18" i="3"/>
  <c r="J15" i="6311"/>
  <c r="K15" i="6311"/>
  <c r="M43" i="2"/>
  <c r="M72" i="2" s="1"/>
  <c r="I72" i="2" s="1"/>
  <c r="K72" i="2" s="1"/>
  <c r="M41" i="2"/>
  <c r="K43" i="2"/>
  <c r="K55" i="2" s="1"/>
  <c r="K68" i="2" s="1"/>
  <c r="I55" i="2"/>
  <c r="H10" i="1"/>
  <c r="H10" i="6311"/>
  <c r="H14" i="6311" s="1"/>
  <c r="H33" i="6311" s="1"/>
  <c r="H75" i="7"/>
  <c r="I33" i="6311"/>
  <c r="J18" i="10"/>
  <c r="J23" i="10" s="1"/>
  <c r="J28" i="10" s="1"/>
  <c r="H27" i="10" s="1"/>
  <c r="C16" i="3"/>
  <c r="J17" i="1"/>
  <c r="D38" i="1"/>
  <c r="G42" i="8"/>
  <c r="J41" i="7"/>
  <c r="J43" i="7" s="1"/>
  <c r="K23" i="6311"/>
  <c r="K25" i="6311"/>
  <c r="K20" i="6311"/>
  <c r="K16" i="6311"/>
  <c r="K18" i="6311"/>
  <c r="J8" i="6311"/>
  <c r="F24" i="12"/>
  <c r="J35" i="1"/>
  <c r="C19" i="27" s="1"/>
  <c r="C21" i="3"/>
  <c r="J29" i="1"/>
  <c r="C17" i="3"/>
  <c r="J22" i="1"/>
  <c r="K23" i="1" s="1"/>
  <c r="C15" i="27" s="1"/>
  <c r="I42" i="8"/>
  <c r="I47" i="8" s="1"/>
  <c r="G46" i="8" s="1"/>
  <c r="J24" i="9"/>
  <c r="J46" i="9" s="1"/>
  <c r="L46" i="7"/>
  <c r="H46" i="7" s="1"/>
  <c r="J46" i="7" s="1"/>
  <c r="K26" i="6311"/>
  <c r="K21" i="6311"/>
  <c r="J17" i="6311"/>
  <c r="K17" i="6311"/>
  <c r="K14" i="2"/>
  <c r="K27" i="21"/>
  <c r="K32" i="21" s="1"/>
  <c r="I31" i="21" s="1"/>
  <c r="J46" i="6310"/>
  <c r="L54" i="6310" s="1"/>
  <c r="E14" i="1"/>
  <c r="E42" i="1" s="1"/>
  <c r="F10" i="6311"/>
  <c r="F14" i="6311" s="1"/>
  <c r="F33" i="6311" s="1"/>
  <c r="F10" i="1"/>
  <c r="F14" i="1" s="1"/>
  <c r="F42" i="1" s="1"/>
  <c r="K19" i="12"/>
  <c r="L9" i="12"/>
  <c r="L19" i="12"/>
  <c r="J24" i="12"/>
  <c r="L14" i="12"/>
  <c r="G32" i="21"/>
  <c r="G55" i="21" s="1"/>
  <c r="E19" i="6310"/>
  <c r="E24" i="6310" s="1"/>
  <c r="L26" i="10"/>
  <c r="H26" i="10" s="1"/>
  <c r="J26" i="10" s="1"/>
  <c r="H46" i="9"/>
  <c r="K22" i="6311"/>
  <c r="J19" i="6311"/>
  <c r="K19" i="6311"/>
  <c r="I24" i="12"/>
  <c r="I27" i="21"/>
  <c r="J24" i="1"/>
  <c r="G20" i="6311"/>
  <c r="E11" i="1"/>
  <c r="K11" i="22"/>
  <c r="D12" i="1"/>
  <c r="F47" i="10"/>
  <c r="F52" i="10" s="1"/>
  <c r="K75" i="2" l="1"/>
  <c r="I73" i="2" s="1"/>
  <c r="J48" i="7"/>
  <c r="H47" i="7" s="1"/>
  <c r="J30" i="1"/>
  <c r="K38" i="1" s="1"/>
  <c r="G14" i="1"/>
  <c r="G42" i="1" s="1"/>
  <c r="J9" i="1"/>
  <c r="C6" i="27" s="1"/>
  <c r="G37" i="6310"/>
  <c r="G39" i="6310" s="1"/>
  <c r="G54" i="6310" s="1"/>
  <c r="G57" i="6310" s="1"/>
  <c r="G47" i="8"/>
  <c r="G77" i="8" s="1"/>
  <c r="I42" i="1"/>
  <c r="H57" i="6310"/>
  <c r="L13" i="12"/>
  <c r="L15" i="12"/>
  <c r="L11" i="12"/>
  <c r="L10" i="12"/>
  <c r="L18" i="12" s="1"/>
  <c r="L16" i="12"/>
  <c r="L12" i="12"/>
  <c r="E22" i="12"/>
  <c r="J38" i="1"/>
  <c r="J20" i="6310"/>
  <c r="G78" i="2"/>
  <c r="G49" i="22"/>
  <c r="G29" i="6311"/>
  <c r="J29" i="6311" s="1"/>
  <c r="J20" i="6311"/>
  <c r="E57" i="6310"/>
  <c r="C14" i="27"/>
  <c r="D11" i="6311"/>
  <c r="D11" i="1"/>
  <c r="I68" i="2"/>
  <c r="C9" i="3"/>
  <c r="J10" i="1"/>
  <c r="C7" i="27" s="1"/>
  <c r="J19" i="6310"/>
  <c r="L24" i="6310" s="1"/>
  <c r="J24" i="6310"/>
  <c r="K32" i="1"/>
  <c r="C16" i="27" s="1"/>
  <c r="C24" i="3"/>
  <c r="F16" i="3" s="1"/>
  <c r="H28" i="10"/>
  <c r="H52" i="10" s="1"/>
  <c r="E37" i="6310"/>
  <c r="E39" i="6310" s="1"/>
  <c r="E54" i="6310" s="1"/>
  <c r="I32" i="21"/>
  <c r="I55" i="21" s="1"/>
  <c r="J10" i="6311"/>
  <c r="H48" i="7"/>
  <c r="H78" i="7" s="1"/>
  <c r="J21" i="6311"/>
  <c r="J9" i="6311"/>
  <c r="C5" i="27"/>
  <c r="G33" i="6311"/>
  <c r="H39" i="6310"/>
  <c r="H54" i="6310" s="1"/>
  <c r="J12" i="1"/>
  <c r="C9" i="27" s="1"/>
  <c r="C11" i="3"/>
  <c r="H83" i="9"/>
  <c r="H37" i="6310"/>
  <c r="F17" i="3" l="1"/>
  <c r="F23" i="3" s="1"/>
  <c r="K22" i="12"/>
  <c r="K24" i="12" s="1"/>
  <c r="E24" i="12"/>
  <c r="D16" i="27"/>
  <c r="D18" i="3"/>
  <c r="J11" i="1"/>
  <c r="C8" i="27" s="1"/>
  <c r="C10" i="3"/>
  <c r="D14" i="1"/>
  <c r="J11" i="6311"/>
  <c r="D14" i="6311"/>
  <c r="D11" i="3"/>
  <c r="F19" i="3"/>
  <c r="D22" i="3"/>
  <c r="D19" i="3"/>
  <c r="F22" i="3"/>
  <c r="F20" i="3"/>
  <c r="D20" i="3"/>
  <c r="C21" i="27"/>
  <c r="D9" i="27"/>
  <c r="D7" i="27"/>
  <c r="C13" i="3"/>
  <c r="K14" i="1"/>
  <c r="K42" i="1" s="1"/>
  <c r="F21" i="3"/>
  <c r="D37" i="6310"/>
  <c r="I75" i="2"/>
  <c r="I49" i="22" s="1"/>
  <c r="F18" i="3"/>
  <c r="C11" i="27"/>
  <c r="D5" i="27" s="1"/>
  <c r="D21" i="3"/>
  <c r="J83" i="9"/>
  <c r="J85" i="9" s="1"/>
  <c r="H85" i="9"/>
  <c r="H90" i="9" s="1"/>
  <c r="D16" i="3"/>
  <c r="D17" i="3"/>
  <c r="D6" i="27"/>
  <c r="D23" i="3" l="1"/>
  <c r="D17" i="27"/>
  <c r="D20" i="27"/>
  <c r="D18" i="27"/>
  <c r="D15" i="27"/>
  <c r="D19" i="27"/>
  <c r="J14" i="6311"/>
  <c r="D33" i="6311"/>
  <c r="J33" i="6311" s="1"/>
  <c r="C28" i="3"/>
  <c r="D7" i="3"/>
  <c r="D8" i="3"/>
  <c r="J14" i="1"/>
  <c r="D42" i="1"/>
  <c r="J42" i="1" s="1"/>
  <c r="D9" i="3"/>
  <c r="D10" i="3"/>
  <c r="J37" i="6310"/>
  <c r="L39" i="6310" s="1"/>
  <c r="L55" i="6310" s="1"/>
  <c r="D39" i="6310"/>
  <c r="D14" i="27"/>
  <c r="D21" i="27" s="1"/>
  <c r="C25" i="27"/>
  <c r="D8" i="27"/>
  <c r="D11" i="27" s="1"/>
  <c r="D13" i="3" l="1"/>
  <c r="J39" i="6310"/>
  <c r="D54" i="6310"/>
  <c r="J54" i="6310" l="1"/>
  <c r="J57" i="6310" s="1"/>
  <c r="D57" i="6310"/>
</calcChain>
</file>

<file path=xl/sharedStrings.xml><?xml version="1.0" encoding="utf-8"?>
<sst xmlns="http://schemas.openxmlformats.org/spreadsheetml/2006/main" count="633" uniqueCount="332">
  <si>
    <t>Accounts Receivable</t>
  </si>
  <si>
    <t>Due From Other Funds</t>
  </si>
  <si>
    <t>Stores Inventory</t>
  </si>
  <si>
    <t>Other Current Assets</t>
  </si>
  <si>
    <t>Fixed Assets</t>
  </si>
  <si>
    <t>Salaries Payable</t>
  </si>
  <si>
    <t>Accounts Payable</t>
  </si>
  <si>
    <t>Deferred Revenue</t>
  </si>
  <si>
    <t>FEDERAL DIRECT</t>
  </si>
  <si>
    <t>STATE SOURCES</t>
  </si>
  <si>
    <t>LOCAL SOURCES</t>
  </si>
  <si>
    <t>MAINTENANCE OF PLANT</t>
  </si>
  <si>
    <t>COMMUNITY SERVICES</t>
  </si>
  <si>
    <t>DEBT SERVICE</t>
  </si>
  <si>
    <t>General</t>
  </si>
  <si>
    <t>DUVAL COUNTY SCHOOL BOARD</t>
  </si>
  <si>
    <t>Debt</t>
  </si>
  <si>
    <t>Service</t>
  </si>
  <si>
    <t>Capital</t>
  </si>
  <si>
    <t>Projects</t>
  </si>
  <si>
    <t>Due to Other Funds</t>
  </si>
  <si>
    <t>Internal</t>
  </si>
  <si>
    <t>Due From Other Agencies</t>
  </si>
  <si>
    <t>Total</t>
  </si>
  <si>
    <t>ASSETS AND OTHER DEBITS:</t>
  </si>
  <si>
    <t>Total Assets and Other Debits</t>
  </si>
  <si>
    <t>RESERVES AND FUND BALANCE</t>
  </si>
  <si>
    <t>Total Liabilities, Reserves and Fund Balance</t>
  </si>
  <si>
    <t>Investment in General Fixed Assets</t>
  </si>
  <si>
    <t>Retained Earnings</t>
  </si>
  <si>
    <t>Construction Contracts Payable</t>
  </si>
  <si>
    <t>REVENUE:</t>
  </si>
  <si>
    <t>OTHER FINANCING SOURCES</t>
  </si>
  <si>
    <t>FEDERAL THROUGH STATE</t>
  </si>
  <si>
    <t>TOTAL REVENUE</t>
  </si>
  <si>
    <t>GENERAL SUPPORT SERVICES:</t>
  </si>
  <si>
    <t>INSTRUCTIONAL SUPPORT:</t>
  </si>
  <si>
    <t>*Does not include Account Groups</t>
  </si>
  <si>
    <t>INSTRUCTION:</t>
  </si>
  <si>
    <t>EXCESS (DEFICIT) REVENUES</t>
  </si>
  <si>
    <t>OVER (UNDER) EXPENDITURES</t>
  </si>
  <si>
    <t>TOTAL EXPENDITURES</t>
  </si>
  <si>
    <t>EXPENDITURES:</t>
  </si>
  <si>
    <t>COMBINED STATEMENT OF REVENUES AND EXPENDITURES</t>
  </si>
  <si>
    <t>Vocational-Technical</t>
  </si>
  <si>
    <t>Other Instruction</t>
  </si>
  <si>
    <t>Pupil Personnel Services</t>
  </si>
  <si>
    <t>Instructional Media Services</t>
  </si>
  <si>
    <t>Instruction and Curriculum</t>
  </si>
  <si>
    <t>Instructional Staff Training</t>
  </si>
  <si>
    <t>Board Office</t>
  </si>
  <si>
    <t>General Administration</t>
  </si>
  <si>
    <t>School Administration</t>
  </si>
  <si>
    <t>Facilities Acquisition &amp; Construction</t>
  </si>
  <si>
    <t>Fiscal Services</t>
  </si>
  <si>
    <t>Food Services</t>
  </si>
  <si>
    <t>Central Services</t>
  </si>
  <si>
    <t>Pupil Transportation Services</t>
  </si>
  <si>
    <t>Operation of Plant</t>
  </si>
  <si>
    <t>Basic Instruction</t>
  </si>
  <si>
    <t>Exceptional Student</t>
  </si>
  <si>
    <t>Maintenance of Plant</t>
  </si>
  <si>
    <t>Community Services</t>
  </si>
  <si>
    <t>Debt Service</t>
  </si>
  <si>
    <t>Federal Impact Funds</t>
  </si>
  <si>
    <t>R.O.T.C.</t>
  </si>
  <si>
    <t>Medicaid</t>
  </si>
  <si>
    <t>State Forest Funds</t>
  </si>
  <si>
    <t>State License Tax</t>
  </si>
  <si>
    <t>Transportation</t>
  </si>
  <si>
    <t>Pre-School Projects</t>
  </si>
  <si>
    <t>Teacher Training</t>
  </si>
  <si>
    <t>Rent</t>
  </si>
  <si>
    <t>Interest</t>
  </si>
  <si>
    <t>Loss Recoveries</t>
  </si>
  <si>
    <t>State Sources:</t>
  </si>
  <si>
    <t>Local Sources:</t>
  </si>
  <si>
    <t>STATEMENT OF REVENUES AND EXPENDITURES</t>
  </si>
  <si>
    <t>GENERAL FUND</t>
  </si>
  <si>
    <t>Total Federal</t>
  </si>
  <si>
    <t>Other Financing Sources</t>
  </si>
  <si>
    <t>Total Local Sources</t>
  </si>
  <si>
    <t>Student Fees:</t>
  </si>
  <si>
    <t>TOTAL REVENUES</t>
  </si>
  <si>
    <t>REVENUES:</t>
  </si>
  <si>
    <t>Instruction:</t>
  </si>
  <si>
    <t>Instructional Support Services:</t>
  </si>
  <si>
    <t>General Support Services:</t>
  </si>
  <si>
    <t>Total Instruction</t>
  </si>
  <si>
    <t>Total Instructional Support</t>
  </si>
  <si>
    <t>Total General Support</t>
  </si>
  <si>
    <t>Miscellaneous State Revenue</t>
  </si>
  <si>
    <t>Instructional Materials</t>
  </si>
  <si>
    <t>Supplemental Academic Ins.</t>
  </si>
  <si>
    <t>DEBT SERVICE FUND</t>
  </si>
  <si>
    <t>INTERNAL SERVICE FUND</t>
  </si>
  <si>
    <t>CAPITAL PROJECTS FUND</t>
  </si>
  <si>
    <t>Tax Redemptions</t>
  </si>
  <si>
    <t>Total State Sources</t>
  </si>
  <si>
    <t>Transfers &amp; Other Sources</t>
  </si>
  <si>
    <t>Debt Service:</t>
  </si>
  <si>
    <t>PECO</t>
  </si>
  <si>
    <t>Classrooms First</t>
  </si>
  <si>
    <t>SIT Funds</t>
  </si>
  <si>
    <t>Effort Index</t>
  </si>
  <si>
    <t>Other Financing Sources:</t>
  </si>
  <si>
    <t>State Auto, CO &amp; DS Distributed</t>
  </si>
  <si>
    <t>School Lunch Act</t>
  </si>
  <si>
    <t>Lunch Reimbursement</t>
  </si>
  <si>
    <t>Summer Food Program</t>
  </si>
  <si>
    <t>Categorical State</t>
  </si>
  <si>
    <t>Breakfast Supplement</t>
  </si>
  <si>
    <t>Lunch Supplement</t>
  </si>
  <si>
    <t>Food Service</t>
  </si>
  <si>
    <t>Other Food Sales</t>
  </si>
  <si>
    <t>All FUNDS</t>
  </si>
  <si>
    <t>Diff.</t>
  </si>
  <si>
    <t>LIABILITIES AND OTHER CREDITS:</t>
  </si>
  <si>
    <t>Total Liabilities and Other Credits</t>
  </si>
  <si>
    <t>TOTAL REVENUES AND FUND BALANCE</t>
  </si>
  <si>
    <t>BEGINNING FUND BALANCE</t>
  </si>
  <si>
    <t>Library Books</t>
  </si>
  <si>
    <t>Audio Visual Materials</t>
  </si>
  <si>
    <t>Buildings and Fixed Equipment</t>
  </si>
  <si>
    <t>Land</t>
  </si>
  <si>
    <t>Remodeling and Renovations</t>
  </si>
  <si>
    <t>Computer Software</t>
  </si>
  <si>
    <t>ACTUAL</t>
  </si>
  <si>
    <t>Other Miscellaneous Federal</t>
  </si>
  <si>
    <t>Florida Education Finance Program</t>
  </si>
  <si>
    <t>CO &amp; DS withheld for Administrative</t>
  </si>
  <si>
    <t>Racing Commission Funds</t>
  </si>
  <si>
    <t>Discretionary Lottery Funds</t>
  </si>
  <si>
    <t>Public School Technology</t>
  </si>
  <si>
    <t>Florida Teacher Lead Program</t>
  </si>
  <si>
    <t>Other Course and Class Fees</t>
  </si>
  <si>
    <t>Other Authorized Student Fees</t>
  </si>
  <si>
    <t>District School Tax</t>
  </si>
  <si>
    <t>Transfers In:</t>
  </si>
  <si>
    <t>from Capital Project Funds</t>
  </si>
  <si>
    <t>Curriculum Development</t>
  </si>
  <si>
    <t>Facilities Acquisition and Construction</t>
  </si>
  <si>
    <t>To Special Revenue Funds</t>
  </si>
  <si>
    <t>To Trust and Agency Funds</t>
  </si>
  <si>
    <t>Transfers Out:</t>
  </si>
  <si>
    <t>BUDGET</t>
  </si>
  <si>
    <t>YEAR-TO-DATE</t>
  </si>
  <si>
    <t>Unappropriated Fund Balance</t>
  </si>
  <si>
    <t>CO&amp;DS Withheld for SBE/COBI Bonds</t>
  </si>
  <si>
    <t>District Interest &amp; Sinking Taxes</t>
  </si>
  <si>
    <t>from Capital Projects Funds</t>
  </si>
  <si>
    <t>Fees</t>
  </si>
  <si>
    <t>Redemption of Principal</t>
  </si>
  <si>
    <t>TOTAL EXPENDITURES, RESERVES &amp; FUND BALANCE</t>
  </si>
  <si>
    <t>District Capital Improvement Tax</t>
  </si>
  <si>
    <t>Miscellaneous Local Revenue</t>
  </si>
  <si>
    <t>Other Miscellaneous State</t>
  </si>
  <si>
    <t>Improvements other than Buildings</t>
  </si>
  <si>
    <t>Motor Vehicles (Include Buses)</t>
  </si>
  <si>
    <t>Furniture, Fixtures and Equipment</t>
  </si>
  <si>
    <t>USDA Donated Commodities</t>
  </si>
  <si>
    <t>Total Federal Sources</t>
  </si>
  <si>
    <t>Other Miscellaneous Local</t>
  </si>
  <si>
    <t>Miscellaneous</t>
  </si>
  <si>
    <t>Vocational Education Act</t>
  </si>
  <si>
    <t>Job Training Partnership Act (JTPA)</t>
  </si>
  <si>
    <t>Drug Free Schools</t>
  </si>
  <si>
    <t>Eisenhower Math and Science</t>
  </si>
  <si>
    <t>Education for the Handicapped Act (PL 94-142)</t>
  </si>
  <si>
    <t>Other Federal through State</t>
  </si>
  <si>
    <t>Total Federal through State</t>
  </si>
  <si>
    <t>Total Federal Direct</t>
  </si>
  <si>
    <t>Federal Through State:</t>
  </si>
  <si>
    <t>Other Miscellaneous State Revenue</t>
  </si>
  <si>
    <t>Other Debits</t>
  </si>
  <si>
    <t>To Debt Service Funds</t>
  </si>
  <si>
    <t>Other Current Liabilities</t>
  </si>
  <si>
    <t>Deposits Payable (P/R Ded,W/holdings)</t>
  </si>
  <si>
    <t>Fund Balance Reserved:</t>
  </si>
  <si>
    <t>For State Categorical Funds</t>
  </si>
  <si>
    <t>For Inventory</t>
  </si>
  <si>
    <t>For Debt Service</t>
  </si>
  <si>
    <t>Diagnostic Resource Center</t>
  </si>
  <si>
    <t>Tuition (Non-resident)</t>
  </si>
  <si>
    <t>Excess Fees</t>
  </si>
  <si>
    <t>Federal through State:</t>
  </si>
  <si>
    <t>National Forest Funds</t>
  </si>
  <si>
    <t>Interest Including Profit on Investments</t>
  </si>
  <si>
    <t>Gifts, Grants and Bequests</t>
  </si>
  <si>
    <t>Salaries</t>
  </si>
  <si>
    <t>Employee Benefits</t>
  </si>
  <si>
    <t>Purchased Services</t>
  </si>
  <si>
    <t>Materials and Supplies</t>
  </si>
  <si>
    <t>Capital Outlay</t>
  </si>
  <si>
    <t>Other Expenses</t>
  </si>
  <si>
    <t>Food Services:</t>
  </si>
  <si>
    <t>General Support Services</t>
  </si>
  <si>
    <t>Energy Services</t>
  </si>
  <si>
    <t>Appropriations</t>
  </si>
  <si>
    <t>Revenue</t>
  </si>
  <si>
    <t>School Aged Child Care Fees</t>
  </si>
  <si>
    <t>Other Schools, Courses &amp; Fees</t>
  </si>
  <si>
    <t>from Trust and Agency Funds</t>
  </si>
  <si>
    <t>District I &amp; S bond Tax</t>
  </si>
  <si>
    <t>District Local Capital Improvement Tax</t>
  </si>
  <si>
    <t>Sale of Land and Equipment</t>
  </si>
  <si>
    <t>Loans and Capital Lease Agreements</t>
  </si>
  <si>
    <t>COLLECTED/SPENT</t>
  </si>
  <si>
    <t>Instructional Services</t>
  </si>
  <si>
    <t>97/980</t>
  </si>
  <si>
    <t>97/940</t>
  </si>
  <si>
    <t>Payroll Adjustments</t>
  </si>
  <si>
    <t>Total Federal Through State</t>
  </si>
  <si>
    <t>Federal Direct:</t>
  </si>
  <si>
    <t>Total Transfers &amp; Other Financing Sources</t>
  </si>
  <si>
    <t>Total Other Financing Sources</t>
  </si>
  <si>
    <t>97/920</t>
  </si>
  <si>
    <t>97/910</t>
  </si>
  <si>
    <t>To General Fund</t>
  </si>
  <si>
    <t>Cash</t>
  </si>
  <si>
    <t>Due From Reinsurer</t>
  </si>
  <si>
    <t>Estimated Insurance Claims Liability</t>
  </si>
  <si>
    <t>Education Consolidation and Improve. Act (Chapter 2)</t>
  </si>
  <si>
    <t>Other Miscellaneous Local Revenue</t>
  </si>
  <si>
    <t>Transfers-In:</t>
  </si>
  <si>
    <t>Transfers-Out:</t>
  </si>
  <si>
    <t>From General Fund</t>
  </si>
  <si>
    <t>Total Transfers-In</t>
  </si>
  <si>
    <t>Expenditures</t>
  </si>
  <si>
    <t>Investments - SBA</t>
  </si>
  <si>
    <t>Investments - Other</t>
  </si>
  <si>
    <t>Encumbrances</t>
  </si>
  <si>
    <t>Due to Other Agencies</t>
  </si>
  <si>
    <t>Interest on Investments</t>
  </si>
  <si>
    <t>Premium Revenue</t>
  </si>
  <si>
    <t>UNDER</t>
  </si>
  <si>
    <t>(OVER)</t>
  </si>
  <si>
    <t>Refund of Prior Expenditures</t>
  </si>
  <si>
    <t>Supplemental Insurance Purchase</t>
  </si>
  <si>
    <t>Supplies</t>
  </si>
  <si>
    <t>BEGINNING RETAINED EARNINGS</t>
  </si>
  <si>
    <t>ENDING RETAINED EARNINGS</t>
  </si>
  <si>
    <t>ESTIMATED REVENUE NOT RECEIVED</t>
  </si>
  <si>
    <t>UNEXPENDED BALANCE</t>
  </si>
  <si>
    <t>UNAPPROPRIATED EXCESS RECEIPTS</t>
  </si>
  <si>
    <t>Central Services:</t>
  </si>
  <si>
    <t>TOTAL EXPENDITURES AND ENDING BALANCE</t>
  </si>
  <si>
    <t>TOTAL REVENUES AND BEGINNING BALANCES</t>
  </si>
  <si>
    <t>ENDING FUND BALANCE</t>
  </si>
  <si>
    <t>ENDING RESERVE FOR DEBT SERVICE</t>
  </si>
  <si>
    <t>TOTAL EXPENDITURES AND TRANSFERS</t>
  </si>
  <si>
    <t>SPECIAL REVENUE FUND - FOOD SERVICES</t>
  </si>
  <si>
    <t>Class Size Reduction</t>
  </si>
  <si>
    <t>RESERVE FOR INVENTORY</t>
  </si>
  <si>
    <t>Reserve for Encumbrances</t>
  </si>
  <si>
    <t>TRANSFERS &amp; OTHER MISC</t>
  </si>
  <si>
    <t>TOTAL REVENUES AND BEGINNING BALANCE</t>
  </si>
  <si>
    <t>Misc. Local Revenue</t>
  </si>
  <si>
    <t>Estimated Revenue</t>
  </si>
  <si>
    <t>EXPENDITURES BY OBJECT - ALL FUNDS</t>
  </si>
  <si>
    <t>Material and Supplies</t>
  </si>
  <si>
    <t>Transfers</t>
  </si>
  <si>
    <t>From Special Revenue Fund</t>
  </si>
  <si>
    <t>UNAPPROPRIATED FUND BALANCE</t>
  </si>
  <si>
    <t>Other Claims Expense</t>
  </si>
  <si>
    <t>Breakfast Reimbursement</t>
  </si>
  <si>
    <t>Student Breakfast</t>
  </si>
  <si>
    <t>A La Carte Meals</t>
  </si>
  <si>
    <t>Adult Meals</t>
  </si>
  <si>
    <t>Student Lunches</t>
  </si>
  <si>
    <t>Unrealized Gain (Loss) on Investments</t>
  </si>
  <si>
    <t>COPS</t>
  </si>
  <si>
    <t>From Special Revenue</t>
  </si>
  <si>
    <t>Teacher Recruitment</t>
  </si>
  <si>
    <t>97/930</t>
  </si>
  <si>
    <t>To Capital Projects Fund</t>
  </si>
  <si>
    <t>from Special Revenue Funds</t>
  </si>
  <si>
    <t>Other Operating Revenue</t>
  </si>
  <si>
    <t>Prior Year Expense Refund</t>
  </si>
  <si>
    <t>School Recognition Funds</t>
  </si>
  <si>
    <t>Preschool Program Fees</t>
  </si>
  <si>
    <t>PreK Early Intervention Fees</t>
  </si>
  <si>
    <t>Instruction</t>
  </si>
  <si>
    <t>Instructional Support</t>
  </si>
  <si>
    <t>Other Misc.</t>
  </si>
  <si>
    <t>Adjustments to Fund Balance/Inventory</t>
  </si>
  <si>
    <t>Sale of Buildings</t>
  </si>
  <si>
    <t>Report Z-9</t>
  </si>
  <si>
    <t>PreK Early Intervention</t>
  </si>
  <si>
    <t>Charges for Services</t>
  </si>
  <si>
    <t>PRIOR YEAR ADJUSTMENT TO FUND BALANCE</t>
  </si>
  <si>
    <t>Diagnostic and Learning Resources Centers</t>
  </si>
  <si>
    <t>Sale of Land</t>
  </si>
  <si>
    <t>From Interfund (Capital Projects Only)</t>
  </si>
  <si>
    <t>97/950</t>
  </si>
  <si>
    <t>To Interfunds (Capital Projects)</t>
  </si>
  <si>
    <t>COMBINED BALANCE SHEET - ALL FUNDS*</t>
  </si>
  <si>
    <t>RESTRICTED FUND BALANCE</t>
  </si>
  <si>
    <t>Restricted Fund Balance</t>
  </si>
  <si>
    <t>Special Revenue</t>
  </si>
  <si>
    <t>Other</t>
  </si>
  <si>
    <t>SPECIAL REVENUE FUND - OTHER</t>
  </si>
  <si>
    <t>Other School Course Fees</t>
  </si>
  <si>
    <t>Other Loss Recovery</t>
  </si>
  <si>
    <t>Transfer to General Fund</t>
  </si>
  <si>
    <t>from Internal Service Funds</t>
  </si>
  <si>
    <t>from General Funds</t>
  </si>
  <si>
    <t>School Snack Reimbursement</t>
  </si>
  <si>
    <t>K-8 Summer School</t>
  </si>
  <si>
    <t>Transfers In</t>
  </si>
  <si>
    <t>Charter School</t>
  </si>
  <si>
    <t>To Capital Projects Funds</t>
  </si>
  <si>
    <t>Refund of Prior Year Expense</t>
  </si>
  <si>
    <t>Child Care Program</t>
  </si>
  <si>
    <t>2002-2003</t>
  </si>
  <si>
    <t>to Capital Projects Funds</t>
  </si>
  <si>
    <t>Proc Refunding Bonds</t>
  </si>
  <si>
    <t>Proceeds from Bond Refinancing</t>
  </si>
  <si>
    <t>From Debt Service</t>
  </si>
  <si>
    <r>
      <t xml:space="preserve">Monthly Financial Report – </t>
    </r>
    <r>
      <rPr>
        <b/>
        <i/>
        <sz val="24"/>
        <color indexed="12"/>
        <rFont val="Times New Roman"/>
        <family val="1"/>
      </rPr>
      <t>Unaudited</t>
    </r>
  </si>
  <si>
    <t xml:space="preserve">For Composite Periods Ending </t>
  </si>
  <si>
    <t>Business Services</t>
  </si>
  <si>
    <t>Board Meeting</t>
  </si>
  <si>
    <t>November 30, 2002</t>
  </si>
  <si>
    <t xml:space="preserve"> November 30, 2002</t>
  </si>
  <si>
    <t>GENERAL SUPPORT SERVICES</t>
  </si>
  <si>
    <t>General Adm</t>
  </si>
  <si>
    <t>School Adm</t>
  </si>
  <si>
    <t>Facilities Acq.&amp; Const.</t>
  </si>
  <si>
    <t>Pupil Trnsprt Services</t>
  </si>
  <si>
    <t>Debt Services</t>
  </si>
  <si>
    <t>Other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</si>
</sst>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9" formatCode="0.000%"/>
    <numFmt numFmtId="177" formatCode="_(* #,##0_);_(* \(#,##0\);_(* &quot;-&quot;??_);_(@_)"/>
  </numFmts>
  <fonts count="28" x14ac:knownFonts="1">
    <font>
      <sz val="10"/>
      <name val="Arial"/>
    </font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4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sz val="10"/>
      <name val="Trebuchet MS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</font>
    <font>
      <sz val="8"/>
      <name val="Arial"/>
    </font>
    <font>
      <b/>
      <sz val="26"/>
      <color indexed="12"/>
      <name val="Times New Roman"/>
      <family val="1"/>
    </font>
    <font>
      <b/>
      <sz val="24"/>
      <color indexed="12"/>
      <name val="Times New Roman"/>
      <family val="1"/>
    </font>
    <font>
      <b/>
      <i/>
      <sz val="24"/>
      <color indexed="12"/>
      <name val="Times New Roman"/>
      <family val="1"/>
    </font>
    <font>
      <sz val="20"/>
      <color indexed="12"/>
      <name val="Times New Roman"/>
      <family val="1"/>
    </font>
    <font>
      <sz val="10"/>
      <name val="Arial"/>
    </font>
    <font>
      <sz val="10"/>
      <name val="Arial"/>
    </font>
    <font>
      <sz val="1.25"/>
      <name val="Arial"/>
    </font>
    <font>
      <sz val="1.25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8">
    <xf numFmtId="0" fontId="0" fillId="0" borderId="0" xfId="0"/>
    <xf numFmtId="4" fontId="0" fillId="0" borderId="0" xfId="0" applyNumberFormat="1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0" fontId="6" fillId="0" borderId="0" xfId="0" applyFont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0" fontId="3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/>
    <xf numFmtId="0" fontId="3" fillId="0" borderId="2" xfId="0" applyFont="1" applyBorder="1" applyAlignment="1">
      <alignment horizontal="left"/>
    </xf>
    <xf numFmtId="39" fontId="3" fillId="0" borderId="10" xfId="0" applyNumberFormat="1" applyFont="1" applyBorder="1"/>
    <xf numFmtId="39" fontId="3" fillId="0" borderId="11" xfId="0" applyNumberFormat="1" applyFont="1" applyBorder="1"/>
    <xf numFmtId="39" fontId="3" fillId="0" borderId="12" xfId="0" applyNumberFormat="1" applyFont="1" applyBorder="1"/>
    <xf numFmtId="39" fontId="4" fillId="0" borderId="11" xfId="0" applyNumberFormat="1" applyFont="1" applyBorder="1"/>
    <xf numFmtId="39" fontId="4" fillId="0" borderId="12" xfId="0" applyNumberFormat="1" applyFont="1" applyBorder="1"/>
    <xf numFmtId="0" fontId="0" fillId="0" borderId="0" xfId="0" applyAlignment="1">
      <alignment horizontal="centerContinuous"/>
    </xf>
    <xf numFmtId="3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7" fillId="0" borderId="6" xfId="0" applyFont="1" applyBorder="1"/>
    <xf numFmtId="0" fontId="0" fillId="0" borderId="6" xfId="0" applyBorder="1"/>
    <xf numFmtId="164" fontId="4" fillId="0" borderId="1" xfId="0" applyNumberFormat="1" applyFont="1" applyBorder="1" applyAlignment="1">
      <alignment horizontal="centerContinuous"/>
    </xf>
    <xf numFmtId="0" fontId="0" fillId="0" borderId="3" xfId="0" applyBorder="1"/>
    <xf numFmtId="0" fontId="0" fillId="0" borderId="7" xfId="0" applyBorder="1"/>
    <xf numFmtId="0" fontId="7" fillId="0" borderId="1" xfId="0" applyFont="1" applyBorder="1"/>
    <xf numFmtId="0" fontId="7" fillId="0" borderId="5" xfId="0" applyFont="1" applyBorder="1"/>
    <xf numFmtId="0" fontId="0" fillId="0" borderId="0" xfId="0" applyBorder="1"/>
    <xf numFmtId="0" fontId="7" fillId="0" borderId="0" xfId="0" applyFont="1" applyBorder="1"/>
    <xf numFmtId="4" fontId="0" fillId="0" borderId="13" xfId="0" applyNumberFormat="1" applyBorder="1"/>
    <xf numFmtId="39" fontId="0" fillId="0" borderId="14" xfId="0" applyNumberFormat="1" applyBorder="1"/>
    <xf numFmtId="39" fontId="0" fillId="0" borderId="15" xfId="0" applyNumberFormat="1" applyBorder="1"/>
    <xf numFmtId="39" fontId="0" fillId="0" borderId="16" xfId="0" applyNumberFormat="1" applyBorder="1"/>
    <xf numFmtId="39" fontId="0" fillId="0" borderId="17" xfId="0" applyNumberFormat="1" applyBorder="1"/>
    <xf numFmtId="39" fontId="0" fillId="0" borderId="18" xfId="0" applyNumberFormat="1" applyBorder="1"/>
    <xf numFmtId="0" fontId="0" fillId="0" borderId="13" xfId="0" applyBorder="1"/>
    <xf numFmtId="0" fontId="4" fillId="0" borderId="8" xfId="0" applyFont="1" applyBorder="1"/>
    <xf numFmtId="0" fontId="0" fillId="0" borderId="4" xfId="0" applyBorder="1"/>
    <xf numFmtId="0" fontId="0" fillId="0" borderId="19" xfId="0" applyBorder="1"/>
    <xf numFmtId="0" fontId="0" fillId="0" borderId="20" xfId="0" applyBorder="1"/>
    <xf numFmtId="0" fontId="7" fillId="0" borderId="4" xfId="0" applyFont="1" applyBorder="1"/>
    <xf numFmtId="0" fontId="7" fillId="0" borderId="2" xfId="0" applyFont="1" applyBorder="1"/>
    <xf numFmtId="39" fontId="0" fillId="0" borderId="21" xfId="0" applyNumberFormat="1" applyBorder="1"/>
    <xf numFmtId="0" fontId="7" fillId="0" borderId="22" xfId="0" applyFont="1" applyBorder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39" fontId="0" fillId="0" borderId="0" xfId="0" applyNumberFormat="1" applyAlignment="1">
      <alignment horizontal="centerContinuous"/>
    </xf>
    <xf numFmtId="164" fontId="4" fillId="0" borderId="1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164" fontId="4" fillId="0" borderId="0" xfId="0" quotePrefix="1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39" fontId="10" fillId="0" borderId="0" xfId="0" applyNumberFormat="1" applyFont="1" applyAlignment="1">
      <alignment horizontal="centerContinuous"/>
    </xf>
    <xf numFmtId="0" fontId="10" fillId="0" borderId="0" xfId="0" applyFont="1"/>
    <xf numFmtId="3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9" fontId="11" fillId="0" borderId="6" xfId="0" applyNumberFormat="1" applyFont="1" applyBorder="1" applyAlignment="1">
      <alignment horizontal="center"/>
    </xf>
    <xf numFmtId="0" fontId="11" fillId="0" borderId="0" xfId="0" applyFont="1"/>
    <xf numFmtId="39" fontId="11" fillId="0" borderId="0" xfId="0" applyNumberFormat="1" applyFont="1" applyBorder="1" applyAlignment="1">
      <alignment horizontal="center"/>
    </xf>
    <xf numFmtId="39" fontId="10" fillId="0" borderId="0" xfId="0" applyNumberFormat="1" applyFont="1"/>
    <xf numFmtId="39" fontId="10" fillId="0" borderId="23" xfId="0" applyNumberFormat="1" applyFont="1" applyBorder="1"/>
    <xf numFmtId="39" fontId="11" fillId="0" borderId="0" xfId="0" applyNumberFormat="1" applyFont="1" applyBorder="1"/>
    <xf numFmtId="39" fontId="11" fillId="0" borderId="23" xfId="0" applyNumberFormat="1" applyFont="1" applyBorder="1"/>
    <xf numFmtId="0" fontId="11" fillId="0" borderId="0" xfId="0" applyFont="1" applyAlignment="1">
      <alignment horizontal="left"/>
    </xf>
    <xf numFmtId="39" fontId="10" fillId="0" borderId="0" xfId="0" applyNumberFormat="1" applyFont="1" applyBorder="1"/>
    <xf numFmtId="44" fontId="11" fillId="0" borderId="24" xfId="0" applyNumberFormat="1" applyFont="1" applyBorder="1"/>
    <xf numFmtId="44" fontId="11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/>
    <xf numFmtId="10" fontId="10" fillId="0" borderId="0" xfId="0" applyNumberFormat="1" applyFont="1" applyAlignment="1">
      <alignment horizontal="centerContinuous"/>
    </xf>
    <xf numFmtId="0" fontId="10" fillId="0" borderId="23" xfId="0" applyFont="1" applyBorder="1"/>
    <xf numFmtId="4" fontId="10" fillId="0" borderId="0" xfId="0" applyNumberFormat="1" applyFont="1"/>
    <xf numFmtId="4" fontId="10" fillId="0" borderId="23" xfId="0" applyNumberFormat="1" applyFont="1" applyBorder="1"/>
    <xf numFmtId="0" fontId="10" fillId="0" borderId="0" xfId="0" applyFont="1" applyFill="1"/>
    <xf numFmtId="39" fontId="10" fillId="0" borderId="25" xfId="0" applyNumberFormat="1" applyFont="1" applyBorder="1"/>
    <xf numFmtId="10" fontId="10" fillId="0" borderId="0" xfId="0" applyNumberFormat="1" applyFont="1"/>
    <xf numFmtId="44" fontId="11" fillId="0" borderId="26" xfId="0" applyNumberFormat="1" applyFont="1" applyBorder="1"/>
    <xf numFmtId="39" fontId="11" fillId="0" borderId="24" xfId="0" applyNumberFormat="1" applyFont="1" applyBorder="1"/>
    <xf numFmtId="39" fontId="11" fillId="0" borderId="0" xfId="2" applyNumberFormat="1" applyFont="1" applyBorder="1"/>
    <xf numFmtId="39" fontId="11" fillId="0" borderId="24" xfId="2" applyNumberFormat="1" applyFont="1" applyBorder="1"/>
    <xf numFmtId="39" fontId="10" fillId="0" borderId="23" xfId="0" applyNumberFormat="1" applyFont="1" applyBorder="1" applyAlignment="1">
      <alignment horizontal="center"/>
    </xf>
    <xf numFmtId="39" fontId="10" fillId="0" borderId="0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9" fontId="11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right"/>
    </xf>
    <xf numFmtId="39" fontId="10" fillId="0" borderId="23" xfId="0" applyNumberFormat="1" applyFont="1" applyBorder="1" applyAlignment="1">
      <alignment horizontal="right"/>
    </xf>
    <xf numFmtId="39" fontId="10" fillId="0" borderId="0" xfId="0" applyNumberFormat="1" applyFont="1" applyFill="1" applyAlignment="1">
      <alignment horizontal="right"/>
    </xf>
    <xf numFmtId="39" fontId="10" fillId="0" borderId="0" xfId="0" applyNumberFormat="1" applyFont="1" applyBorder="1" applyAlignment="1">
      <alignment horizontal="right"/>
    </xf>
    <xf numFmtId="0" fontId="9" fillId="0" borderId="0" xfId="0" applyFont="1"/>
    <xf numFmtId="39" fontId="9" fillId="0" borderId="0" xfId="0" applyNumberFormat="1" applyFont="1"/>
    <xf numFmtId="39" fontId="11" fillId="0" borderId="0" xfId="0" applyNumberFormat="1" applyFont="1"/>
    <xf numFmtId="39" fontId="11" fillId="0" borderId="0" xfId="0" applyNumberFormat="1" applyFont="1" applyAlignment="1">
      <alignment horizontal="right"/>
    </xf>
    <xf numFmtId="39" fontId="3" fillId="0" borderId="12" xfId="0" applyNumberFormat="1" applyFont="1" applyBorder="1" applyAlignment="1">
      <alignment horizontal="center"/>
    </xf>
    <xf numFmtId="44" fontId="0" fillId="0" borderId="0" xfId="0" applyNumberFormat="1"/>
    <xf numFmtId="4" fontId="10" fillId="0" borderId="0" xfId="0" applyNumberFormat="1" applyFont="1" applyBorder="1"/>
    <xf numFmtId="39" fontId="10" fillId="0" borderId="25" xfId="0" applyNumberFormat="1" applyFont="1" applyBorder="1" applyAlignment="1">
      <alignment horizontal="right"/>
    </xf>
    <xf numFmtId="0" fontId="0" fillId="0" borderId="23" xfId="0" applyBorder="1"/>
    <xf numFmtId="44" fontId="11" fillId="0" borderId="0" xfId="0" applyNumberFormat="1" applyFont="1"/>
    <xf numFmtId="44" fontId="11" fillId="0" borderId="0" xfId="2" applyNumberFormat="1" applyFont="1" applyBorder="1"/>
    <xf numFmtId="44" fontId="11" fillId="0" borderId="26" xfId="2" applyNumberFormat="1" applyFont="1" applyBorder="1"/>
    <xf numFmtId="39" fontId="0" fillId="0" borderId="8" xfId="0" applyNumberFormat="1" applyBorder="1"/>
    <xf numFmtId="39" fontId="0" fillId="0" borderId="9" xfId="0" applyNumberFormat="1" applyBorder="1"/>
    <xf numFmtId="0" fontId="11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1" xfId="0" applyFont="1" applyBorder="1"/>
    <xf numFmtId="0" fontId="11" fillId="0" borderId="2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39" fontId="10" fillId="0" borderId="8" xfId="0" applyNumberFormat="1" applyFont="1" applyBorder="1"/>
    <xf numFmtId="39" fontId="10" fillId="0" borderId="15" xfId="0" applyNumberFormat="1" applyFont="1" applyBorder="1"/>
    <xf numFmtId="0" fontId="11" fillId="0" borderId="4" xfId="0" applyFont="1" applyBorder="1"/>
    <xf numFmtId="0" fontId="10" fillId="0" borderId="19" xfId="0" applyFont="1" applyBorder="1"/>
    <xf numFmtId="0" fontId="10" fillId="0" borderId="19" xfId="0" applyFont="1" applyBorder="1" applyAlignment="1">
      <alignment horizontal="center"/>
    </xf>
    <xf numFmtId="39" fontId="10" fillId="0" borderId="14" xfId="0" applyNumberFormat="1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7" xfId="0" applyFont="1" applyBorder="1" applyAlignment="1">
      <alignment horizontal="center"/>
    </xf>
    <xf numFmtId="39" fontId="10" fillId="0" borderId="9" xfId="0" applyNumberFormat="1" applyFont="1" applyBorder="1"/>
    <xf numFmtId="39" fontId="10" fillId="0" borderId="16" xfId="0" applyNumberFormat="1" applyFont="1" applyBorder="1"/>
    <xf numFmtId="0" fontId="10" fillId="0" borderId="2" xfId="0" applyFont="1" applyBorder="1"/>
    <xf numFmtId="39" fontId="10" fillId="0" borderId="17" xfId="0" applyNumberFormat="1" applyFont="1" applyBorder="1"/>
    <xf numFmtId="0" fontId="11" fillId="0" borderId="6" xfId="0" applyFont="1" applyBorder="1"/>
    <xf numFmtId="39" fontId="10" fillId="0" borderId="18" xfId="0" applyNumberFormat="1" applyFont="1" applyBorder="1"/>
    <xf numFmtId="0" fontId="5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" fontId="4" fillId="0" borderId="0" xfId="0" applyNumberFormat="1" applyFont="1" applyAlignment="1">
      <alignment horizontal="centerContinuous" vertical="center"/>
    </xf>
    <xf numFmtId="164" fontId="4" fillId="0" borderId="0" xfId="0" quotePrefix="1" applyNumberFormat="1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39" fontId="10" fillId="0" borderId="0" xfId="0" applyNumberFormat="1" applyFont="1" applyAlignment="1">
      <alignment horizontal="centerContinuous" vertical="center"/>
    </xf>
    <xf numFmtId="10" fontId="10" fillId="0" borderId="0" xfId="0" applyNumberFormat="1" applyFont="1" applyAlignment="1">
      <alignment horizontal="centerContinuous" vertical="center"/>
    </xf>
    <xf numFmtId="164" fontId="4" fillId="0" borderId="0" xfId="0" applyNumberFormat="1" applyFont="1" applyAlignment="1">
      <alignment horizontal="centerContinuous" vertical="center"/>
    </xf>
    <xf numFmtId="39" fontId="13" fillId="0" borderId="0" xfId="0" applyNumberFormat="1" applyFont="1"/>
    <xf numFmtId="0" fontId="13" fillId="0" borderId="0" xfId="0" applyFont="1"/>
    <xf numFmtId="0" fontId="14" fillId="0" borderId="0" xfId="0" applyFont="1"/>
    <xf numFmtId="39" fontId="14" fillId="0" borderId="0" xfId="0" applyNumberFormat="1" applyFont="1"/>
    <xf numFmtId="4" fontId="15" fillId="0" borderId="0" xfId="0" applyNumberFormat="1" applyFont="1"/>
    <xf numFmtId="4" fontId="14" fillId="0" borderId="0" xfId="0" applyNumberFormat="1" applyFont="1"/>
    <xf numFmtId="39" fontId="11" fillId="0" borderId="27" xfId="0" applyNumberFormat="1" applyFont="1" applyBorder="1"/>
    <xf numFmtId="39" fontId="3" fillId="0" borderId="3" xfId="0" applyNumberFormat="1" applyFont="1" applyBorder="1"/>
    <xf numFmtId="39" fontId="4" fillId="0" borderId="7" xfId="0" applyNumberFormat="1" applyFont="1" applyBorder="1"/>
    <xf numFmtId="39" fontId="3" fillId="0" borderId="28" xfId="0" applyNumberFormat="1" applyFont="1" applyBorder="1"/>
    <xf numFmtId="39" fontId="4" fillId="0" borderId="29" xfId="0" applyNumberFormat="1" applyFont="1" applyBorder="1"/>
    <xf numFmtId="39" fontId="3" fillId="0" borderId="30" xfId="0" applyNumberFormat="1" applyFont="1" applyBorder="1"/>
    <xf numFmtId="39" fontId="4" fillId="0" borderId="31" xfId="0" applyNumberFormat="1" applyFont="1" applyBorder="1"/>
    <xf numFmtId="39" fontId="4" fillId="0" borderId="10" xfId="0" applyNumberFormat="1" applyFont="1" applyBorder="1"/>
    <xf numFmtId="39" fontId="4" fillId="0" borderId="32" xfId="0" applyNumberFormat="1" applyFont="1" applyBorder="1"/>
    <xf numFmtId="39" fontId="4" fillId="0" borderId="33" xfId="0" applyNumberFormat="1" applyFont="1" applyBorder="1"/>
    <xf numFmtId="39" fontId="4" fillId="0" borderId="34" xfId="0" applyNumberFormat="1" applyFont="1" applyBorder="1"/>
    <xf numFmtId="39" fontId="0" fillId="0" borderId="1" xfId="0" applyNumberFormat="1" applyBorder="1"/>
    <xf numFmtId="39" fontId="0" fillId="0" borderId="3" xfId="0" applyNumberFormat="1" applyBorder="1"/>
    <xf numFmtId="39" fontId="0" fillId="0" borderId="5" xfId="0" applyNumberFormat="1" applyBorder="1"/>
    <xf numFmtId="39" fontId="0" fillId="0" borderId="7" xfId="0" applyNumberFormat="1" applyBorder="1"/>
    <xf numFmtId="0" fontId="7" fillId="0" borderId="3" xfId="0" applyFont="1" applyBorder="1"/>
    <xf numFmtId="44" fontId="10" fillId="0" borderId="23" xfId="0" applyNumberFormat="1" applyFont="1" applyBorder="1"/>
    <xf numFmtId="10" fontId="0" fillId="0" borderId="0" xfId="0" applyNumberFormat="1"/>
    <xf numFmtId="49" fontId="0" fillId="0" borderId="0" xfId="3" applyNumberFormat="1" applyFont="1"/>
    <xf numFmtId="43" fontId="0" fillId="0" borderId="14" xfId="0" applyNumberFormat="1" applyBorder="1"/>
    <xf numFmtId="43" fontId="0" fillId="0" borderId="15" xfId="0" applyNumberFormat="1" applyBorder="1"/>
    <xf numFmtId="43" fontId="0" fillId="0" borderId="9" xfId="0" applyNumberFormat="1" applyBorder="1"/>
    <xf numFmtId="169" fontId="0" fillId="0" borderId="0" xfId="0" applyNumberFormat="1"/>
    <xf numFmtId="0" fontId="3" fillId="0" borderId="0" xfId="0" applyFont="1" applyBorder="1" applyAlignment="1">
      <alignment horizontal="right"/>
    </xf>
    <xf numFmtId="44" fontId="14" fillId="0" borderId="0" xfId="0" applyNumberFormat="1" applyFont="1"/>
    <xf numFmtId="40" fontId="14" fillId="0" borderId="0" xfId="0" applyNumberFormat="1" applyFont="1"/>
    <xf numFmtId="39" fontId="3" fillId="0" borderId="12" xfId="0" quotePrefix="1" applyNumberFormat="1" applyFont="1" applyBorder="1"/>
    <xf numFmtId="4" fontId="10" fillId="0" borderId="27" xfId="0" applyNumberFormat="1" applyFont="1" applyBorder="1"/>
    <xf numFmtId="0" fontId="10" fillId="0" borderId="27" xfId="0" applyFont="1" applyBorder="1"/>
    <xf numFmtId="39" fontId="10" fillId="0" borderId="27" xfId="0" applyNumberFormat="1" applyFont="1" applyBorder="1"/>
    <xf numFmtId="43" fontId="10" fillId="0" borderId="0" xfId="1" applyFont="1"/>
    <xf numFmtId="39" fontId="10" fillId="0" borderId="0" xfId="1" applyNumberFormat="1" applyFont="1"/>
    <xf numFmtId="0" fontId="6" fillId="0" borderId="11" xfId="0" applyFon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5" fillId="0" borderId="0" xfId="0" applyFont="1" applyAlignment="1">
      <alignment horizontal="centerContinuous" shrinkToFit="1"/>
    </xf>
    <xf numFmtId="0" fontId="0" fillId="0" borderId="0" xfId="0" applyAlignment="1">
      <alignment horizontal="centerContinuous" shrinkToFit="1"/>
    </xf>
    <xf numFmtId="17" fontId="4" fillId="0" borderId="0" xfId="0" applyNumberFormat="1" applyFont="1" applyAlignment="1">
      <alignment horizontal="centerContinuous" shrinkToFit="1"/>
    </xf>
    <xf numFmtId="164" fontId="4" fillId="0" borderId="0" xfId="0" quotePrefix="1" applyNumberFormat="1" applyFont="1" applyAlignment="1">
      <alignment horizontal="centerContinuous" shrinkToFit="1"/>
    </xf>
    <xf numFmtId="164" fontId="4" fillId="0" borderId="0" xfId="0" applyNumberFormat="1" applyFont="1" applyAlignment="1">
      <alignment horizontal="centerContinuous" shrinkToFit="1"/>
    </xf>
    <xf numFmtId="0" fontId="0" fillId="0" borderId="0" xfId="0" applyAlignment="1">
      <alignment shrinkToFit="1"/>
    </xf>
    <xf numFmtId="164" fontId="4" fillId="0" borderId="1" xfId="0" applyNumberFormat="1" applyFont="1" applyBorder="1" applyAlignment="1">
      <alignment horizontal="centerContinuous" shrinkToFit="1"/>
    </xf>
    <xf numFmtId="0" fontId="0" fillId="0" borderId="2" xfId="0" applyBorder="1" applyAlignment="1">
      <alignment shrinkToFit="1"/>
    </xf>
    <xf numFmtId="0" fontId="10" fillId="0" borderId="9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4" fillId="0" borderId="8" xfId="0" applyFont="1" applyBorder="1" applyAlignment="1">
      <alignment shrinkToFit="1"/>
    </xf>
    <xf numFmtId="0" fontId="3" fillId="0" borderId="5" xfId="0" applyFont="1" applyBorder="1" applyAlignment="1">
      <alignment shrinkToFit="1"/>
    </xf>
    <xf numFmtId="0" fontId="0" fillId="0" borderId="6" xfId="0" applyBorder="1" applyAlignment="1">
      <alignment shrinkToFit="1"/>
    </xf>
    <xf numFmtId="0" fontId="4" fillId="0" borderId="9" xfId="0" applyFont="1" applyBorder="1" applyAlignment="1">
      <alignment horizontal="center" shrinkToFit="1"/>
    </xf>
    <xf numFmtId="0" fontId="7" fillId="0" borderId="1" xfId="0" applyFont="1" applyBorder="1" applyAlignment="1">
      <alignment shrinkToFit="1"/>
    </xf>
    <xf numFmtId="0" fontId="0" fillId="0" borderId="3" xfId="0" applyBorder="1" applyAlignment="1">
      <alignment shrinkToFit="1"/>
    </xf>
    <xf numFmtId="4" fontId="0" fillId="0" borderId="13" xfId="0" applyNumberFormat="1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19" xfId="0" applyBorder="1" applyAlignment="1">
      <alignment shrinkToFit="1"/>
    </xf>
    <xf numFmtId="39" fontId="0" fillId="0" borderId="14" xfId="0" applyNumberFormat="1" applyBorder="1" applyAlignment="1">
      <alignment shrinkToFit="1"/>
    </xf>
    <xf numFmtId="39" fontId="0" fillId="0" borderId="15" xfId="0" applyNumberFormat="1" applyBorder="1" applyAlignment="1">
      <alignment shrinkToFit="1"/>
    </xf>
    <xf numFmtId="0" fontId="0" fillId="0" borderId="1" xfId="0" applyBorder="1" applyAlignment="1">
      <alignment shrinkToFit="1"/>
    </xf>
    <xf numFmtId="39" fontId="0" fillId="0" borderId="1" xfId="0" applyNumberFormat="1" applyBorder="1" applyAlignment="1">
      <alignment shrinkToFit="1"/>
    </xf>
    <xf numFmtId="39" fontId="0" fillId="0" borderId="8" xfId="0" applyNumberFormat="1" applyBorder="1" applyAlignment="1">
      <alignment shrinkToFit="1"/>
    </xf>
    <xf numFmtId="39" fontId="0" fillId="0" borderId="3" xfId="0" applyNumberFormat="1" applyBorder="1" applyAlignment="1">
      <alignment shrinkToFit="1"/>
    </xf>
    <xf numFmtId="0" fontId="7" fillId="0" borderId="0" xfId="0" applyFont="1" applyBorder="1" applyAlignment="1">
      <alignment shrinkToFit="1"/>
    </xf>
    <xf numFmtId="39" fontId="0" fillId="0" borderId="5" xfId="0" applyNumberFormat="1" applyBorder="1" applyAlignment="1">
      <alignment shrinkToFit="1"/>
    </xf>
    <xf numFmtId="39" fontId="0" fillId="0" borderId="9" xfId="0" applyNumberFormat="1" applyBorder="1" applyAlignment="1">
      <alignment shrinkToFit="1"/>
    </xf>
    <xf numFmtId="39" fontId="0" fillId="0" borderId="7" xfId="0" applyNumberFormat="1" applyBorder="1" applyAlignment="1">
      <alignment shrinkToFit="1"/>
    </xf>
    <xf numFmtId="37" fontId="0" fillId="0" borderId="14" xfId="0" applyNumberFormat="1" applyBorder="1" applyAlignment="1">
      <alignment shrinkToFit="1"/>
    </xf>
    <xf numFmtId="9" fontId="1" fillId="0" borderId="0" xfId="3" applyFont="1"/>
    <xf numFmtId="177" fontId="1" fillId="0" borderId="14" xfId="1" applyNumberFormat="1" applyFont="1" applyBorder="1" applyAlignment="1">
      <alignment shrinkToFit="1"/>
    </xf>
    <xf numFmtId="0" fontId="0" fillId="0" borderId="5" xfId="0" applyBorder="1" applyAlignment="1">
      <alignment shrinkToFit="1"/>
    </xf>
    <xf numFmtId="37" fontId="0" fillId="0" borderId="16" xfId="0" applyNumberFormat="1" applyBorder="1" applyAlignment="1">
      <alignment shrinkToFit="1"/>
    </xf>
    <xf numFmtId="0" fontId="7" fillId="0" borderId="6" xfId="0" applyFont="1" applyBorder="1" applyAlignment="1">
      <alignment shrinkToFit="1"/>
    </xf>
    <xf numFmtId="39" fontId="0" fillId="0" borderId="16" xfId="0" applyNumberFormat="1" applyBorder="1" applyAlignment="1">
      <alignment shrinkToFit="1"/>
    </xf>
    <xf numFmtId="0" fontId="7" fillId="0" borderId="5" xfId="0" applyFont="1" applyBorder="1" applyAlignment="1">
      <alignment shrinkToFi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REVENUE BY SOURCE -- GENERAL FUND</a:t>
            </a:r>
          </a:p>
        </c:rich>
      </c:tx>
      <c:layout>
        <c:manualLayout>
          <c:xMode val="edge"/>
          <c:yMode val="edge"/>
          <c:x val="0.23754448398576511"/>
          <c:y val="2.1844660194174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72953736654802"/>
          <c:y val="0.13106796116504854"/>
          <c:w val="0.54448398576512447"/>
          <c:h val="0.78883495145631066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0CC-4433-AF61-C6BBD136BA79}"/>
              </c:ext>
            </c:extLst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CC-4433-AF61-C6BBD136BA7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0CC-4433-AF61-C6BBD136BA79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CC-4433-AF61-C6BBD136BA79}"/>
              </c:ext>
            </c:extLst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0CC-4433-AF61-C6BBD136BA7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21085409252669038"/>
                  <c:y val="0.82645631067961167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CC-4433-AF61-C6BBD136BA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085409252669038"/>
                  <c:y val="0.654126213592233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CC-4433-AF61-C6BBD136BA7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9003558718861211"/>
                  <c:y val="0.49271844660194175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CC-4433-AF61-C6BBD136BA7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298932384341631"/>
                  <c:y val="0.34830097087378642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CC-4433-AF61-C6BBD136BA7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2064056939501778"/>
                  <c:y val="0.18810679611650485"/>
                </c:manualLayout>
              </c:layout>
              <c:numFmt formatCode="#,##0_);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CC-4433-AF61-C6BBD136BA79}"/>
                </c:ext>
              </c:extLst>
            </c:dLbl>
            <c:numFmt formatCode="#,##0_);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'3'!$B$7:$B$11</c:f>
              <c:strCache>
                <c:ptCount val="5"/>
                <c:pt idx="0">
                  <c:v>FEDERAL DIRECT</c:v>
                </c:pt>
                <c:pt idx="1">
                  <c:v>FEDERAL THROUGH STATE</c:v>
                </c:pt>
                <c:pt idx="2">
                  <c:v>STATE SOURCES</c:v>
                </c:pt>
                <c:pt idx="3">
                  <c:v>LOCAL SOURCES</c:v>
                </c:pt>
                <c:pt idx="4">
                  <c:v>OTHER FINANCING SOURCES</c:v>
                </c:pt>
              </c:strCache>
            </c:strRef>
          </c:cat>
          <c:val>
            <c:numRef>
              <c:f>'3'!$C$7:$C$11</c:f>
              <c:numCache>
                <c:formatCode>#,##0.00_);\(#,##0.00\)</c:formatCode>
                <c:ptCount val="5"/>
                <c:pt idx="0">
                  <c:v>380872.38</c:v>
                </c:pt>
                <c:pt idx="1">
                  <c:v>0</c:v>
                </c:pt>
                <c:pt idx="2">
                  <c:v>167067446.39000002</c:v>
                </c:pt>
                <c:pt idx="3">
                  <c:v>44794970.459999993</c:v>
                </c:pt>
                <c:pt idx="4">
                  <c:v>1278129.07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CC-4433-AF61-C6BBD136BA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1032944"/>
        <c:axId val="1"/>
      </c:barChart>
      <c:catAx>
        <c:axId val="1561032944"/>
        <c:scaling>
          <c:orientation val="minMax"/>
        </c:scaling>
        <c:delete val="0"/>
        <c:axPos val="l"/>
        <c:majorGridlines>
          <c:spPr>
            <a:ln w="12700">
              <a:solidFill>
                <a:srgbClr val="8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00000"/>
          <c:min val="50000"/>
        </c:scaling>
        <c:delete val="1"/>
        <c:axPos val="b"/>
        <c:numFmt formatCode="#,##0.00_);\(#,##0.00\)" sourceLinked="1"/>
        <c:majorTickMark val="out"/>
        <c:minorTickMark val="none"/>
        <c:tickLblPos val="nextTo"/>
        <c:crossAx val="1561032944"/>
        <c:crosses val="autoZero"/>
        <c:crossBetween val="between"/>
        <c:minorUnit val="6296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601423487544473"/>
          <c:y val="0.64441747572815533"/>
          <c:w val="0.23309608540925261"/>
          <c:h val="0.20752427184466021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REVENUE BY SOURCE -- ALL FUNDS</a:t>
            </a:r>
          </a:p>
        </c:rich>
      </c:tx>
      <c:layout>
        <c:manualLayout>
          <c:xMode val="edge"/>
          <c:yMode val="edge"/>
          <c:x val="0.27758007117437722"/>
          <c:y val="1.94174757281553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91459074733094"/>
          <c:y val="0.13106796116504854"/>
          <c:w val="0.58096085409252651"/>
          <c:h val="0.78883495145631066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782-4B90-96CA-82DB75110A8F}"/>
              </c:ext>
            </c:extLst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782-4B90-96CA-82DB75110A8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782-4B90-96CA-82DB75110A8F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782-4B90-96CA-82DB75110A8F}"/>
              </c:ext>
            </c:extLst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782-4B90-96CA-82DB75110A8F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21352313167259784"/>
                  <c:y val="0.183252427184466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82-4B90-96CA-82DB75110A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'1'!$B$5:$B$9</c:f>
              <c:strCache>
                <c:ptCount val="5"/>
                <c:pt idx="0">
                  <c:v>FEDERAL DIRECT</c:v>
                </c:pt>
                <c:pt idx="1">
                  <c:v>FEDERAL THROUGH STATE</c:v>
                </c:pt>
                <c:pt idx="2">
                  <c:v>STATE SOURCES</c:v>
                </c:pt>
                <c:pt idx="3">
                  <c:v>LOCAL SOURCES</c:v>
                </c:pt>
                <c:pt idx="4">
                  <c:v>OTHER FINANCING SOURCES</c:v>
                </c:pt>
              </c:strCache>
            </c:strRef>
          </c:cat>
          <c:val>
            <c:numRef>
              <c:f>'1'!$C$5:$C$9</c:f>
              <c:numCache>
                <c:formatCode>#,##0.00_);\(#,##0.00\)</c:formatCode>
                <c:ptCount val="5"/>
                <c:pt idx="0">
                  <c:v>803763.7</c:v>
                </c:pt>
                <c:pt idx="1">
                  <c:v>27078876.199999999</c:v>
                </c:pt>
                <c:pt idx="2">
                  <c:v>177185693.37000003</c:v>
                </c:pt>
                <c:pt idx="3">
                  <c:v>69994821.529999986</c:v>
                </c:pt>
                <c:pt idx="4">
                  <c:v>10066957.380000001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2-4B90-96CA-82DB75110A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1047824"/>
        <c:axId val="1"/>
      </c:barChart>
      <c:catAx>
        <c:axId val="1561047824"/>
        <c:scaling>
          <c:orientation val="minMax"/>
        </c:scaling>
        <c:delete val="0"/>
        <c:axPos val="l"/>
        <c:majorGridlines>
          <c:spPr>
            <a:ln w="12700">
              <a:solidFill>
                <a:srgbClr val="8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00000"/>
          <c:min val="50000"/>
        </c:scaling>
        <c:delete val="1"/>
        <c:axPos val="b"/>
        <c:numFmt formatCode="#,##0.00_);\(#,##0.00\)" sourceLinked="1"/>
        <c:majorTickMark val="out"/>
        <c:minorTickMark val="none"/>
        <c:tickLblPos val="nextTo"/>
        <c:crossAx val="1561047824"/>
        <c:crosses val="autoZero"/>
        <c:crossBetween val="between"/>
        <c:minorUnit val="6296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601423487544473"/>
          <c:y val="0.73665048543689338"/>
          <c:w val="0.23309608540925261"/>
          <c:h val="0.20752427184466021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EXPENDITURES BY OBJECT -- ALL FUNDS</a:t>
            </a:r>
          </a:p>
        </c:rich>
      </c:tx>
      <c:layout>
        <c:manualLayout>
          <c:xMode val="edge"/>
          <c:yMode val="edge"/>
          <c:x val="0.2766903914590747"/>
          <c:y val="3.5194174757281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57295373665474"/>
          <c:y val="0.27548543689320387"/>
          <c:w val="0.33007117437722416"/>
          <c:h val="0.45024271844660202"/>
        </c:manualLayout>
      </c:layout>
      <c:pieChart>
        <c:varyColors val="1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9D6-42A4-AACD-5212B87AF77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D6-42A4-AACD-5212B87AF77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9D6-42A4-AACD-5212B87AF77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D6-42A4-AACD-5212B87AF77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3300" mc:Ignorable="a14" a14:legacySpreadsheetColorIndex="60"/>
                  </a:gs>
                  <a:gs pos="100000">
                    <a:srgbClr xmlns:mc="http://schemas.openxmlformats.org/markup-compatibility/2006" xmlns:a14="http://schemas.microsoft.com/office/drawing/2010/main" val="7A2900" mc:Ignorable="a14" a14:legacySpreadsheetColorIndex="60">
                      <a:gamma/>
                      <a:shade val="80000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9D6-42A4-AACD-5212B87AF77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8080" mc:Ignorable="a14" a14:legacySpreadsheetColorIndex="29"/>
                  </a:gs>
                  <a:gs pos="100000">
                    <a:srgbClr xmlns:mc="http://schemas.openxmlformats.org/markup-compatibility/2006" xmlns:a14="http://schemas.microsoft.com/office/drawing/2010/main" val="DC6E6E" mc:Ignorable="a14" a14:legacySpreadsheetColorIndex="29">
                      <a:gamma/>
                      <a:shade val="86275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9D6-42A4-AACD-5212B87AF776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9D6-42A4-AACD-5212B87AF77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6138790035587183"/>
                  <c:y val="0.71966019417475724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Salaries
42.36%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9D6-42A4-AACD-5212B87AF77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149466192170816"/>
                  <c:y val="0.69174757281553401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Employee Benefits
11.30%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9D6-42A4-AACD-5212B87AF77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1850533807829168E-2"/>
                  <c:y val="0.345873786407767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Purchased Services
8.27%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9D6-42A4-AACD-5212B87AF77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4857651245551598"/>
                  <c:y val="0.27548543689320387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Energy Services
1.81%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9D6-42A4-AACD-5212B87AF77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9572953736654802"/>
                  <c:y val="0.20024271844660196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Material and Supplies
8.69%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9D6-42A4-AACD-5212B87AF77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6583629893238419"/>
                  <c:y val="0.26577669902912626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Capital Outlay
16.77%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9D6-42A4-AACD-5212B87AF77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790035587188598"/>
                  <c:y val="0.41626213592233013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 Expenses
10.80%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9D6-42A4-AACD-5212B87AF776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'2'!$B$9:$B$16</c:f>
              <c:strCache>
                <c:ptCount val="8"/>
                <c:pt idx="0">
                  <c:v>Salaries</c:v>
                </c:pt>
                <c:pt idx="1">
                  <c:v>Employee Benefits</c:v>
                </c:pt>
                <c:pt idx="2">
                  <c:v>Purchased Services</c:v>
                </c:pt>
                <c:pt idx="3">
                  <c:v>Energy Services</c:v>
                </c:pt>
                <c:pt idx="4">
                  <c:v>Material and Supplies</c:v>
                </c:pt>
                <c:pt idx="5">
                  <c:v>Capital Outlay</c:v>
                </c:pt>
                <c:pt idx="6">
                  <c:v>Other Expenses</c:v>
                </c:pt>
                <c:pt idx="7">
                  <c:v>Transfers</c:v>
                </c:pt>
              </c:strCache>
            </c:strRef>
          </c:cat>
          <c:val>
            <c:numRef>
              <c:f>'2'!$K$9:$K$15</c:f>
              <c:numCache>
                <c:formatCode>#,##0.00_);\(#,##0.00\)</c:formatCode>
                <c:ptCount val="7"/>
                <c:pt idx="0">
                  <c:v>133024416.25999999</c:v>
                </c:pt>
                <c:pt idx="1">
                  <c:v>33650981.5</c:v>
                </c:pt>
                <c:pt idx="2">
                  <c:v>31480962.150000002</c:v>
                </c:pt>
                <c:pt idx="3">
                  <c:v>4978951.4099999992</c:v>
                </c:pt>
                <c:pt idx="4">
                  <c:v>21695146.48</c:v>
                </c:pt>
                <c:pt idx="5">
                  <c:v>46620791.509999998</c:v>
                </c:pt>
                <c:pt idx="6">
                  <c:v>23874158.699999999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D6-42A4-AACD-5212B87A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580071174377219"/>
          <c:y val="0.65898058252427194"/>
          <c:w val="0.15391459074733094"/>
          <c:h val="0.16262135922330098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EXPENDITURES BY FUNCTION -- GENERAL FUND</a:t>
            </a:r>
          </a:p>
        </c:rich>
      </c:tx>
      <c:layout>
        <c:manualLayout>
          <c:xMode val="edge"/>
          <c:yMode val="edge"/>
          <c:x val="0.24110320284697503"/>
          <c:y val="1.9441069258809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84341637010676"/>
          <c:y val="0.36452004860267312"/>
          <c:w val="0.56227758007117423"/>
          <c:h val="0.30498177399756993"/>
        </c:manualLayout>
      </c:layout>
      <c:pie3D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9C-4C8C-94FF-C1214A6232C3}"/>
              </c:ext>
            </c:extLst>
          </c:dPt>
          <c:dPt>
            <c:idx val="1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39C-4C8C-94FF-C1214A6232C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39C-4C8C-94FF-C1214A6232C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39C-4C8C-94FF-C1214A6232C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39C-4C8C-94FF-C1214A6232C3}"/>
              </c:ext>
            </c:extLst>
          </c:dPt>
          <c:dPt>
            <c:idx val="5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39C-4C8C-94FF-C1214A6232C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39C-4C8C-94FF-C1214A6232C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7366548042704617"/>
                  <c:y val="0.49574726609963543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Instruction
62.32%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39C-4C8C-94FF-C1214A6232C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274021352313167E-2"/>
                  <c:y val="0.63183475091130015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Instructional Support
12.16%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39C-4C8C-94FF-C1214A6232C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6.6725978647686826E-2"/>
                  <c:y val="0.32928311057108139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General Support Services
22.43%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39C-4C8C-94FF-C1214A6232C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174377224199287"/>
                  <c:y val="0.20170109356014579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Maintenance of Plant
2.70%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39C-4C8C-94FF-C1214A6232C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192170818505336"/>
                  <c:y val="0.22964763061968407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Community Services
0.10%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39C-4C8C-94FF-C1214A6232C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3843416370106751"/>
                  <c:y val="0.30984204131227217"/>
                </c:manualLayout>
              </c:layout>
              <c:tx>
                <c:rich>
                  <a:bodyPr/>
                  <a:lstStyle/>
                  <a:p>
                    <a:pPr>
                      <a:defRPr sz="9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Debt Service
0.27%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39C-4C8C-94FF-C1214A6232C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1565836298932375"/>
                  <c:y val="0.2272174969623329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C-4C8C-94FF-C1214A6232C3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'3'!$B$16:$B$22</c:f>
              <c:strCache>
                <c:ptCount val="7"/>
                <c:pt idx="0">
                  <c:v>Instruction</c:v>
                </c:pt>
                <c:pt idx="1">
                  <c:v>Instructional Support</c:v>
                </c:pt>
                <c:pt idx="2">
                  <c:v>General Support Services</c:v>
                </c:pt>
                <c:pt idx="3">
                  <c:v>Maintenance of Plant</c:v>
                </c:pt>
                <c:pt idx="4">
                  <c:v>Community Services</c:v>
                </c:pt>
                <c:pt idx="5">
                  <c:v>Debt Service</c:v>
                </c:pt>
                <c:pt idx="6">
                  <c:v>Other Misc.</c:v>
                </c:pt>
              </c:strCache>
            </c:strRef>
          </c:cat>
          <c:val>
            <c:numRef>
              <c:f>'3'!$C$16:$C$22</c:f>
              <c:numCache>
                <c:formatCode>_(* #,##0.00_);_(* \(#,##0.00\);_(* "-"??_);_(@_)</c:formatCode>
                <c:ptCount val="7"/>
                <c:pt idx="0">
                  <c:v>167018245.47</c:v>
                </c:pt>
                <c:pt idx="1">
                  <c:v>31106523.170000002</c:v>
                </c:pt>
                <c:pt idx="2">
                  <c:v>57389846.699999996</c:v>
                </c:pt>
                <c:pt idx="3">
                  <c:v>5958793.0800000001</c:v>
                </c:pt>
                <c:pt idx="4">
                  <c:v>220456.35</c:v>
                </c:pt>
                <c:pt idx="5">
                  <c:v>653596.46</c:v>
                </c:pt>
                <c:pt idx="6">
                  <c:v>40186.71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9C-4C8C-94FF-C1214A623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57295373665469"/>
          <c:y val="0.75334143377885787"/>
          <c:w val="0.19395017793594305"/>
          <c:h val="0.13851761846901578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EXPENDITURES BY FUNCTION -- ALL FUNDS</a:t>
            </a:r>
          </a:p>
        </c:rich>
      </c:tx>
      <c:layout>
        <c:manualLayout>
          <c:xMode val="edge"/>
          <c:yMode val="edge"/>
          <c:x val="0.36837962167555971"/>
          <c:y val="1.76061796143028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213616864449426"/>
          <c:y val="0.28522010975170553"/>
          <c:w val="0.6897107590610343"/>
          <c:h val="0.4806487034704666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6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DF4-4234-A975-7A0D556489D4}"/>
              </c:ext>
            </c:extLst>
          </c:dPt>
          <c:dPt>
            <c:idx val="1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DF4-4234-A975-7A0D556489D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DF4-4234-A975-7A0D556489D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DF4-4234-A975-7A0D556489D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DF4-4234-A975-7A0D556489D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DF4-4234-A975-7A0D556489D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DF4-4234-A975-7A0D556489D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61888190931133"/>
                  <c:y val="0.42430892870469766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Instruction
47.48%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DF4-4234-A975-7A0D556489D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3513926338641458"/>
                  <c:y val="0.8116448802193593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F4-4234-A975-7A0D556489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3.7038168483683992E-2"/>
                  <c:y val="0.1831042679887492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F4-4234-A975-7A0D556489D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431360051459283"/>
                  <c:y val="0.1320463471072710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F4-4234-A975-7A0D556489D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0151682190069402"/>
                  <c:y val="0.1162007854543985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F4-4234-A975-7A0D556489D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7069115902887233"/>
                  <c:y val="0.1496525267215738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F4-4234-A975-7A0D556489D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473654857703706"/>
                  <c:y val="0.2517683684845301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F4-4234-A975-7A0D556489D4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'1'!$B$14:$B$20</c:f>
              <c:strCache>
                <c:ptCount val="7"/>
                <c:pt idx="0">
                  <c:v>Instruction</c:v>
                </c:pt>
                <c:pt idx="1">
                  <c:v>Instructional Support</c:v>
                </c:pt>
                <c:pt idx="2">
                  <c:v>General Support Services</c:v>
                </c:pt>
                <c:pt idx="3">
                  <c:v>Maintenance of Plant</c:v>
                </c:pt>
                <c:pt idx="4">
                  <c:v>Community Services</c:v>
                </c:pt>
                <c:pt idx="5">
                  <c:v>Debt Service</c:v>
                </c:pt>
                <c:pt idx="6">
                  <c:v>Other Misc.</c:v>
                </c:pt>
              </c:strCache>
            </c:strRef>
          </c:cat>
          <c:val>
            <c:numRef>
              <c:f>'1'!$C$14:$C$20</c:f>
              <c:numCache>
                <c:formatCode>#,##0.00_);\(#,##0.00\)</c:formatCode>
                <c:ptCount val="7"/>
                <c:pt idx="0">
                  <c:v>177450847.88</c:v>
                </c:pt>
                <c:pt idx="1">
                  <c:v>39069460.82</c:v>
                </c:pt>
                <c:pt idx="2">
                  <c:v>130915235.42000002</c:v>
                </c:pt>
                <c:pt idx="3">
                  <c:v>5958793.0800000001</c:v>
                </c:pt>
                <c:pt idx="4">
                  <c:v>441444.63</c:v>
                </c:pt>
                <c:pt idx="5">
                  <c:v>18631457.210000001</c:v>
                </c:pt>
                <c:pt idx="6">
                  <c:v>1364465.83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F4-4234-A975-7A0D556489D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74892754471832"/>
          <c:y val="0.72889583603213626"/>
          <c:w val="0.22823520038594458"/>
          <c:h val="0.21831662721735484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75" r="0.75" t="0.5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000030788097943E-2"/>
          <c:y val="1.8277322366217458E-2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600818963405276"/>
          <c:y val="0.40210109205678407"/>
          <c:w val="0.25600788175307337"/>
          <c:h val="0.26632669733631148"/>
        </c:manualLayout>
      </c:layout>
      <c:pie3DChart>
        <c:varyColors val="1"/>
        <c:ser>
          <c:idx val="0"/>
          <c:order val="0"/>
          <c:tx>
            <c:v>GENERAL SUPPORT SERVICES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4"/>
          <c:dPt>
            <c:idx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  <a:gs pos="100000">
                    <a:srgbClr xmlns:mc="http://schemas.openxmlformats.org/markup-compatibility/2006" xmlns:a14="http://schemas.microsoft.com/office/drawing/2010/main" val="DDDDFF" mc:Ignorable="a14" a14:legacySpreadsheetColorIndex="24">
                      <a:gamma/>
                      <a:tint val="33725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D5-4F03-87D6-19AF4C05423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D5-4F03-87D6-19AF4C05423E}"/>
              </c:ext>
            </c:extLst>
          </c:dPt>
          <c:dPt>
            <c:idx val="2"/>
            <c:bubble3D val="0"/>
            <c:spPr>
              <a:pattFill prst="ltHorz">
                <a:fgClr>
                  <a:srgbClr xmlns:mc="http://schemas.openxmlformats.org/markup-compatibility/2006" xmlns:a14="http://schemas.microsoft.com/office/drawing/2010/main" val="99CC00" mc:Ignorable="a14" a14:legacySpreadsheetColorIndex="5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AD5-4F03-87D6-19AF4C05423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D5-4F03-87D6-19AF4C05423E}"/>
              </c:ext>
            </c:extLst>
          </c:dPt>
          <c:dPt>
            <c:idx val="4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660066" mc:Ignorable="a14" a14:legacySpreadsheetColorIndex="2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AD5-4F03-87D6-19AF4C05423E}"/>
              </c:ext>
            </c:extLst>
          </c:dPt>
          <c:dPt>
            <c:idx val="5"/>
            <c:bubble3D val="0"/>
            <c:spPr>
              <a:pattFill prst="plaid">
                <a:fgClr>
                  <a:srgbClr xmlns:mc="http://schemas.openxmlformats.org/markup-compatibility/2006" xmlns:a14="http://schemas.microsoft.com/office/drawing/2010/main" val="FF8080" mc:Ignorable="a14" a14:legacySpreadsheetColorIndex="29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D5-4F03-87D6-19AF4C05423E}"/>
              </c:ext>
            </c:extLst>
          </c:dPt>
          <c:dPt>
            <c:idx val="6"/>
            <c:bubble3D val="0"/>
            <c:spPr>
              <a:pattFill prst="narVert">
                <a:fgClr>
                  <a:srgbClr xmlns:mc="http://schemas.openxmlformats.org/markup-compatibility/2006" xmlns:a14="http://schemas.microsoft.com/office/drawing/2010/main" val="0066CC" mc:Ignorable="a14" a14:legacySpreadsheetColorIndex="30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AD5-4F03-87D6-19AF4C05423E}"/>
              </c:ext>
            </c:extLst>
          </c:dPt>
          <c:dPt>
            <c:idx val="7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D5-4F03-87D6-19AF4C05423E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AD5-4F03-87D6-19AF4C05423E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D5-4F03-87D6-19AF4C05423E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AD5-4F03-87D6-19AF4C05423E}"/>
              </c:ext>
            </c:extLst>
          </c:dPt>
          <c:dPt>
            <c:idx val="11"/>
            <c:bubble3D val="0"/>
            <c:spPr>
              <a:pattFill prst="dkUpDiag">
                <a:fgClr>
                  <a:srgbClr xmlns:mc="http://schemas.openxmlformats.org/markup-compatibility/2006" xmlns:a14="http://schemas.microsoft.com/office/drawing/2010/main" val="00FFFF" mc:Ignorable="a14" a14:legacySpreadsheetColorIndex="35"/>
                </a:fgClr>
                <a:bgClr>
                  <a:srgbClr xmlns:mc="http://schemas.openxmlformats.org/markup-compatibility/2006" xmlns:a14="http://schemas.microsoft.com/office/drawing/2010/main" val="000000" mc:Ignorable="a14" a14:legacySpreadsheetColorIndex="8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AD5-4F03-87D6-19AF4C05423E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AD5-4F03-87D6-19AF4C05423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49301517853228577"/>
                  <c:y val="0.1618848552436403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D5-4F03-87D6-19AF4C05423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2001908862072463"/>
                  <c:y val="0.2219389144469262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D5-4F03-87D6-19AF4C05423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701838049447187"/>
                  <c:y val="0.3054923881210632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D5-4F03-87D6-19AF4C05423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001754921582737"/>
                  <c:y val="0.4125452762660511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D5-4F03-87D6-19AF4C05423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8401798024919871"/>
                  <c:y val="0.5665969933527410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D5-4F03-87D6-19AF4C05423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201791867300279"/>
                  <c:y val="0.723259756491747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D5-4F03-87D6-19AF4C05423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01253075586274"/>
                  <c:y val="0.8303126446367359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D5-4F03-87D6-19AF4C05423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5800486451947499"/>
                  <c:y val="0.7780917235904001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D5-4F03-87D6-19AF4C05423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6.1001878073974523E-2"/>
                  <c:y val="0.5222092104633558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D5-4F03-87D6-19AF4C05423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5.1001570192995088E-2"/>
                  <c:y val="0.3054923881210632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D5-4F03-87D6-19AF4C05423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14200437190990789"/>
                  <c:y val="0.1723290394529074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D5-4F03-87D6-19AF4C05423E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29700914406508905"/>
                  <c:y val="9.921974998803762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D5-4F03-87D6-19AF4C05423E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44401366991548663"/>
                  <c:y val="4.960987499401881E-2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 Misc
0%</a:t>
                    </a:r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AD5-4F03-87D6-19AF4C05423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'4'!$C$15:$C$27</c:f>
              <c:strCache>
                <c:ptCount val="13"/>
                <c:pt idx="0">
                  <c:v>Board Office</c:v>
                </c:pt>
                <c:pt idx="1">
                  <c:v>General Adm</c:v>
                </c:pt>
                <c:pt idx="2">
                  <c:v>School Adm</c:v>
                </c:pt>
                <c:pt idx="3">
                  <c:v>Facilities Acq.&amp; Const.</c:v>
                </c:pt>
                <c:pt idx="4">
                  <c:v>Fiscal Services</c:v>
                </c:pt>
                <c:pt idx="5">
                  <c:v>Food Services</c:v>
                </c:pt>
                <c:pt idx="6">
                  <c:v>Central Services</c:v>
                </c:pt>
                <c:pt idx="7">
                  <c:v>Pupil Trnsprt Services</c:v>
                </c:pt>
                <c:pt idx="8">
                  <c:v>Operation of Plant</c:v>
                </c:pt>
                <c:pt idx="9">
                  <c:v>Maintenance of Plant</c:v>
                </c:pt>
                <c:pt idx="10">
                  <c:v>Community Services</c:v>
                </c:pt>
                <c:pt idx="11">
                  <c:v>Debt Services</c:v>
                </c:pt>
                <c:pt idx="12">
                  <c:v>Other Misc</c:v>
                </c:pt>
              </c:strCache>
            </c:strRef>
          </c:cat>
          <c:val>
            <c:numRef>
              <c:f>'4'!$D$15:$D$27</c:f>
              <c:numCache>
                <c:formatCode>#,##0_);\(#,##0\)</c:formatCode>
                <c:ptCount val="13"/>
                <c:pt idx="0">
                  <c:v>746482.69</c:v>
                </c:pt>
                <c:pt idx="1">
                  <c:v>1160148.22</c:v>
                </c:pt>
                <c:pt idx="2">
                  <c:v>13619502.49</c:v>
                </c:pt>
                <c:pt idx="3">
                  <c:v>673781.68</c:v>
                </c:pt>
                <c:pt idx="4">
                  <c:v>2048139.73</c:v>
                </c:pt>
                <c:pt idx="5">
                  <c:v>2969.1</c:v>
                </c:pt>
                <c:pt idx="6">
                  <c:v>11338423.810000001</c:v>
                </c:pt>
                <c:pt idx="7">
                  <c:v>9461371.5500000007</c:v>
                </c:pt>
                <c:pt idx="8">
                  <c:v>18339027.43</c:v>
                </c:pt>
                <c:pt idx="9">
                  <c:v>5958793.0800000001</c:v>
                </c:pt>
                <c:pt idx="10">
                  <c:v>220456.35</c:v>
                </c:pt>
                <c:pt idx="11">
                  <c:v>653596.46</c:v>
                </c:pt>
                <c:pt idx="12">
                  <c:v>40186.71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D5-4F03-87D6-19AF4C05423E}"/>
            </c:ext>
          </c:extLst>
        </c:ser>
        <c:dLbls>
          <c:showLegendKey val="1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02315264965303"/>
          <c:y val="6.005405920328593E-2"/>
          <c:w val="0.21800671180535158"/>
          <c:h val="0.85120101305527018"/>
        </c:manualLayout>
      </c:layout>
      <c:overlay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5" r="0.5" t="0.5" header="0.5" footer="0.5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0.75" bottom="0.75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0.75" bottom="0.75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0.75" bottom="0.75" header="0.5" footer="0.5"/>
  <pageSetup orientation="landscape" horizontalDpi="4294967292" verticalDpi="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0.84" bottom="0.67" header="0.5" footer="0.5"/>
  <pageSetup orientation="landscape" horizontalDpi="300" verticalDpi="300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1257300</xdr:colOff>
          <xdr:row>5</xdr:row>
          <xdr:rowOff>236220</xdr:rowOff>
        </xdr:from>
        <xdr:to>
          <xdr:col>0</xdr:col>
          <xdr:colOff>4541520</xdr:colOff>
          <xdr:row>15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8291746-B074-539E-6EE8-B6A3D7EFF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0417D-BD1B-87F3-6E93-BECF3F7EC3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6E46-736D-B17E-C8CB-19137D03B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C1AA2-5234-3777-36C7-9EB7E6344B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627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DD084-10BB-C335-1486-A2D3FCF67B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25</xdr:row>
      <xdr:rowOff>137160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C0664FC3-FF18-98FB-B8B0-F194EFD67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121920</xdr:rowOff>
    </xdr:from>
    <xdr:to>
      <xdr:col>12</xdr:col>
      <xdr:colOff>274320</xdr:colOff>
      <xdr:row>43</xdr:row>
      <xdr:rowOff>22860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815CE48-78C8-5DFD-8A09-35EF22DE1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106680</xdr:colOff>
      <xdr:row>12</xdr:row>
      <xdr:rowOff>30480</xdr:rowOff>
    </xdr:from>
    <xdr:to>
      <xdr:col>0</xdr:col>
      <xdr:colOff>632460</xdr:colOff>
      <xdr:row>25</xdr:row>
      <xdr:rowOff>160020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672D8FB8-CAAC-5E7D-07B5-EB325B41B2CA}"/>
            </a:ext>
          </a:extLst>
        </xdr:cNvPr>
        <xdr:cNvSpPr>
          <a:spLocks noChangeArrowheads="1"/>
        </xdr:cNvSpPr>
      </xdr:nvSpPr>
      <xdr:spPr bwMode="auto">
        <a:xfrm rot="1153945">
          <a:off x="106680" y="2042160"/>
          <a:ext cx="525780" cy="2308860"/>
        </a:xfrm>
        <a:prstGeom prst="curvedRightArrow">
          <a:avLst>
            <a:gd name="adj1" fmla="val 43283"/>
            <a:gd name="adj2" fmla="val 131109"/>
            <a:gd name="adj3" fmla="val 30000"/>
          </a:avLst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0"/>
  <sheetViews>
    <sheetView view="pageBreakPreview" zoomScale="60" zoomScaleNormal="100" workbookViewId="0">
      <selection activeCell="A5" sqref="A5"/>
    </sheetView>
  </sheetViews>
  <sheetFormatPr defaultRowHeight="13.2" x14ac:dyDescent="0.25"/>
  <cols>
    <col min="1" max="1" width="82.5546875" customWidth="1"/>
    <col min="6" max="6" width="4.109375" customWidth="1"/>
  </cols>
  <sheetData>
    <row r="1" spans="1:1" ht="31.8" x14ac:dyDescent="0.5">
      <c r="A1" s="195" t="s">
        <v>15</v>
      </c>
    </row>
    <row r="2" spans="1:1" ht="30" x14ac:dyDescent="0.5">
      <c r="A2" s="196"/>
    </row>
    <row r="3" spans="1:1" ht="30" x14ac:dyDescent="0.5">
      <c r="A3" s="196" t="s">
        <v>319</v>
      </c>
    </row>
    <row r="4" spans="1:1" ht="30" x14ac:dyDescent="0.5">
      <c r="A4" s="196" t="s">
        <v>320</v>
      </c>
    </row>
    <row r="5" spans="1:1" ht="30" x14ac:dyDescent="0.5">
      <c r="A5" s="196" t="s">
        <v>324</v>
      </c>
    </row>
    <row r="6" spans="1:1" ht="119.25" customHeight="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2" spans="1:1" x14ac:dyDescent="0.25">
      <c r="A12" s="75"/>
    </row>
    <row r="13" spans="1:1" x14ac:dyDescent="0.25">
      <c r="A13" s="75"/>
    </row>
    <row r="14" spans="1:1" x14ac:dyDescent="0.25">
      <c r="A14" s="75"/>
    </row>
    <row r="15" spans="1:1" x14ac:dyDescent="0.25">
      <c r="A15" s="75"/>
    </row>
    <row r="16" spans="1:1" x14ac:dyDescent="0.25">
      <c r="A16" s="75"/>
    </row>
    <row r="17" spans="1:1" x14ac:dyDescent="0.25">
      <c r="A17" s="75"/>
    </row>
    <row r="18" spans="1:1" ht="25.2" x14ac:dyDescent="0.45">
      <c r="A18" s="197" t="s">
        <v>321</v>
      </c>
    </row>
    <row r="19" spans="1:1" ht="25.2" x14ac:dyDescent="0.45">
      <c r="A19" s="197" t="s">
        <v>322</v>
      </c>
    </row>
    <row r="20" spans="1:1" ht="25.2" x14ac:dyDescent="0.45">
      <c r="A20" s="198">
        <v>37656</v>
      </c>
    </row>
  </sheetData>
  <phoneticPr fontId="17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0</xdr:col>
                <xdr:colOff>1257300</xdr:colOff>
                <xdr:row>5</xdr:row>
                <xdr:rowOff>236220</xdr:rowOff>
              </from>
              <to>
                <xdr:col>0</xdr:col>
                <xdr:colOff>4541520</xdr:colOff>
                <xdr:row>15</xdr:row>
                <xdr:rowOff>22860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3"/>
  <sheetViews>
    <sheetView view="pageBreakPreview" zoomScale="60" zoomScaleNormal="100" workbookViewId="0">
      <selection activeCell="A5" sqref="A5"/>
    </sheetView>
  </sheetViews>
  <sheetFormatPr defaultRowHeight="13.2" x14ac:dyDescent="0.25"/>
  <cols>
    <col min="1" max="2" width="5.6640625" customWidth="1"/>
    <col min="3" max="3" width="32.6640625" customWidth="1"/>
    <col min="4" max="4" width="11.6640625" customWidth="1"/>
    <col min="5" max="5" width="2.6640625" customWidth="1"/>
    <col min="6" max="6" width="27" style="36" customWidth="1"/>
    <col min="7" max="7" width="2.6640625" customWidth="1"/>
    <col min="8" max="8" width="24.6640625" style="36" customWidth="1"/>
    <col min="9" max="9" width="2.6640625" customWidth="1"/>
    <col min="10" max="10" width="20.109375" style="36" bestFit="1" customWidth="1"/>
    <col min="11" max="11" width="2.6640625" customWidth="1"/>
    <col min="12" max="12" width="0.44140625" customWidth="1"/>
  </cols>
  <sheetData>
    <row r="1" spans="1:12" ht="17.399999999999999" x14ac:dyDescent="0.3">
      <c r="A1" s="64" t="s">
        <v>15</v>
      </c>
      <c r="B1" s="35"/>
      <c r="C1" s="35"/>
      <c r="D1" s="35"/>
      <c r="E1" s="35"/>
      <c r="F1" s="66"/>
      <c r="G1" s="66"/>
      <c r="H1" s="66"/>
      <c r="I1" s="35"/>
      <c r="J1" s="66"/>
    </row>
    <row r="2" spans="1:12" ht="15.6" x14ac:dyDescent="0.3">
      <c r="A2" s="7" t="s">
        <v>77</v>
      </c>
      <c r="B2" s="35"/>
      <c r="C2" s="35"/>
      <c r="D2" s="35"/>
      <c r="E2" s="35"/>
      <c r="F2" s="66"/>
      <c r="G2" s="66"/>
      <c r="H2" s="66"/>
      <c r="I2" s="35"/>
      <c r="J2" s="66"/>
    </row>
    <row r="3" spans="1:12" ht="15.6" x14ac:dyDescent="0.3">
      <c r="A3" s="7" t="s">
        <v>95</v>
      </c>
      <c r="B3" s="35"/>
      <c r="C3" s="35"/>
      <c r="D3" s="35"/>
      <c r="E3" s="35"/>
      <c r="F3" s="66"/>
      <c r="G3" s="66"/>
      <c r="H3" s="66"/>
      <c r="I3" s="35"/>
      <c r="J3" s="66"/>
    </row>
    <row r="4" spans="1:12" ht="15.6" x14ac:dyDescent="0.3">
      <c r="A4" s="8" t="str">
        <f>+'Combined Bal Sheet Page 1'!A3</f>
        <v>November 30, 2002</v>
      </c>
      <c r="B4" s="35"/>
      <c r="C4" s="35"/>
      <c r="D4" s="35"/>
      <c r="E4" s="35"/>
      <c r="F4" s="66"/>
      <c r="G4" s="66"/>
      <c r="H4" s="66"/>
      <c r="I4" s="35"/>
      <c r="J4" s="66"/>
    </row>
    <row r="5" spans="1:12" ht="15.6" x14ac:dyDescent="0.3">
      <c r="A5" s="8"/>
      <c r="B5" s="35"/>
      <c r="C5" s="35"/>
      <c r="D5" s="35"/>
      <c r="E5" s="35"/>
      <c r="F5" s="66"/>
      <c r="G5" s="66"/>
      <c r="H5" s="66"/>
      <c r="I5" s="35"/>
      <c r="J5" s="66"/>
    </row>
    <row r="6" spans="1:12" ht="15.6" x14ac:dyDescent="0.3">
      <c r="A6" s="8"/>
      <c r="B6" s="35"/>
      <c r="C6" s="35"/>
      <c r="D6" s="65"/>
      <c r="E6" s="35"/>
      <c r="F6" s="66"/>
      <c r="G6" s="66"/>
      <c r="H6" s="66"/>
      <c r="I6" s="35"/>
      <c r="J6" s="103" t="s">
        <v>235</v>
      </c>
    </row>
    <row r="7" spans="1:12" x14ac:dyDescent="0.25">
      <c r="D7" s="65"/>
      <c r="F7" s="78" t="s">
        <v>314</v>
      </c>
      <c r="G7" s="74"/>
      <c r="H7" s="78" t="s">
        <v>146</v>
      </c>
      <c r="I7" s="65"/>
      <c r="J7" s="78" t="s">
        <v>236</v>
      </c>
    </row>
    <row r="8" spans="1:12" ht="13.8" thickBot="1" x14ac:dyDescent="0.3">
      <c r="D8" s="65"/>
      <c r="F8" s="76" t="s">
        <v>145</v>
      </c>
      <c r="G8" s="74"/>
      <c r="H8" s="76" t="s">
        <v>127</v>
      </c>
      <c r="I8" s="65"/>
      <c r="J8" s="76" t="s">
        <v>207</v>
      </c>
    </row>
    <row r="9" spans="1:12" x14ac:dyDescent="0.25">
      <c r="D9" s="65"/>
    </row>
    <row r="10" spans="1:12" x14ac:dyDescent="0.25">
      <c r="A10" s="77" t="s">
        <v>84</v>
      </c>
      <c r="B10" s="73"/>
      <c r="C10" s="73"/>
      <c r="D10" s="75"/>
      <c r="E10" s="73"/>
    </row>
    <row r="11" spans="1:12" x14ac:dyDescent="0.25">
      <c r="A11" s="77" t="s">
        <v>76</v>
      </c>
      <c r="B11" s="73"/>
      <c r="C11" s="73"/>
      <c r="D11" s="75"/>
      <c r="E11" s="73"/>
    </row>
    <row r="12" spans="1:12" x14ac:dyDescent="0.25">
      <c r="A12" s="73"/>
      <c r="B12" s="73" t="s">
        <v>73</v>
      </c>
      <c r="C12" s="73"/>
      <c r="D12" s="75">
        <v>3431</v>
      </c>
      <c r="E12" s="73"/>
      <c r="F12" s="79">
        <v>174500</v>
      </c>
      <c r="G12" s="73"/>
      <c r="H12" s="79">
        <v>119238.09</v>
      </c>
      <c r="I12" s="73"/>
      <c r="J12" s="84">
        <f t="shared" ref="J12:J17" si="0">F12-H12</f>
        <v>55261.91</v>
      </c>
      <c r="L12" s="84">
        <f t="shared" ref="L12:L17" si="1">IF(F12&gt;H12,F12-H12,0)</f>
        <v>55261.91</v>
      </c>
    </row>
    <row r="13" spans="1:12" x14ac:dyDescent="0.25">
      <c r="A13" s="73"/>
      <c r="B13" s="73" t="s">
        <v>288</v>
      </c>
      <c r="C13" s="73"/>
      <c r="D13" s="75">
        <v>3470</v>
      </c>
      <c r="E13" s="73"/>
      <c r="F13" s="79">
        <v>0</v>
      </c>
      <c r="G13" s="73"/>
      <c r="H13" s="79">
        <v>0</v>
      </c>
      <c r="I13" s="73"/>
      <c r="J13" s="84">
        <f t="shared" si="0"/>
        <v>0</v>
      </c>
      <c r="L13" s="84">
        <f t="shared" si="1"/>
        <v>0</v>
      </c>
    </row>
    <row r="14" spans="1:12" x14ac:dyDescent="0.25">
      <c r="A14" s="73"/>
      <c r="B14" s="73" t="s">
        <v>289</v>
      </c>
      <c r="C14" s="73"/>
      <c r="D14" s="75">
        <v>3481</v>
      </c>
      <c r="E14" s="73"/>
      <c r="F14" s="79">
        <v>0</v>
      </c>
      <c r="G14" s="73"/>
      <c r="H14" s="79">
        <v>0</v>
      </c>
      <c r="I14" s="73"/>
      <c r="J14" s="84">
        <f t="shared" si="0"/>
        <v>0</v>
      </c>
      <c r="L14" s="84">
        <f t="shared" si="1"/>
        <v>0</v>
      </c>
    </row>
    <row r="15" spans="1:12" x14ac:dyDescent="0.25">
      <c r="A15" s="73"/>
      <c r="B15" s="73" t="s">
        <v>234</v>
      </c>
      <c r="C15" s="73"/>
      <c r="D15" s="75">
        <v>3484</v>
      </c>
      <c r="E15" s="73"/>
      <c r="F15" s="79">
        <v>8452544</v>
      </c>
      <c r="G15" s="73"/>
      <c r="H15" s="79">
        <v>2019088.56</v>
      </c>
      <c r="I15" s="73"/>
      <c r="J15" s="84">
        <f t="shared" si="0"/>
        <v>6433455.4399999995</v>
      </c>
      <c r="L15" s="84">
        <f t="shared" si="1"/>
        <v>6433455.4399999995</v>
      </c>
    </row>
    <row r="16" spans="1:12" x14ac:dyDescent="0.25">
      <c r="A16" s="73"/>
      <c r="B16" s="73" t="s">
        <v>277</v>
      </c>
      <c r="C16" s="73"/>
      <c r="D16" s="75">
        <v>3489</v>
      </c>
      <c r="E16" s="73"/>
      <c r="F16" s="79">
        <v>0</v>
      </c>
      <c r="G16" s="73"/>
      <c r="H16" s="79">
        <v>0</v>
      </c>
      <c r="I16" s="73"/>
      <c r="J16" s="84">
        <f t="shared" si="0"/>
        <v>0</v>
      </c>
      <c r="L16" s="84">
        <f t="shared" si="1"/>
        <v>0</v>
      </c>
    </row>
    <row r="17" spans="1:12" x14ac:dyDescent="0.25">
      <c r="A17" s="73"/>
      <c r="B17" s="73" t="s">
        <v>237</v>
      </c>
      <c r="C17" s="73"/>
      <c r="D17" s="75">
        <v>3497</v>
      </c>
      <c r="E17" s="73"/>
      <c r="F17" s="80">
        <v>0</v>
      </c>
      <c r="G17" s="73"/>
      <c r="H17" s="80">
        <v>277885.67</v>
      </c>
      <c r="I17" s="73"/>
      <c r="J17" s="80">
        <f t="shared" si="0"/>
        <v>-277885.67</v>
      </c>
      <c r="L17" s="84">
        <f t="shared" si="1"/>
        <v>0</v>
      </c>
    </row>
    <row r="18" spans="1:12" x14ac:dyDescent="0.25">
      <c r="A18" s="73"/>
      <c r="B18" s="77"/>
      <c r="C18" s="77" t="s">
        <v>81</v>
      </c>
      <c r="D18" s="75"/>
      <c r="E18" s="73"/>
      <c r="F18" s="79">
        <f>SUM(F10:F17)</f>
        <v>8627044</v>
      </c>
      <c r="G18" s="73"/>
      <c r="H18" s="79">
        <f>SUM(H10:H17)</f>
        <v>2416212.3199999998</v>
      </c>
      <c r="I18" s="73"/>
      <c r="J18" s="79">
        <f>SUM(J10:J17)</f>
        <v>6210831.6799999997</v>
      </c>
      <c r="L18" s="73"/>
    </row>
    <row r="19" spans="1:12" x14ac:dyDescent="0.25">
      <c r="A19" s="77" t="s">
        <v>224</v>
      </c>
      <c r="B19" s="73"/>
      <c r="C19" s="77"/>
      <c r="D19" s="75"/>
      <c r="E19" s="73"/>
      <c r="F19" s="79"/>
      <c r="G19" s="73"/>
      <c r="H19" s="79"/>
      <c r="I19" s="73"/>
      <c r="J19" s="79"/>
      <c r="L19" s="73"/>
    </row>
    <row r="20" spans="1:12" x14ac:dyDescent="0.25">
      <c r="A20" s="73"/>
      <c r="B20" s="73" t="s">
        <v>226</v>
      </c>
      <c r="C20" s="77"/>
      <c r="D20" s="75">
        <v>3610</v>
      </c>
      <c r="E20" s="73"/>
      <c r="F20" s="80">
        <v>0</v>
      </c>
      <c r="G20" s="73"/>
      <c r="H20" s="80">
        <v>0</v>
      </c>
      <c r="I20" s="73"/>
      <c r="J20" s="80">
        <f>F20-H20</f>
        <v>0</v>
      </c>
      <c r="L20" s="84">
        <f>IF(F20&gt;H20,F20-H20,0)</f>
        <v>0</v>
      </c>
    </row>
    <row r="21" spans="1:12" x14ac:dyDescent="0.25">
      <c r="A21" s="73"/>
      <c r="B21" s="73"/>
      <c r="C21" s="77" t="s">
        <v>227</v>
      </c>
      <c r="D21" s="75"/>
      <c r="E21" s="73"/>
      <c r="F21" s="79">
        <f>SUM(F19:F20)</f>
        <v>0</v>
      </c>
      <c r="G21" s="73"/>
      <c r="H21" s="79">
        <f>SUM(H19:H20)</f>
        <v>0</v>
      </c>
      <c r="I21" s="73"/>
      <c r="J21" s="79">
        <f>SUM(J19:J20)</f>
        <v>0</v>
      </c>
      <c r="L21" s="73"/>
    </row>
    <row r="22" spans="1:12" x14ac:dyDescent="0.25">
      <c r="A22" s="73"/>
      <c r="B22" s="73"/>
      <c r="C22" s="73"/>
      <c r="D22" s="75"/>
      <c r="E22" s="73"/>
      <c r="F22" s="80"/>
      <c r="G22" s="73"/>
      <c r="H22" s="80"/>
      <c r="I22" s="73"/>
      <c r="J22" s="80"/>
      <c r="L22" s="73"/>
    </row>
    <row r="23" spans="1:12" x14ac:dyDescent="0.25">
      <c r="A23" s="77" t="s">
        <v>83</v>
      </c>
      <c r="B23" s="73"/>
      <c r="C23" s="73"/>
      <c r="D23" s="75"/>
      <c r="E23" s="73"/>
      <c r="F23" s="117">
        <f>+F21+F18</f>
        <v>8627044</v>
      </c>
      <c r="G23" s="73"/>
      <c r="H23" s="117">
        <f>+H21+H18</f>
        <v>2416212.3199999998</v>
      </c>
      <c r="I23" s="73"/>
      <c r="J23" s="117">
        <f>+J21+J18</f>
        <v>6210831.6799999997</v>
      </c>
      <c r="L23" s="73"/>
    </row>
    <row r="24" spans="1:12" x14ac:dyDescent="0.25">
      <c r="A24" s="77"/>
      <c r="B24" s="73"/>
      <c r="C24" s="73"/>
      <c r="D24" s="75"/>
      <c r="E24" s="73"/>
      <c r="F24" s="79"/>
      <c r="G24" s="73"/>
      <c r="H24" s="79"/>
      <c r="I24" s="73"/>
      <c r="J24" s="79"/>
      <c r="L24" s="73"/>
    </row>
    <row r="25" spans="1:12" x14ac:dyDescent="0.25">
      <c r="A25" s="73" t="s">
        <v>240</v>
      </c>
      <c r="B25" s="73"/>
      <c r="C25" s="77"/>
      <c r="D25" s="75">
        <v>2700</v>
      </c>
      <c r="E25" s="73"/>
      <c r="F25" s="79">
        <v>12520368.109999999</v>
      </c>
      <c r="G25" s="73"/>
      <c r="H25" s="79">
        <f>F25</f>
        <v>12520368.109999999</v>
      </c>
      <c r="I25" s="73"/>
      <c r="J25" s="79"/>
      <c r="L25" s="73"/>
    </row>
    <row r="26" spans="1:12" x14ac:dyDescent="0.25">
      <c r="A26" s="73" t="s">
        <v>242</v>
      </c>
      <c r="B26" s="73"/>
      <c r="C26" s="77"/>
      <c r="D26" s="75"/>
      <c r="E26" s="73"/>
      <c r="F26" s="79"/>
      <c r="G26" s="73"/>
      <c r="H26" s="79">
        <f>+L26</f>
        <v>6488717.3499999996</v>
      </c>
      <c r="I26" s="73"/>
      <c r="J26" s="79">
        <f>(H26)</f>
        <v>6488717.3499999996</v>
      </c>
      <c r="L26" s="79">
        <f>SUM(L11:L22)</f>
        <v>6488717.3499999996</v>
      </c>
    </row>
    <row r="27" spans="1:12" x14ac:dyDescent="0.25">
      <c r="A27" s="73" t="s">
        <v>244</v>
      </c>
      <c r="B27" s="73"/>
      <c r="C27" s="73"/>
      <c r="D27" s="75"/>
      <c r="E27" s="73"/>
      <c r="H27" s="79">
        <f>J28</f>
        <v>-277885.66999999993</v>
      </c>
    </row>
    <row r="28" spans="1:12" ht="13.8" thickBot="1" x14ac:dyDescent="0.3">
      <c r="A28" s="77" t="s">
        <v>256</v>
      </c>
      <c r="B28" s="73"/>
      <c r="C28" s="73"/>
      <c r="D28" s="75"/>
      <c r="E28" s="73"/>
      <c r="F28" s="85">
        <f>SUM(F23:F27)</f>
        <v>21147412.109999999</v>
      </c>
      <c r="G28" s="73"/>
      <c r="H28" s="85">
        <f>SUM(H23:H27)</f>
        <v>21147412.109999999</v>
      </c>
      <c r="I28" s="73"/>
      <c r="J28" s="85">
        <f>(J23)-(J26)</f>
        <v>-277885.66999999993</v>
      </c>
    </row>
    <row r="29" spans="1:12" ht="13.8" thickTop="1" x14ac:dyDescent="0.25">
      <c r="D29" s="65"/>
    </row>
    <row r="30" spans="1:12" x14ac:dyDescent="0.25">
      <c r="D30" s="65"/>
    </row>
    <row r="31" spans="1:12" x14ac:dyDescent="0.25">
      <c r="A31" s="77" t="s">
        <v>42</v>
      </c>
      <c r="B31" s="73"/>
      <c r="C31" s="73"/>
      <c r="D31" s="75"/>
      <c r="E31" s="73"/>
      <c r="F31" s="79"/>
      <c r="G31" s="36"/>
      <c r="I31" s="36"/>
    </row>
    <row r="32" spans="1:12" x14ac:dyDescent="0.25">
      <c r="A32" s="77" t="s">
        <v>245</v>
      </c>
      <c r="B32" s="73"/>
      <c r="C32" s="73"/>
      <c r="D32" s="122">
        <v>7700</v>
      </c>
      <c r="E32" s="73"/>
      <c r="F32" s="79"/>
      <c r="G32" s="79"/>
      <c r="H32" s="79"/>
      <c r="I32" s="79"/>
      <c r="J32" s="79"/>
    </row>
    <row r="33" spans="1:10" x14ac:dyDescent="0.25">
      <c r="A33" s="73"/>
      <c r="B33" s="73" t="s">
        <v>189</v>
      </c>
      <c r="C33" s="73"/>
      <c r="D33" s="75">
        <v>100</v>
      </c>
      <c r="E33" s="73"/>
      <c r="F33" s="79">
        <v>38575</v>
      </c>
      <c r="G33" s="79"/>
      <c r="H33" s="79">
        <v>0</v>
      </c>
      <c r="I33" s="79"/>
      <c r="J33" s="84">
        <f t="shared" ref="J33:J39" si="2">F33-H33</f>
        <v>38575</v>
      </c>
    </row>
    <row r="34" spans="1:10" x14ac:dyDescent="0.25">
      <c r="A34" s="73"/>
      <c r="B34" s="73" t="s">
        <v>190</v>
      </c>
      <c r="C34" s="73"/>
      <c r="D34" s="75">
        <v>200</v>
      </c>
      <c r="E34" s="73"/>
      <c r="F34" s="79">
        <v>11575</v>
      </c>
      <c r="G34" s="79"/>
      <c r="H34" s="79">
        <v>0</v>
      </c>
      <c r="I34" s="79"/>
      <c r="J34" s="84">
        <f t="shared" si="2"/>
        <v>11575</v>
      </c>
    </row>
    <row r="35" spans="1:10" x14ac:dyDescent="0.25">
      <c r="A35" s="73"/>
      <c r="B35" s="73" t="s">
        <v>238</v>
      </c>
      <c r="C35" s="73"/>
      <c r="D35" s="75">
        <v>300</v>
      </c>
      <c r="E35" s="73"/>
      <c r="F35" s="79">
        <v>1140000</v>
      </c>
      <c r="G35" s="79"/>
      <c r="H35" s="79">
        <v>0</v>
      </c>
      <c r="I35" s="79"/>
      <c r="J35" s="84">
        <f t="shared" si="2"/>
        <v>1140000</v>
      </c>
    </row>
    <row r="36" spans="1:10" x14ac:dyDescent="0.25">
      <c r="A36" s="73"/>
      <c r="B36" s="73" t="s">
        <v>239</v>
      </c>
      <c r="C36" s="73"/>
      <c r="D36" s="75">
        <v>500</v>
      </c>
      <c r="E36" s="73"/>
      <c r="F36" s="79">
        <v>700</v>
      </c>
      <c r="G36" s="79"/>
      <c r="H36" s="79">
        <v>0</v>
      </c>
      <c r="I36" s="79"/>
      <c r="J36" s="84">
        <f t="shared" si="2"/>
        <v>700</v>
      </c>
    </row>
    <row r="37" spans="1:10" x14ac:dyDescent="0.25">
      <c r="A37" s="73"/>
      <c r="B37" s="73" t="s">
        <v>193</v>
      </c>
      <c r="C37" s="73"/>
      <c r="D37" s="75">
        <v>600</v>
      </c>
      <c r="E37" s="73"/>
      <c r="F37" s="79">
        <v>0</v>
      </c>
      <c r="G37" s="79"/>
      <c r="H37" s="79">
        <v>0</v>
      </c>
      <c r="I37" s="79"/>
      <c r="J37" s="84">
        <f t="shared" si="2"/>
        <v>0</v>
      </c>
    </row>
    <row r="38" spans="1:10" x14ac:dyDescent="0.25">
      <c r="A38" s="73"/>
      <c r="B38" s="73" t="s">
        <v>264</v>
      </c>
      <c r="C38" s="73"/>
      <c r="D38" s="75">
        <v>700</v>
      </c>
      <c r="E38" s="73"/>
      <c r="F38" s="79">
        <v>7375000</v>
      </c>
      <c r="G38" s="79"/>
      <c r="H38" s="79">
        <v>2740258.31</v>
      </c>
      <c r="I38" s="79"/>
      <c r="J38" s="84">
        <f t="shared" si="2"/>
        <v>4634741.6899999995</v>
      </c>
    </row>
    <row r="39" spans="1:10" x14ac:dyDescent="0.25">
      <c r="A39" s="73"/>
      <c r="B39" s="73" t="s">
        <v>304</v>
      </c>
      <c r="C39" s="73"/>
      <c r="D39" s="75">
        <v>910</v>
      </c>
      <c r="E39" s="73"/>
      <c r="F39" s="79">
        <v>0</v>
      </c>
      <c r="G39" s="79"/>
      <c r="H39" s="79">
        <v>0</v>
      </c>
      <c r="I39" s="79"/>
      <c r="J39" s="84">
        <f t="shared" si="2"/>
        <v>0</v>
      </c>
    </row>
    <row r="40" spans="1:10" x14ac:dyDescent="0.25">
      <c r="A40" s="73"/>
      <c r="B40" s="73"/>
      <c r="C40" s="73"/>
      <c r="D40" s="75"/>
      <c r="E40" s="73"/>
      <c r="F40" s="80"/>
      <c r="G40" s="79"/>
      <c r="H40" s="80"/>
      <c r="I40" s="79"/>
      <c r="J40" s="80"/>
    </row>
    <row r="41" spans="1:10" ht="13.8" thickBot="1" x14ac:dyDescent="0.3">
      <c r="A41" s="77" t="s">
        <v>41</v>
      </c>
      <c r="B41" s="73"/>
      <c r="C41" s="73"/>
      <c r="D41" s="75"/>
      <c r="E41" s="73"/>
      <c r="F41" s="117">
        <f>SUM(F32:F40)</f>
        <v>8565850</v>
      </c>
      <c r="G41" s="79"/>
      <c r="H41" s="117">
        <f>SUM(H32:H40)</f>
        <v>2740258.31</v>
      </c>
      <c r="I41" s="79"/>
      <c r="J41" s="85">
        <f>SUM(J32:J40)</f>
        <v>5825591.6899999995</v>
      </c>
    </row>
    <row r="42" spans="1:10" ht="13.8" thickTop="1" x14ac:dyDescent="0.25">
      <c r="A42" s="77"/>
      <c r="B42" s="73"/>
      <c r="C42" s="73"/>
      <c r="D42" s="75"/>
      <c r="E42" s="73"/>
      <c r="F42" s="79"/>
      <c r="G42" s="79"/>
      <c r="H42" s="79"/>
      <c r="I42" s="79"/>
      <c r="J42" s="79"/>
    </row>
    <row r="43" spans="1:10" x14ac:dyDescent="0.25">
      <c r="A43" s="73" t="s">
        <v>241</v>
      </c>
      <c r="B43" s="73"/>
      <c r="C43" s="73"/>
      <c r="D43" s="75">
        <v>2700</v>
      </c>
      <c r="E43" s="73"/>
      <c r="F43" s="79">
        <v>12581562.109999999</v>
      </c>
      <c r="G43" s="79"/>
      <c r="H43" s="79">
        <f>F43</f>
        <v>12581562.109999999</v>
      </c>
      <c r="I43" s="79"/>
      <c r="J43" s="79"/>
    </row>
    <row r="44" spans="1:10" x14ac:dyDescent="0.25">
      <c r="A44" s="73" t="s">
        <v>243</v>
      </c>
      <c r="B44" s="73"/>
      <c r="C44" s="73"/>
      <c r="D44" s="75"/>
      <c r="E44" s="73"/>
      <c r="F44" s="79"/>
      <c r="G44" s="79"/>
      <c r="H44" s="79">
        <f>+J41</f>
        <v>5825591.6899999995</v>
      </c>
      <c r="I44" s="79"/>
      <c r="J44" s="79"/>
    </row>
    <row r="45" spans="1:10" x14ac:dyDescent="0.25">
      <c r="A45" s="73"/>
      <c r="B45" s="73"/>
      <c r="C45" s="73"/>
      <c r="D45" s="75"/>
      <c r="E45" s="73"/>
      <c r="F45" s="84"/>
      <c r="G45" s="79"/>
      <c r="H45" s="84"/>
      <c r="I45" s="79"/>
      <c r="J45" s="84"/>
    </row>
    <row r="46" spans="1:10" x14ac:dyDescent="0.25">
      <c r="A46" s="77"/>
      <c r="B46" s="73"/>
      <c r="C46" s="73"/>
      <c r="D46" s="75"/>
      <c r="E46" s="73"/>
      <c r="F46" s="84"/>
      <c r="G46" s="79"/>
      <c r="H46" s="84"/>
      <c r="I46" s="79"/>
      <c r="J46" s="84"/>
    </row>
    <row r="47" spans="1:10" ht="13.8" thickBot="1" x14ac:dyDescent="0.3">
      <c r="A47" s="77" t="s">
        <v>246</v>
      </c>
      <c r="B47" s="73"/>
      <c r="C47" s="73"/>
      <c r="D47" s="75"/>
      <c r="E47" s="73"/>
      <c r="F47" s="85">
        <f>SUM(F41:F45)</f>
        <v>21147412.109999999</v>
      </c>
      <c r="G47" s="79"/>
      <c r="H47" s="85">
        <f>SUM(H41:H45)</f>
        <v>21147412.109999999</v>
      </c>
      <c r="I47" s="79"/>
      <c r="J47" s="86"/>
    </row>
    <row r="48" spans="1:10" ht="13.8" thickTop="1" x14ac:dyDescent="0.25">
      <c r="D48" s="65"/>
    </row>
    <row r="49" spans="4:8" x14ac:dyDescent="0.25">
      <c r="D49" s="65"/>
    </row>
    <row r="50" spans="4:8" x14ac:dyDescent="0.25">
      <c r="D50" s="65"/>
    </row>
    <row r="51" spans="4:8" x14ac:dyDescent="0.25">
      <c r="D51" s="65"/>
    </row>
    <row r="52" spans="4:8" ht="1.5" customHeight="1" x14ac:dyDescent="0.25">
      <c r="D52" s="65"/>
      <c r="F52" s="79">
        <f>+F28-F47</f>
        <v>0</v>
      </c>
      <c r="G52" s="73"/>
      <c r="H52" s="79">
        <f>+H28-H47</f>
        <v>0</v>
      </c>
    </row>
    <row r="53" spans="4:8" x14ac:dyDescent="0.25">
      <c r="D53" s="65"/>
    </row>
    <row r="54" spans="4:8" x14ac:dyDescent="0.25">
      <c r="D54" s="65"/>
    </row>
    <row r="55" spans="4:8" x14ac:dyDescent="0.25">
      <c r="D55" s="65"/>
    </row>
    <row r="56" spans="4:8" x14ac:dyDescent="0.25">
      <c r="D56" s="65"/>
    </row>
    <row r="57" spans="4:8" x14ac:dyDescent="0.25">
      <c r="D57" s="65"/>
    </row>
    <row r="58" spans="4:8" x14ac:dyDescent="0.25">
      <c r="D58" s="65"/>
    </row>
    <row r="59" spans="4:8" x14ac:dyDescent="0.25">
      <c r="D59" s="65"/>
    </row>
    <row r="60" spans="4:8" x14ac:dyDescent="0.25">
      <c r="D60" s="65"/>
    </row>
    <row r="61" spans="4:8" x14ac:dyDescent="0.25">
      <c r="D61" s="65"/>
    </row>
    <row r="62" spans="4:8" x14ac:dyDescent="0.25">
      <c r="D62" s="65"/>
    </row>
    <row r="63" spans="4:8" x14ac:dyDescent="0.25">
      <c r="D63" s="65"/>
    </row>
    <row r="64" spans="4:8" x14ac:dyDescent="0.25">
      <c r="D64" s="65"/>
    </row>
    <row r="65" spans="4:4" x14ac:dyDescent="0.25">
      <c r="D65" s="65"/>
    </row>
    <row r="66" spans="4:4" x14ac:dyDescent="0.25">
      <c r="D66" s="65"/>
    </row>
    <row r="67" spans="4:4" x14ac:dyDescent="0.25">
      <c r="D67" s="65"/>
    </row>
    <row r="68" spans="4:4" x14ac:dyDescent="0.25">
      <c r="D68" s="65"/>
    </row>
    <row r="69" spans="4:4" x14ac:dyDescent="0.25">
      <c r="D69" s="65"/>
    </row>
    <row r="70" spans="4:4" x14ac:dyDescent="0.25">
      <c r="D70" s="65"/>
    </row>
    <row r="71" spans="4:4" x14ac:dyDescent="0.25">
      <c r="D71" s="65"/>
    </row>
    <row r="72" spans="4:4" x14ac:dyDescent="0.25">
      <c r="D72" s="65"/>
    </row>
    <row r="73" spans="4:4" x14ac:dyDescent="0.25">
      <c r="D73" s="65"/>
    </row>
    <row r="74" spans="4:4" x14ac:dyDescent="0.25">
      <c r="D74" s="65"/>
    </row>
    <row r="75" spans="4:4" x14ac:dyDescent="0.25">
      <c r="D75" s="65"/>
    </row>
    <row r="76" spans="4:4" x14ac:dyDescent="0.25">
      <c r="D76" s="65"/>
    </row>
    <row r="77" spans="4:4" x14ac:dyDescent="0.25">
      <c r="D77" s="65"/>
    </row>
    <row r="78" spans="4:4" x14ac:dyDescent="0.25">
      <c r="D78" s="65"/>
    </row>
    <row r="79" spans="4:4" x14ac:dyDescent="0.25">
      <c r="D79" s="65"/>
    </row>
    <row r="80" spans="4:4" x14ac:dyDescent="0.25">
      <c r="D80" s="65"/>
    </row>
    <row r="81" spans="4:4" x14ac:dyDescent="0.25">
      <c r="D81" s="65"/>
    </row>
    <row r="82" spans="4:4" x14ac:dyDescent="0.25">
      <c r="D82" s="65"/>
    </row>
    <row r="83" spans="4:4" x14ac:dyDescent="0.25">
      <c r="D83" s="65"/>
    </row>
    <row r="84" spans="4:4" x14ac:dyDescent="0.25">
      <c r="D84" s="65"/>
    </row>
    <row r="85" spans="4:4" x14ac:dyDescent="0.25">
      <c r="D85" s="65"/>
    </row>
    <row r="86" spans="4:4" x14ac:dyDescent="0.25">
      <c r="D86" s="65"/>
    </row>
    <row r="87" spans="4:4" x14ac:dyDescent="0.25">
      <c r="D87" s="65"/>
    </row>
    <row r="88" spans="4:4" x14ac:dyDescent="0.25">
      <c r="D88" s="65"/>
    </row>
    <row r="89" spans="4:4" x14ac:dyDescent="0.25">
      <c r="D89" s="65"/>
    </row>
    <row r="90" spans="4:4" x14ac:dyDescent="0.25">
      <c r="D90" s="65"/>
    </row>
    <row r="91" spans="4:4" x14ac:dyDescent="0.25">
      <c r="D91" s="65"/>
    </row>
    <row r="92" spans="4:4" x14ac:dyDescent="0.25">
      <c r="D92" s="65"/>
    </row>
    <row r="93" spans="4:4" x14ac:dyDescent="0.25">
      <c r="D93" s="65"/>
    </row>
    <row r="94" spans="4:4" x14ac:dyDescent="0.25">
      <c r="D94" s="65"/>
    </row>
    <row r="95" spans="4:4" x14ac:dyDescent="0.25">
      <c r="D95" s="65"/>
    </row>
    <row r="96" spans="4:4" x14ac:dyDescent="0.25">
      <c r="D96" s="65"/>
    </row>
    <row r="97" spans="4:4" x14ac:dyDescent="0.25">
      <c r="D97" s="65"/>
    </row>
    <row r="98" spans="4:4" x14ac:dyDescent="0.25">
      <c r="D98" s="65"/>
    </row>
    <row r="99" spans="4:4" x14ac:dyDescent="0.25">
      <c r="D99" s="65"/>
    </row>
    <row r="100" spans="4:4" x14ac:dyDescent="0.25">
      <c r="D100" s="65"/>
    </row>
    <row r="101" spans="4:4" x14ac:dyDescent="0.25">
      <c r="D101" s="65"/>
    </row>
    <row r="102" spans="4:4" x14ac:dyDescent="0.25">
      <c r="D102" s="65"/>
    </row>
    <row r="103" spans="4:4" x14ac:dyDescent="0.25">
      <c r="D103" s="65"/>
    </row>
    <row r="104" spans="4:4" x14ac:dyDescent="0.25">
      <c r="D104" s="65"/>
    </row>
    <row r="105" spans="4:4" x14ac:dyDescent="0.25">
      <c r="D105" s="65"/>
    </row>
    <row r="106" spans="4:4" x14ac:dyDescent="0.25">
      <c r="D106" s="65"/>
    </row>
    <row r="107" spans="4:4" x14ac:dyDescent="0.25">
      <c r="D107" s="65"/>
    </row>
    <row r="108" spans="4:4" x14ac:dyDescent="0.25">
      <c r="D108" s="65"/>
    </row>
    <row r="109" spans="4:4" x14ac:dyDescent="0.25">
      <c r="D109" s="65"/>
    </row>
    <row r="110" spans="4:4" x14ac:dyDescent="0.25">
      <c r="D110" s="65"/>
    </row>
    <row r="111" spans="4:4" x14ac:dyDescent="0.25">
      <c r="D111" s="65"/>
    </row>
    <row r="112" spans="4:4" x14ac:dyDescent="0.25">
      <c r="D112" s="65"/>
    </row>
    <row r="113" spans="4:4" x14ac:dyDescent="0.25">
      <c r="D113" s="65"/>
    </row>
    <row r="114" spans="4:4" x14ac:dyDescent="0.25">
      <c r="D114" s="65"/>
    </row>
    <row r="115" spans="4:4" x14ac:dyDescent="0.25">
      <c r="D115" s="65"/>
    </row>
    <row r="116" spans="4:4" x14ac:dyDescent="0.25">
      <c r="D116" s="65"/>
    </row>
    <row r="117" spans="4:4" x14ac:dyDescent="0.25">
      <c r="D117" s="65"/>
    </row>
    <row r="118" spans="4:4" x14ac:dyDescent="0.25">
      <c r="D118" s="65"/>
    </row>
    <row r="119" spans="4:4" x14ac:dyDescent="0.25">
      <c r="D119" s="65"/>
    </row>
    <row r="120" spans="4:4" x14ac:dyDescent="0.25">
      <c r="D120" s="65"/>
    </row>
    <row r="121" spans="4:4" x14ac:dyDescent="0.25">
      <c r="D121" s="65"/>
    </row>
    <row r="122" spans="4:4" x14ac:dyDescent="0.25">
      <c r="D122" s="65"/>
    </row>
    <row r="123" spans="4:4" x14ac:dyDescent="0.25">
      <c r="D123" s="65"/>
    </row>
    <row r="124" spans="4:4" x14ac:dyDescent="0.25">
      <c r="D124" s="65"/>
    </row>
    <row r="125" spans="4:4" x14ac:dyDescent="0.25">
      <c r="D125" s="65"/>
    </row>
    <row r="126" spans="4:4" x14ac:dyDescent="0.25">
      <c r="D126" s="65"/>
    </row>
    <row r="127" spans="4:4" x14ac:dyDescent="0.25">
      <c r="D127" s="65"/>
    </row>
    <row r="128" spans="4:4" x14ac:dyDescent="0.25">
      <c r="D128" s="65"/>
    </row>
    <row r="129" spans="4:4" x14ac:dyDescent="0.25">
      <c r="D129" s="65"/>
    </row>
    <row r="130" spans="4:4" x14ac:dyDescent="0.25">
      <c r="D130" s="65"/>
    </row>
    <row r="131" spans="4:4" x14ac:dyDescent="0.25">
      <c r="D131" s="65"/>
    </row>
    <row r="132" spans="4:4" x14ac:dyDescent="0.25">
      <c r="D132" s="65"/>
    </row>
    <row r="133" spans="4:4" x14ac:dyDescent="0.25">
      <c r="D133" s="65"/>
    </row>
    <row r="134" spans="4:4" x14ac:dyDescent="0.25">
      <c r="D134" s="65"/>
    </row>
    <row r="135" spans="4:4" x14ac:dyDescent="0.25">
      <c r="D135" s="65"/>
    </row>
    <row r="136" spans="4:4" x14ac:dyDescent="0.25">
      <c r="D136" s="65"/>
    </row>
    <row r="137" spans="4:4" x14ac:dyDescent="0.25">
      <c r="D137" s="65"/>
    </row>
    <row r="138" spans="4:4" x14ac:dyDescent="0.25">
      <c r="D138" s="65"/>
    </row>
    <row r="139" spans="4:4" x14ac:dyDescent="0.25">
      <c r="D139" s="65"/>
    </row>
    <row r="140" spans="4:4" x14ac:dyDescent="0.25">
      <c r="D140" s="65"/>
    </row>
    <row r="141" spans="4:4" x14ac:dyDescent="0.25">
      <c r="D141" s="65"/>
    </row>
    <row r="142" spans="4:4" x14ac:dyDescent="0.25">
      <c r="D142" s="65"/>
    </row>
    <row r="143" spans="4:4" x14ac:dyDescent="0.25">
      <c r="D143" s="65"/>
    </row>
    <row r="144" spans="4:4" x14ac:dyDescent="0.25">
      <c r="D144" s="65"/>
    </row>
    <row r="145" spans="4:4" x14ac:dyDescent="0.25">
      <c r="D145" s="65"/>
    </row>
    <row r="146" spans="4:4" x14ac:dyDescent="0.25">
      <c r="D146" s="65"/>
    </row>
    <row r="147" spans="4:4" x14ac:dyDescent="0.25">
      <c r="D147" s="65"/>
    </row>
    <row r="148" spans="4:4" x14ac:dyDescent="0.25">
      <c r="D148" s="65"/>
    </row>
    <row r="149" spans="4:4" x14ac:dyDescent="0.25">
      <c r="D149" s="65"/>
    </row>
    <row r="150" spans="4:4" x14ac:dyDescent="0.25">
      <c r="D150" s="65"/>
    </row>
    <row r="151" spans="4:4" x14ac:dyDescent="0.25">
      <c r="D151" s="65"/>
    </row>
    <row r="152" spans="4:4" x14ac:dyDescent="0.25">
      <c r="D152" s="65"/>
    </row>
    <row r="153" spans="4:4" x14ac:dyDescent="0.25">
      <c r="D153" s="65"/>
    </row>
    <row r="154" spans="4:4" x14ac:dyDescent="0.25">
      <c r="D154" s="65"/>
    </row>
    <row r="155" spans="4:4" x14ac:dyDescent="0.25">
      <c r="D155" s="65"/>
    </row>
    <row r="156" spans="4:4" x14ac:dyDescent="0.25">
      <c r="D156" s="65"/>
    </row>
    <row r="157" spans="4:4" x14ac:dyDescent="0.25">
      <c r="D157" s="65"/>
    </row>
    <row r="158" spans="4:4" x14ac:dyDescent="0.25">
      <c r="D158" s="65"/>
    </row>
    <row r="159" spans="4:4" x14ac:dyDescent="0.25">
      <c r="D159" s="65"/>
    </row>
    <row r="160" spans="4:4" x14ac:dyDescent="0.25">
      <c r="D160" s="65"/>
    </row>
    <row r="161" spans="4:4" x14ac:dyDescent="0.25">
      <c r="D161" s="65"/>
    </row>
    <row r="162" spans="4:4" x14ac:dyDescent="0.25">
      <c r="D162" s="65"/>
    </row>
    <row r="163" spans="4:4" x14ac:dyDescent="0.25">
      <c r="D163" s="65"/>
    </row>
    <row r="164" spans="4:4" x14ac:dyDescent="0.25">
      <c r="D164" s="65"/>
    </row>
    <row r="165" spans="4:4" x14ac:dyDescent="0.25">
      <c r="D165" s="65"/>
    </row>
    <row r="166" spans="4:4" x14ac:dyDescent="0.25">
      <c r="D166" s="65"/>
    </row>
    <row r="167" spans="4:4" x14ac:dyDescent="0.25">
      <c r="D167" s="65"/>
    </row>
    <row r="168" spans="4:4" x14ac:dyDescent="0.25">
      <c r="D168" s="65"/>
    </row>
    <row r="169" spans="4:4" x14ac:dyDescent="0.25">
      <c r="D169" s="65"/>
    </row>
    <row r="170" spans="4:4" x14ac:dyDescent="0.25">
      <c r="D170" s="65"/>
    </row>
    <row r="171" spans="4:4" x14ac:dyDescent="0.25">
      <c r="D171" s="65"/>
    </row>
    <row r="172" spans="4:4" x14ac:dyDescent="0.25">
      <c r="D172" s="65"/>
    </row>
    <row r="173" spans="4:4" x14ac:dyDescent="0.25">
      <c r="D173" s="65"/>
    </row>
    <row r="174" spans="4:4" x14ac:dyDescent="0.25">
      <c r="D174" s="65"/>
    </row>
    <row r="175" spans="4:4" x14ac:dyDescent="0.25">
      <c r="D175" s="65"/>
    </row>
    <row r="176" spans="4:4" x14ac:dyDescent="0.25">
      <c r="D176" s="65"/>
    </row>
    <row r="177" spans="4:4" x14ac:dyDescent="0.25">
      <c r="D177" s="65"/>
    </row>
    <row r="178" spans="4:4" x14ac:dyDescent="0.25">
      <c r="D178" s="65"/>
    </row>
    <row r="179" spans="4:4" x14ac:dyDescent="0.25">
      <c r="D179" s="65"/>
    </row>
    <row r="180" spans="4:4" x14ac:dyDescent="0.25">
      <c r="D180" s="65"/>
    </row>
    <row r="181" spans="4:4" x14ac:dyDescent="0.25">
      <c r="D181" s="65"/>
    </row>
    <row r="182" spans="4:4" x14ac:dyDescent="0.25">
      <c r="D182" s="65"/>
    </row>
    <row r="183" spans="4:4" x14ac:dyDescent="0.25">
      <c r="D183" s="65"/>
    </row>
    <row r="184" spans="4:4" x14ac:dyDescent="0.25">
      <c r="D184" s="65"/>
    </row>
    <row r="185" spans="4:4" x14ac:dyDescent="0.25">
      <c r="D185" s="65"/>
    </row>
    <row r="186" spans="4:4" x14ac:dyDescent="0.25">
      <c r="D186" s="65"/>
    </row>
    <row r="187" spans="4:4" x14ac:dyDescent="0.25">
      <c r="D187" s="65"/>
    </row>
    <row r="188" spans="4:4" x14ac:dyDescent="0.25">
      <c r="D188" s="65"/>
    </row>
    <row r="189" spans="4:4" x14ac:dyDescent="0.25">
      <c r="D189" s="65"/>
    </row>
    <row r="190" spans="4:4" x14ac:dyDescent="0.25">
      <c r="D190" s="65"/>
    </row>
    <row r="191" spans="4:4" x14ac:dyDescent="0.25">
      <c r="D191" s="65"/>
    </row>
    <row r="192" spans="4:4" x14ac:dyDescent="0.25">
      <c r="D192" s="65"/>
    </row>
    <row r="193" spans="4:4" x14ac:dyDescent="0.25">
      <c r="D193" s="65"/>
    </row>
    <row r="194" spans="4:4" x14ac:dyDescent="0.25">
      <c r="D194" s="65"/>
    </row>
    <row r="195" spans="4:4" x14ac:dyDescent="0.25">
      <c r="D195" s="65"/>
    </row>
    <row r="196" spans="4:4" x14ac:dyDescent="0.25">
      <c r="D196" s="65"/>
    </row>
    <row r="197" spans="4:4" x14ac:dyDescent="0.25">
      <c r="D197" s="65"/>
    </row>
    <row r="198" spans="4:4" x14ac:dyDescent="0.25">
      <c r="D198" s="65"/>
    </row>
    <row r="199" spans="4:4" x14ac:dyDescent="0.25">
      <c r="D199" s="65"/>
    </row>
    <row r="200" spans="4:4" x14ac:dyDescent="0.25">
      <c r="D200" s="65"/>
    </row>
    <row r="201" spans="4:4" x14ac:dyDescent="0.25">
      <c r="D201" s="65"/>
    </row>
    <row r="202" spans="4:4" x14ac:dyDescent="0.25">
      <c r="D202" s="65"/>
    </row>
    <row r="203" spans="4:4" x14ac:dyDescent="0.25">
      <c r="D203" s="65"/>
    </row>
    <row r="204" spans="4:4" x14ac:dyDescent="0.25">
      <c r="D204" s="65"/>
    </row>
    <row r="205" spans="4:4" x14ac:dyDescent="0.25">
      <c r="D205" s="65"/>
    </row>
    <row r="206" spans="4:4" x14ac:dyDescent="0.25">
      <c r="D206" s="65"/>
    </row>
    <row r="207" spans="4:4" x14ac:dyDescent="0.25">
      <c r="D207" s="65"/>
    </row>
    <row r="208" spans="4:4" x14ac:dyDescent="0.25">
      <c r="D208" s="65"/>
    </row>
    <row r="209" spans="4:4" x14ac:dyDescent="0.25">
      <c r="D209" s="65"/>
    </row>
    <row r="210" spans="4:4" x14ac:dyDescent="0.25">
      <c r="D210" s="65"/>
    </row>
    <row r="211" spans="4:4" x14ac:dyDescent="0.25">
      <c r="D211" s="65"/>
    </row>
    <row r="212" spans="4:4" x14ac:dyDescent="0.25">
      <c r="D212" s="65"/>
    </row>
    <row r="213" spans="4:4" x14ac:dyDescent="0.25">
      <c r="D213" s="65"/>
    </row>
    <row r="214" spans="4:4" x14ac:dyDescent="0.25">
      <c r="D214" s="65"/>
    </row>
    <row r="215" spans="4:4" x14ac:dyDescent="0.25">
      <c r="D215" s="65"/>
    </row>
    <row r="216" spans="4:4" x14ac:dyDescent="0.25">
      <c r="D216" s="65"/>
    </row>
    <row r="217" spans="4:4" x14ac:dyDescent="0.25">
      <c r="D217" s="65"/>
    </row>
    <row r="218" spans="4:4" x14ac:dyDescent="0.25">
      <c r="D218" s="65"/>
    </row>
    <row r="219" spans="4:4" x14ac:dyDescent="0.25">
      <c r="D219" s="65"/>
    </row>
    <row r="220" spans="4:4" x14ac:dyDescent="0.25">
      <c r="D220" s="65"/>
    </row>
    <row r="221" spans="4:4" x14ac:dyDescent="0.25">
      <c r="D221" s="65"/>
    </row>
    <row r="222" spans="4:4" x14ac:dyDescent="0.25">
      <c r="D222" s="65"/>
    </row>
    <row r="223" spans="4:4" x14ac:dyDescent="0.25">
      <c r="D223" s="65"/>
    </row>
    <row r="224" spans="4:4" x14ac:dyDescent="0.25">
      <c r="D224" s="65"/>
    </row>
    <row r="225" spans="4:4" x14ac:dyDescent="0.25">
      <c r="D225" s="65"/>
    </row>
    <row r="226" spans="4:4" x14ac:dyDescent="0.25">
      <c r="D226" s="65"/>
    </row>
    <row r="227" spans="4:4" x14ac:dyDescent="0.25">
      <c r="D227" s="65"/>
    </row>
    <row r="228" spans="4:4" x14ac:dyDescent="0.25">
      <c r="D228" s="65"/>
    </row>
    <row r="229" spans="4:4" x14ac:dyDescent="0.25">
      <c r="D229" s="65"/>
    </row>
    <row r="230" spans="4:4" x14ac:dyDescent="0.25">
      <c r="D230" s="65"/>
    </row>
    <row r="231" spans="4:4" x14ac:dyDescent="0.25">
      <c r="D231" s="65"/>
    </row>
    <row r="232" spans="4:4" x14ac:dyDescent="0.25">
      <c r="D232" s="65"/>
    </row>
    <row r="233" spans="4:4" x14ac:dyDescent="0.25">
      <c r="D233" s="65"/>
    </row>
    <row r="234" spans="4:4" x14ac:dyDescent="0.25">
      <c r="D234" s="65"/>
    </row>
    <row r="235" spans="4:4" x14ac:dyDescent="0.25">
      <c r="D235" s="65"/>
    </row>
    <row r="236" spans="4:4" x14ac:dyDescent="0.25">
      <c r="D236" s="65"/>
    </row>
    <row r="237" spans="4:4" x14ac:dyDescent="0.25">
      <c r="D237" s="65"/>
    </row>
    <row r="238" spans="4:4" x14ac:dyDescent="0.25">
      <c r="D238" s="65"/>
    </row>
    <row r="239" spans="4:4" x14ac:dyDescent="0.25">
      <c r="D239" s="65"/>
    </row>
    <row r="240" spans="4:4" x14ac:dyDescent="0.25">
      <c r="D240" s="65"/>
    </row>
    <row r="241" spans="4:4" x14ac:dyDescent="0.25">
      <c r="D241" s="65"/>
    </row>
    <row r="242" spans="4:4" x14ac:dyDescent="0.25">
      <c r="D242" s="65"/>
    </row>
    <row r="243" spans="4:4" x14ac:dyDescent="0.25">
      <c r="D243" s="65"/>
    </row>
    <row r="244" spans="4:4" x14ac:dyDescent="0.25">
      <c r="D244" s="65"/>
    </row>
    <row r="245" spans="4:4" x14ac:dyDescent="0.25">
      <c r="D245" s="65"/>
    </row>
    <row r="246" spans="4:4" x14ac:dyDescent="0.25">
      <c r="D246" s="65"/>
    </row>
    <row r="247" spans="4:4" x14ac:dyDescent="0.25">
      <c r="D247" s="65"/>
    </row>
    <row r="248" spans="4:4" x14ac:dyDescent="0.25">
      <c r="D248" s="65"/>
    </row>
    <row r="249" spans="4:4" x14ac:dyDescent="0.25">
      <c r="D249" s="65"/>
    </row>
    <row r="250" spans="4:4" x14ac:dyDescent="0.25">
      <c r="D250" s="65"/>
    </row>
    <row r="251" spans="4:4" x14ac:dyDescent="0.25">
      <c r="D251" s="65"/>
    </row>
    <row r="252" spans="4:4" x14ac:dyDescent="0.25">
      <c r="D252" s="65"/>
    </row>
    <row r="253" spans="4:4" x14ac:dyDescent="0.25">
      <c r="D253" s="65"/>
    </row>
    <row r="254" spans="4:4" x14ac:dyDescent="0.25">
      <c r="D254" s="65"/>
    </row>
    <row r="255" spans="4:4" x14ac:dyDescent="0.25">
      <c r="D255" s="65"/>
    </row>
    <row r="256" spans="4:4" x14ac:dyDescent="0.25">
      <c r="D256" s="65"/>
    </row>
    <row r="257" spans="4:4" x14ac:dyDescent="0.25">
      <c r="D257" s="65"/>
    </row>
    <row r="258" spans="4:4" x14ac:dyDescent="0.25">
      <c r="D258" s="65"/>
    </row>
    <row r="259" spans="4:4" x14ac:dyDescent="0.25">
      <c r="D259" s="65"/>
    </row>
    <row r="260" spans="4:4" x14ac:dyDescent="0.25">
      <c r="D260" s="65"/>
    </row>
    <row r="261" spans="4:4" x14ac:dyDescent="0.25">
      <c r="D261" s="65"/>
    </row>
    <row r="262" spans="4:4" x14ac:dyDescent="0.25">
      <c r="D262" s="65"/>
    </row>
    <row r="263" spans="4:4" x14ac:dyDescent="0.25">
      <c r="D263" s="65"/>
    </row>
    <row r="264" spans="4:4" x14ac:dyDescent="0.25">
      <c r="D264" s="65"/>
    </row>
    <row r="265" spans="4:4" x14ac:dyDescent="0.25">
      <c r="D265" s="65"/>
    </row>
    <row r="266" spans="4:4" x14ac:dyDescent="0.25">
      <c r="D266" s="65"/>
    </row>
    <row r="267" spans="4:4" x14ac:dyDescent="0.25">
      <c r="D267" s="65"/>
    </row>
    <row r="268" spans="4:4" x14ac:dyDescent="0.25">
      <c r="D268" s="65"/>
    </row>
    <row r="269" spans="4:4" x14ac:dyDescent="0.25">
      <c r="D269" s="65"/>
    </row>
    <row r="270" spans="4:4" x14ac:dyDescent="0.25">
      <c r="D270" s="65"/>
    </row>
    <row r="271" spans="4:4" x14ac:dyDescent="0.25">
      <c r="D271" s="65"/>
    </row>
    <row r="272" spans="4:4" x14ac:dyDescent="0.25">
      <c r="D272" s="65"/>
    </row>
    <row r="273" spans="4:4" x14ac:dyDescent="0.25">
      <c r="D273" s="65"/>
    </row>
    <row r="274" spans="4:4" x14ac:dyDescent="0.25">
      <c r="D274" s="65"/>
    </row>
    <row r="275" spans="4:4" x14ac:dyDescent="0.25">
      <c r="D275" s="65"/>
    </row>
    <row r="276" spans="4:4" x14ac:dyDescent="0.25">
      <c r="D276" s="65"/>
    </row>
    <row r="277" spans="4:4" x14ac:dyDescent="0.25">
      <c r="D277" s="65"/>
    </row>
    <row r="278" spans="4:4" x14ac:dyDescent="0.25">
      <c r="D278" s="65"/>
    </row>
    <row r="279" spans="4:4" x14ac:dyDescent="0.25">
      <c r="D279" s="65"/>
    </row>
    <row r="280" spans="4:4" x14ac:dyDescent="0.25">
      <c r="D280" s="65"/>
    </row>
    <row r="281" spans="4:4" x14ac:dyDescent="0.25">
      <c r="D281" s="65"/>
    </row>
    <row r="282" spans="4:4" x14ac:dyDescent="0.25">
      <c r="D282" s="65"/>
    </row>
    <row r="283" spans="4:4" x14ac:dyDescent="0.25">
      <c r="D283" s="65"/>
    </row>
    <row r="284" spans="4:4" x14ac:dyDescent="0.25">
      <c r="D284" s="65"/>
    </row>
    <row r="285" spans="4:4" x14ac:dyDescent="0.25">
      <c r="D285" s="65"/>
    </row>
    <row r="286" spans="4:4" x14ac:dyDescent="0.25">
      <c r="D286" s="65"/>
    </row>
    <row r="287" spans="4:4" x14ac:dyDescent="0.25">
      <c r="D287" s="65"/>
    </row>
    <row r="288" spans="4:4" x14ac:dyDescent="0.25">
      <c r="D288" s="65"/>
    </row>
    <row r="289" spans="4:4" x14ac:dyDescent="0.25">
      <c r="D289" s="65"/>
    </row>
    <row r="290" spans="4:4" x14ac:dyDescent="0.25">
      <c r="D290" s="65"/>
    </row>
    <row r="291" spans="4:4" x14ac:dyDescent="0.25">
      <c r="D291" s="65"/>
    </row>
    <row r="292" spans="4:4" x14ac:dyDescent="0.25">
      <c r="D292" s="65"/>
    </row>
    <row r="293" spans="4:4" x14ac:dyDescent="0.25">
      <c r="D293" s="65"/>
    </row>
    <row r="294" spans="4:4" x14ac:dyDescent="0.25">
      <c r="D294" s="65"/>
    </row>
    <row r="295" spans="4:4" x14ac:dyDescent="0.25">
      <c r="D295" s="65"/>
    </row>
    <row r="296" spans="4:4" x14ac:dyDescent="0.25">
      <c r="D296" s="65"/>
    </row>
    <row r="297" spans="4:4" x14ac:dyDescent="0.25">
      <c r="D297" s="65"/>
    </row>
    <row r="298" spans="4:4" x14ac:dyDescent="0.25">
      <c r="D298" s="65"/>
    </row>
    <row r="299" spans="4:4" x14ac:dyDescent="0.25">
      <c r="D299" s="65"/>
    </row>
    <row r="300" spans="4:4" x14ac:dyDescent="0.25">
      <c r="D300" s="65"/>
    </row>
    <row r="301" spans="4:4" x14ac:dyDescent="0.25">
      <c r="D301" s="65"/>
    </row>
    <row r="302" spans="4:4" x14ac:dyDescent="0.25">
      <c r="D302" s="65"/>
    </row>
    <row r="303" spans="4:4" x14ac:dyDescent="0.25">
      <c r="D303" s="65"/>
    </row>
    <row r="304" spans="4:4" x14ac:dyDescent="0.25">
      <c r="D304" s="65"/>
    </row>
    <row r="305" spans="4:4" x14ac:dyDescent="0.25">
      <c r="D305" s="65"/>
    </row>
    <row r="306" spans="4:4" x14ac:dyDescent="0.25">
      <c r="D306" s="65"/>
    </row>
    <row r="307" spans="4:4" x14ac:dyDescent="0.25">
      <c r="D307" s="65"/>
    </row>
    <row r="308" spans="4:4" x14ac:dyDescent="0.25">
      <c r="D308" s="65"/>
    </row>
    <row r="309" spans="4:4" x14ac:dyDescent="0.25">
      <c r="D309" s="65"/>
    </row>
    <row r="310" spans="4:4" x14ac:dyDescent="0.25">
      <c r="D310" s="65"/>
    </row>
    <row r="311" spans="4:4" x14ac:dyDescent="0.25">
      <c r="D311" s="65"/>
    </row>
    <row r="312" spans="4:4" x14ac:dyDescent="0.25">
      <c r="D312" s="65"/>
    </row>
    <row r="313" spans="4:4" x14ac:dyDescent="0.25">
      <c r="D313" s="65"/>
    </row>
    <row r="314" spans="4:4" x14ac:dyDescent="0.25">
      <c r="D314" s="65"/>
    </row>
    <row r="315" spans="4:4" x14ac:dyDescent="0.25">
      <c r="D315" s="65"/>
    </row>
    <row r="316" spans="4:4" x14ac:dyDescent="0.25">
      <c r="D316" s="65"/>
    </row>
    <row r="317" spans="4:4" x14ac:dyDescent="0.25">
      <c r="D317" s="65"/>
    </row>
    <row r="318" spans="4:4" x14ac:dyDescent="0.25">
      <c r="D318" s="65"/>
    </row>
    <row r="319" spans="4:4" x14ac:dyDescent="0.25">
      <c r="D319" s="65"/>
    </row>
    <row r="320" spans="4:4" x14ac:dyDescent="0.25">
      <c r="D320" s="65"/>
    </row>
    <row r="321" spans="4:4" x14ac:dyDescent="0.25">
      <c r="D321" s="65"/>
    </row>
    <row r="322" spans="4:4" x14ac:dyDescent="0.25">
      <c r="D322" s="65"/>
    </row>
    <row r="323" spans="4:4" x14ac:dyDescent="0.25">
      <c r="D323" s="65"/>
    </row>
    <row r="324" spans="4:4" x14ac:dyDescent="0.25">
      <c r="D324" s="65"/>
    </row>
    <row r="325" spans="4:4" x14ac:dyDescent="0.25">
      <c r="D325" s="65"/>
    </row>
    <row r="326" spans="4:4" x14ac:dyDescent="0.25">
      <c r="D326" s="65"/>
    </row>
    <row r="327" spans="4:4" x14ac:dyDescent="0.25">
      <c r="D327" s="65"/>
    </row>
    <row r="328" spans="4:4" x14ac:dyDescent="0.25">
      <c r="D328" s="65"/>
    </row>
    <row r="329" spans="4:4" x14ac:dyDescent="0.25">
      <c r="D329" s="65"/>
    </row>
    <row r="330" spans="4:4" x14ac:dyDescent="0.25">
      <c r="D330" s="65"/>
    </row>
    <row r="331" spans="4:4" x14ac:dyDescent="0.25">
      <c r="D331" s="65"/>
    </row>
    <row r="332" spans="4:4" x14ac:dyDescent="0.25">
      <c r="D332" s="65"/>
    </row>
    <row r="333" spans="4:4" x14ac:dyDescent="0.25">
      <c r="D333" s="65"/>
    </row>
    <row r="334" spans="4:4" x14ac:dyDescent="0.25">
      <c r="D334" s="65"/>
    </row>
    <row r="335" spans="4:4" x14ac:dyDescent="0.25">
      <c r="D335" s="65"/>
    </row>
    <row r="336" spans="4:4" x14ac:dyDescent="0.25">
      <c r="D336" s="65"/>
    </row>
    <row r="337" spans="4:4" x14ac:dyDescent="0.25">
      <c r="D337" s="65"/>
    </row>
    <row r="338" spans="4:4" x14ac:dyDescent="0.25">
      <c r="D338" s="65"/>
    </row>
    <row r="339" spans="4:4" x14ac:dyDescent="0.25">
      <c r="D339" s="65"/>
    </row>
    <row r="340" spans="4:4" x14ac:dyDescent="0.25">
      <c r="D340" s="65"/>
    </row>
    <row r="341" spans="4:4" x14ac:dyDescent="0.25">
      <c r="D341" s="65"/>
    </row>
    <row r="342" spans="4:4" x14ac:dyDescent="0.25">
      <c r="D342" s="65"/>
    </row>
    <row r="343" spans="4:4" x14ac:dyDescent="0.25">
      <c r="D343" s="65"/>
    </row>
    <row r="344" spans="4:4" x14ac:dyDescent="0.25">
      <c r="D344" s="65"/>
    </row>
    <row r="345" spans="4:4" x14ac:dyDescent="0.25">
      <c r="D345" s="65"/>
    </row>
    <row r="346" spans="4:4" x14ac:dyDescent="0.25">
      <c r="D346" s="65"/>
    </row>
    <row r="347" spans="4:4" x14ac:dyDescent="0.25">
      <c r="D347" s="65"/>
    </row>
    <row r="348" spans="4:4" x14ac:dyDescent="0.25">
      <c r="D348" s="65"/>
    </row>
    <row r="349" spans="4:4" x14ac:dyDescent="0.25">
      <c r="D349" s="65"/>
    </row>
    <row r="350" spans="4:4" x14ac:dyDescent="0.25">
      <c r="D350" s="65"/>
    </row>
    <row r="351" spans="4:4" x14ac:dyDescent="0.25">
      <c r="D351" s="65"/>
    </row>
    <row r="352" spans="4:4" x14ac:dyDescent="0.25">
      <c r="D352" s="65"/>
    </row>
    <row r="353" spans="4:4" x14ac:dyDescent="0.25">
      <c r="D353" s="65"/>
    </row>
    <row r="354" spans="4:4" x14ac:dyDescent="0.25">
      <c r="D354" s="65"/>
    </row>
    <row r="355" spans="4:4" x14ac:dyDescent="0.25">
      <c r="D355" s="65"/>
    </row>
    <row r="356" spans="4:4" x14ac:dyDescent="0.25">
      <c r="D356" s="65"/>
    </row>
    <row r="357" spans="4:4" x14ac:dyDescent="0.25">
      <c r="D357" s="65"/>
    </row>
    <row r="358" spans="4:4" x14ac:dyDescent="0.25">
      <c r="D358" s="65"/>
    </row>
    <row r="359" spans="4:4" x14ac:dyDescent="0.25">
      <c r="D359" s="65"/>
    </row>
    <row r="360" spans="4:4" x14ac:dyDescent="0.25">
      <c r="D360" s="65"/>
    </row>
    <row r="361" spans="4:4" x14ac:dyDescent="0.25">
      <c r="D361" s="65"/>
    </row>
    <row r="362" spans="4:4" x14ac:dyDescent="0.25">
      <c r="D362" s="65"/>
    </row>
    <row r="363" spans="4:4" x14ac:dyDescent="0.25">
      <c r="D363" s="65"/>
    </row>
    <row r="364" spans="4:4" x14ac:dyDescent="0.25">
      <c r="D364" s="65"/>
    </row>
    <row r="365" spans="4:4" x14ac:dyDescent="0.25">
      <c r="D365" s="65"/>
    </row>
    <row r="366" spans="4:4" x14ac:dyDescent="0.25">
      <c r="D366" s="65"/>
    </row>
    <row r="367" spans="4:4" x14ac:dyDescent="0.25">
      <c r="D367" s="65"/>
    </row>
    <row r="368" spans="4:4" x14ac:dyDescent="0.25">
      <c r="D368" s="65"/>
    </row>
    <row r="369" spans="4:4" x14ac:dyDescent="0.25">
      <c r="D369" s="65"/>
    </row>
    <row r="370" spans="4:4" x14ac:dyDescent="0.25">
      <c r="D370" s="65"/>
    </row>
    <row r="371" spans="4:4" x14ac:dyDescent="0.25">
      <c r="D371" s="65"/>
    </row>
    <row r="372" spans="4:4" x14ac:dyDescent="0.25">
      <c r="D372" s="65"/>
    </row>
    <row r="373" spans="4:4" x14ac:dyDescent="0.25">
      <c r="D373" s="65"/>
    </row>
    <row r="374" spans="4:4" x14ac:dyDescent="0.25">
      <c r="D374" s="65"/>
    </row>
    <row r="375" spans="4:4" x14ac:dyDescent="0.25">
      <c r="D375" s="65"/>
    </row>
    <row r="376" spans="4:4" x14ac:dyDescent="0.25">
      <c r="D376" s="65"/>
    </row>
    <row r="377" spans="4:4" x14ac:dyDescent="0.25">
      <c r="D377" s="65"/>
    </row>
    <row r="378" spans="4:4" x14ac:dyDescent="0.25">
      <c r="D378" s="65"/>
    </row>
    <row r="379" spans="4:4" x14ac:dyDescent="0.25">
      <c r="D379" s="65"/>
    </row>
    <row r="380" spans="4:4" x14ac:dyDescent="0.25">
      <c r="D380" s="65"/>
    </row>
    <row r="381" spans="4:4" x14ac:dyDescent="0.25">
      <c r="D381" s="65"/>
    </row>
    <row r="382" spans="4:4" x14ac:dyDescent="0.25">
      <c r="D382" s="65"/>
    </row>
    <row r="383" spans="4:4" x14ac:dyDescent="0.25">
      <c r="D383" s="65"/>
    </row>
    <row r="384" spans="4:4" x14ac:dyDescent="0.25">
      <c r="D384" s="65"/>
    </row>
    <row r="385" spans="4:4" x14ac:dyDescent="0.25">
      <c r="D385" s="65"/>
    </row>
    <row r="386" spans="4:4" x14ac:dyDescent="0.25">
      <c r="D386" s="65"/>
    </row>
    <row r="387" spans="4:4" x14ac:dyDescent="0.25">
      <c r="D387" s="65"/>
    </row>
    <row r="388" spans="4:4" x14ac:dyDescent="0.25">
      <c r="D388" s="65"/>
    </row>
    <row r="389" spans="4:4" x14ac:dyDescent="0.25">
      <c r="D389" s="65"/>
    </row>
    <row r="390" spans="4:4" x14ac:dyDescent="0.25">
      <c r="D390" s="65"/>
    </row>
    <row r="391" spans="4:4" x14ac:dyDescent="0.25">
      <c r="D391" s="65"/>
    </row>
    <row r="392" spans="4:4" x14ac:dyDescent="0.25">
      <c r="D392" s="65"/>
    </row>
    <row r="393" spans="4:4" x14ac:dyDescent="0.25">
      <c r="D393" s="65"/>
    </row>
    <row r="394" spans="4:4" x14ac:dyDescent="0.25">
      <c r="D394" s="65"/>
    </row>
    <row r="395" spans="4:4" x14ac:dyDescent="0.25">
      <c r="D395" s="65"/>
    </row>
    <row r="396" spans="4:4" x14ac:dyDescent="0.25">
      <c r="D396" s="65"/>
    </row>
    <row r="397" spans="4:4" x14ac:dyDescent="0.25">
      <c r="D397" s="65"/>
    </row>
    <row r="398" spans="4:4" x14ac:dyDescent="0.25">
      <c r="D398" s="65"/>
    </row>
    <row r="399" spans="4:4" x14ac:dyDescent="0.25">
      <c r="D399" s="65"/>
    </row>
    <row r="400" spans="4:4" x14ac:dyDescent="0.25">
      <c r="D400" s="65"/>
    </row>
    <row r="401" spans="4:4" x14ac:dyDescent="0.25">
      <c r="D401" s="65"/>
    </row>
    <row r="402" spans="4:4" x14ac:dyDescent="0.25">
      <c r="D402" s="65"/>
    </row>
    <row r="403" spans="4:4" x14ac:dyDescent="0.25">
      <c r="D403" s="65"/>
    </row>
    <row r="404" spans="4:4" x14ac:dyDescent="0.25">
      <c r="D404" s="65"/>
    </row>
    <row r="405" spans="4:4" x14ac:dyDescent="0.25">
      <c r="D405" s="65"/>
    </row>
    <row r="406" spans="4:4" x14ac:dyDescent="0.25">
      <c r="D406" s="65"/>
    </row>
    <row r="407" spans="4:4" x14ac:dyDescent="0.25">
      <c r="D407" s="65"/>
    </row>
    <row r="408" spans="4:4" x14ac:dyDescent="0.25">
      <c r="D408" s="65"/>
    </row>
    <row r="409" spans="4:4" x14ac:dyDescent="0.25">
      <c r="D409" s="65"/>
    </row>
    <row r="410" spans="4:4" x14ac:dyDescent="0.25">
      <c r="D410" s="65"/>
    </row>
    <row r="411" spans="4:4" x14ac:dyDescent="0.25">
      <c r="D411" s="65"/>
    </row>
    <row r="412" spans="4:4" x14ac:dyDescent="0.25">
      <c r="D412" s="65"/>
    </row>
    <row r="413" spans="4:4" x14ac:dyDescent="0.25">
      <c r="D413" s="65"/>
    </row>
    <row r="414" spans="4:4" x14ac:dyDescent="0.25">
      <c r="D414" s="65"/>
    </row>
    <row r="415" spans="4:4" x14ac:dyDescent="0.25">
      <c r="D415" s="65"/>
    </row>
    <row r="416" spans="4:4" x14ac:dyDescent="0.25">
      <c r="D416" s="65"/>
    </row>
    <row r="417" spans="4:4" x14ac:dyDescent="0.25">
      <c r="D417" s="65"/>
    </row>
    <row r="418" spans="4:4" x14ac:dyDescent="0.25">
      <c r="D418" s="65"/>
    </row>
    <row r="419" spans="4:4" x14ac:dyDescent="0.25">
      <c r="D419" s="65"/>
    </row>
    <row r="420" spans="4:4" x14ac:dyDescent="0.25">
      <c r="D420" s="65"/>
    </row>
    <row r="421" spans="4:4" x14ac:dyDescent="0.25">
      <c r="D421" s="65"/>
    </row>
    <row r="422" spans="4:4" x14ac:dyDescent="0.25">
      <c r="D422" s="65"/>
    </row>
    <row r="423" spans="4:4" x14ac:dyDescent="0.25">
      <c r="D423" s="65"/>
    </row>
    <row r="424" spans="4:4" x14ac:dyDescent="0.25">
      <c r="D424" s="65"/>
    </row>
    <row r="425" spans="4:4" x14ac:dyDescent="0.25">
      <c r="D425" s="65"/>
    </row>
    <row r="426" spans="4:4" x14ac:dyDescent="0.25">
      <c r="D426" s="65"/>
    </row>
    <row r="427" spans="4:4" x14ac:dyDescent="0.25">
      <c r="D427" s="65"/>
    </row>
    <row r="428" spans="4:4" x14ac:dyDescent="0.25">
      <c r="D428" s="65"/>
    </row>
    <row r="429" spans="4:4" x14ac:dyDescent="0.25">
      <c r="D429" s="65"/>
    </row>
    <row r="430" spans="4:4" x14ac:dyDescent="0.25">
      <c r="D430" s="65"/>
    </row>
    <row r="431" spans="4:4" x14ac:dyDescent="0.25">
      <c r="D431" s="65"/>
    </row>
    <row r="432" spans="4:4" x14ac:dyDescent="0.25">
      <c r="D432" s="65"/>
    </row>
    <row r="433" spans="4:4" x14ac:dyDescent="0.25">
      <c r="D433" s="65"/>
    </row>
    <row r="434" spans="4:4" x14ac:dyDescent="0.25">
      <c r="D434" s="65"/>
    </row>
    <row r="435" spans="4:4" x14ac:dyDescent="0.25">
      <c r="D435" s="65"/>
    </row>
    <row r="436" spans="4:4" x14ac:dyDescent="0.25">
      <c r="D436" s="65"/>
    </row>
    <row r="437" spans="4:4" x14ac:dyDescent="0.25">
      <c r="D437" s="65"/>
    </row>
    <row r="438" spans="4:4" x14ac:dyDescent="0.25">
      <c r="D438" s="65"/>
    </row>
    <row r="439" spans="4:4" x14ac:dyDescent="0.25">
      <c r="D439" s="65"/>
    </row>
    <row r="440" spans="4:4" x14ac:dyDescent="0.25">
      <c r="D440" s="65"/>
    </row>
    <row r="441" spans="4:4" x14ac:dyDescent="0.25">
      <c r="D441" s="65"/>
    </row>
    <row r="442" spans="4:4" x14ac:dyDescent="0.25">
      <c r="D442" s="65"/>
    </row>
    <row r="443" spans="4:4" x14ac:dyDescent="0.25">
      <c r="D443" s="65"/>
    </row>
    <row r="444" spans="4:4" x14ac:dyDescent="0.25">
      <c r="D444" s="65"/>
    </row>
    <row r="445" spans="4:4" x14ac:dyDescent="0.25">
      <c r="D445" s="65"/>
    </row>
    <row r="446" spans="4:4" x14ac:dyDescent="0.25">
      <c r="D446" s="65"/>
    </row>
    <row r="447" spans="4:4" x14ac:dyDescent="0.25">
      <c r="D447" s="65"/>
    </row>
    <row r="448" spans="4:4" x14ac:dyDescent="0.25">
      <c r="D448" s="65"/>
    </row>
    <row r="449" spans="4:4" x14ac:dyDescent="0.25">
      <c r="D449" s="65"/>
    </row>
    <row r="450" spans="4:4" x14ac:dyDescent="0.25">
      <c r="D450" s="65"/>
    </row>
    <row r="451" spans="4:4" x14ac:dyDescent="0.25">
      <c r="D451" s="65"/>
    </row>
    <row r="452" spans="4:4" x14ac:dyDescent="0.25">
      <c r="D452" s="65"/>
    </row>
    <row r="453" spans="4:4" x14ac:dyDescent="0.25">
      <c r="D453" s="65"/>
    </row>
    <row r="454" spans="4:4" x14ac:dyDescent="0.25">
      <c r="D454" s="65"/>
    </row>
    <row r="455" spans="4:4" x14ac:dyDescent="0.25">
      <c r="D455" s="65"/>
    </row>
    <row r="456" spans="4:4" x14ac:dyDescent="0.25">
      <c r="D456" s="65"/>
    </row>
    <row r="457" spans="4:4" x14ac:dyDescent="0.25">
      <c r="D457" s="65"/>
    </row>
    <row r="458" spans="4:4" x14ac:dyDescent="0.25">
      <c r="D458" s="65"/>
    </row>
    <row r="459" spans="4:4" x14ac:dyDescent="0.25">
      <c r="D459" s="65"/>
    </row>
    <row r="460" spans="4:4" x14ac:dyDescent="0.25">
      <c r="D460" s="65"/>
    </row>
    <row r="461" spans="4:4" x14ac:dyDescent="0.25">
      <c r="D461" s="65"/>
    </row>
    <row r="462" spans="4:4" x14ac:dyDescent="0.25">
      <c r="D462" s="65"/>
    </row>
    <row r="463" spans="4:4" x14ac:dyDescent="0.25">
      <c r="D463" s="65"/>
    </row>
    <row r="464" spans="4:4" x14ac:dyDescent="0.25">
      <c r="D464" s="65"/>
    </row>
    <row r="465" spans="4:4" x14ac:dyDescent="0.25">
      <c r="D465" s="65"/>
    </row>
    <row r="466" spans="4:4" x14ac:dyDescent="0.25">
      <c r="D466" s="65"/>
    </row>
    <row r="467" spans="4:4" x14ac:dyDescent="0.25">
      <c r="D467" s="65"/>
    </row>
    <row r="468" spans="4:4" x14ac:dyDescent="0.25">
      <c r="D468" s="65"/>
    </row>
    <row r="469" spans="4:4" x14ac:dyDescent="0.25">
      <c r="D469" s="65"/>
    </row>
    <row r="470" spans="4:4" x14ac:dyDescent="0.25">
      <c r="D470" s="65"/>
    </row>
    <row r="471" spans="4:4" x14ac:dyDescent="0.25">
      <c r="D471" s="65"/>
    </row>
    <row r="472" spans="4:4" x14ac:dyDescent="0.25">
      <c r="D472" s="65"/>
    </row>
    <row r="473" spans="4:4" x14ac:dyDescent="0.25">
      <c r="D473" s="65"/>
    </row>
    <row r="474" spans="4:4" x14ac:dyDescent="0.25">
      <c r="D474" s="65"/>
    </row>
    <row r="475" spans="4:4" x14ac:dyDescent="0.25">
      <c r="D475" s="65"/>
    </row>
    <row r="476" spans="4:4" x14ac:dyDescent="0.25">
      <c r="D476" s="65"/>
    </row>
    <row r="477" spans="4:4" x14ac:dyDescent="0.25">
      <c r="D477" s="65"/>
    </row>
    <row r="478" spans="4:4" x14ac:dyDescent="0.25">
      <c r="D478" s="65"/>
    </row>
    <row r="479" spans="4:4" x14ac:dyDescent="0.25">
      <c r="D479" s="65"/>
    </row>
    <row r="480" spans="4:4" x14ac:dyDescent="0.25">
      <c r="D480" s="65"/>
    </row>
    <row r="481" spans="4:4" x14ac:dyDescent="0.25">
      <c r="D481" s="65"/>
    </row>
    <row r="482" spans="4:4" x14ac:dyDescent="0.25">
      <c r="D482" s="65"/>
    </row>
    <row r="483" spans="4:4" x14ac:dyDescent="0.25">
      <c r="D483" s="65"/>
    </row>
    <row r="484" spans="4:4" x14ac:dyDescent="0.25">
      <c r="D484" s="65"/>
    </row>
    <row r="485" spans="4:4" x14ac:dyDescent="0.25">
      <c r="D485" s="65"/>
    </row>
    <row r="486" spans="4:4" x14ac:dyDescent="0.25">
      <c r="D486" s="65"/>
    </row>
    <row r="487" spans="4:4" x14ac:dyDescent="0.25">
      <c r="D487" s="65"/>
    </row>
    <row r="488" spans="4:4" x14ac:dyDescent="0.25">
      <c r="D488" s="65"/>
    </row>
    <row r="489" spans="4:4" x14ac:dyDescent="0.25">
      <c r="D489" s="65"/>
    </row>
    <row r="490" spans="4:4" x14ac:dyDescent="0.25">
      <c r="D490" s="65"/>
    </row>
    <row r="491" spans="4:4" x14ac:dyDescent="0.25">
      <c r="D491" s="65"/>
    </row>
    <row r="492" spans="4:4" x14ac:dyDescent="0.25">
      <c r="D492" s="65"/>
    </row>
    <row r="493" spans="4:4" x14ac:dyDescent="0.25">
      <c r="D493" s="65"/>
    </row>
    <row r="494" spans="4:4" x14ac:dyDescent="0.25">
      <c r="D494" s="65"/>
    </row>
    <row r="495" spans="4:4" x14ac:dyDescent="0.25">
      <c r="D495" s="65"/>
    </row>
    <row r="496" spans="4:4" x14ac:dyDescent="0.25">
      <c r="D496" s="65"/>
    </row>
    <row r="497" spans="4:4" x14ac:dyDescent="0.25">
      <c r="D497" s="65"/>
    </row>
    <row r="498" spans="4:4" x14ac:dyDescent="0.25">
      <c r="D498" s="65"/>
    </row>
    <row r="499" spans="4:4" x14ac:dyDescent="0.25">
      <c r="D499" s="65"/>
    </row>
    <row r="500" spans="4:4" x14ac:dyDescent="0.25">
      <c r="D500" s="65"/>
    </row>
    <row r="501" spans="4:4" x14ac:dyDescent="0.25">
      <c r="D501" s="65"/>
    </row>
    <row r="502" spans="4:4" x14ac:dyDescent="0.25">
      <c r="D502" s="65"/>
    </row>
    <row r="503" spans="4:4" x14ac:dyDescent="0.25">
      <c r="D503" s="65"/>
    </row>
    <row r="504" spans="4:4" x14ac:dyDescent="0.25">
      <c r="D504" s="65"/>
    </row>
    <row r="505" spans="4:4" x14ac:dyDescent="0.25">
      <c r="D505" s="65"/>
    </row>
    <row r="506" spans="4:4" x14ac:dyDescent="0.25">
      <c r="D506" s="65"/>
    </row>
    <row r="507" spans="4:4" x14ac:dyDescent="0.25">
      <c r="D507" s="65"/>
    </row>
    <row r="508" spans="4:4" x14ac:dyDescent="0.25">
      <c r="D508" s="65"/>
    </row>
    <row r="509" spans="4:4" x14ac:dyDescent="0.25">
      <c r="D509" s="65"/>
    </row>
    <row r="510" spans="4:4" x14ac:dyDescent="0.25">
      <c r="D510" s="65"/>
    </row>
    <row r="511" spans="4:4" x14ac:dyDescent="0.25">
      <c r="D511" s="65"/>
    </row>
    <row r="512" spans="4:4" x14ac:dyDescent="0.25">
      <c r="D512" s="65"/>
    </row>
    <row r="513" spans="4:4" x14ac:dyDescent="0.25">
      <c r="D513" s="65"/>
    </row>
    <row r="514" spans="4:4" x14ac:dyDescent="0.25">
      <c r="D514" s="65"/>
    </row>
    <row r="515" spans="4:4" x14ac:dyDescent="0.25">
      <c r="D515" s="65"/>
    </row>
    <row r="516" spans="4:4" x14ac:dyDescent="0.25">
      <c r="D516" s="65"/>
    </row>
    <row r="517" spans="4:4" x14ac:dyDescent="0.25">
      <c r="D517" s="65"/>
    </row>
    <row r="518" spans="4:4" x14ac:dyDescent="0.25">
      <c r="D518" s="65"/>
    </row>
    <row r="519" spans="4:4" x14ac:dyDescent="0.25">
      <c r="D519" s="65"/>
    </row>
    <row r="520" spans="4:4" x14ac:dyDescent="0.25">
      <c r="D520" s="65"/>
    </row>
    <row r="521" spans="4:4" x14ac:dyDescent="0.25">
      <c r="D521" s="65"/>
    </row>
    <row r="522" spans="4:4" x14ac:dyDescent="0.25">
      <c r="D522" s="65"/>
    </row>
    <row r="523" spans="4:4" x14ac:dyDescent="0.25">
      <c r="D523" s="65"/>
    </row>
    <row r="524" spans="4:4" x14ac:dyDescent="0.25">
      <c r="D524" s="65"/>
    </row>
    <row r="525" spans="4:4" x14ac:dyDescent="0.25">
      <c r="D525" s="65"/>
    </row>
    <row r="526" spans="4:4" x14ac:dyDescent="0.25">
      <c r="D526" s="65"/>
    </row>
    <row r="527" spans="4:4" x14ac:dyDescent="0.25">
      <c r="D527" s="65"/>
    </row>
    <row r="528" spans="4:4" x14ac:dyDescent="0.25">
      <c r="D528" s="65"/>
    </row>
    <row r="529" spans="4:4" x14ac:dyDescent="0.25">
      <c r="D529" s="65"/>
    </row>
    <row r="530" spans="4:4" x14ac:dyDescent="0.25">
      <c r="D530" s="65"/>
    </row>
    <row r="531" spans="4:4" x14ac:dyDescent="0.25">
      <c r="D531" s="65"/>
    </row>
    <row r="532" spans="4:4" x14ac:dyDescent="0.25">
      <c r="D532" s="65"/>
    </row>
    <row r="533" spans="4:4" x14ac:dyDescent="0.25">
      <c r="D533" s="65"/>
    </row>
    <row r="534" spans="4:4" x14ac:dyDescent="0.25">
      <c r="D534" s="65"/>
    </row>
    <row r="535" spans="4:4" x14ac:dyDescent="0.25">
      <c r="D535" s="65"/>
    </row>
    <row r="536" spans="4:4" x14ac:dyDescent="0.25">
      <c r="D536" s="65"/>
    </row>
    <row r="537" spans="4:4" x14ac:dyDescent="0.25">
      <c r="D537" s="65"/>
    </row>
    <row r="538" spans="4:4" x14ac:dyDescent="0.25">
      <c r="D538" s="65"/>
    </row>
    <row r="539" spans="4:4" x14ac:dyDescent="0.25">
      <c r="D539" s="65"/>
    </row>
    <row r="540" spans="4:4" x14ac:dyDescent="0.25">
      <c r="D540" s="65"/>
    </row>
    <row r="541" spans="4:4" x14ac:dyDescent="0.25">
      <c r="D541" s="65"/>
    </row>
    <row r="542" spans="4:4" x14ac:dyDescent="0.25">
      <c r="D542" s="65"/>
    </row>
    <row r="543" spans="4:4" x14ac:dyDescent="0.25">
      <c r="D543" s="65"/>
    </row>
    <row r="544" spans="4:4" x14ac:dyDescent="0.25">
      <c r="D544" s="65"/>
    </row>
    <row r="545" spans="4:4" x14ac:dyDescent="0.25">
      <c r="D545" s="65"/>
    </row>
    <row r="546" spans="4:4" x14ac:dyDescent="0.25">
      <c r="D546" s="65"/>
    </row>
    <row r="547" spans="4:4" x14ac:dyDescent="0.25">
      <c r="D547" s="65"/>
    </row>
    <row r="548" spans="4:4" x14ac:dyDescent="0.25">
      <c r="D548" s="65"/>
    </row>
    <row r="549" spans="4:4" x14ac:dyDescent="0.25">
      <c r="D549" s="65"/>
    </row>
    <row r="550" spans="4:4" x14ac:dyDescent="0.25">
      <c r="D550" s="65"/>
    </row>
    <row r="551" spans="4:4" x14ac:dyDescent="0.25">
      <c r="D551" s="65"/>
    </row>
    <row r="552" spans="4:4" x14ac:dyDescent="0.25">
      <c r="D552" s="65"/>
    </row>
    <row r="553" spans="4:4" x14ac:dyDescent="0.25">
      <c r="D553" s="65"/>
    </row>
    <row r="554" spans="4:4" x14ac:dyDescent="0.25">
      <c r="D554" s="65"/>
    </row>
    <row r="555" spans="4:4" x14ac:dyDescent="0.25">
      <c r="D555" s="65"/>
    </row>
    <row r="556" spans="4:4" x14ac:dyDescent="0.25">
      <c r="D556" s="65"/>
    </row>
    <row r="557" spans="4:4" x14ac:dyDescent="0.25">
      <c r="D557" s="65"/>
    </row>
    <row r="558" spans="4:4" x14ac:dyDescent="0.25">
      <c r="D558" s="65"/>
    </row>
    <row r="559" spans="4:4" x14ac:dyDescent="0.25">
      <c r="D559" s="65"/>
    </row>
    <row r="560" spans="4:4" x14ac:dyDescent="0.25">
      <c r="D560" s="65"/>
    </row>
    <row r="561" spans="4:4" x14ac:dyDescent="0.25">
      <c r="D561" s="65"/>
    </row>
    <row r="562" spans="4:4" x14ac:dyDescent="0.25">
      <c r="D562" s="65"/>
    </row>
    <row r="563" spans="4:4" x14ac:dyDescent="0.25">
      <c r="D563" s="65"/>
    </row>
    <row r="564" spans="4:4" x14ac:dyDescent="0.25">
      <c r="D564" s="65"/>
    </row>
    <row r="565" spans="4:4" x14ac:dyDescent="0.25">
      <c r="D565" s="65"/>
    </row>
    <row r="566" spans="4:4" x14ac:dyDescent="0.25">
      <c r="D566" s="65"/>
    </row>
    <row r="567" spans="4:4" x14ac:dyDescent="0.25">
      <c r="D567" s="65"/>
    </row>
    <row r="568" spans="4:4" x14ac:dyDescent="0.25">
      <c r="D568" s="65"/>
    </row>
    <row r="569" spans="4:4" x14ac:dyDescent="0.25">
      <c r="D569" s="65"/>
    </row>
    <row r="570" spans="4:4" x14ac:dyDescent="0.25">
      <c r="D570" s="65"/>
    </row>
    <row r="571" spans="4:4" x14ac:dyDescent="0.25">
      <c r="D571" s="65"/>
    </row>
    <row r="572" spans="4:4" x14ac:dyDescent="0.25">
      <c r="D572" s="65"/>
    </row>
    <row r="573" spans="4:4" x14ac:dyDescent="0.25">
      <c r="D573" s="65"/>
    </row>
    <row r="574" spans="4:4" x14ac:dyDescent="0.25">
      <c r="D574" s="65"/>
    </row>
    <row r="575" spans="4:4" x14ac:dyDescent="0.25">
      <c r="D575" s="65"/>
    </row>
    <row r="576" spans="4:4" x14ac:dyDescent="0.25">
      <c r="D576" s="65"/>
    </row>
    <row r="577" spans="4:4" x14ac:dyDescent="0.25">
      <c r="D577" s="65"/>
    </row>
    <row r="578" spans="4:4" x14ac:dyDescent="0.25">
      <c r="D578" s="65"/>
    </row>
    <row r="579" spans="4:4" x14ac:dyDescent="0.25">
      <c r="D579" s="65"/>
    </row>
    <row r="580" spans="4:4" x14ac:dyDescent="0.25">
      <c r="D580" s="65"/>
    </row>
    <row r="581" spans="4:4" x14ac:dyDescent="0.25">
      <c r="D581" s="65"/>
    </row>
    <row r="582" spans="4:4" x14ac:dyDescent="0.25">
      <c r="D582" s="65"/>
    </row>
    <row r="583" spans="4:4" x14ac:dyDescent="0.25">
      <c r="D583" s="65"/>
    </row>
    <row r="584" spans="4:4" x14ac:dyDescent="0.25">
      <c r="D584" s="65"/>
    </row>
    <row r="585" spans="4:4" x14ac:dyDescent="0.25">
      <c r="D585" s="65"/>
    </row>
    <row r="586" spans="4:4" x14ac:dyDescent="0.25">
      <c r="D586" s="65"/>
    </row>
    <row r="587" spans="4:4" x14ac:dyDescent="0.25">
      <c r="D587" s="65"/>
    </row>
    <row r="588" spans="4:4" x14ac:dyDescent="0.25">
      <c r="D588" s="65"/>
    </row>
    <row r="589" spans="4:4" x14ac:dyDescent="0.25">
      <c r="D589" s="65"/>
    </row>
    <row r="590" spans="4:4" x14ac:dyDescent="0.25">
      <c r="D590" s="65"/>
    </row>
    <row r="591" spans="4:4" x14ac:dyDescent="0.25">
      <c r="D591" s="65"/>
    </row>
    <row r="592" spans="4:4" x14ac:dyDescent="0.25">
      <c r="D592" s="65"/>
    </row>
    <row r="593" spans="4:4" x14ac:dyDescent="0.25">
      <c r="D593" s="65"/>
    </row>
    <row r="594" spans="4:4" x14ac:dyDescent="0.25">
      <c r="D594" s="65"/>
    </row>
    <row r="595" spans="4:4" x14ac:dyDescent="0.25">
      <c r="D595" s="65"/>
    </row>
    <row r="596" spans="4:4" x14ac:dyDescent="0.25">
      <c r="D596" s="65"/>
    </row>
    <row r="597" spans="4:4" x14ac:dyDescent="0.25">
      <c r="D597" s="65"/>
    </row>
    <row r="598" spans="4:4" x14ac:dyDescent="0.25">
      <c r="D598" s="65"/>
    </row>
    <row r="599" spans="4:4" x14ac:dyDescent="0.25">
      <c r="D599" s="65"/>
    </row>
    <row r="600" spans="4:4" x14ac:dyDescent="0.25">
      <c r="D600" s="65"/>
    </row>
    <row r="601" spans="4:4" x14ac:dyDescent="0.25">
      <c r="D601" s="65"/>
    </row>
    <row r="602" spans="4:4" x14ac:dyDescent="0.25">
      <c r="D602" s="65"/>
    </row>
    <row r="603" spans="4:4" x14ac:dyDescent="0.25">
      <c r="D603" s="65"/>
    </row>
    <row r="604" spans="4:4" x14ac:dyDescent="0.25">
      <c r="D604" s="65"/>
    </row>
    <row r="605" spans="4:4" x14ac:dyDescent="0.25">
      <c r="D605" s="65"/>
    </row>
    <row r="606" spans="4:4" x14ac:dyDescent="0.25">
      <c r="D606" s="65"/>
    </row>
    <row r="607" spans="4:4" x14ac:dyDescent="0.25">
      <c r="D607" s="65"/>
    </row>
    <row r="608" spans="4:4" x14ac:dyDescent="0.25">
      <c r="D608" s="65"/>
    </row>
    <row r="609" spans="4:4" x14ac:dyDescent="0.25">
      <c r="D609" s="65"/>
    </row>
    <row r="610" spans="4:4" x14ac:dyDescent="0.25">
      <c r="D610" s="65"/>
    </row>
    <row r="611" spans="4:4" x14ac:dyDescent="0.25">
      <c r="D611" s="65"/>
    </row>
    <row r="612" spans="4:4" x14ac:dyDescent="0.25">
      <c r="D612" s="65"/>
    </row>
    <row r="613" spans="4:4" x14ac:dyDescent="0.25">
      <c r="D613" s="65"/>
    </row>
    <row r="614" spans="4:4" x14ac:dyDescent="0.25">
      <c r="D614" s="65"/>
    </row>
    <row r="615" spans="4:4" x14ac:dyDescent="0.25">
      <c r="D615" s="65"/>
    </row>
    <row r="616" spans="4:4" x14ac:dyDescent="0.25">
      <c r="D616" s="65"/>
    </row>
    <row r="617" spans="4:4" x14ac:dyDescent="0.25">
      <c r="D617" s="65"/>
    </row>
    <row r="618" spans="4:4" x14ac:dyDescent="0.25">
      <c r="D618" s="65"/>
    </row>
    <row r="619" spans="4:4" x14ac:dyDescent="0.25">
      <c r="D619" s="65"/>
    </row>
    <row r="620" spans="4:4" x14ac:dyDescent="0.25">
      <c r="D620" s="65"/>
    </row>
    <row r="621" spans="4:4" x14ac:dyDescent="0.25">
      <c r="D621" s="65"/>
    </row>
    <row r="622" spans="4:4" x14ac:dyDescent="0.25">
      <c r="D622" s="65"/>
    </row>
    <row r="623" spans="4:4" x14ac:dyDescent="0.25">
      <c r="D623" s="65"/>
    </row>
    <row r="624" spans="4:4" x14ac:dyDescent="0.25">
      <c r="D624" s="65"/>
    </row>
    <row r="625" spans="4:4" x14ac:dyDescent="0.25">
      <c r="D625" s="65"/>
    </row>
    <row r="626" spans="4:4" x14ac:dyDescent="0.25">
      <c r="D626" s="65"/>
    </row>
    <row r="627" spans="4:4" x14ac:dyDescent="0.25">
      <c r="D627" s="65"/>
    </row>
    <row r="628" spans="4:4" x14ac:dyDescent="0.25">
      <c r="D628" s="65"/>
    </row>
    <row r="629" spans="4:4" x14ac:dyDescent="0.25">
      <c r="D629" s="65"/>
    </row>
    <row r="630" spans="4:4" x14ac:dyDescent="0.25">
      <c r="D630" s="65"/>
    </row>
    <row r="631" spans="4:4" x14ac:dyDescent="0.25">
      <c r="D631" s="65"/>
    </row>
    <row r="632" spans="4:4" x14ac:dyDescent="0.25">
      <c r="D632" s="65"/>
    </row>
    <row r="633" spans="4:4" x14ac:dyDescent="0.25">
      <c r="D633" s="65"/>
    </row>
    <row r="634" spans="4:4" x14ac:dyDescent="0.25">
      <c r="D634" s="65"/>
    </row>
    <row r="635" spans="4:4" x14ac:dyDescent="0.25">
      <c r="D635" s="65"/>
    </row>
    <row r="636" spans="4:4" x14ac:dyDescent="0.25">
      <c r="D636" s="65"/>
    </row>
    <row r="637" spans="4:4" x14ac:dyDescent="0.25">
      <c r="D637" s="65"/>
    </row>
    <row r="638" spans="4:4" x14ac:dyDescent="0.25">
      <c r="D638" s="65"/>
    </row>
    <row r="639" spans="4:4" x14ac:dyDescent="0.25">
      <c r="D639" s="65"/>
    </row>
    <row r="640" spans="4:4" x14ac:dyDescent="0.25">
      <c r="D640" s="65"/>
    </row>
    <row r="641" spans="4:4" x14ac:dyDescent="0.25">
      <c r="D641" s="65"/>
    </row>
    <row r="642" spans="4:4" x14ac:dyDescent="0.25">
      <c r="D642" s="65"/>
    </row>
    <row r="643" spans="4:4" x14ac:dyDescent="0.25">
      <c r="D643" s="65"/>
    </row>
    <row r="644" spans="4:4" x14ac:dyDescent="0.25">
      <c r="D644" s="65"/>
    </row>
    <row r="645" spans="4:4" x14ac:dyDescent="0.25">
      <c r="D645" s="65"/>
    </row>
    <row r="646" spans="4:4" x14ac:dyDescent="0.25">
      <c r="D646" s="65"/>
    </row>
    <row r="647" spans="4:4" x14ac:dyDescent="0.25">
      <c r="D647" s="65"/>
    </row>
    <row r="648" spans="4:4" x14ac:dyDescent="0.25">
      <c r="D648" s="65"/>
    </row>
    <row r="649" spans="4:4" x14ac:dyDescent="0.25">
      <c r="D649" s="65"/>
    </row>
    <row r="650" spans="4:4" x14ac:dyDescent="0.25">
      <c r="D650" s="65"/>
    </row>
    <row r="651" spans="4:4" x14ac:dyDescent="0.25">
      <c r="D651" s="65"/>
    </row>
    <row r="652" spans="4:4" x14ac:dyDescent="0.25">
      <c r="D652" s="65"/>
    </row>
    <row r="653" spans="4:4" x14ac:dyDescent="0.25">
      <c r="D653" s="65"/>
    </row>
    <row r="654" spans="4:4" x14ac:dyDescent="0.25">
      <c r="D654" s="65"/>
    </row>
    <row r="655" spans="4:4" x14ac:dyDescent="0.25">
      <c r="D655" s="65"/>
    </row>
    <row r="656" spans="4:4" x14ac:dyDescent="0.25">
      <c r="D656" s="65"/>
    </row>
    <row r="657" spans="4:4" x14ac:dyDescent="0.25">
      <c r="D657" s="65"/>
    </row>
    <row r="658" spans="4:4" x14ac:dyDescent="0.25">
      <c r="D658" s="65"/>
    </row>
    <row r="659" spans="4:4" x14ac:dyDescent="0.25">
      <c r="D659" s="65"/>
    </row>
    <row r="660" spans="4:4" x14ac:dyDescent="0.25">
      <c r="D660" s="65"/>
    </row>
    <row r="661" spans="4:4" x14ac:dyDescent="0.25">
      <c r="D661" s="65"/>
    </row>
    <row r="662" spans="4:4" x14ac:dyDescent="0.25">
      <c r="D662" s="65"/>
    </row>
    <row r="663" spans="4:4" x14ac:dyDescent="0.25">
      <c r="D663" s="65"/>
    </row>
    <row r="664" spans="4:4" x14ac:dyDescent="0.25">
      <c r="D664" s="65"/>
    </row>
    <row r="665" spans="4:4" x14ac:dyDescent="0.25">
      <c r="D665" s="65"/>
    </row>
    <row r="666" spans="4:4" x14ac:dyDescent="0.25">
      <c r="D666" s="65"/>
    </row>
    <row r="667" spans="4:4" x14ac:dyDescent="0.25">
      <c r="D667" s="65"/>
    </row>
    <row r="668" spans="4:4" x14ac:dyDescent="0.25">
      <c r="D668" s="65"/>
    </row>
    <row r="669" spans="4:4" x14ac:dyDescent="0.25">
      <c r="D669" s="65"/>
    </row>
    <row r="670" spans="4:4" x14ac:dyDescent="0.25">
      <c r="D670" s="65"/>
    </row>
    <row r="671" spans="4:4" x14ac:dyDescent="0.25">
      <c r="D671" s="65"/>
    </row>
    <row r="672" spans="4:4" x14ac:dyDescent="0.25">
      <c r="D672" s="65"/>
    </row>
    <row r="673" spans="4:4" x14ac:dyDescent="0.25">
      <c r="D673" s="65"/>
    </row>
    <row r="674" spans="4:4" x14ac:dyDescent="0.25">
      <c r="D674" s="65"/>
    </row>
    <row r="675" spans="4:4" x14ac:dyDescent="0.25">
      <c r="D675" s="65"/>
    </row>
    <row r="676" spans="4:4" x14ac:dyDescent="0.25">
      <c r="D676" s="65"/>
    </row>
    <row r="677" spans="4:4" x14ac:dyDescent="0.25">
      <c r="D677" s="65"/>
    </row>
    <row r="678" spans="4:4" x14ac:dyDescent="0.25">
      <c r="D678" s="65"/>
    </row>
    <row r="679" spans="4:4" x14ac:dyDescent="0.25">
      <c r="D679" s="65"/>
    </row>
    <row r="680" spans="4:4" x14ac:dyDescent="0.25">
      <c r="D680" s="65"/>
    </row>
    <row r="681" spans="4:4" x14ac:dyDescent="0.25">
      <c r="D681" s="65"/>
    </row>
    <row r="682" spans="4:4" x14ac:dyDescent="0.25">
      <c r="D682" s="65"/>
    </row>
    <row r="683" spans="4:4" x14ac:dyDescent="0.25">
      <c r="D683" s="65"/>
    </row>
    <row r="684" spans="4:4" x14ac:dyDescent="0.25">
      <c r="D684" s="65"/>
    </row>
    <row r="685" spans="4:4" x14ac:dyDescent="0.25">
      <c r="D685" s="65"/>
    </row>
    <row r="686" spans="4:4" x14ac:dyDescent="0.25">
      <c r="D686" s="65"/>
    </row>
    <row r="687" spans="4:4" x14ac:dyDescent="0.25">
      <c r="D687" s="65"/>
    </row>
    <row r="688" spans="4:4" x14ac:dyDescent="0.25">
      <c r="D688" s="65"/>
    </row>
    <row r="689" spans="4:4" x14ac:dyDescent="0.25">
      <c r="D689" s="65"/>
    </row>
    <row r="690" spans="4:4" x14ac:dyDescent="0.25">
      <c r="D690" s="65"/>
    </row>
    <row r="691" spans="4:4" x14ac:dyDescent="0.25">
      <c r="D691" s="65"/>
    </row>
    <row r="692" spans="4:4" x14ac:dyDescent="0.25">
      <c r="D692" s="65"/>
    </row>
    <row r="693" spans="4:4" x14ac:dyDescent="0.25">
      <c r="D693" s="65"/>
    </row>
    <row r="694" spans="4:4" x14ac:dyDescent="0.25">
      <c r="D694" s="65"/>
    </row>
    <row r="695" spans="4:4" x14ac:dyDescent="0.25">
      <c r="D695" s="65"/>
    </row>
    <row r="696" spans="4:4" x14ac:dyDescent="0.25">
      <c r="D696" s="65"/>
    </row>
    <row r="697" spans="4:4" x14ac:dyDescent="0.25">
      <c r="D697" s="65"/>
    </row>
    <row r="698" spans="4:4" x14ac:dyDescent="0.25">
      <c r="D698" s="65"/>
    </row>
    <row r="699" spans="4:4" x14ac:dyDescent="0.25">
      <c r="D699" s="65"/>
    </row>
    <row r="700" spans="4:4" x14ac:dyDescent="0.25">
      <c r="D700" s="65"/>
    </row>
    <row r="701" spans="4:4" x14ac:dyDescent="0.25">
      <c r="D701" s="65"/>
    </row>
    <row r="702" spans="4:4" x14ac:dyDescent="0.25">
      <c r="D702" s="65"/>
    </row>
    <row r="703" spans="4:4" x14ac:dyDescent="0.25">
      <c r="D703" s="65"/>
    </row>
    <row r="704" spans="4:4" x14ac:dyDescent="0.25">
      <c r="D704" s="65"/>
    </row>
    <row r="705" spans="4:4" x14ac:dyDescent="0.25">
      <c r="D705" s="65"/>
    </row>
    <row r="706" spans="4:4" x14ac:dyDescent="0.25">
      <c r="D706" s="65"/>
    </row>
    <row r="707" spans="4:4" x14ac:dyDescent="0.25">
      <c r="D707" s="65"/>
    </row>
    <row r="708" spans="4:4" x14ac:dyDescent="0.25">
      <c r="D708" s="65"/>
    </row>
    <row r="709" spans="4:4" x14ac:dyDescent="0.25">
      <c r="D709" s="65"/>
    </row>
    <row r="710" spans="4:4" x14ac:dyDescent="0.25">
      <c r="D710" s="65"/>
    </row>
    <row r="711" spans="4:4" x14ac:dyDescent="0.25">
      <c r="D711" s="65"/>
    </row>
    <row r="712" spans="4:4" x14ac:dyDescent="0.25">
      <c r="D712" s="65"/>
    </row>
    <row r="713" spans="4:4" x14ac:dyDescent="0.25">
      <c r="D713" s="65"/>
    </row>
  </sheetData>
  <phoneticPr fontId="17" type="noConversion"/>
  <printOptions horizontalCentered="1"/>
  <pageMargins left="0.75" right="0.5" top="0.5" bottom="0.5" header="0.5" footer="0.5"/>
  <pageSetup scale="69" orientation="portrait" horizontalDpi="300" verticalDpi="300" r:id="rId1"/>
  <headerFooter alignWithMargins="0">
    <oddHeader>&amp;RPAGE 9 0F 9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M44" sqref="A1:M44"/>
    </sheetView>
  </sheetViews>
  <sheetFormatPr defaultRowHeight="13.2" x14ac:dyDescent="0.25"/>
  <cols>
    <col min="1" max="1" width="9.33203125" customWidth="1"/>
  </cols>
  <sheetData/>
  <phoneticPr fontId="0" type="noConversion"/>
  <printOptions horizontalCentered="1" verticalCentered="1"/>
  <pageMargins left="0.75" right="0.75" top="0.5" bottom="0.5" header="0.5" footer="0.5"/>
  <pageSetup scale="98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7" sqref="C17"/>
    </sheetView>
  </sheetViews>
  <sheetFormatPr defaultRowHeight="13.2" x14ac:dyDescent="0.25"/>
  <cols>
    <col min="1" max="1" width="0.33203125" customWidth="1"/>
    <col min="2" max="2" width="28.6640625" customWidth="1"/>
    <col min="3" max="3" width="14" customWidth="1"/>
    <col min="4" max="4" width="11.88671875" customWidth="1"/>
    <col min="5" max="14" width="6" customWidth="1"/>
  </cols>
  <sheetData>
    <row r="1" spans="1:4" ht="13.8" thickBot="1" x14ac:dyDescent="0.3"/>
    <row r="2" spans="1:4" ht="15.6" x14ac:dyDescent="0.3">
      <c r="A2" s="42"/>
      <c r="B2" s="61" t="s">
        <v>115</v>
      </c>
      <c r="C2" s="56"/>
    </row>
    <row r="3" spans="1:4" ht="16.2" thickBot="1" x14ac:dyDescent="0.35">
      <c r="A3" s="18"/>
      <c r="B3" s="41"/>
      <c r="C3" s="26" t="s">
        <v>23</v>
      </c>
    </row>
    <row r="4" spans="1:4" x14ac:dyDescent="0.25">
      <c r="A4" s="45" t="s">
        <v>31</v>
      </c>
      <c r="B4" s="38"/>
      <c r="C4" s="55"/>
    </row>
    <row r="5" spans="1:4" x14ac:dyDescent="0.25">
      <c r="A5" s="57"/>
      <c r="B5" s="47" t="s">
        <v>8</v>
      </c>
      <c r="C5" s="50">
        <f>'Comb Rev &amp; Expend Page 2'!J8</f>
        <v>803763.7</v>
      </c>
      <c r="D5" s="179">
        <f>C5/$C$11</f>
        <v>2.8189365684834836E-3</v>
      </c>
    </row>
    <row r="6" spans="1:4" x14ac:dyDescent="0.25">
      <c r="A6" s="57"/>
      <c r="B6" s="47" t="s">
        <v>33</v>
      </c>
      <c r="C6" s="50">
        <f>'Comb Rev &amp; Expend Page 2'!J9</f>
        <v>27078876.199999999</v>
      </c>
      <c r="D6" s="179">
        <f>C6/$C$11</f>
        <v>9.4970243559913292E-2</v>
      </c>
    </row>
    <row r="7" spans="1:4" x14ac:dyDescent="0.25">
      <c r="A7" s="57"/>
      <c r="B7" s="47" t="s">
        <v>9</v>
      </c>
      <c r="C7" s="50">
        <f>'Comb Rev &amp; Expend Page 2'!J10</f>
        <v>177185693.37000003</v>
      </c>
      <c r="D7" s="179">
        <f>C7/$C$11</f>
        <v>0.6214204877040288</v>
      </c>
    </row>
    <row r="8" spans="1:4" x14ac:dyDescent="0.25">
      <c r="A8" s="57"/>
      <c r="B8" s="47" t="s">
        <v>10</v>
      </c>
      <c r="C8" s="50">
        <f>'Comb Rev &amp; Expend Page 2'!J11</f>
        <v>69994821.529999986</v>
      </c>
      <c r="D8" s="179">
        <f>C8/$C$11</f>
        <v>0.24548379332805403</v>
      </c>
    </row>
    <row r="9" spans="1:4" x14ac:dyDescent="0.25">
      <c r="A9" s="57"/>
      <c r="B9" s="47" t="s">
        <v>32</v>
      </c>
      <c r="C9" s="50">
        <f>'Comb Rev &amp; Expend Page 2'!J12</f>
        <v>10066957.380000001</v>
      </c>
      <c r="D9" s="179">
        <f>C9/$C$11</f>
        <v>3.5306538839520479E-2</v>
      </c>
    </row>
    <row r="10" spans="1:4" ht="13.8" thickBot="1" x14ac:dyDescent="0.3">
      <c r="A10" s="57"/>
      <c r="B10" s="47"/>
      <c r="C10" s="51"/>
    </row>
    <row r="11" spans="1:4" ht="13.8" thickBot="1" x14ac:dyDescent="0.3">
      <c r="A11" s="59"/>
      <c r="B11" s="63" t="s">
        <v>34</v>
      </c>
      <c r="C11" s="62">
        <f>SUM(C4:C9)</f>
        <v>285130112.18000001</v>
      </c>
      <c r="D11" s="179">
        <f>SUM(D5:D10)</f>
        <v>1</v>
      </c>
    </row>
    <row r="12" spans="1:4" x14ac:dyDescent="0.25">
      <c r="A12" s="37"/>
      <c r="B12" s="61"/>
      <c r="C12" s="51"/>
    </row>
    <row r="13" spans="1:4" x14ac:dyDescent="0.25">
      <c r="A13" s="60" t="s">
        <v>42</v>
      </c>
      <c r="B13" s="47"/>
      <c r="C13" s="50"/>
    </row>
    <row r="14" spans="1:4" x14ac:dyDescent="0.25">
      <c r="A14" s="57"/>
      <c r="B14" s="47" t="s">
        <v>282</v>
      </c>
      <c r="C14" s="50">
        <f>'Comb Rev &amp; Expend Page 2'!J17</f>
        <v>177450847.88</v>
      </c>
      <c r="D14" s="179">
        <f t="shared" ref="D14:D20" si="0">C14/$C$21</f>
        <v>0.47468110801813496</v>
      </c>
    </row>
    <row r="15" spans="1:4" x14ac:dyDescent="0.25">
      <c r="A15" s="57"/>
      <c r="B15" s="47" t="s">
        <v>283</v>
      </c>
      <c r="C15" s="50">
        <f>'Comb Rev &amp; Expend Page 2'!K23</f>
        <v>39069460.82</v>
      </c>
      <c r="D15" s="179">
        <f t="shared" si="0"/>
        <v>0.1045108274954539</v>
      </c>
    </row>
    <row r="16" spans="1:4" x14ac:dyDescent="0.25">
      <c r="A16" s="57"/>
      <c r="B16" s="47" t="s">
        <v>196</v>
      </c>
      <c r="C16" s="50">
        <f>'Comb Rev &amp; Expend Page 2'!K32</f>
        <v>130915235.42000002</v>
      </c>
      <c r="D16" s="179">
        <f t="shared" si="0"/>
        <v>0.35019832110153903</v>
      </c>
    </row>
    <row r="17" spans="1:4" x14ac:dyDescent="0.25">
      <c r="A17" s="57"/>
      <c r="B17" s="47" t="s">
        <v>61</v>
      </c>
      <c r="C17" s="50">
        <f>'Comb Rev &amp; Expend Page 2'!J33</f>
        <v>5958793.0800000001</v>
      </c>
      <c r="D17" s="179">
        <f t="shared" si="0"/>
        <v>1.5939774509152915E-2</v>
      </c>
    </row>
    <row r="18" spans="1:4" x14ac:dyDescent="0.25">
      <c r="A18" s="57"/>
      <c r="B18" s="47" t="s">
        <v>62</v>
      </c>
      <c r="C18" s="50">
        <f>'Comb Rev &amp; Expend Page 2'!J34</f>
        <v>441444.63</v>
      </c>
      <c r="D18" s="179">
        <f t="shared" si="0"/>
        <v>1.180864608991665E-3</v>
      </c>
    </row>
    <row r="19" spans="1:4" x14ac:dyDescent="0.25">
      <c r="A19" s="57"/>
      <c r="B19" s="47" t="s">
        <v>63</v>
      </c>
      <c r="C19" s="51">
        <f>'Comb Rev &amp; Expend Page 2'!J35</f>
        <v>18631457.210000001</v>
      </c>
      <c r="D19" s="179">
        <f t="shared" si="0"/>
        <v>4.9839157479912237E-2</v>
      </c>
    </row>
    <row r="20" spans="1:4" ht="13.8" thickBot="1" x14ac:dyDescent="0.3">
      <c r="A20" s="39"/>
      <c r="B20" s="41" t="s">
        <v>284</v>
      </c>
      <c r="C20" s="51">
        <f>'Comb Rev &amp; Expend Page 2'!J36</f>
        <v>1364465.83</v>
      </c>
      <c r="D20" s="179">
        <f t="shared" si="0"/>
        <v>3.6499467868154559E-3</v>
      </c>
    </row>
    <row r="21" spans="1:4" ht="13.8" thickBot="1" x14ac:dyDescent="0.3">
      <c r="A21" s="39"/>
      <c r="B21" s="40" t="s">
        <v>41</v>
      </c>
      <c r="C21" s="62">
        <f>SUM(C13:C20)</f>
        <v>373831704.86999995</v>
      </c>
      <c r="D21" s="179">
        <f>SUM(D14:D20)</f>
        <v>1.0000000000000002</v>
      </c>
    </row>
    <row r="22" spans="1:4" x14ac:dyDescent="0.25">
      <c r="A22" s="57"/>
      <c r="B22" s="48"/>
      <c r="C22" s="52"/>
    </row>
    <row r="23" spans="1:4" ht="13.8" thickBot="1" x14ac:dyDescent="0.3">
      <c r="A23" s="57"/>
      <c r="B23" s="47"/>
      <c r="C23" s="52"/>
    </row>
    <row r="24" spans="1:4" x14ac:dyDescent="0.25">
      <c r="A24" s="45" t="s">
        <v>39</v>
      </c>
      <c r="B24" s="38"/>
      <c r="C24" s="53"/>
    </row>
    <row r="25" spans="1:4" ht="13.8" thickBot="1" x14ac:dyDescent="0.3">
      <c r="A25" s="46" t="s">
        <v>40</v>
      </c>
      <c r="B25" s="41"/>
      <c r="C25" s="54">
        <f>C11-C21</f>
        <v>-88701592.689999938</v>
      </c>
    </row>
  </sheetData>
  <phoneticPr fontId="17" type="noConversion"/>
  <conditionalFormatting sqref="C14:C15">
    <cfRule type="cellIs" priority="1" stopIfTrue="1" operator="between">
      <formula>"j18"</formula>
      <formula>"j22"</formula>
    </cfRule>
  </conditionalFormatting>
  <pageMargins left="0.75" right="0.75" top="1" bottom="1" header="0.5" footer="0.5"/>
  <pageSetup orientation="portrait" horizontalDpi="4294967292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opLeftCell="B5" workbookViewId="0">
      <selection activeCell="I19" sqref="I19"/>
    </sheetView>
  </sheetViews>
  <sheetFormatPr defaultRowHeight="13.2" x14ac:dyDescent="0.25"/>
  <cols>
    <col min="1" max="1" width="4.5546875" customWidth="1"/>
    <col min="2" max="2" width="7.33203125" customWidth="1"/>
    <col min="3" max="3" width="14.88671875" customWidth="1"/>
    <col min="4" max="4" width="7.109375" style="65" customWidth="1"/>
    <col min="5" max="5" width="14.88671875" customWidth="1"/>
    <col min="6" max="7" width="13.33203125" customWidth="1"/>
    <col min="8" max="9" width="17.33203125" customWidth="1"/>
    <col min="10" max="10" width="13.5546875" customWidth="1"/>
    <col min="11" max="12" width="14.33203125" customWidth="1"/>
  </cols>
  <sheetData>
    <row r="1" spans="1:12" ht="22.8" x14ac:dyDescent="0.25">
      <c r="A1" s="147" t="s">
        <v>15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2" ht="15.6" x14ac:dyDescent="0.25">
      <c r="A2" s="149" t="s">
        <v>259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2" ht="15.6" x14ac:dyDescent="0.25">
      <c r="A3" s="150" t="str">
        <f>+'Combined Bal Sheet Page 1'!A3</f>
        <v>November 30, 2002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</row>
    <row r="4" spans="1:12" ht="16.2" thickBot="1" x14ac:dyDescent="0.35">
      <c r="A4" s="8"/>
    </row>
    <row r="5" spans="1:12" ht="15.6" x14ac:dyDescent="0.3">
      <c r="A5" s="42"/>
      <c r="B5" s="38"/>
      <c r="C5" s="43"/>
      <c r="D5" s="124"/>
      <c r="E5" s="21"/>
      <c r="F5" s="21" t="s">
        <v>16</v>
      </c>
      <c r="G5" s="21" t="s">
        <v>18</v>
      </c>
      <c r="H5" s="21" t="s">
        <v>299</v>
      </c>
      <c r="I5" s="21" t="s">
        <v>299</v>
      </c>
      <c r="J5" s="21" t="s">
        <v>21</v>
      </c>
      <c r="K5" s="56"/>
    </row>
    <row r="6" spans="1:12" ht="16.2" thickBot="1" x14ac:dyDescent="0.35">
      <c r="A6" s="18"/>
      <c r="B6" s="41"/>
      <c r="C6" s="58"/>
      <c r="D6" s="125"/>
      <c r="E6" s="26" t="s">
        <v>14</v>
      </c>
      <c r="F6" s="26" t="s">
        <v>17</v>
      </c>
      <c r="G6" s="26" t="s">
        <v>19</v>
      </c>
      <c r="H6" s="26" t="s">
        <v>113</v>
      </c>
      <c r="I6" s="26" t="s">
        <v>300</v>
      </c>
      <c r="J6" s="26" t="s">
        <v>17</v>
      </c>
      <c r="K6" s="26" t="s">
        <v>23</v>
      </c>
    </row>
    <row r="7" spans="1:12" x14ac:dyDescent="0.25">
      <c r="A7" s="126"/>
      <c r="B7" s="127"/>
      <c r="C7" s="128"/>
      <c r="D7" s="129"/>
      <c r="E7" s="130"/>
      <c r="F7" s="131"/>
      <c r="G7" s="131"/>
      <c r="H7" s="131"/>
      <c r="I7" s="131"/>
      <c r="J7" s="131"/>
      <c r="K7" s="131"/>
    </row>
    <row r="8" spans="1:12" x14ac:dyDescent="0.25">
      <c r="A8" s="132" t="s">
        <v>42</v>
      </c>
      <c r="B8" s="88"/>
      <c r="C8" s="133"/>
      <c r="D8" s="134"/>
      <c r="E8" s="135"/>
      <c r="F8" s="135"/>
      <c r="G8" s="135"/>
      <c r="H8" s="135"/>
      <c r="I8" s="135"/>
      <c r="J8" s="135"/>
      <c r="K8" s="135"/>
    </row>
    <row r="9" spans="1:12" x14ac:dyDescent="0.25">
      <c r="A9" s="136"/>
      <c r="B9" s="88" t="s">
        <v>189</v>
      </c>
      <c r="C9" s="133"/>
      <c r="D9" s="134">
        <v>100</v>
      </c>
      <c r="E9" s="135">
        <v>120620272.66</v>
      </c>
      <c r="F9" s="135"/>
      <c r="G9" s="135">
        <v>0</v>
      </c>
      <c r="H9" s="135">
        <v>3615873.05</v>
      </c>
      <c r="I9" s="135">
        <v>8788270.5500000007</v>
      </c>
      <c r="J9" s="135">
        <v>0</v>
      </c>
      <c r="K9" s="135">
        <f t="shared" ref="K9:K16" si="0">SUM(E9:J9)</f>
        <v>133024416.25999999</v>
      </c>
      <c r="L9" s="179">
        <f>K9/$K$19</f>
        <v>0.44889486680857121</v>
      </c>
    </row>
    <row r="10" spans="1:12" x14ac:dyDescent="0.25">
      <c r="A10" s="136"/>
      <c r="B10" s="88" t="s">
        <v>190</v>
      </c>
      <c r="C10" s="133"/>
      <c r="D10" s="134">
        <v>200</v>
      </c>
      <c r="E10" s="135">
        <v>30511317.57</v>
      </c>
      <c r="F10" s="135"/>
      <c r="G10" s="135">
        <v>0</v>
      </c>
      <c r="H10" s="135">
        <v>1010473.09</v>
      </c>
      <c r="I10" s="135">
        <v>2129190.84</v>
      </c>
      <c r="J10" s="135">
        <v>0</v>
      </c>
      <c r="K10" s="135">
        <f t="shared" si="0"/>
        <v>33650981.5</v>
      </c>
      <c r="L10" s="179">
        <f t="shared" ref="L10:L16" si="1">K10/$K$19</f>
        <v>0.11355624240361689</v>
      </c>
    </row>
    <row r="11" spans="1:12" x14ac:dyDescent="0.25">
      <c r="A11" s="136"/>
      <c r="B11" s="88" t="s">
        <v>191</v>
      </c>
      <c r="C11" s="133"/>
      <c r="D11" s="134">
        <v>300</v>
      </c>
      <c r="E11" s="135">
        <v>26177191.66</v>
      </c>
      <c r="F11" s="135"/>
      <c r="G11" s="135">
        <v>0</v>
      </c>
      <c r="H11" s="135">
        <v>576786.37</v>
      </c>
      <c r="I11" s="135">
        <v>4726984.12</v>
      </c>
      <c r="J11" s="135">
        <v>0</v>
      </c>
      <c r="K11" s="135">
        <f t="shared" si="0"/>
        <v>31480962.150000002</v>
      </c>
      <c r="L11" s="179">
        <f t="shared" si="1"/>
        <v>0.10623344727714669</v>
      </c>
    </row>
    <row r="12" spans="1:12" x14ac:dyDescent="0.25">
      <c r="A12" s="136"/>
      <c r="B12" s="88" t="s">
        <v>197</v>
      </c>
      <c r="C12" s="133"/>
      <c r="D12" s="134">
        <v>400</v>
      </c>
      <c r="E12" s="135">
        <f>4845338.38+97266.93+6318.01</f>
        <v>4948923.3199999994</v>
      </c>
      <c r="F12" s="135"/>
      <c r="G12" s="135">
        <v>0</v>
      </c>
      <c r="H12" s="135">
        <v>30028.09</v>
      </c>
      <c r="I12" s="135">
        <v>0</v>
      </c>
      <c r="J12" s="135">
        <v>0</v>
      </c>
      <c r="K12" s="135">
        <f t="shared" si="0"/>
        <v>4978951.4099999992</v>
      </c>
      <c r="L12" s="179">
        <f t="shared" si="1"/>
        <v>1.6801620280519604E-2</v>
      </c>
    </row>
    <row r="13" spans="1:12" x14ac:dyDescent="0.25">
      <c r="A13" s="136"/>
      <c r="B13" s="88" t="s">
        <v>260</v>
      </c>
      <c r="C13" s="133"/>
      <c r="D13" s="134">
        <v>500</v>
      </c>
      <c r="E13" s="135">
        <v>16611520.59</v>
      </c>
      <c r="F13" s="135"/>
      <c r="G13" s="135">
        <v>0</v>
      </c>
      <c r="H13" s="135">
        <v>4437408.78</v>
      </c>
      <c r="I13" s="135">
        <v>646217.11</v>
      </c>
      <c r="J13" s="135">
        <v>0</v>
      </c>
      <c r="K13" s="135">
        <f t="shared" si="0"/>
        <v>21695146.48</v>
      </c>
      <c r="L13" s="179">
        <f t="shared" si="1"/>
        <v>7.3210919944931049E-2</v>
      </c>
    </row>
    <row r="14" spans="1:12" x14ac:dyDescent="0.25">
      <c r="A14" s="136"/>
      <c r="B14" s="88" t="s">
        <v>193</v>
      </c>
      <c r="C14" s="133"/>
      <c r="D14" s="134">
        <v>600</v>
      </c>
      <c r="E14" s="135">
        <v>2613254.0299999998</v>
      </c>
      <c r="F14" s="135"/>
      <c r="G14" s="135">
        <v>43568010.670000002</v>
      </c>
      <c r="H14" s="135">
        <v>50262.12</v>
      </c>
      <c r="I14" s="135">
        <v>389264.69</v>
      </c>
      <c r="J14" s="135">
        <v>0</v>
      </c>
      <c r="K14" s="135">
        <f t="shared" si="0"/>
        <v>46620791.509999998</v>
      </c>
      <c r="L14" s="179">
        <f t="shared" si="1"/>
        <v>0.15732325375882555</v>
      </c>
    </row>
    <row r="15" spans="1:12" x14ac:dyDescent="0.25">
      <c r="A15" s="136"/>
      <c r="B15" s="88" t="s">
        <v>194</v>
      </c>
      <c r="C15" s="133"/>
      <c r="D15" s="134">
        <v>700</v>
      </c>
      <c r="E15" s="135">
        <v>2713499.95</v>
      </c>
      <c r="F15" s="135">
        <v>17836058.890000001</v>
      </c>
      <c r="G15" s="135"/>
      <c r="H15" s="135">
        <v>42137.54</v>
      </c>
      <c r="I15" s="135">
        <v>1262335.2</v>
      </c>
      <c r="J15" s="135">
        <v>2020127.12</v>
      </c>
      <c r="K15" s="135">
        <f t="shared" si="0"/>
        <v>23874158.699999999</v>
      </c>
      <c r="L15" s="179">
        <f t="shared" si="1"/>
        <v>8.0564061779880597E-2</v>
      </c>
    </row>
    <row r="16" spans="1:12" x14ac:dyDescent="0.25">
      <c r="A16" s="136"/>
      <c r="B16" s="88" t="s">
        <v>261</v>
      </c>
      <c r="C16" s="133"/>
      <c r="D16" s="134">
        <v>900</v>
      </c>
      <c r="E16" s="135">
        <v>35893.83</v>
      </c>
      <c r="F16" s="135">
        <v>0</v>
      </c>
      <c r="G16" s="135">
        <v>511397.16</v>
      </c>
      <c r="H16" s="135"/>
      <c r="I16" s="135">
        <v>464876</v>
      </c>
      <c r="J16" s="135">
        <v>0</v>
      </c>
      <c r="K16" s="135">
        <f t="shared" si="0"/>
        <v>1012166.99</v>
      </c>
      <c r="L16" s="179">
        <f t="shared" si="1"/>
        <v>3.4155877465083528E-3</v>
      </c>
    </row>
    <row r="17" spans="1:12" ht="13.8" thickBot="1" x14ac:dyDescent="0.3">
      <c r="A17" s="137"/>
      <c r="B17" s="138"/>
      <c r="C17" s="139"/>
      <c r="D17" s="140"/>
      <c r="E17" s="141"/>
      <c r="F17" s="142"/>
      <c r="G17" s="142"/>
      <c r="H17" s="142"/>
      <c r="I17" s="142"/>
      <c r="J17" s="142"/>
      <c r="K17" s="131"/>
    </row>
    <row r="18" spans="1:12" x14ac:dyDescent="0.25">
      <c r="A18" s="126"/>
      <c r="B18" s="143"/>
      <c r="C18" s="128"/>
      <c r="D18" s="129"/>
      <c r="E18" s="144"/>
      <c r="F18" s="144"/>
      <c r="G18" s="144"/>
      <c r="H18" s="144"/>
      <c r="I18" s="144"/>
      <c r="J18" s="144"/>
      <c r="K18" s="144"/>
      <c r="L18" s="179">
        <f>SUM(L9:L17)</f>
        <v>0.99999999999999978</v>
      </c>
    </row>
    <row r="19" spans="1:12" ht="13.8" thickBot="1" x14ac:dyDescent="0.3">
      <c r="A19" s="137"/>
      <c r="B19" s="145" t="s">
        <v>41</v>
      </c>
      <c r="C19" s="139"/>
      <c r="D19" s="140"/>
      <c r="E19" s="146">
        <f t="shared" ref="E19:J19" si="2">SUM(E8:E18)</f>
        <v>204231873.60999998</v>
      </c>
      <c r="F19" s="146">
        <f t="shared" si="2"/>
        <v>17836058.890000001</v>
      </c>
      <c r="G19" s="146">
        <f t="shared" si="2"/>
        <v>44079407.829999998</v>
      </c>
      <c r="H19" s="146">
        <f t="shared" si="2"/>
        <v>9762969.0399999972</v>
      </c>
      <c r="I19" s="146">
        <f t="shared" si="2"/>
        <v>18407138.510000002</v>
      </c>
      <c r="J19" s="146">
        <f t="shared" si="2"/>
        <v>2020127.12</v>
      </c>
      <c r="K19" s="146">
        <f>SUM(E19:J19)</f>
        <v>296337575</v>
      </c>
      <c r="L19" s="79">
        <f>SUM(K8:K17)</f>
        <v>296337575</v>
      </c>
    </row>
    <row r="22" spans="1:12" x14ac:dyDescent="0.25">
      <c r="E22" s="79">
        <f>'Comb Rev &amp; Expend Page 2'!D38</f>
        <v>262387647.94000006</v>
      </c>
      <c r="F22" s="79">
        <f>'Comb Rev &amp; Expend Page 2'!E38</f>
        <v>17967002.789999999</v>
      </c>
      <c r="G22" s="79">
        <f>'Comb Rev &amp; Expend Page 2'!F38</f>
        <v>53090822.960000001</v>
      </c>
      <c r="H22" s="79">
        <f>'Comb Rev &amp; Expend Page 2'!G38</f>
        <v>14262043.060000002</v>
      </c>
      <c r="I22" s="79">
        <f>'Comb Rev &amp; Expend Page 2'!H38</f>
        <v>23383929.810000002</v>
      </c>
      <c r="J22" s="79">
        <f>'Comb Rev &amp; Expend Page 2'!I38</f>
        <v>2740258.31</v>
      </c>
      <c r="K22" s="79">
        <f>SUM(E22:J22)</f>
        <v>373831704.87000006</v>
      </c>
    </row>
    <row r="24" spans="1:12" x14ac:dyDescent="0.25">
      <c r="E24" s="79">
        <f t="shared" ref="E24:K24" si="3">+E19-E22</f>
        <v>-58155774.330000073</v>
      </c>
      <c r="F24" s="79">
        <f t="shared" si="3"/>
        <v>-130943.89999999851</v>
      </c>
      <c r="G24" s="79">
        <f t="shared" si="3"/>
        <v>-9011415.1300000027</v>
      </c>
      <c r="H24" s="79">
        <f t="shared" si="3"/>
        <v>-4499074.0200000051</v>
      </c>
      <c r="I24" s="79">
        <f t="shared" si="3"/>
        <v>-4976791.3000000007</v>
      </c>
      <c r="J24" s="79">
        <f t="shared" si="3"/>
        <v>-720131.19</v>
      </c>
      <c r="K24" s="79">
        <f t="shared" si="3"/>
        <v>-77494129.870000064</v>
      </c>
    </row>
    <row r="25" spans="1:12" x14ac:dyDescent="0.25">
      <c r="A25" t="s">
        <v>287</v>
      </c>
    </row>
  </sheetData>
  <phoneticPr fontId="17" type="noConversion"/>
  <pageMargins left="0.75" right="0.75" top="1" bottom="1" header="0.5" footer="0.5"/>
  <pageSetup scale="81" orientation="landscape" horizontalDpi="4294967292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C17" sqref="C17"/>
    </sheetView>
  </sheetViews>
  <sheetFormatPr defaultRowHeight="13.2" x14ac:dyDescent="0.25"/>
  <cols>
    <col min="2" max="2" width="29.88671875" customWidth="1"/>
    <col min="3" max="3" width="14.88671875" customWidth="1"/>
  </cols>
  <sheetData>
    <row r="3" spans="1:6" ht="16.2" thickBot="1" x14ac:dyDescent="0.35">
      <c r="A3" s="8"/>
    </row>
    <row r="4" spans="1:6" ht="15.6" x14ac:dyDescent="0.3">
      <c r="A4" s="67" t="s">
        <v>78</v>
      </c>
      <c r="B4" s="38"/>
      <c r="C4" s="21"/>
    </row>
    <row r="5" spans="1:6" ht="16.2" thickBot="1" x14ac:dyDescent="0.35">
      <c r="A5" s="18"/>
      <c r="B5" s="41"/>
      <c r="C5" s="26" t="s">
        <v>14</v>
      </c>
    </row>
    <row r="6" spans="1:6" x14ac:dyDescent="0.25">
      <c r="A6" s="45" t="s">
        <v>31</v>
      </c>
      <c r="B6" s="38"/>
      <c r="C6" s="49"/>
    </row>
    <row r="7" spans="1:6" x14ac:dyDescent="0.25">
      <c r="A7" s="57"/>
      <c r="B7" s="47" t="s">
        <v>8</v>
      </c>
      <c r="C7" s="50">
        <f>'Comb Rev &amp; Expend Page 2'!D8</f>
        <v>380872.38</v>
      </c>
      <c r="D7" s="179">
        <f>C7/$C$13</f>
        <v>1.7837666264696218E-3</v>
      </c>
    </row>
    <row r="8" spans="1:6" x14ac:dyDescent="0.25">
      <c r="A8" s="57"/>
      <c r="B8" s="47" t="s">
        <v>33</v>
      </c>
      <c r="C8" s="50">
        <f>'Comb Rev &amp; Expend Page 2'!D9</f>
        <v>0</v>
      </c>
      <c r="D8" s="179">
        <f>C8/$C$13</f>
        <v>0</v>
      </c>
    </row>
    <row r="9" spans="1:6" x14ac:dyDescent="0.25">
      <c r="A9" s="57"/>
      <c r="B9" s="47" t="s">
        <v>9</v>
      </c>
      <c r="C9" s="50">
        <f>'Comb Rev &amp; Expend Page 2'!D10</f>
        <v>167067446.39000002</v>
      </c>
      <c r="D9" s="179">
        <f>C9/$C$13</f>
        <v>0.78243881911307067</v>
      </c>
    </row>
    <row r="10" spans="1:6" x14ac:dyDescent="0.25">
      <c r="A10" s="57"/>
      <c r="B10" s="47" t="s">
        <v>10</v>
      </c>
      <c r="C10" s="50">
        <f>'Comb Rev &amp; Expend Page 2'!D11</f>
        <v>44794970.459999993</v>
      </c>
      <c r="D10" s="179">
        <f>C10/$C$13</f>
        <v>0.20979146174957752</v>
      </c>
    </row>
    <row r="11" spans="1:6" ht="13.8" thickBot="1" x14ac:dyDescent="0.3">
      <c r="A11" s="57"/>
      <c r="B11" s="47" t="s">
        <v>32</v>
      </c>
      <c r="C11" s="50">
        <f>'Comb Rev &amp; Expend Page 2'!D12</f>
        <v>1278129.07</v>
      </c>
      <c r="D11" s="179">
        <f>C11/$C$13</f>
        <v>5.9859525108821362E-3</v>
      </c>
    </row>
    <row r="12" spans="1:6" x14ac:dyDescent="0.25">
      <c r="A12" s="37"/>
      <c r="B12" s="38"/>
      <c r="C12" s="53"/>
    </row>
    <row r="13" spans="1:6" ht="13.8" thickBot="1" x14ac:dyDescent="0.3">
      <c r="A13" s="57"/>
      <c r="B13" s="48" t="s">
        <v>34</v>
      </c>
      <c r="C13" s="54">
        <f>SUM(C6:C11)</f>
        <v>213521418.30000001</v>
      </c>
      <c r="D13" s="179">
        <f>SUM(D7:D12)</f>
        <v>1</v>
      </c>
    </row>
    <row r="14" spans="1:6" x14ac:dyDescent="0.25">
      <c r="A14" s="37"/>
      <c r="B14" s="177"/>
      <c r="C14" s="120"/>
    </row>
    <row r="15" spans="1:6" x14ac:dyDescent="0.25">
      <c r="A15" s="60" t="s">
        <v>42</v>
      </c>
      <c r="B15" s="58"/>
      <c r="C15" s="50"/>
    </row>
    <row r="16" spans="1:6" x14ac:dyDescent="0.25">
      <c r="A16" s="57"/>
      <c r="B16" s="58" t="s">
        <v>282</v>
      </c>
      <c r="C16" s="181">
        <f>'Comb Rev &amp; Expend Page 2'!D17</f>
        <v>167018245.47</v>
      </c>
      <c r="D16" s="184">
        <f>ROUND(SUM(C16/$C$24),4)</f>
        <v>0.63649999999999995</v>
      </c>
      <c r="F16" s="180">
        <f>SUM(C16/C24)</f>
        <v>0.6365324236154285</v>
      </c>
    </row>
    <row r="17" spans="1:6" x14ac:dyDescent="0.25">
      <c r="A17" s="57"/>
      <c r="B17" s="58" t="s">
        <v>283</v>
      </c>
      <c r="C17" s="181">
        <f>SUM('Comb Rev &amp; Expend Page 2'!D19:D22)</f>
        <v>31106523.170000002</v>
      </c>
      <c r="D17" s="184">
        <f>ROUND(SUM(C17/$C$24),4)</f>
        <v>0.1186</v>
      </c>
      <c r="F17" s="180">
        <f>SUM(C17/C24)</f>
        <v>0.11855178174055324</v>
      </c>
    </row>
    <row r="18" spans="1:6" x14ac:dyDescent="0.25">
      <c r="A18" s="57"/>
      <c r="B18" s="58" t="s">
        <v>196</v>
      </c>
      <c r="C18" s="181">
        <f>SUM('Comb Rev &amp; Expend Page 2'!D24:D32)</f>
        <v>57389846.699999996</v>
      </c>
      <c r="D18" s="184">
        <f>ROUND(SUM(C18/$C$24),4)</f>
        <v>0.21870000000000001</v>
      </c>
      <c r="F18" s="180">
        <f>SUM(C18/C24)</f>
        <v>0.21872160199066723</v>
      </c>
    </row>
    <row r="19" spans="1:6" x14ac:dyDescent="0.25">
      <c r="A19" s="57"/>
      <c r="B19" s="58" t="s">
        <v>61</v>
      </c>
      <c r="C19" s="181">
        <f>'Comb Rev &amp; Expend Page 2'!D33</f>
        <v>5958793.0800000001</v>
      </c>
      <c r="D19" s="184">
        <f>ROUND(SUM(C19/$C$24),4)</f>
        <v>2.2700000000000001E-2</v>
      </c>
      <c r="F19" s="180">
        <f>SUM(C19/C24)</f>
        <v>2.2709884122908839E-2</v>
      </c>
    </row>
    <row r="20" spans="1:6" x14ac:dyDescent="0.25">
      <c r="A20" s="57"/>
      <c r="B20" s="58" t="s">
        <v>62</v>
      </c>
      <c r="C20" s="181">
        <f>'Comb Rev &amp; Expend Page 2'!D34</f>
        <v>220456.35</v>
      </c>
      <c r="D20" s="184">
        <f>ROUND(SUM(C20/$C$24),3)</f>
        <v>1E-3</v>
      </c>
      <c r="F20" s="180">
        <f>SUM(C20/C24)</f>
        <v>8.4019332362174153E-4</v>
      </c>
    </row>
    <row r="21" spans="1:6" x14ac:dyDescent="0.25">
      <c r="A21" s="57"/>
      <c r="B21" s="58" t="s">
        <v>63</v>
      </c>
      <c r="C21" s="182">
        <f>'Comb Rev &amp; Expend Page 2'!D35</f>
        <v>653596.46</v>
      </c>
      <c r="D21" s="184">
        <f>ROUND(SUM(C21/$C$24),4)</f>
        <v>2.5000000000000001E-3</v>
      </c>
      <c r="F21" s="180">
        <f>SUM(C21/C24)</f>
        <v>2.490957425516682E-3</v>
      </c>
    </row>
    <row r="22" spans="1:6" ht="13.8" thickBot="1" x14ac:dyDescent="0.3">
      <c r="A22" s="39"/>
      <c r="B22" s="44" t="s">
        <v>284</v>
      </c>
      <c r="C22" s="183">
        <f>'Comb Rev &amp; Expend Page 2'!D36</f>
        <v>40186.71</v>
      </c>
      <c r="D22" s="184">
        <f>ROUND(SUM(C22/$C$24),4)</f>
        <v>2.0000000000000001E-4</v>
      </c>
      <c r="F22" s="180">
        <f>SUM(C22/C24)</f>
        <v>1.5315778130375049E-4</v>
      </c>
    </row>
    <row r="23" spans="1:6" x14ac:dyDescent="0.25">
      <c r="A23" s="37"/>
      <c r="B23" s="38"/>
      <c r="C23" s="53"/>
      <c r="D23" s="184">
        <f>SUM(D16:D22)</f>
        <v>1.0002</v>
      </c>
      <c r="F23" s="180">
        <f>SUM(F16:F22)</f>
        <v>1</v>
      </c>
    </row>
    <row r="24" spans="1:6" ht="13.8" thickBot="1" x14ac:dyDescent="0.3">
      <c r="A24" s="39"/>
      <c r="B24" s="40" t="s">
        <v>41</v>
      </c>
      <c r="C24" s="54">
        <f>SUM(C15:C22)</f>
        <v>262387647.94</v>
      </c>
    </row>
    <row r="25" spans="1:6" x14ac:dyDescent="0.25">
      <c r="A25" s="57"/>
      <c r="B25" s="48"/>
      <c r="C25" s="52"/>
    </row>
    <row r="26" spans="1:6" ht="13.8" thickBot="1" x14ac:dyDescent="0.3">
      <c r="A26" s="57"/>
      <c r="B26" s="47"/>
      <c r="C26" s="52"/>
    </row>
    <row r="27" spans="1:6" x14ac:dyDescent="0.25">
      <c r="A27" s="45" t="s">
        <v>39</v>
      </c>
      <c r="B27" s="38"/>
      <c r="C27" s="53"/>
    </row>
    <row r="28" spans="1:6" ht="13.8" thickBot="1" x14ac:dyDescent="0.3">
      <c r="A28" s="46" t="s">
        <v>40</v>
      </c>
      <c r="B28" s="41"/>
      <c r="C28" s="54">
        <f>C13-C24</f>
        <v>-48866229.639999986</v>
      </c>
    </row>
  </sheetData>
  <phoneticPr fontId="1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A4" sqref="A4"/>
    </sheetView>
  </sheetViews>
  <sheetFormatPr defaultRowHeight="13.2" x14ac:dyDescent="0.25"/>
  <cols>
    <col min="3" max="4" width="17" customWidth="1"/>
    <col min="11" max="11" width="7.5546875" customWidth="1"/>
  </cols>
  <sheetData>
    <row r="1" spans="1:11" ht="22.8" x14ac:dyDescent="0.4">
      <c r="A1" s="199" t="s">
        <v>15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1" ht="15.6" x14ac:dyDescent="0.3">
      <c r="A2" s="201" t="s">
        <v>43</v>
      </c>
      <c r="B2" s="200"/>
      <c r="C2" s="200"/>
      <c r="D2" s="200"/>
      <c r="E2" s="200"/>
      <c r="F2" s="200"/>
      <c r="G2" s="200"/>
      <c r="H2" s="200"/>
      <c r="I2" s="200"/>
      <c r="J2" s="200"/>
    </row>
    <row r="3" spans="1:11" ht="15.6" x14ac:dyDescent="0.3">
      <c r="A3" s="202" t="str">
        <f>+'Combined Bal Sheet Page 1'!A3</f>
        <v>November 30, 2002</v>
      </c>
      <c r="B3" s="200"/>
      <c r="C3" s="200"/>
      <c r="D3" s="200"/>
      <c r="E3" s="200"/>
      <c r="F3" s="200"/>
      <c r="G3" s="200"/>
      <c r="H3" s="200"/>
      <c r="I3" s="200"/>
      <c r="J3" s="200"/>
    </row>
    <row r="4" spans="1:11" ht="16.2" thickBot="1" x14ac:dyDescent="0.35">
      <c r="A4" s="203"/>
      <c r="B4" s="204"/>
      <c r="C4" s="204"/>
      <c r="D4" s="204"/>
      <c r="E4" s="204"/>
      <c r="F4" s="204"/>
      <c r="G4" s="204"/>
      <c r="H4" s="204"/>
      <c r="I4" s="204"/>
      <c r="J4" s="204"/>
    </row>
    <row r="5" spans="1:11" ht="16.2" thickBot="1" x14ac:dyDescent="0.35">
      <c r="A5" s="205"/>
      <c r="B5" s="206"/>
      <c r="C5" s="206"/>
      <c r="D5" s="207" t="s">
        <v>325</v>
      </c>
      <c r="E5" s="208" t="s">
        <v>16</v>
      </c>
      <c r="F5" s="208" t="s">
        <v>18</v>
      </c>
      <c r="G5" s="208" t="s">
        <v>299</v>
      </c>
      <c r="H5" s="208" t="s">
        <v>299</v>
      </c>
      <c r="I5" s="208" t="s">
        <v>21</v>
      </c>
      <c r="J5" s="209"/>
    </row>
    <row r="6" spans="1:11" ht="16.2" thickBot="1" x14ac:dyDescent="0.35">
      <c r="A6" s="210"/>
      <c r="B6" s="211"/>
      <c r="C6" s="211"/>
      <c r="E6" s="212" t="s">
        <v>17</v>
      </c>
      <c r="F6" s="212" t="s">
        <v>19</v>
      </c>
      <c r="G6" s="212" t="s">
        <v>113</v>
      </c>
      <c r="H6" s="212" t="s">
        <v>300</v>
      </c>
      <c r="I6" s="212" t="s">
        <v>17</v>
      </c>
      <c r="J6" s="212" t="s">
        <v>23</v>
      </c>
    </row>
    <row r="7" spans="1:11" x14ac:dyDescent="0.25">
      <c r="A7" s="213" t="s">
        <v>31</v>
      </c>
      <c r="B7" s="206"/>
      <c r="C7" s="214"/>
      <c r="D7" s="215"/>
      <c r="E7" s="216"/>
      <c r="F7" s="216"/>
      <c r="G7" s="216"/>
      <c r="H7" s="216"/>
      <c r="I7" s="216"/>
      <c r="J7" s="216"/>
    </row>
    <row r="8" spans="1:11" x14ac:dyDescent="0.25">
      <c r="A8" s="217"/>
      <c r="B8" s="218" t="s">
        <v>8</v>
      </c>
      <c r="C8" s="219"/>
      <c r="D8" s="221">
        <f>'General Rev 3 '!I14</f>
        <v>380872.38</v>
      </c>
      <c r="E8" s="220"/>
      <c r="F8" s="220"/>
      <c r="G8" s="220"/>
      <c r="H8" s="220">
        <f>'Federal Projects Page 8'!H12</f>
        <v>422891.32</v>
      </c>
      <c r="I8" s="220"/>
      <c r="J8" s="220">
        <f>SUM(D8:I8)</f>
        <v>803763.7</v>
      </c>
    </row>
    <row r="9" spans="1:11" x14ac:dyDescent="0.25">
      <c r="A9" s="217"/>
      <c r="B9" s="218" t="s">
        <v>33</v>
      </c>
      <c r="C9" s="219"/>
      <c r="D9" s="221">
        <f>'General Rev 3 '!I18</f>
        <v>0</v>
      </c>
      <c r="E9" s="220"/>
      <c r="F9" s="220"/>
      <c r="G9" s="220">
        <f>'Food Service Page 7'!G19</f>
        <v>4148856.38</v>
      </c>
      <c r="H9" s="220">
        <f>'Federal Projects Page 8'!H24</f>
        <v>22930019.82</v>
      </c>
      <c r="I9" s="220"/>
      <c r="J9" s="220">
        <f>SUM(D9:I9)</f>
        <v>27078876.199999999</v>
      </c>
    </row>
    <row r="10" spans="1:11" x14ac:dyDescent="0.25">
      <c r="A10" s="217"/>
      <c r="B10" s="218" t="s">
        <v>9</v>
      </c>
      <c r="C10" s="219"/>
      <c r="D10" s="221">
        <f>'General Rev 3 '!I38</f>
        <v>167067446.39000002</v>
      </c>
      <c r="E10" s="220">
        <f>'Debt Service Page 5'!I13</f>
        <v>0</v>
      </c>
      <c r="F10" s="220">
        <f>'Capital Projects Page 6'!H20</f>
        <v>9665907.0199999996</v>
      </c>
      <c r="G10" s="220">
        <f>'Food Service Page 7'!G26</f>
        <v>461508</v>
      </c>
      <c r="H10" s="220">
        <f>'Federal Projects Page 8'!H29</f>
        <v>-9168.0400000000009</v>
      </c>
      <c r="I10" s="220"/>
      <c r="J10" s="220">
        <f>SUM(D10:I10)</f>
        <v>177185693.37000003</v>
      </c>
    </row>
    <row r="11" spans="1:11" x14ac:dyDescent="0.25">
      <c r="A11" s="217"/>
      <c r="B11" s="218" t="s">
        <v>10</v>
      </c>
      <c r="C11" s="219"/>
      <c r="D11" s="221">
        <f>'General Rev 3 '!I55</f>
        <v>44794970.459999993</v>
      </c>
      <c r="E11" s="220">
        <f>'Debt Service Page 5'!I18</f>
        <v>3411500.17</v>
      </c>
      <c r="F11" s="220">
        <f>'Capital Projects Page 6'!H28</f>
        <v>13058853.189999999</v>
      </c>
      <c r="G11" s="220">
        <f>'Food Service Page 7'!G37</f>
        <v>6313285.3899999997</v>
      </c>
      <c r="H11" s="220">
        <f>'Federal Projects Page 8'!H37</f>
        <v>0</v>
      </c>
      <c r="I11" s="220">
        <f>'Internal Service Page 9'!H18</f>
        <v>2416212.3199999998</v>
      </c>
      <c r="J11" s="220">
        <f>SUM(D11:I11)</f>
        <v>69994821.529999986</v>
      </c>
    </row>
    <row r="12" spans="1:11" ht="13.8" thickBot="1" x14ac:dyDescent="0.3">
      <c r="A12" s="217"/>
      <c r="B12" s="218" t="s">
        <v>32</v>
      </c>
      <c r="C12" s="219"/>
      <c r="D12" s="221">
        <f>'General Rev 3 '!I66</f>
        <v>1278129.07</v>
      </c>
      <c r="E12" s="221">
        <f>'Debt Service Page 5'!I25+'Debt Service Page 5'!I22</f>
        <v>600443.46</v>
      </c>
      <c r="F12" s="221">
        <f>'Capital Projects Page 6'!H35+'Capital Projects Page 6'!H41</f>
        <v>8148198.1399999997</v>
      </c>
      <c r="G12" s="220">
        <f>'Food Service Page 7'!G41</f>
        <v>0</v>
      </c>
      <c r="H12" s="220">
        <f>'Federal Projects Page 8'!H42</f>
        <v>40186.71</v>
      </c>
      <c r="I12" s="220">
        <f>'Internal Service Page 9'!H21</f>
        <v>0</v>
      </c>
      <c r="J12" s="221">
        <f>SUM(D12:I12)</f>
        <v>10066957.380000001</v>
      </c>
    </row>
    <row r="13" spans="1:11" x14ac:dyDescent="0.25">
      <c r="A13" s="222"/>
      <c r="B13" s="206"/>
      <c r="C13" s="206"/>
      <c r="D13" s="223"/>
      <c r="E13" s="224"/>
      <c r="F13" s="224"/>
      <c r="G13" s="224"/>
      <c r="H13" s="224"/>
      <c r="I13" s="224"/>
      <c r="J13" s="225"/>
    </row>
    <row r="14" spans="1:11" ht="13.8" thickBot="1" x14ac:dyDescent="0.3">
      <c r="A14" s="217"/>
      <c r="B14" s="226" t="s">
        <v>34</v>
      </c>
      <c r="C14" s="218"/>
      <c r="D14" s="227">
        <f t="shared" ref="D14:I14" si="0">SUM(D7:D12)</f>
        <v>213521418.30000001</v>
      </c>
      <c r="E14" s="228">
        <f t="shared" si="0"/>
        <v>4011943.63</v>
      </c>
      <c r="F14" s="228">
        <f t="shared" si="0"/>
        <v>30872958.350000001</v>
      </c>
      <c r="G14" s="228">
        <f t="shared" si="0"/>
        <v>10923649.77</v>
      </c>
      <c r="H14" s="228">
        <f t="shared" si="0"/>
        <v>23383929.810000002</v>
      </c>
      <c r="I14" s="228">
        <f t="shared" si="0"/>
        <v>2416212.3199999998</v>
      </c>
      <c r="J14" s="229">
        <f t="shared" ref="J14:J27" si="1">SUM(D14:I14)</f>
        <v>285130112.18000001</v>
      </c>
    </row>
    <row r="15" spans="1:11" x14ac:dyDescent="0.25">
      <c r="A15" s="217"/>
      <c r="B15" s="218"/>
      <c r="C15" s="219" t="s">
        <v>50</v>
      </c>
      <c r="D15" s="230">
        <f>'General Exp Page 4'!I19</f>
        <v>746482.69</v>
      </c>
      <c r="E15" s="230">
        <v>0</v>
      </c>
      <c r="F15" s="230">
        <v>0</v>
      </c>
      <c r="G15" s="230">
        <v>0</v>
      </c>
      <c r="H15" s="220">
        <f>'Federal Projects Page 8'!H65</f>
        <v>0</v>
      </c>
      <c r="I15" s="230">
        <v>0</v>
      </c>
      <c r="J15" s="220">
        <f t="shared" si="1"/>
        <v>746482.69</v>
      </c>
      <c r="K15" s="231">
        <f t="shared" ref="K15:K27" si="2">D15/$D$29</f>
        <v>1.1616079113342809E-2</v>
      </c>
    </row>
    <row r="16" spans="1:11" x14ac:dyDescent="0.25">
      <c r="A16" s="217"/>
      <c r="B16" s="218"/>
      <c r="C16" s="219" t="s">
        <v>326</v>
      </c>
      <c r="D16" s="230">
        <f>'General Exp Page 4'!I20</f>
        <v>1160148.22</v>
      </c>
      <c r="E16" s="230">
        <v>0</v>
      </c>
      <c r="F16" s="230">
        <v>0</v>
      </c>
      <c r="G16" s="230">
        <v>0</v>
      </c>
      <c r="H16" s="220">
        <f>'Federal Projects Page 8'!H66</f>
        <v>1240388.04</v>
      </c>
      <c r="I16" s="230">
        <v>0</v>
      </c>
      <c r="J16" s="220">
        <f t="shared" si="1"/>
        <v>2400536.2599999998</v>
      </c>
      <c r="K16" s="231">
        <f t="shared" si="2"/>
        <v>1.8053162768883281E-2</v>
      </c>
    </row>
    <row r="17" spans="1:11" x14ac:dyDescent="0.25">
      <c r="A17" s="217"/>
      <c r="B17" s="218"/>
      <c r="C17" s="219" t="s">
        <v>327</v>
      </c>
      <c r="D17" s="230">
        <f>'General Exp Page 4'!I21</f>
        <v>13619502.49</v>
      </c>
      <c r="E17" s="230">
        <v>0</v>
      </c>
      <c r="F17" s="230">
        <v>0</v>
      </c>
      <c r="G17" s="230">
        <v>0</v>
      </c>
      <c r="H17" s="230">
        <f>'Federal Projects Page 8'!H67</f>
        <v>859.19</v>
      </c>
      <c r="I17" s="230">
        <v>0</v>
      </c>
      <c r="J17" s="220">
        <f t="shared" si="1"/>
        <v>13620361.68</v>
      </c>
      <c r="K17" s="231">
        <f t="shared" si="2"/>
        <v>0.21193420896097323</v>
      </c>
    </row>
    <row r="18" spans="1:11" x14ac:dyDescent="0.25">
      <c r="A18" s="217"/>
      <c r="B18" s="218"/>
      <c r="C18" s="219" t="s">
        <v>328</v>
      </c>
      <c r="D18" s="230">
        <f>'General Exp Page 4'!I22</f>
        <v>673781.68</v>
      </c>
      <c r="E18" s="230">
        <v>0</v>
      </c>
      <c r="F18" s="232">
        <v>43568011</v>
      </c>
      <c r="G18" s="230">
        <v>0</v>
      </c>
      <c r="H18" s="230">
        <f>'Federal Projects Page 8'!H68</f>
        <v>0</v>
      </c>
      <c r="I18" s="230">
        <v>0</v>
      </c>
      <c r="J18" s="220">
        <f t="shared" si="1"/>
        <v>44241792.68</v>
      </c>
      <c r="K18" s="231">
        <f t="shared" si="2"/>
        <v>1.0484772660972259E-2</v>
      </c>
    </row>
    <row r="19" spans="1:11" x14ac:dyDescent="0.25">
      <c r="A19" s="217"/>
      <c r="B19" s="218"/>
      <c r="C19" s="219" t="s">
        <v>54</v>
      </c>
      <c r="D19" s="230">
        <f>'General Exp Page 4'!I23</f>
        <v>2048139.73</v>
      </c>
      <c r="E19" s="230">
        <v>0</v>
      </c>
      <c r="F19" s="230">
        <v>0</v>
      </c>
      <c r="G19" s="230">
        <v>0</v>
      </c>
      <c r="H19" s="230">
        <f>'Federal Projects Page 8'!H69</f>
        <v>79903</v>
      </c>
      <c r="I19" s="230">
        <v>0</v>
      </c>
      <c r="J19" s="220">
        <f t="shared" si="1"/>
        <v>2128042.73</v>
      </c>
      <c r="K19" s="231">
        <f t="shared" si="2"/>
        <v>3.1871272378547158E-2</v>
      </c>
    </row>
    <row r="20" spans="1:11" x14ac:dyDescent="0.25">
      <c r="A20" s="217"/>
      <c r="B20" s="218"/>
      <c r="C20" s="219" t="s">
        <v>55</v>
      </c>
      <c r="D20" s="230">
        <f>'General Exp Page 4'!I24</f>
        <v>2969.1</v>
      </c>
      <c r="E20" s="230">
        <v>0</v>
      </c>
      <c r="F20" s="230">
        <v>0</v>
      </c>
      <c r="G20" s="230">
        <f>'Food Service Page 7'!G59</f>
        <v>14251185.100000001</v>
      </c>
      <c r="H20" s="230">
        <v>0</v>
      </c>
      <c r="I20" s="230">
        <v>0</v>
      </c>
      <c r="J20" s="220">
        <f t="shared" si="1"/>
        <v>14254154.200000001</v>
      </c>
      <c r="K20" s="231">
        <f t="shared" si="2"/>
        <v>4.620241159969314E-5</v>
      </c>
    </row>
    <row r="21" spans="1:11" x14ac:dyDescent="0.25">
      <c r="A21" s="217"/>
      <c r="B21" s="218"/>
      <c r="C21" s="219" t="s">
        <v>56</v>
      </c>
      <c r="D21" s="230">
        <f>'General Exp Page 4'!I25</f>
        <v>11338423.810000001</v>
      </c>
      <c r="E21" s="230">
        <v>0</v>
      </c>
      <c r="F21" s="230">
        <v>0</v>
      </c>
      <c r="G21" s="230">
        <v>0</v>
      </c>
      <c r="H21" s="230">
        <f>'Federal Projects Page 8'!H70</f>
        <v>124362.25</v>
      </c>
      <c r="I21" s="220">
        <f>'Internal Service Page 9'!H41</f>
        <v>2740258.31</v>
      </c>
      <c r="J21" s="220">
        <f t="shared" si="1"/>
        <v>14203044.370000001</v>
      </c>
      <c r="K21" s="231">
        <f t="shared" si="2"/>
        <v>0.17643815424249129</v>
      </c>
    </row>
    <row r="22" spans="1:11" x14ac:dyDescent="0.25">
      <c r="A22" s="217"/>
      <c r="B22" s="218"/>
      <c r="C22" s="219" t="s">
        <v>329</v>
      </c>
      <c r="D22" s="230">
        <f>'General Exp Page 4'!I26</f>
        <v>9461371.5500000007</v>
      </c>
      <c r="E22" s="230">
        <v>0</v>
      </c>
      <c r="F22" s="230">
        <v>0</v>
      </c>
      <c r="G22" s="230">
        <v>0</v>
      </c>
      <c r="H22" s="230">
        <f>'Federal Projects Page 8'!H71</f>
        <v>2853900.28</v>
      </c>
      <c r="I22" s="230">
        <v>0</v>
      </c>
      <c r="J22" s="220">
        <f t="shared" si="1"/>
        <v>12315271.83</v>
      </c>
      <c r="K22" s="231">
        <f t="shared" si="2"/>
        <v>0.14722918818858466</v>
      </c>
    </row>
    <row r="23" spans="1:11" x14ac:dyDescent="0.25">
      <c r="A23" s="217"/>
      <c r="B23" s="218"/>
      <c r="C23" s="219" t="s">
        <v>58</v>
      </c>
      <c r="D23" s="230">
        <f>'General Exp Page 4'!I27</f>
        <v>18339027.43</v>
      </c>
      <c r="E23" s="230">
        <v>0</v>
      </c>
      <c r="F23" s="230">
        <v>0</v>
      </c>
      <c r="G23" s="230">
        <v>0</v>
      </c>
      <c r="H23" s="230">
        <f>'Federal Projects Page 8'!H72</f>
        <v>3112.71</v>
      </c>
      <c r="I23" s="230">
        <v>0</v>
      </c>
      <c r="J23" s="220">
        <f t="shared" si="1"/>
        <v>18342140.140000001</v>
      </c>
      <c r="K23" s="231">
        <f t="shared" si="2"/>
        <v>0.28537512837523921</v>
      </c>
    </row>
    <row r="24" spans="1:11" x14ac:dyDescent="0.25">
      <c r="A24" s="217"/>
      <c r="C24" s="218" t="s">
        <v>61</v>
      </c>
      <c r="D24" s="230">
        <f>'General Exp Page 4'!I30</f>
        <v>5958793.0800000001</v>
      </c>
      <c r="E24" s="230">
        <v>0</v>
      </c>
      <c r="F24" s="230">
        <v>0</v>
      </c>
      <c r="G24" s="230">
        <v>0</v>
      </c>
      <c r="H24" s="230">
        <f>'Federal Projects Page 8'!H75</f>
        <v>0</v>
      </c>
      <c r="I24" s="230">
        <v>0</v>
      </c>
      <c r="J24" s="220">
        <f t="shared" si="1"/>
        <v>5958793.0800000001</v>
      </c>
      <c r="K24" s="231">
        <f t="shared" si="2"/>
        <v>9.2725273826938542E-2</v>
      </c>
    </row>
    <row r="25" spans="1:11" x14ac:dyDescent="0.25">
      <c r="A25" s="217"/>
      <c r="C25" s="218" t="s">
        <v>62</v>
      </c>
      <c r="D25" s="230">
        <f>'General Exp Page 4'!I31</f>
        <v>220456.35</v>
      </c>
      <c r="E25" s="230">
        <v>0</v>
      </c>
      <c r="F25" s="230">
        <v>0</v>
      </c>
      <c r="G25" s="230">
        <v>0</v>
      </c>
      <c r="H25" s="230">
        <f>'Federal Projects Page 8'!H76</f>
        <v>220988.28</v>
      </c>
      <c r="I25" s="230">
        <v>0</v>
      </c>
      <c r="J25" s="220">
        <f t="shared" si="1"/>
        <v>441444.63</v>
      </c>
      <c r="K25" s="231">
        <f t="shared" si="2"/>
        <v>3.4305395650082553E-3</v>
      </c>
    </row>
    <row r="26" spans="1:11" x14ac:dyDescent="0.25">
      <c r="A26" s="217"/>
      <c r="C26" s="218" t="s">
        <v>330</v>
      </c>
      <c r="D26" s="230">
        <f>'General Exp Page 4'!I32</f>
        <v>653596.46</v>
      </c>
      <c r="E26" s="230">
        <v>17839059</v>
      </c>
      <c r="F26" s="230">
        <v>0</v>
      </c>
      <c r="G26" s="230">
        <f>'Food Service Page 7'!G61</f>
        <v>10857.96</v>
      </c>
      <c r="H26" s="230">
        <f>'Federal Projects Page 8'!H77</f>
        <v>0</v>
      </c>
      <c r="I26" s="230">
        <v>0</v>
      </c>
      <c r="J26" s="221">
        <f t="shared" si="1"/>
        <v>18503513.420000002</v>
      </c>
      <c r="K26" s="231">
        <f t="shared" si="2"/>
        <v>1.0170668776741226E-2</v>
      </c>
    </row>
    <row r="27" spans="1:11" ht="13.8" thickBot="1" x14ac:dyDescent="0.3">
      <c r="A27" s="233"/>
      <c r="C27" s="211" t="s">
        <v>331</v>
      </c>
      <c r="D27" s="234">
        <f>'General Exp Page 4'!I35+'General Exp Page 4'!I36+'General Exp Page 4'!I37+'General Exp Page 4'!I34</f>
        <v>40186.71</v>
      </c>
      <c r="E27" s="234">
        <v>0</v>
      </c>
      <c r="F27" s="234">
        <f>SUM('Capital Projects Page 6'!H65:H67)</f>
        <v>859403.12</v>
      </c>
      <c r="G27" s="234">
        <f>SUM('Food Service Page 7'!G63:G63)</f>
        <v>0</v>
      </c>
      <c r="H27" s="230">
        <f>'Federal Projects Page 8'!H79</f>
        <v>464876</v>
      </c>
      <c r="I27" s="234">
        <v>0</v>
      </c>
      <c r="J27" s="221">
        <f t="shared" si="1"/>
        <v>1364465.83</v>
      </c>
      <c r="K27" s="231">
        <f t="shared" si="2"/>
        <v>6.253487306784899E-4</v>
      </c>
    </row>
    <row r="28" spans="1:11" x14ac:dyDescent="0.25">
      <c r="A28" s="222"/>
      <c r="B28" s="206"/>
      <c r="C28" s="206"/>
      <c r="D28" s="224"/>
      <c r="E28" s="224"/>
      <c r="F28" s="224"/>
      <c r="G28" s="224"/>
      <c r="H28" s="224"/>
      <c r="I28" s="224"/>
      <c r="J28" s="224"/>
    </row>
    <row r="29" spans="1:11" ht="13.8" thickBot="1" x14ac:dyDescent="0.3">
      <c r="A29" s="233"/>
      <c r="B29" s="235" t="s">
        <v>41</v>
      </c>
      <c r="C29" s="211"/>
      <c r="D29" s="228">
        <f t="shared" ref="D29:I29" si="3">SUM(D15:D27)</f>
        <v>64262879.299999997</v>
      </c>
      <c r="E29" s="228">
        <f t="shared" si="3"/>
        <v>17839059</v>
      </c>
      <c r="F29" s="228">
        <f t="shared" si="3"/>
        <v>44427414.119999997</v>
      </c>
      <c r="G29" s="228">
        <f t="shared" si="3"/>
        <v>14262043.060000002</v>
      </c>
      <c r="H29" s="228">
        <f t="shared" si="3"/>
        <v>4988389.75</v>
      </c>
      <c r="I29" s="228">
        <f t="shared" si="3"/>
        <v>2740258.31</v>
      </c>
      <c r="J29" s="228">
        <f>SUM(D29:I29)</f>
        <v>148520043.53999999</v>
      </c>
    </row>
    <row r="30" spans="1:11" x14ac:dyDescent="0.25">
      <c r="A30" s="217"/>
      <c r="B30" s="226"/>
      <c r="C30" s="219"/>
      <c r="D30" s="236"/>
      <c r="E30" s="236"/>
      <c r="F30" s="236"/>
      <c r="G30" s="236"/>
      <c r="H30" s="236"/>
      <c r="I30" s="236"/>
      <c r="J30" s="236"/>
    </row>
    <row r="31" spans="1:11" ht="13.8" thickBot="1" x14ac:dyDescent="0.3">
      <c r="A31" s="217"/>
      <c r="B31" s="218"/>
      <c r="C31" s="219"/>
      <c r="D31" s="236"/>
      <c r="E31" s="236"/>
      <c r="F31" s="236"/>
      <c r="G31" s="236"/>
      <c r="H31" s="236"/>
      <c r="I31" s="236"/>
      <c r="J31" s="236"/>
    </row>
    <row r="32" spans="1:11" x14ac:dyDescent="0.25">
      <c r="A32" s="213" t="s">
        <v>39</v>
      </c>
      <c r="B32" s="206"/>
      <c r="C32" s="206"/>
      <c r="D32" s="224"/>
      <c r="E32" s="224"/>
      <c r="F32" s="224"/>
      <c r="G32" s="224"/>
      <c r="H32" s="224"/>
      <c r="I32" s="224"/>
      <c r="J32" s="224"/>
    </row>
    <row r="33" spans="1:10" ht="13.8" thickBot="1" x14ac:dyDescent="0.3">
      <c r="A33" s="237" t="s">
        <v>40</v>
      </c>
      <c r="B33" s="211"/>
      <c r="C33" s="211"/>
      <c r="D33" s="228">
        <f t="shared" ref="D33:I33" si="4">D14-D29</f>
        <v>149258539</v>
      </c>
      <c r="E33" s="228">
        <f t="shared" si="4"/>
        <v>-13827115.370000001</v>
      </c>
      <c r="F33" s="228">
        <f t="shared" si="4"/>
        <v>-13554455.769999996</v>
      </c>
      <c r="G33" s="228">
        <f t="shared" si="4"/>
        <v>-3338393.2900000028</v>
      </c>
      <c r="H33" s="228">
        <f t="shared" si="4"/>
        <v>18395540.060000002</v>
      </c>
      <c r="I33" s="228">
        <f t="shared" si="4"/>
        <v>-324045.99000000022</v>
      </c>
      <c r="J33" s="228">
        <f>SUM(D33:I33)</f>
        <v>136610068.63999999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Sheet2">
    <pageSetUpPr fitToPage="1"/>
  </sheetPr>
  <dimension ref="A1:L83"/>
  <sheetViews>
    <sheetView view="pageBreakPreview" zoomScale="60" zoomScaleNormal="75" workbookViewId="0">
      <selection activeCell="A3" sqref="A3"/>
    </sheetView>
  </sheetViews>
  <sheetFormatPr defaultRowHeight="13.2" x14ac:dyDescent="0.25"/>
  <cols>
    <col min="1" max="1" width="11.109375" customWidth="1"/>
    <col min="2" max="2" width="6.33203125" customWidth="1"/>
    <col min="3" max="3" width="35.5546875" customWidth="1"/>
    <col min="4" max="4" width="23.44140625" bestFit="1" customWidth="1"/>
    <col min="5" max="5" width="19.5546875" customWidth="1"/>
    <col min="6" max="6" width="24.5546875" customWidth="1"/>
    <col min="7" max="7" width="19.6640625" bestFit="1" customWidth="1"/>
    <col min="8" max="8" width="21.33203125" bestFit="1" customWidth="1"/>
    <col min="9" max="9" width="19.33203125" customWidth="1"/>
    <col min="10" max="10" width="23.44140625" bestFit="1" customWidth="1"/>
    <col min="11" max="11" width="13.33203125" bestFit="1" customWidth="1"/>
    <col min="12" max="12" width="0.33203125" style="158" customWidth="1"/>
  </cols>
  <sheetData>
    <row r="1" spans="1:12" ht="22.8" x14ac:dyDescent="0.4">
      <c r="A1" s="6" t="s">
        <v>15</v>
      </c>
      <c r="B1" s="5"/>
      <c r="C1" s="2"/>
      <c r="D1" s="2"/>
      <c r="E1" s="2"/>
      <c r="F1" s="2"/>
      <c r="G1" s="2"/>
      <c r="H1" s="2"/>
      <c r="I1" s="2"/>
      <c r="J1" s="2"/>
    </row>
    <row r="2" spans="1:12" ht="15.6" x14ac:dyDescent="0.3">
      <c r="A2" s="7" t="s">
        <v>296</v>
      </c>
      <c r="B2" s="2"/>
      <c r="C2" s="2"/>
      <c r="D2" s="2"/>
      <c r="E2" s="2"/>
      <c r="F2" s="2"/>
      <c r="G2" s="2"/>
      <c r="H2" s="2"/>
      <c r="I2" s="2"/>
      <c r="J2" s="2"/>
    </row>
    <row r="3" spans="1:12" ht="15.6" x14ac:dyDescent="0.3">
      <c r="A3" s="8" t="s">
        <v>323</v>
      </c>
      <c r="B3" s="2"/>
      <c r="C3" s="2"/>
      <c r="D3" s="2"/>
      <c r="E3" s="2"/>
      <c r="F3" s="2"/>
      <c r="G3" s="2"/>
      <c r="H3" s="2"/>
      <c r="I3" s="2"/>
      <c r="J3" s="2"/>
    </row>
    <row r="4" spans="1:12" ht="16.2" thickBot="1" x14ac:dyDescent="0.35">
      <c r="A4" s="3"/>
      <c r="B4" s="3"/>
      <c r="C4" s="3"/>
      <c r="D4" s="4"/>
      <c r="E4" s="3"/>
      <c r="F4" s="3"/>
      <c r="G4" s="3"/>
      <c r="H4" s="3"/>
      <c r="I4" s="3"/>
      <c r="J4" s="3"/>
    </row>
    <row r="5" spans="1:12" ht="15.6" x14ac:dyDescent="0.3">
      <c r="A5" s="13"/>
      <c r="B5" s="14"/>
      <c r="C5" s="22"/>
      <c r="D5" s="21"/>
      <c r="E5" s="21" t="s">
        <v>16</v>
      </c>
      <c r="F5" s="21" t="s">
        <v>18</v>
      </c>
      <c r="G5" s="21" t="s">
        <v>299</v>
      </c>
      <c r="H5" s="21" t="s">
        <v>299</v>
      </c>
      <c r="I5" s="21" t="s">
        <v>21</v>
      </c>
      <c r="J5" s="15"/>
    </row>
    <row r="6" spans="1:12" ht="16.2" thickBot="1" x14ac:dyDescent="0.35">
      <c r="A6" s="18"/>
      <c r="B6" s="19"/>
      <c r="C6" s="20"/>
      <c r="D6" s="26" t="s">
        <v>14</v>
      </c>
      <c r="E6" s="26" t="s">
        <v>17</v>
      </c>
      <c r="F6" s="26" t="s">
        <v>19</v>
      </c>
      <c r="G6" s="26" t="s">
        <v>113</v>
      </c>
      <c r="H6" s="26" t="s">
        <v>300</v>
      </c>
      <c r="I6" s="26" t="s">
        <v>17</v>
      </c>
      <c r="J6" s="27" t="s">
        <v>23</v>
      </c>
    </row>
    <row r="7" spans="1:12" ht="15.6" x14ac:dyDescent="0.3">
      <c r="A7" s="17" t="s">
        <v>24</v>
      </c>
      <c r="B7" s="10"/>
      <c r="C7" s="10"/>
      <c r="D7" s="30"/>
      <c r="E7" s="30"/>
      <c r="F7" s="30"/>
      <c r="G7" s="30"/>
      <c r="H7" s="30"/>
      <c r="I7" s="30"/>
      <c r="J7" s="30"/>
    </row>
    <row r="8" spans="1:12" ht="15.6" x14ac:dyDescent="0.3">
      <c r="A8" s="16"/>
      <c r="B8" s="10" t="s">
        <v>219</v>
      </c>
      <c r="C8" s="185"/>
      <c r="D8" s="31">
        <v>1117488.1399999999</v>
      </c>
      <c r="E8" s="31"/>
      <c r="F8" s="31"/>
      <c r="G8" s="31">
        <v>134106.56</v>
      </c>
      <c r="H8" s="31">
        <v>2.63</v>
      </c>
      <c r="I8" s="31">
        <v>290000</v>
      </c>
      <c r="J8" s="31">
        <f>SUM(D8:I8)</f>
        <v>1541597.3299999998</v>
      </c>
    </row>
    <row r="9" spans="1:12" ht="15.6" x14ac:dyDescent="0.3">
      <c r="A9" s="16"/>
      <c r="B9" s="10" t="s">
        <v>0</v>
      </c>
      <c r="C9" s="10"/>
      <c r="D9" s="31">
        <v>893098.07</v>
      </c>
      <c r="E9" s="31"/>
      <c r="F9" s="31"/>
      <c r="G9" s="31">
        <v>186954.15</v>
      </c>
      <c r="H9" s="31">
        <v>0</v>
      </c>
      <c r="I9" s="31"/>
      <c r="J9" s="31">
        <f t="shared" ref="J9:J21" si="0">SUM(D9:I9)</f>
        <v>1080052.22</v>
      </c>
    </row>
    <row r="10" spans="1:12" ht="15.6" x14ac:dyDescent="0.3">
      <c r="A10" s="16"/>
      <c r="B10" s="10" t="s">
        <v>1</v>
      </c>
      <c r="C10" s="10"/>
      <c r="D10" s="31">
        <v>474884.46</v>
      </c>
      <c r="E10" s="31"/>
      <c r="F10" s="31"/>
      <c r="G10" s="31">
        <v>0</v>
      </c>
      <c r="H10" s="31">
        <v>0</v>
      </c>
      <c r="I10" s="31"/>
      <c r="J10" s="31">
        <f t="shared" si="0"/>
        <v>474884.46</v>
      </c>
    </row>
    <row r="11" spans="1:12" ht="15.6" x14ac:dyDescent="0.3">
      <c r="A11" s="16"/>
      <c r="B11" s="10" t="s">
        <v>2</v>
      </c>
      <c r="C11" s="10"/>
      <c r="D11" s="31">
        <v>3150775.14</v>
      </c>
      <c r="E11" s="31"/>
      <c r="F11" s="31"/>
      <c r="G11" s="31">
        <v>608003.71</v>
      </c>
      <c r="H11" s="31">
        <v>0</v>
      </c>
      <c r="I11" s="31"/>
      <c r="J11" s="31">
        <f t="shared" si="0"/>
        <v>3758778.85</v>
      </c>
    </row>
    <row r="12" spans="1:12" ht="15.6" x14ac:dyDescent="0.3">
      <c r="A12" s="16"/>
      <c r="B12" s="10" t="s">
        <v>230</v>
      </c>
      <c r="C12" s="10"/>
      <c r="D12" s="31">
        <v>29985000</v>
      </c>
      <c r="E12" s="31">
        <v>1062310.6100000001</v>
      </c>
      <c r="F12" s="31"/>
      <c r="G12" s="31"/>
      <c r="H12" s="31">
        <v>0</v>
      </c>
      <c r="I12" s="31"/>
      <c r="J12" s="32">
        <f t="shared" si="0"/>
        <v>31047310.609999999</v>
      </c>
    </row>
    <row r="13" spans="1:12" ht="15.6" x14ac:dyDescent="0.3">
      <c r="A13" s="16"/>
      <c r="B13" s="10" t="s">
        <v>229</v>
      </c>
      <c r="C13" s="10"/>
      <c r="D13" s="31">
        <f>22441627.36+987072.86+464876</f>
        <v>23893576.219999999</v>
      </c>
      <c r="E13" s="31">
        <v>5445989.6900000004</v>
      </c>
      <c r="F13" s="31">
        <v>203070314.31999999</v>
      </c>
      <c r="G13" s="31">
        <v>4560249.74</v>
      </c>
      <c r="H13" s="31">
        <v>-14448.82</v>
      </c>
      <c r="I13" s="31">
        <v>22768932.199999999</v>
      </c>
      <c r="J13" s="31">
        <f t="shared" si="0"/>
        <v>259724613.34999999</v>
      </c>
      <c r="L13" s="159"/>
    </row>
    <row r="14" spans="1:12" ht="15.6" x14ac:dyDescent="0.3">
      <c r="A14" s="16"/>
      <c r="B14" s="10" t="s">
        <v>220</v>
      </c>
      <c r="C14" s="10"/>
      <c r="D14" s="31"/>
      <c r="E14" s="31"/>
      <c r="F14" s="31"/>
      <c r="G14" s="31"/>
      <c r="H14" s="31">
        <v>0</v>
      </c>
      <c r="I14" s="31">
        <v>1145518.95</v>
      </c>
      <c r="J14" s="32">
        <f t="shared" si="0"/>
        <v>1145518.95</v>
      </c>
    </row>
    <row r="15" spans="1:12" ht="15.6" x14ac:dyDescent="0.3">
      <c r="A15" s="16"/>
      <c r="B15" s="10" t="s">
        <v>22</v>
      </c>
      <c r="C15" s="10"/>
      <c r="D15" s="31"/>
      <c r="E15" s="31"/>
      <c r="F15" s="31">
        <v>38422744.890000001</v>
      </c>
      <c r="G15" s="31">
        <v>682491.17</v>
      </c>
      <c r="H15" s="31">
        <v>184199.48</v>
      </c>
      <c r="I15" s="31">
        <v>4119573.97</v>
      </c>
      <c r="J15" s="32">
        <f t="shared" si="0"/>
        <v>43409009.509999998</v>
      </c>
    </row>
    <row r="16" spans="1:12" ht="15.6" x14ac:dyDescent="0.3">
      <c r="A16" s="16"/>
      <c r="B16" s="10" t="s">
        <v>3</v>
      </c>
      <c r="C16" s="10"/>
      <c r="D16" s="31">
        <v>25000</v>
      </c>
      <c r="E16" s="31"/>
      <c r="F16" s="31"/>
      <c r="G16" s="31"/>
      <c r="H16" s="31"/>
      <c r="I16" s="31"/>
      <c r="J16" s="31">
        <f t="shared" si="0"/>
        <v>25000</v>
      </c>
    </row>
    <row r="17" spans="1:12" ht="12.75" customHeight="1" x14ac:dyDescent="0.3">
      <c r="A17" s="16"/>
      <c r="B17" s="10" t="s">
        <v>174</v>
      </c>
      <c r="C17" s="10"/>
      <c r="D17" s="32"/>
      <c r="E17" s="32"/>
      <c r="F17" s="32"/>
      <c r="G17" s="32"/>
      <c r="H17" s="32">
        <v>0</v>
      </c>
      <c r="I17" s="32"/>
      <c r="J17" s="32">
        <f t="shared" si="0"/>
        <v>0</v>
      </c>
    </row>
    <row r="18" spans="1:12" ht="15.6" x14ac:dyDescent="0.3">
      <c r="A18" s="16"/>
      <c r="B18" s="10" t="s">
        <v>4</v>
      </c>
      <c r="C18" s="10"/>
      <c r="D18" s="32">
        <v>88857333.629999995</v>
      </c>
      <c r="E18" s="32"/>
      <c r="F18" s="31">
        <v>1156246894.9000001</v>
      </c>
      <c r="G18" s="32">
        <v>2863863.57</v>
      </c>
      <c r="H18" s="32">
        <v>20878382.399999999</v>
      </c>
      <c r="I18" s="32"/>
      <c r="J18" s="32">
        <f t="shared" si="0"/>
        <v>1268846474.5000002</v>
      </c>
    </row>
    <row r="19" spans="1:12" ht="15.75" customHeight="1" x14ac:dyDescent="0.3">
      <c r="A19" s="16"/>
      <c r="B19" s="10" t="s">
        <v>258</v>
      </c>
      <c r="C19" s="10"/>
      <c r="D19" s="32">
        <f>'General Rev 3 '!G68</f>
        <v>660909202.47000003</v>
      </c>
      <c r="E19" s="32">
        <f>'Debt Service Page 5'!G27</f>
        <v>26964173.07</v>
      </c>
      <c r="F19" s="31">
        <f>'Capital Projects Page 6'!F43</f>
        <v>107855824.22</v>
      </c>
      <c r="G19" s="32">
        <f>'Food Service Page 7'!E42</f>
        <v>38966092</v>
      </c>
      <c r="H19" s="188">
        <f>'Federal Projects Page 8'!F46</f>
        <v>94495745.779999986</v>
      </c>
      <c r="I19" s="32">
        <f>'Internal Service Page 9'!F23</f>
        <v>8627044</v>
      </c>
      <c r="J19" s="32">
        <f t="shared" si="0"/>
        <v>937818081.54000008</v>
      </c>
    </row>
    <row r="20" spans="1:12" ht="15.75" customHeight="1" x14ac:dyDescent="0.3">
      <c r="A20" s="16"/>
      <c r="B20" s="10" t="s">
        <v>228</v>
      </c>
      <c r="C20" s="10"/>
      <c r="D20" s="32">
        <f>'General Exp Page 4'!I38</f>
        <v>262387647.94</v>
      </c>
      <c r="E20" s="32">
        <f>'Debt Service Page 5'!I44</f>
        <v>17999102.789999999</v>
      </c>
      <c r="F20" s="32">
        <f>'Capital Projects Page 6'!H68</f>
        <v>53090822.960000001</v>
      </c>
      <c r="G20" s="32">
        <f>'Food Service Page 7'!G65</f>
        <v>14262043.060000002</v>
      </c>
      <c r="H20" s="32">
        <f>'Federal Projects Page 8'!H81</f>
        <v>23383929.809999999</v>
      </c>
      <c r="I20" s="32">
        <f>'Internal Service Page 9'!H41</f>
        <v>2740258.31</v>
      </c>
      <c r="J20" s="32">
        <f t="shared" si="0"/>
        <v>373863804.87</v>
      </c>
    </row>
    <row r="21" spans="1:12" ht="15.6" x14ac:dyDescent="0.3">
      <c r="A21" s="16"/>
      <c r="B21" s="10" t="s">
        <v>231</v>
      </c>
      <c r="C21" s="10"/>
      <c r="D21" s="31">
        <v>45970801.689999998</v>
      </c>
      <c r="E21" s="31"/>
      <c r="F21" s="31">
        <v>35631102.890000001</v>
      </c>
      <c r="G21" s="31">
        <v>171812.41</v>
      </c>
      <c r="H21" s="31">
        <v>2795701.37</v>
      </c>
      <c r="I21" s="31"/>
      <c r="J21" s="32">
        <f t="shared" si="0"/>
        <v>84569418.359999999</v>
      </c>
    </row>
    <row r="22" spans="1:12" ht="16.2" thickBot="1" x14ac:dyDescent="0.35">
      <c r="A22" s="16"/>
      <c r="B22" s="10"/>
      <c r="C22" s="10"/>
      <c r="D22" s="32"/>
      <c r="E22" s="32"/>
      <c r="F22" s="32"/>
      <c r="G22" s="32"/>
      <c r="H22" s="32"/>
      <c r="I22" s="32"/>
      <c r="J22" s="32"/>
    </row>
    <row r="23" spans="1:12" ht="15.6" x14ac:dyDescent="0.3">
      <c r="A23" s="13"/>
      <c r="B23" s="14"/>
      <c r="C23" s="14"/>
      <c r="D23" s="165"/>
      <c r="E23" s="167"/>
      <c r="F23" s="167"/>
      <c r="G23" s="167"/>
      <c r="H23" s="167"/>
      <c r="I23" s="167"/>
      <c r="J23" s="163"/>
    </row>
    <row r="24" spans="1:12" s="9" customFormat="1" ht="16.2" thickBot="1" x14ac:dyDescent="0.35">
      <c r="A24" s="24" t="s">
        <v>25</v>
      </c>
      <c r="B24" s="23"/>
      <c r="C24" s="25"/>
      <c r="D24" s="166">
        <f t="shared" ref="D24:I24" si="1">SUM(D8:D22)</f>
        <v>1117664807.76</v>
      </c>
      <c r="E24" s="168">
        <f t="shared" si="1"/>
        <v>51471576.159999996</v>
      </c>
      <c r="F24" s="168">
        <f t="shared" si="1"/>
        <v>1594317704.1800003</v>
      </c>
      <c r="G24" s="168">
        <f t="shared" si="1"/>
        <v>62435616.369999997</v>
      </c>
      <c r="H24" s="168">
        <f t="shared" si="1"/>
        <v>141723512.64999998</v>
      </c>
      <c r="I24" s="168">
        <f t="shared" si="1"/>
        <v>39691327.43</v>
      </c>
      <c r="J24" s="164">
        <f>SUM(D24:I24)</f>
        <v>3007304544.5500002</v>
      </c>
      <c r="L24" s="160">
        <f>SUM(J8:J22)</f>
        <v>3007304544.5500002</v>
      </c>
    </row>
    <row r="25" spans="1:12" ht="15.6" x14ac:dyDescent="0.3">
      <c r="A25" s="13"/>
      <c r="B25" s="14"/>
      <c r="C25" s="29"/>
      <c r="D25" s="30"/>
      <c r="E25" s="30"/>
      <c r="F25" s="30"/>
      <c r="G25" s="30"/>
      <c r="H25" s="30"/>
      <c r="I25" s="30"/>
      <c r="J25" s="30"/>
    </row>
    <row r="26" spans="1:12" ht="15.6" x14ac:dyDescent="0.3">
      <c r="A26" s="17" t="s">
        <v>117</v>
      </c>
      <c r="B26" s="10"/>
      <c r="C26" s="10"/>
      <c r="D26" s="31"/>
      <c r="E26" s="31"/>
      <c r="F26" s="31"/>
      <c r="G26" s="31"/>
      <c r="H26" s="31"/>
      <c r="I26" s="31"/>
      <c r="J26" s="31"/>
    </row>
    <row r="27" spans="1:12" ht="15.6" x14ac:dyDescent="0.3">
      <c r="A27" s="16"/>
      <c r="B27" s="10" t="s">
        <v>5</v>
      </c>
      <c r="C27" s="10"/>
      <c r="D27" s="31">
        <v>18713350.66</v>
      </c>
      <c r="E27" s="31"/>
      <c r="F27" s="31"/>
      <c r="G27" s="31"/>
      <c r="H27" s="31">
        <v>0</v>
      </c>
      <c r="I27" s="31"/>
      <c r="J27" s="31">
        <f t="shared" ref="J27:J39" si="2">SUM(D27:I27)</f>
        <v>18713350.66</v>
      </c>
      <c r="K27" s="36"/>
    </row>
    <row r="28" spans="1:12" ht="15.6" x14ac:dyDescent="0.3">
      <c r="A28" s="16"/>
      <c r="B28" s="10" t="s">
        <v>6</v>
      </c>
      <c r="C28" s="10"/>
      <c r="D28" s="31">
        <v>5400963.4299999997</v>
      </c>
      <c r="E28" s="31"/>
      <c r="F28" s="31">
        <v>1172893.1599999999</v>
      </c>
      <c r="G28" s="31">
        <v>59342.400000000001</v>
      </c>
      <c r="H28" s="31">
        <v>169753.29</v>
      </c>
      <c r="I28" s="31"/>
      <c r="J28" s="31">
        <f t="shared" si="2"/>
        <v>6802952.2800000003</v>
      </c>
    </row>
    <row r="29" spans="1:12" ht="15.6" x14ac:dyDescent="0.3">
      <c r="A29" s="16"/>
      <c r="B29" s="10" t="s">
        <v>30</v>
      </c>
      <c r="C29" s="10"/>
      <c r="D29" s="31"/>
      <c r="E29" s="31"/>
      <c r="F29" s="31">
        <v>3806288.51</v>
      </c>
      <c r="G29" s="31"/>
      <c r="H29" s="31">
        <v>0</v>
      </c>
      <c r="I29" s="31"/>
      <c r="J29" s="31">
        <f t="shared" si="2"/>
        <v>3806288.51</v>
      </c>
    </row>
    <row r="30" spans="1:12" ht="15.6" x14ac:dyDescent="0.3">
      <c r="A30" s="16"/>
      <c r="B30" s="10" t="s">
        <v>20</v>
      </c>
      <c r="C30" s="10"/>
      <c r="D30" s="31">
        <v>636</v>
      </c>
      <c r="E30" s="31"/>
      <c r="F30" s="31"/>
      <c r="G30" s="31"/>
      <c r="H30" s="31">
        <v>0</v>
      </c>
      <c r="I30" s="31"/>
      <c r="J30" s="31">
        <f t="shared" si="2"/>
        <v>636</v>
      </c>
    </row>
    <row r="31" spans="1:12" ht="15.6" x14ac:dyDescent="0.3">
      <c r="A31" s="16"/>
      <c r="B31" s="10" t="s">
        <v>232</v>
      </c>
      <c r="C31" s="10"/>
      <c r="D31" s="31">
        <v>0</v>
      </c>
      <c r="E31" s="31"/>
      <c r="F31" s="31"/>
      <c r="G31" s="31">
        <v>27813.24</v>
      </c>
      <c r="H31" s="31">
        <v>0</v>
      </c>
      <c r="I31" s="31"/>
      <c r="J31" s="31">
        <f t="shared" si="2"/>
        <v>27813.24</v>
      </c>
    </row>
    <row r="32" spans="1:12" ht="15.6" x14ac:dyDescent="0.3">
      <c r="A32" s="16"/>
      <c r="B32" s="10" t="s">
        <v>177</v>
      </c>
      <c r="C32" s="10"/>
      <c r="D32" s="31">
        <v>17941730.300000001</v>
      </c>
      <c r="E32" s="31"/>
      <c r="F32" s="31"/>
      <c r="G32" s="31"/>
      <c r="H32" s="31">
        <v>0</v>
      </c>
      <c r="I32" s="31"/>
      <c r="J32" s="31">
        <f t="shared" si="2"/>
        <v>17941730.300000001</v>
      </c>
      <c r="K32" s="36"/>
    </row>
    <row r="33" spans="1:12" ht="15.6" x14ac:dyDescent="0.3">
      <c r="A33" s="16"/>
      <c r="B33" s="10" t="s">
        <v>221</v>
      </c>
      <c r="C33" s="10"/>
      <c r="D33" s="31">
        <v>0</v>
      </c>
      <c r="E33" s="31"/>
      <c r="F33" s="31"/>
      <c r="G33" s="31"/>
      <c r="H33" s="31">
        <v>0</v>
      </c>
      <c r="I33" s="31">
        <v>16127703</v>
      </c>
      <c r="J33" s="31">
        <f t="shared" si="2"/>
        <v>16127703</v>
      </c>
    </row>
    <row r="34" spans="1:12" ht="15.6" x14ac:dyDescent="0.3">
      <c r="A34" s="16"/>
      <c r="B34" s="10" t="s">
        <v>176</v>
      </c>
      <c r="C34" s="10"/>
      <c r="D34" s="31">
        <v>68948.78</v>
      </c>
      <c r="E34" s="31"/>
      <c r="F34" s="31"/>
      <c r="G34" s="31"/>
      <c r="H34" s="31">
        <v>0</v>
      </c>
      <c r="I34" s="31"/>
      <c r="J34" s="31">
        <f t="shared" si="2"/>
        <v>68948.78</v>
      </c>
    </row>
    <row r="35" spans="1:12" ht="15.6" x14ac:dyDescent="0.3">
      <c r="A35" s="16"/>
      <c r="B35" s="10" t="s">
        <v>7</v>
      </c>
      <c r="C35" s="10"/>
      <c r="D35" s="31">
        <v>377932.64</v>
      </c>
      <c r="E35" s="31"/>
      <c r="F35" s="31">
        <v>21341870.59</v>
      </c>
      <c r="G35" s="31"/>
      <c r="H35" s="31">
        <v>0</v>
      </c>
      <c r="I35" s="31"/>
      <c r="J35" s="31">
        <f t="shared" si="2"/>
        <v>21719803.23</v>
      </c>
    </row>
    <row r="36" spans="1:12" ht="15.6" x14ac:dyDescent="0.3">
      <c r="A36" s="16"/>
      <c r="B36" s="10" t="s">
        <v>198</v>
      </c>
      <c r="C36" s="10"/>
      <c r="D36" s="31">
        <f>'General Exp Page 4'!G38</f>
        <v>715965192.69000006</v>
      </c>
      <c r="E36" s="31">
        <f>'Debt Service Page 5'!G44</f>
        <v>29103241.669999998</v>
      </c>
      <c r="F36" s="31">
        <f>'Capital Projects Page 6'!F68</f>
        <v>333934926.11000001</v>
      </c>
      <c r="G36" s="31">
        <f>'Food Service Page 7'!E65</f>
        <v>38911892.839999996</v>
      </c>
      <c r="H36" s="31">
        <f>'Federal Projects Page 8'!F81</f>
        <v>94495745.780000001</v>
      </c>
      <c r="I36" s="31">
        <f>'Internal Service Page 9'!F41</f>
        <v>8565850</v>
      </c>
      <c r="J36" s="31">
        <f t="shared" si="2"/>
        <v>1220976849.0899999</v>
      </c>
    </row>
    <row r="37" spans="1:12" ht="15.6" x14ac:dyDescent="0.3">
      <c r="A37" s="16"/>
      <c r="B37" s="10" t="s">
        <v>199</v>
      </c>
      <c r="C37" s="10"/>
      <c r="D37" s="31">
        <f>'General Rev 3 '!I68</f>
        <v>213521418.30000001</v>
      </c>
      <c r="E37" s="31">
        <f>'Debt Service Page 5'!I27</f>
        <v>4011943.63</v>
      </c>
      <c r="F37" s="31">
        <f>'Capital Projects Page 6'!H43</f>
        <v>30872958.350000001</v>
      </c>
      <c r="G37" s="31">
        <f>'Food Service Page 7'!G42</f>
        <v>10923649.77</v>
      </c>
      <c r="H37" s="31">
        <f>'Federal Projects Page 8'!H46</f>
        <v>23383929.810000002</v>
      </c>
      <c r="I37" s="31">
        <f>'Internal Service Page 9'!H23</f>
        <v>2416212.3199999998</v>
      </c>
      <c r="J37" s="31">
        <f t="shared" si="2"/>
        <v>285130112.18000001</v>
      </c>
    </row>
    <row r="38" spans="1:12" ht="16.2" thickBot="1" x14ac:dyDescent="0.35">
      <c r="A38" s="16"/>
      <c r="B38" s="10"/>
      <c r="C38" s="10"/>
      <c r="D38" s="32"/>
      <c r="E38" s="32"/>
      <c r="F38" s="32"/>
      <c r="G38" s="32"/>
      <c r="H38" s="32"/>
      <c r="I38" s="32"/>
      <c r="J38" s="32"/>
    </row>
    <row r="39" spans="1:12" s="9" customFormat="1" ht="16.2" thickBot="1" x14ac:dyDescent="0.35">
      <c r="A39" s="17" t="s">
        <v>118</v>
      </c>
      <c r="B39" s="11"/>
      <c r="C39" s="11"/>
      <c r="D39" s="170">
        <f t="shared" ref="D39:I39" si="3">SUM(D26:D38)</f>
        <v>971990172.79999995</v>
      </c>
      <c r="E39" s="171">
        <f t="shared" si="3"/>
        <v>33115185.299999997</v>
      </c>
      <c r="F39" s="171">
        <f t="shared" si="3"/>
        <v>391128936.72000003</v>
      </c>
      <c r="G39" s="171">
        <f t="shared" si="3"/>
        <v>49922698.25</v>
      </c>
      <c r="H39" s="171">
        <f t="shared" si="3"/>
        <v>118049428.88000001</v>
      </c>
      <c r="I39" s="171">
        <f t="shared" si="3"/>
        <v>27109765.32</v>
      </c>
      <c r="J39" s="172">
        <f t="shared" si="2"/>
        <v>1591316187.27</v>
      </c>
      <c r="L39" s="160">
        <f>SUM(J27:J38)</f>
        <v>1591316187.27</v>
      </c>
    </row>
    <row r="40" spans="1:12" s="9" customFormat="1" ht="15.6" x14ac:dyDescent="0.3">
      <c r="A40" s="17"/>
      <c r="B40" s="11"/>
      <c r="C40" s="11"/>
      <c r="D40" s="169"/>
      <c r="E40" s="169"/>
      <c r="F40" s="169"/>
      <c r="G40" s="169"/>
      <c r="H40" s="169"/>
      <c r="I40" s="169"/>
      <c r="J40" s="169"/>
      <c r="L40" s="160"/>
    </row>
    <row r="41" spans="1:12" s="9" customFormat="1" ht="15.6" x14ac:dyDescent="0.3">
      <c r="A41" s="17" t="s">
        <v>26</v>
      </c>
      <c r="B41" s="11"/>
      <c r="C41" s="11"/>
      <c r="D41" s="33"/>
      <c r="E41" s="33"/>
      <c r="F41" s="33"/>
      <c r="G41" s="33"/>
      <c r="H41" s="33"/>
      <c r="I41" s="33"/>
      <c r="J41" s="33"/>
      <c r="L41" s="160"/>
    </row>
    <row r="42" spans="1:12" s="9" customFormat="1" ht="15.6" x14ac:dyDescent="0.3">
      <c r="A42" s="17"/>
      <c r="B42" s="12" t="s">
        <v>28</v>
      </c>
      <c r="C42" s="10"/>
      <c r="D42" s="31">
        <v>88858493.680000007</v>
      </c>
      <c r="E42" s="31"/>
      <c r="F42" s="31">
        <v>1156246894.9000001</v>
      </c>
      <c r="G42" s="31">
        <v>2863863.57</v>
      </c>
      <c r="H42" s="31">
        <v>20878382.399999999</v>
      </c>
      <c r="I42" s="31">
        <v>0</v>
      </c>
      <c r="J42" s="31">
        <f>SUM(D42:I42)</f>
        <v>1268847634.5500002</v>
      </c>
      <c r="L42" s="160"/>
    </row>
    <row r="43" spans="1:12" s="9" customFormat="1" ht="15.6" x14ac:dyDescent="0.3">
      <c r="A43" s="17"/>
      <c r="B43" s="12" t="s">
        <v>29</v>
      </c>
      <c r="C43" s="10"/>
      <c r="D43" s="31"/>
      <c r="E43" s="33"/>
      <c r="F43" s="31"/>
      <c r="G43" s="31"/>
      <c r="H43" s="31">
        <v>0</v>
      </c>
      <c r="I43" s="31">
        <f>'Internal Service Page 9'!F43</f>
        <v>12581562.109999999</v>
      </c>
      <c r="J43" s="31">
        <f t="shared" ref="J43:J48" si="4">SUM(D43:I43)</f>
        <v>12581562.109999999</v>
      </c>
      <c r="L43" s="160"/>
    </row>
    <row r="44" spans="1:12" s="9" customFormat="1" ht="15.6" x14ac:dyDescent="0.3">
      <c r="A44" s="17"/>
      <c r="B44" s="12" t="s">
        <v>178</v>
      </c>
      <c r="C44" s="10"/>
      <c r="D44" s="31"/>
      <c r="E44" s="33"/>
      <c r="F44" s="31"/>
      <c r="G44" s="31"/>
      <c r="H44" s="31"/>
      <c r="I44" s="31"/>
      <c r="J44" s="31"/>
      <c r="L44" s="160"/>
    </row>
    <row r="45" spans="1:12" s="9" customFormat="1" ht="15.6" x14ac:dyDescent="0.3">
      <c r="A45" s="17"/>
      <c r="C45" s="12" t="s">
        <v>179</v>
      </c>
      <c r="D45" s="31"/>
      <c r="E45" s="33"/>
      <c r="F45" s="33"/>
      <c r="G45" s="33"/>
      <c r="H45" s="33"/>
      <c r="I45" s="33"/>
      <c r="J45" s="31">
        <f t="shared" si="4"/>
        <v>0</v>
      </c>
      <c r="L45" s="160"/>
    </row>
    <row r="46" spans="1:12" s="9" customFormat="1" ht="15.6" x14ac:dyDescent="0.3">
      <c r="A46" s="17"/>
      <c r="C46" s="12" t="s">
        <v>180</v>
      </c>
      <c r="D46" s="31">
        <f>'General Exp Page 4'!G42</f>
        <v>3377259</v>
      </c>
      <c r="E46" s="33"/>
      <c r="F46" s="33"/>
      <c r="G46" s="31">
        <f>'Food Service Page 7'!E68</f>
        <v>608003.71</v>
      </c>
      <c r="H46" s="31"/>
      <c r="I46" s="33"/>
      <c r="J46" s="31">
        <f t="shared" si="4"/>
        <v>3985262.71</v>
      </c>
      <c r="L46" s="160"/>
    </row>
    <row r="47" spans="1:12" s="9" customFormat="1" ht="15.6" x14ac:dyDescent="0.3">
      <c r="A47" s="17"/>
      <c r="C47" s="12" t="s">
        <v>254</v>
      </c>
      <c r="D47" s="31">
        <f>D21</f>
        <v>45970801.689999998</v>
      </c>
      <c r="E47" s="33"/>
      <c r="F47" s="31">
        <f>F21</f>
        <v>35631102.890000001</v>
      </c>
      <c r="G47" s="31">
        <f>G21</f>
        <v>171812.41</v>
      </c>
      <c r="H47" s="31">
        <f>H21</f>
        <v>2795701.37</v>
      </c>
      <c r="I47" s="31">
        <f>I21</f>
        <v>0</v>
      </c>
      <c r="J47" s="31">
        <f t="shared" si="4"/>
        <v>84569418.359999999</v>
      </c>
      <c r="L47" s="160"/>
    </row>
    <row r="48" spans="1:12" s="9" customFormat="1" ht="15.6" x14ac:dyDescent="0.3">
      <c r="A48" s="17"/>
      <c r="C48" s="12" t="s">
        <v>181</v>
      </c>
      <c r="D48" s="31"/>
      <c r="E48" s="31">
        <f>'Debt Service Page 5'!G46</f>
        <v>18356390.859999999</v>
      </c>
      <c r="F48" s="31"/>
      <c r="G48" s="31"/>
      <c r="H48" s="33"/>
      <c r="I48" s="33"/>
      <c r="J48" s="31">
        <f t="shared" si="4"/>
        <v>18356390.859999999</v>
      </c>
      <c r="L48" s="160"/>
    </row>
    <row r="49" spans="1:12" s="9" customFormat="1" ht="15.6" x14ac:dyDescent="0.3">
      <c r="A49" s="17"/>
      <c r="B49" s="12" t="s">
        <v>285</v>
      </c>
      <c r="C49" s="12"/>
      <c r="D49" s="32">
        <f>-59594.61+1095-127.4</f>
        <v>-58627.01</v>
      </c>
      <c r="E49" s="32"/>
      <c r="F49" s="32"/>
      <c r="G49" s="31">
        <v>76542</v>
      </c>
      <c r="H49" s="32"/>
      <c r="I49" s="34"/>
      <c r="J49" s="31"/>
      <c r="L49" s="160"/>
    </row>
    <row r="50" spans="1:12" s="9" customFormat="1" ht="15.6" x14ac:dyDescent="0.3">
      <c r="A50" s="17"/>
      <c r="B50" s="12" t="s">
        <v>298</v>
      </c>
      <c r="C50" s="12"/>
      <c r="D50" s="32">
        <f>'General Exp Page 4'!G41</f>
        <v>0</v>
      </c>
      <c r="E50" s="32"/>
      <c r="F50" s="32">
        <f>'Capital Projects Page 6'!F71</f>
        <v>1417240.36</v>
      </c>
      <c r="G50" s="194"/>
      <c r="H50" s="32"/>
      <c r="I50" s="34"/>
      <c r="J50" s="31"/>
      <c r="L50" s="160"/>
    </row>
    <row r="51" spans="1:12" s="9" customFormat="1" ht="15.6" x14ac:dyDescent="0.3">
      <c r="A51" s="17"/>
      <c r="B51" s="12" t="s">
        <v>147</v>
      </c>
      <c r="C51" s="10"/>
      <c r="D51" s="32">
        <f>'General Exp Page 4'!G40</f>
        <v>7526707.5999999996</v>
      </c>
      <c r="E51" s="112"/>
      <c r="F51" s="32">
        <f>'Capital Projects Page 6'!F70</f>
        <v>9893529.3100000005</v>
      </c>
      <c r="G51" s="32">
        <f>'Food Service Page 7'!E67</f>
        <v>8792696.4299999997</v>
      </c>
      <c r="H51" s="32"/>
      <c r="I51" s="32"/>
      <c r="J51" s="31">
        <f>SUM(D51:I51)</f>
        <v>26212933.34</v>
      </c>
      <c r="L51" s="160"/>
    </row>
    <row r="52" spans="1:12" s="9" customFormat="1" ht="16.2" thickBot="1" x14ac:dyDescent="0.35">
      <c r="A52" s="28"/>
      <c r="B52" s="19"/>
      <c r="C52" s="19"/>
      <c r="D52" s="32"/>
      <c r="E52" s="34"/>
      <c r="F52" s="32"/>
      <c r="G52" s="32"/>
      <c r="H52" s="34"/>
      <c r="I52" s="34"/>
      <c r="J52" s="34"/>
      <c r="L52" s="160"/>
    </row>
    <row r="53" spans="1:12" ht="15.6" x14ac:dyDescent="0.3">
      <c r="A53" s="13"/>
      <c r="B53" s="14"/>
      <c r="C53" s="14"/>
      <c r="D53" s="165"/>
      <c r="E53" s="167"/>
      <c r="F53" s="167"/>
      <c r="G53" s="167"/>
      <c r="H53" s="167"/>
      <c r="I53" s="167"/>
      <c r="J53" s="163"/>
    </row>
    <row r="54" spans="1:12" s="9" customFormat="1" ht="16.2" thickBot="1" x14ac:dyDescent="0.35">
      <c r="A54" s="28" t="s">
        <v>27</v>
      </c>
      <c r="B54" s="25"/>
      <c r="C54" s="25"/>
      <c r="D54" s="166">
        <f t="shared" ref="D54:I54" si="5">SUM(D39:D53)</f>
        <v>1117664807.76</v>
      </c>
      <c r="E54" s="168">
        <f t="shared" si="5"/>
        <v>51471576.159999996</v>
      </c>
      <c r="F54" s="168">
        <f t="shared" si="5"/>
        <v>1594317704.1800001</v>
      </c>
      <c r="G54" s="168">
        <f t="shared" si="5"/>
        <v>62435616.369999997</v>
      </c>
      <c r="H54" s="168">
        <f t="shared" si="5"/>
        <v>141723512.65000001</v>
      </c>
      <c r="I54" s="168">
        <f t="shared" si="5"/>
        <v>39691327.43</v>
      </c>
      <c r="J54" s="164">
        <f>SUM(D54:I54)</f>
        <v>3007304544.5500002</v>
      </c>
      <c r="L54" s="160">
        <f>SUM(J40:J53)</f>
        <v>1414553201.9299998</v>
      </c>
    </row>
    <row r="55" spans="1:12" x14ac:dyDescent="0.25">
      <c r="A55" t="s">
        <v>37</v>
      </c>
      <c r="D55" s="1"/>
      <c r="F55" s="1"/>
      <c r="G55" s="1"/>
      <c r="L55" s="161">
        <f>SUM(L39:L54)</f>
        <v>3005869389.1999998</v>
      </c>
    </row>
    <row r="56" spans="1:12" x14ac:dyDescent="0.25">
      <c r="D56" s="1"/>
      <c r="F56" s="1"/>
      <c r="G56" s="1"/>
    </row>
    <row r="57" spans="1:12" hidden="1" x14ac:dyDescent="0.25">
      <c r="C57" s="68" t="s">
        <v>116</v>
      </c>
      <c r="D57" s="1">
        <f>D24-D54</f>
        <v>0</v>
      </c>
      <c r="E57" s="1">
        <f t="shared" ref="E57:J57" si="6">E24-E54</f>
        <v>0</v>
      </c>
      <c r="F57" s="1">
        <f t="shared" si="6"/>
        <v>0</v>
      </c>
      <c r="G57" s="1">
        <f>G24-G54</f>
        <v>0</v>
      </c>
      <c r="H57" s="1">
        <f t="shared" si="6"/>
        <v>0</v>
      </c>
      <c r="I57" s="1">
        <f t="shared" si="6"/>
        <v>0</v>
      </c>
      <c r="J57" s="1">
        <f t="shared" si="6"/>
        <v>0</v>
      </c>
    </row>
    <row r="58" spans="1:12" x14ac:dyDescent="0.25">
      <c r="D58" s="1"/>
    </row>
    <row r="59" spans="1:12" x14ac:dyDescent="0.25">
      <c r="D59" s="1"/>
    </row>
    <row r="60" spans="1:12" s="36" customFormat="1" x14ac:dyDescent="0.25">
      <c r="L60" s="159"/>
    </row>
    <row r="61" spans="1:12" x14ac:dyDescent="0.25">
      <c r="D61" s="1"/>
    </row>
    <row r="62" spans="1:12" x14ac:dyDescent="0.25">
      <c r="D62" s="1"/>
      <c r="E62" s="36"/>
    </row>
    <row r="63" spans="1:12" x14ac:dyDescent="0.25">
      <c r="D63" s="1"/>
    </row>
    <row r="64" spans="1:12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</sheetData>
  <phoneticPr fontId="17" type="noConversion"/>
  <printOptions horizontalCentered="1"/>
  <pageMargins left="0.5" right="0.5" top="0.5" bottom="0.5" header="0.5" footer="0.5"/>
  <pageSetup scale="63" orientation="landscape" horizontalDpi="4294967292" verticalDpi="300" r:id="rId1"/>
  <headerFooter alignWithMargins="0">
    <oddHeader>&amp;RPAGE 1 OF 9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44"/>
  <sheetViews>
    <sheetView view="pageBreakPreview" zoomScale="60" zoomScaleNormal="100" workbookViewId="0"/>
  </sheetViews>
  <sheetFormatPr defaultRowHeight="13.2" x14ac:dyDescent="0.25"/>
  <cols>
    <col min="1" max="1" width="11" customWidth="1"/>
    <col min="2" max="2" width="6.33203125" customWidth="1"/>
    <col min="3" max="3" width="31.6640625" customWidth="1"/>
    <col min="4" max="5" width="18.5546875" customWidth="1"/>
    <col min="6" max="6" width="18.33203125" customWidth="1"/>
    <col min="7" max="8" width="17.44140625" bestFit="1" customWidth="1"/>
    <col min="9" max="9" width="15.6640625" customWidth="1"/>
    <col min="10" max="10" width="19" customWidth="1"/>
    <col min="11" max="11" width="0.33203125" customWidth="1"/>
  </cols>
  <sheetData>
    <row r="1" spans="1:11" ht="22.8" x14ac:dyDescent="0.4">
      <c r="A1" s="6" t="s">
        <v>15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5.6" x14ac:dyDescent="0.3">
      <c r="A2" s="7" t="s">
        <v>43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15.6" x14ac:dyDescent="0.3">
      <c r="A3" s="70" t="str">
        <f>+'Combined Bal Sheet Page 1'!A3</f>
        <v>November 30, 2002</v>
      </c>
      <c r="B3" s="35"/>
      <c r="C3" s="35"/>
      <c r="D3" s="35"/>
      <c r="E3" s="35"/>
      <c r="F3" s="35"/>
      <c r="G3" s="35"/>
      <c r="H3" s="35"/>
      <c r="I3" s="35"/>
      <c r="J3" s="35"/>
    </row>
    <row r="4" spans="1:11" ht="16.2" thickBot="1" x14ac:dyDescent="0.35">
      <c r="A4" s="8"/>
    </row>
    <row r="5" spans="1:11" ht="15.6" x14ac:dyDescent="0.3">
      <c r="A5" s="42"/>
      <c r="B5" s="38"/>
      <c r="C5" s="38"/>
      <c r="D5" s="21"/>
      <c r="E5" s="21" t="s">
        <v>16</v>
      </c>
      <c r="F5" s="21" t="s">
        <v>18</v>
      </c>
      <c r="G5" s="21" t="s">
        <v>299</v>
      </c>
      <c r="H5" s="21" t="s">
        <v>299</v>
      </c>
      <c r="I5" s="21" t="s">
        <v>21</v>
      </c>
      <c r="J5" s="56"/>
    </row>
    <row r="6" spans="1:11" ht="16.2" thickBot="1" x14ac:dyDescent="0.35">
      <c r="A6" s="18"/>
      <c r="B6" s="41"/>
      <c r="C6" s="41"/>
      <c r="D6" s="26" t="s">
        <v>14</v>
      </c>
      <c r="E6" s="26" t="s">
        <v>17</v>
      </c>
      <c r="F6" s="26" t="s">
        <v>19</v>
      </c>
      <c r="G6" s="26" t="s">
        <v>113</v>
      </c>
      <c r="H6" s="26" t="s">
        <v>300</v>
      </c>
      <c r="I6" s="26" t="s">
        <v>17</v>
      </c>
      <c r="J6" s="26" t="s">
        <v>23</v>
      </c>
    </row>
    <row r="7" spans="1:11" x14ac:dyDescent="0.25">
      <c r="A7" s="45" t="s">
        <v>31</v>
      </c>
      <c r="B7" s="38"/>
      <c r="C7" s="43"/>
      <c r="D7" s="49"/>
      <c r="E7" s="55"/>
      <c r="F7" s="55"/>
      <c r="G7" s="55"/>
      <c r="H7" s="55"/>
      <c r="I7" s="55"/>
      <c r="J7" s="55"/>
    </row>
    <row r="8" spans="1:11" x14ac:dyDescent="0.25">
      <c r="A8" s="57"/>
      <c r="B8" s="47" t="s">
        <v>8</v>
      </c>
      <c r="C8" s="58"/>
      <c r="D8" s="50">
        <f>'General Rev 3 '!I14</f>
        <v>380872.38</v>
      </c>
      <c r="E8" s="50"/>
      <c r="F8" s="50"/>
      <c r="G8" s="50"/>
      <c r="H8" s="50">
        <f>'Federal Projects Page 8'!H12</f>
        <v>422891.32</v>
      </c>
      <c r="I8" s="50"/>
      <c r="J8" s="50">
        <f>SUM(D8:I8)</f>
        <v>803763.7</v>
      </c>
    </row>
    <row r="9" spans="1:11" x14ac:dyDescent="0.25">
      <c r="A9" s="57"/>
      <c r="B9" s="47" t="s">
        <v>33</v>
      </c>
      <c r="C9" s="58"/>
      <c r="D9" s="50">
        <f>'General Rev 3 '!I18</f>
        <v>0</v>
      </c>
      <c r="E9" s="50"/>
      <c r="F9" s="50"/>
      <c r="G9" s="50">
        <f>'Food Service Page 7'!G19</f>
        <v>4148856.38</v>
      </c>
      <c r="H9" s="50">
        <f>'Federal Projects Page 8'!H24</f>
        <v>22930019.82</v>
      </c>
      <c r="I9" s="50"/>
      <c r="J9" s="50">
        <f>SUM(D9:I9)</f>
        <v>27078876.199999999</v>
      </c>
    </row>
    <row r="10" spans="1:11" x14ac:dyDescent="0.25">
      <c r="A10" s="57"/>
      <c r="B10" s="47" t="s">
        <v>9</v>
      </c>
      <c r="C10" s="58"/>
      <c r="D10" s="50">
        <f>+'General Rev 3 '!I38</f>
        <v>167067446.39000002</v>
      </c>
      <c r="E10" s="51">
        <f>'Debt Service Page 5'!I23+'Debt Service Page 5'!I13</f>
        <v>0</v>
      </c>
      <c r="F10" s="50">
        <f>'Capital Projects Page 6'!H20</f>
        <v>9665907.0199999996</v>
      </c>
      <c r="G10" s="50">
        <f>'Food Service Page 7'!G26</f>
        <v>461508</v>
      </c>
      <c r="H10" s="50">
        <f>'Federal Projects Page 8'!H29</f>
        <v>-9168.0400000000009</v>
      </c>
      <c r="I10" s="50"/>
      <c r="J10" s="50">
        <f>SUM(D10:I10)</f>
        <v>177185693.37000003</v>
      </c>
    </row>
    <row r="11" spans="1:11" x14ac:dyDescent="0.25">
      <c r="A11" s="57"/>
      <c r="B11" s="47" t="s">
        <v>10</v>
      </c>
      <c r="C11" s="58"/>
      <c r="D11" s="50">
        <f>'General Rev 3 '!I55</f>
        <v>44794970.459999993</v>
      </c>
      <c r="E11" s="50">
        <f>'Debt Service Page 5'!I18</f>
        <v>3411500.17</v>
      </c>
      <c r="F11" s="50">
        <f>'Capital Projects Page 6'!H28</f>
        <v>13058853.189999999</v>
      </c>
      <c r="G11" s="50">
        <f>'Food Service Page 7'!G37</f>
        <v>6313285.3899999997</v>
      </c>
      <c r="H11" s="50">
        <f>'Federal Projects Page 8'!H41</f>
        <v>0</v>
      </c>
      <c r="I11" s="50">
        <f>'Internal Service Page 9'!H18</f>
        <v>2416212.3199999998</v>
      </c>
      <c r="J11" s="50">
        <f>SUM(D11:I11)</f>
        <v>69994821.529999986</v>
      </c>
    </row>
    <row r="12" spans="1:11" ht="13.8" thickBot="1" x14ac:dyDescent="0.3">
      <c r="A12" s="57"/>
      <c r="B12" s="47" t="s">
        <v>32</v>
      </c>
      <c r="C12" s="58"/>
      <c r="D12" s="51">
        <f>'General Rev 3 '!I66</f>
        <v>1278129.07</v>
      </c>
      <c r="E12" s="51">
        <f>'Debt Service Page 5'!I25+'Debt Service Page 5'!I22</f>
        <v>600443.46</v>
      </c>
      <c r="F12" s="51">
        <f>'Capital Projects Page 6'!H35+'Capital Projects Page 6'!H41</f>
        <v>8148198.1399999997</v>
      </c>
      <c r="G12" s="50">
        <f>'Food Service Page 7'!G41</f>
        <v>0</v>
      </c>
      <c r="H12" s="50">
        <f>'Federal Projects Page 8'!H42</f>
        <v>40186.71</v>
      </c>
      <c r="I12" s="50">
        <f>'Internal Service Page 9'!H21</f>
        <v>0</v>
      </c>
      <c r="J12" s="51">
        <f>SUM(D12:I12)</f>
        <v>10066957.380000001</v>
      </c>
    </row>
    <row r="13" spans="1:11" x14ac:dyDescent="0.25">
      <c r="A13" s="37"/>
      <c r="B13" s="38"/>
      <c r="C13" s="38"/>
      <c r="D13" s="173"/>
      <c r="E13" s="120"/>
      <c r="F13" s="120"/>
      <c r="G13" s="120"/>
      <c r="H13" s="120"/>
      <c r="I13" s="120"/>
      <c r="J13" s="174"/>
    </row>
    <row r="14" spans="1:11" ht="13.8" thickBot="1" x14ac:dyDescent="0.3">
      <c r="A14" s="57"/>
      <c r="B14" s="48" t="s">
        <v>34</v>
      </c>
      <c r="C14" s="47"/>
      <c r="D14" s="175">
        <f t="shared" ref="D14:I14" si="0">SUM(D7:D12)</f>
        <v>213521418.30000001</v>
      </c>
      <c r="E14" s="121">
        <f t="shared" si="0"/>
        <v>4011943.63</v>
      </c>
      <c r="F14" s="121">
        <f t="shared" si="0"/>
        <v>30872958.350000001</v>
      </c>
      <c r="G14" s="121">
        <f t="shared" si="0"/>
        <v>10923649.77</v>
      </c>
      <c r="H14" s="121">
        <f t="shared" si="0"/>
        <v>23383929.810000002</v>
      </c>
      <c r="I14" s="121">
        <f t="shared" si="0"/>
        <v>2416212.3199999998</v>
      </c>
      <c r="J14" s="176">
        <f>SUM(D14:I14)</f>
        <v>285130112.18000001</v>
      </c>
      <c r="K14" s="36">
        <f>SUM(J7:J12)</f>
        <v>285130112.18000001</v>
      </c>
    </row>
    <row r="15" spans="1:11" x14ac:dyDescent="0.25">
      <c r="A15" s="37"/>
      <c r="B15" s="61"/>
      <c r="C15" s="43"/>
      <c r="D15" s="52"/>
      <c r="E15" s="52"/>
      <c r="F15" s="52"/>
      <c r="G15" s="52"/>
      <c r="H15" s="52"/>
      <c r="I15" s="52"/>
      <c r="J15" s="52"/>
      <c r="K15" s="36"/>
    </row>
    <row r="16" spans="1:11" x14ac:dyDescent="0.25">
      <c r="A16" s="60" t="s">
        <v>42</v>
      </c>
      <c r="B16" s="47"/>
      <c r="C16" s="58"/>
      <c r="D16" s="50"/>
      <c r="E16" s="50"/>
      <c r="F16" s="50"/>
      <c r="G16" s="50"/>
      <c r="H16" s="50"/>
      <c r="I16" s="50"/>
      <c r="J16" s="50"/>
    </row>
    <row r="17" spans="1:11" x14ac:dyDescent="0.25">
      <c r="A17" s="57"/>
      <c r="B17" s="47" t="s">
        <v>38</v>
      </c>
      <c r="C17" s="58"/>
      <c r="D17" s="50">
        <f>'General Exp Page 4'!I11</f>
        <v>167018245.47</v>
      </c>
      <c r="E17" s="50"/>
      <c r="F17" s="50"/>
      <c r="G17" s="50"/>
      <c r="H17" s="50">
        <f>'Federal Projects Page 8'!H55</f>
        <v>10432602.409999998</v>
      </c>
      <c r="I17" s="50"/>
      <c r="J17" s="50">
        <f>SUM(D17:I17)</f>
        <v>177450847.88</v>
      </c>
    </row>
    <row r="18" spans="1:11" x14ac:dyDescent="0.25">
      <c r="A18" s="57"/>
      <c r="B18" s="47" t="s">
        <v>36</v>
      </c>
      <c r="C18" s="58"/>
      <c r="D18" s="50"/>
      <c r="E18" s="50"/>
      <c r="F18" s="50"/>
      <c r="G18" s="50"/>
      <c r="H18" s="50"/>
      <c r="I18" s="50"/>
      <c r="J18" s="50"/>
    </row>
    <row r="19" spans="1:11" x14ac:dyDescent="0.25">
      <c r="A19" s="57"/>
      <c r="B19" s="47"/>
      <c r="C19" s="58" t="s">
        <v>46</v>
      </c>
      <c r="D19" s="50">
        <f>'General Exp Page 4'!I13</f>
        <v>15782577.1</v>
      </c>
      <c r="E19" s="50"/>
      <c r="F19" s="50"/>
      <c r="G19" s="50"/>
      <c r="H19" s="50">
        <f>'Federal Projects Page 8'!H58</f>
        <v>3130058.88</v>
      </c>
      <c r="I19" s="50"/>
      <c r="J19" s="50">
        <f>SUM(D19:I19)</f>
        <v>18912635.98</v>
      </c>
    </row>
    <row r="20" spans="1:11" x14ac:dyDescent="0.25">
      <c r="A20" s="57"/>
      <c r="B20" s="47"/>
      <c r="C20" s="58" t="s">
        <v>47</v>
      </c>
      <c r="D20" s="50">
        <f>'General Exp Page 4'!I14</f>
        <v>6480345.1799999997</v>
      </c>
      <c r="E20" s="50"/>
      <c r="F20" s="50"/>
      <c r="G20" s="50"/>
      <c r="H20" s="50">
        <f>'Federal Projects Page 8'!H59</f>
        <v>-1018.05</v>
      </c>
      <c r="I20" s="50"/>
      <c r="J20" s="50">
        <f>SUM(D20:I20)</f>
        <v>6479327.1299999999</v>
      </c>
    </row>
    <row r="21" spans="1:11" x14ac:dyDescent="0.25">
      <c r="A21" s="57"/>
      <c r="B21" s="47"/>
      <c r="C21" s="58" t="s">
        <v>48</v>
      </c>
      <c r="D21" s="50">
        <f>'General Exp Page 4'!I15</f>
        <v>5983382.71</v>
      </c>
      <c r="E21" s="50"/>
      <c r="F21" s="50"/>
      <c r="G21" s="50"/>
      <c r="H21" s="50">
        <f>'Federal Projects Page 8'!H60</f>
        <v>1576170.04</v>
      </c>
      <c r="I21" s="50"/>
      <c r="J21" s="50">
        <f>SUM(D21:I21)</f>
        <v>7559552.75</v>
      </c>
    </row>
    <row r="22" spans="1:11" x14ac:dyDescent="0.25">
      <c r="A22" s="57"/>
      <c r="B22" s="47"/>
      <c r="C22" s="58" t="s">
        <v>49</v>
      </c>
      <c r="D22" s="50">
        <f>'General Exp Page 4'!I16</f>
        <v>2860218.18</v>
      </c>
      <c r="E22" s="50"/>
      <c r="F22" s="50"/>
      <c r="G22" s="50"/>
      <c r="H22" s="50">
        <f>'Federal Projects Page 8'!H61</f>
        <v>3257726.78</v>
      </c>
      <c r="I22" s="50"/>
      <c r="J22" s="50">
        <f>SUM(D22:I22)</f>
        <v>6117944.96</v>
      </c>
    </row>
    <row r="23" spans="1:11" x14ac:dyDescent="0.25">
      <c r="A23" s="57"/>
      <c r="B23" s="47" t="s">
        <v>35</v>
      </c>
      <c r="C23" s="58"/>
      <c r="D23" s="50"/>
      <c r="E23" s="50"/>
      <c r="F23" s="50"/>
      <c r="G23" s="50"/>
      <c r="H23" s="50"/>
      <c r="I23" s="50"/>
      <c r="J23" s="50"/>
      <c r="K23" s="36">
        <f>SUM(J19:J23)</f>
        <v>39069460.82</v>
      </c>
    </row>
    <row r="24" spans="1:11" x14ac:dyDescent="0.25">
      <c r="A24" s="57"/>
      <c r="B24" s="47"/>
      <c r="C24" s="58" t="s">
        <v>50</v>
      </c>
      <c r="D24" s="50">
        <f>'General Exp Page 4'!I19</f>
        <v>746482.69</v>
      </c>
      <c r="E24" s="50"/>
      <c r="F24" s="50"/>
      <c r="G24" s="50"/>
      <c r="H24" s="50">
        <f>'Federal Projects Page 8'!H65</f>
        <v>0</v>
      </c>
      <c r="I24" s="50"/>
      <c r="J24" s="50">
        <f t="shared" ref="J24:J36" si="1">SUM(D24:I24)</f>
        <v>746482.69</v>
      </c>
    </row>
    <row r="25" spans="1:11" x14ac:dyDescent="0.25">
      <c r="A25" s="57"/>
      <c r="B25" s="47"/>
      <c r="C25" s="58" t="s">
        <v>51</v>
      </c>
      <c r="D25" s="50">
        <f>'General Exp Page 4'!I20</f>
        <v>1160148.22</v>
      </c>
      <c r="E25" s="50"/>
      <c r="F25" s="50"/>
      <c r="G25" s="50"/>
      <c r="H25" s="50">
        <f>'Federal Projects Page 8'!H66</f>
        <v>1240388.04</v>
      </c>
      <c r="I25" s="50"/>
      <c r="J25" s="50">
        <f t="shared" si="1"/>
        <v>2400536.2599999998</v>
      </c>
    </row>
    <row r="26" spans="1:11" x14ac:dyDescent="0.25">
      <c r="A26" s="57"/>
      <c r="B26" s="47"/>
      <c r="C26" s="58" t="s">
        <v>52</v>
      </c>
      <c r="D26" s="50">
        <f>'General Exp Page 4'!I21</f>
        <v>13619502.49</v>
      </c>
      <c r="E26" s="50"/>
      <c r="F26" s="50"/>
      <c r="G26" s="50"/>
      <c r="H26" s="50">
        <f>'Federal Projects Page 8'!H67</f>
        <v>859.19</v>
      </c>
      <c r="I26" s="50"/>
      <c r="J26" s="50">
        <f t="shared" si="1"/>
        <v>13620361.68</v>
      </c>
    </row>
    <row r="27" spans="1:11" x14ac:dyDescent="0.25">
      <c r="A27" s="57"/>
      <c r="B27" s="47"/>
      <c r="C27" s="58" t="s">
        <v>53</v>
      </c>
      <c r="D27" s="50">
        <f>'General Exp Page 4'!I22</f>
        <v>673781.68</v>
      </c>
      <c r="E27" s="50"/>
      <c r="F27" s="50">
        <f>SUM('Capital Projects Page 6'!H53:H61)</f>
        <v>52231419.840000004</v>
      </c>
      <c r="G27" s="50"/>
      <c r="H27" s="50">
        <f>'Federal Projects Page 8'!H68</f>
        <v>0</v>
      </c>
      <c r="I27" s="50"/>
      <c r="J27" s="50">
        <f t="shared" si="1"/>
        <v>52905201.520000003</v>
      </c>
    </row>
    <row r="28" spans="1:11" x14ac:dyDescent="0.25">
      <c r="A28" s="57"/>
      <c r="B28" s="47"/>
      <c r="C28" s="58" t="s">
        <v>54</v>
      </c>
      <c r="D28" s="50">
        <f>'General Exp Page 4'!I23</f>
        <v>2048139.73</v>
      </c>
      <c r="E28" s="50"/>
      <c r="F28" s="50"/>
      <c r="G28" s="50"/>
      <c r="H28" s="50">
        <f>'Federal Projects Page 8'!H69</f>
        <v>79903</v>
      </c>
      <c r="I28" s="50"/>
      <c r="J28" s="50">
        <f t="shared" si="1"/>
        <v>2128042.73</v>
      </c>
    </row>
    <row r="29" spans="1:11" x14ac:dyDescent="0.25">
      <c r="A29" s="57"/>
      <c r="B29" s="47"/>
      <c r="C29" s="58" t="s">
        <v>55</v>
      </c>
      <c r="D29" s="50">
        <f>'General Exp Page 4'!I24</f>
        <v>2969.1</v>
      </c>
      <c r="E29" s="50"/>
      <c r="F29" s="50"/>
      <c r="G29" s="50">
        <f>'Food Service Page 7'!G59</f>
        <v>14251185.100000001</v>
      </c>
      <c r="H29" s="50"/>
      <c r="I29" s="50"/>
      <c r="J29" s="50">
        <f t="shared" si="1"/>
        <v>14254154.200000001</v>
      </c>
    </row>
    <row r="30" spans="1:11" x14ac:dyDescent="0.25">
      <c r="A30" s="57"/>
      <c r="B30" s="47"/>
      <c r="C30" s="58" t="s">
        <v>56</v>
      </c>
      <c r="D30" s="50">
        <f>'General Exp Page 4'!I25</f>
        <v>11338423.810000001</v>
      </c>
      <c r="E30" s="50"/>
      <c r="F30" s="50"/>
      <c r="G30" s="50"/>
      <c r="H30" s="50">
        <f>'Federal Projects Page 8'!H70</f>
        <v>124362.25</v>
      </c>
      <c r="I30" s="50">
        <f>'Internal Service Page 9'!H41</f>
        <v>2740258.31</v>
      </c>
      <c r="J30" s="50">
        <f t="shared" si="1"/>
        <v>14203044.370000001</v>
      </c>
    </row>
    <row r="31" spans="1:11" x14ac:dyDescent="0.25">
      <c r="A31" s="57"/>
      <c r="B31" s="47"/>
      <c r="C31" s="58" t="s">
        <v>57</v>
      </c>
      <c r="D31" s="50">
        <f>'General Exp Page 4'!I26</f>
        <v>9461371.5500000007</v>
      </c>
      <c r="E31" s="50"/>
      <c r="F31" s="50"/>
      <c r="G31" s="50"/>
      <c r="H31" s="50">
        <f>'Federal Projects Page 8'!H71</f>
        <v>2853900.28</v>
      </c>
      <c r="I31" s="50"/>
      <c r="J31" s="50">
        <f t="shared" si="1"/>
        <v>12315271.83</v>
      </c>
    </row>
    <row r="32" spans="1:11" x14ac:dyDescent="0.25">
      <c r="A32" s="57"/>
      <c r="B32" s="47"/>
      <c r="C32" s="58" t="s">
        <v>58</v>
      </c>
      <c r="D32" s="50">
        <f>'General Exp Page 4'!I27</f>
        <v>18339027.43</v>
      </c>
      <c r="E32" s="50"/>
      <c r="F32" s="50"/>
      <c r="G32" s="50"/>
      <c r="H32" s="50">
        <f>'Federal Projects Page 8'!H72</f>
        <v>3112.71</v>
      </c>
      <c r="I32" s="50"/>
      <c r="J32" s="50">
        <f t="shared" si="1"/>
        <v>18342140.140000001</v>
      </c>
      <c r="K32" s="36">
        <f>SUM(J24:J32)</f>
        <v>130915235.42000002</v>
      </c>
    </row>
    <row r="33" spans="1:11" x14ac:dyDescent="0.25">
      <c r="A33" s="57"/>
      <c r="B33" s="47" t="s">
        <v>11</v>
      </c>
      <c r="C33" s="58"/>
      <c r="D33" s="50">
        <f>'General Exp Page 4'!I30</f>
        <v>5958793.0800000001</v>
      </c>
      <c r="E33" s="50"/>
      <c r="F33" s="50"/>
      <c r="G33" s="50"/>
      <c r="H33" s="50">
        <f>'Federal Projects Page 8'!H75</f>
        <v>0</v>
      </c>
      <c r="I33" s="50"/>
      <c r="J33" s="50">
        <f t="shared" si="1"/>
        <v>5958793.0800000001</v>
      </c>
    </row>
    <row r="34" spans="1:11" x14ac:dyDescent="0.25">
      <c r="A34" s="57"/>
      <c r="B34" s="47" t="s">
        <v>12</v>
      </c>
      <c r="C34" s="58"/>
      <c r="D34" s="50">
        <f>'General Exp Page 4'!I31</f>
        <v>220456.35</v>
      </c>
      <c r="E34" s="50"/>
      <c r="F34" s="50"/>
      <c r="G34" s="50"/>
      <c r="H34" s="50">
        <f>'Federal Projects Page 8'!H76</f>
        <v>220988.28</v>
      </c>
      <c r="I34" s="50"/>
      <c r="J34" s="50">
        <f t="shared" si="1"/>
        <v>441444.63</v>
      </c>
    </row>
    <row r="35" spans="1:11" x14ac:dyDescent="0.25">
      <c r="A35" s="57"/>
      <c r="B35" s="47" t="s">
        <v>13</v>
      </c>
      <c r="C35" s="58"/>
      <c r="D35" s="50">
        <f>'General Exp Page 4'!I32</f>
        <v>653596.46</v>
      </c>
      <c r="E35" s="50">
        <f>'Debt Service Page 5'!I39</f>
        <v>17967002.789999999</v>
      </c>
      <c r="F35" s="50"/>
      <c r="G35" s="50">
        <f>'Food Service Page 7'!G61</f>
        <v>10857.96</v>
      </c>
      <c r="H35" s="50">
        <f>'Federal Projects Page 8'!H77</f>
        <v>0</v>
      </c>
      <c r="I35" s="50"/>
      <c r="J35" s="51">
        <f t="shared" si="1"/>
        <v>18631457.210000001</v>
      </c>
    </row>
    <row r="36" spans="1:11" ht="13.8" thickBot="1" x14ac:dyDescent="0.3">
      <c r="A36" s="39"/>
      <c r="B36" s="41" t="s">
        <v>255</v>
      </c>
      <c r="C36" s="44"/>
      <c r="D36" s="52">
        <f>'General Exp Page 4'!I35+'General Exp Page 4'!I36+'General Exp Page 4'!I37+'General Exp Page 4'!I34</f>
        <v>40186.71</v>
      </c>
      <c r="E36" s="52"/>
      <c r="F36" s="52">
        <f>SUM('Capital Projects Page 6'!H65:H67)</f>
        <v>859403.12</v>
      </c>
      <c r="G36" s="52">
        <f>SUM('Food Service Page 7'!G63:G63)</f>
        <v>0</v>
      </c>
      <c r="H36" s="50">
        <f>'Federal Projects Page 8'!H79</f>
        <v>464876</v>
      </c>
      <c r="I36" s="52"/>
      <c r="J36" s="51">
        <f t="shared" si="1"/>
        <v>1364465.83</v>
      </c>
    </row>
    <row r="37" spans="1:11" x14ac:dyDescent="0.25">
      <c r="A37" s="37"/>
      <c r="B37" s="38"/>
      <c r="C37" s="38"/>
      <c r="D37" s="120"/>
      <c r="E37" s="120"/>
      <c r="F37" s="120"/>
      <c r="G37" s="120"/>
      <c r="H37" s="120"/>
      <c r="I37" s="120"/>
      <c r="J37" s="120"/>
    </row>
    <row r="38" spans="1:11" ht="13.8" thickBot="1" x14ac:dyDescent="0.3">
      <c r="A38" s="39"/>
      <c r="B38" s="40" t="s">
        <v>41</v>
      </c>
      <c r="C38" s="41"/>
      <c r="D38" s="121">
        <f t="shared" ref="D38:I38" si="2">SUM(D16:D36)</f>
        <v>262387647.94000006</v>
      </c>
      <c r="E38" s="121">
        <f t="shared" si="2"/>
        <v>17967002.789999999</v>
      </c>
      <c r="F38" s="121">
        <f t="shared" si="2"/>
        <v>53090822.960000001</v>
      </c>
      <c r="G38" s="121">
        <f t="shared" si="2"/>
        <v>14262043.060000002</v>
      </c>
      <c r="H38" s="121">
        <f t="shared" si="2"/>
        <v>23383929.810000002</v>
      </c>
      <c r="I38" s="121">
        <f t="shared" si="2"/>
        <v>2740258.31</v>
      </c>
      <c r="J38" s="121">
        <f>SUM(D38:I38)</f>
        <v>373831704.87000006</v>
      </c>
      <c r="K38" s="36">
        <f>SUM(J16:J37)</f>
        <v>373831704.86999989</v>
      </c>
    </row>
    <row r="39" spans="1:11" x14ac:dyDescent="0.25">
      <c r="A39" s="57"/>
      <c r="B39" s="48"/>
      <c r="C39" s="58"/>
      <c r="D39" s="52"/>
      <c r="E39" s="52"/>
      <c r="F39" s="52"/>
      <c r="G39" s="52"/>
      <c r="H39" s="52"/>
      <c r="I39" s="52"/>
      <c r="J39" s="52"/>
      <c r="K39" s="36"/>
    </row>
    <row r="40" spans="1:11" ht="13.8" thickBot="1" x14ac:dyDescent="0.3">
      <c r="A40" s="57"/>
      <c r="B40" s="47"/>
      <c r="C40" s="58"/>
      <c r="D40" s="52"/>
      <c r="E40" s="52"/>
      <c r="F40" s="52"/>
      <c r="G40" s="52"/>
      <c r="H40" s="52"/>
      <c r="I40" s="52"/>
      <c r="J40" s="52"/>
    </row>
    <row r="41" spans="1:11" x14ac:dyDescent="0.25">
      <c r="A41" s="45" t="s">
        <v>39</v>
      </c>
      <c r="B41" s="38"/>
      <c r="C41" s="38"/>
      <c r="D41" s="120"/>
      <c r="E41" s="120"/>
      <c r="F41" s="120"/>
      <c r="G41" s="120"/>
      <c r="H41" s="120"/>
      <c r="I41" s="120"/>
      <c r="J41" s="120"/>
    </row>
    <row r="42" spans="1:11" ht="13.8" thickBot="1" x14ac:dyDescent="0.3">
      <c r="A42" s="46" t="s">
        <v>40</v>
      </c>
      <c r="B42" s="41"/>
      <c r="C42" s="41"/>
      <c r="D42" s="121">
        <f t="shared" ref="D42:I42" si="3">D14-D38</f>
        <v>-48866229.640000045</v>
      </c>
      <c r="E42" s="121">
        <f t="shared" si="3"/>
        <v>-13955059.16</v>
      </c>
      <c r="F42" s="121">
        <f t="shared" si="3"/>
        <v>-22217864.609999999</v>
      </c>
      <c r="G42" s="121">
        <f t="shared" si="3"/>
        <v>-3338393.2900000028</v>
      </c>
      <c r="H42" s="121">
        <f t="shared" si="3"/>
        <v>0</v>
      </c>
      <c r="I42" s="121">
        <f t="shared" si="3"/>
        <v>-324045.99000000022</v>
      </c>
      <c r="J42" s="121">
        <f>SUM(D42:I42)</f>
        <v>-88701592.690000042</v>
      </c>
      <c r="K42" s="36">
        <f>K14-K38</f>
        <v>-88701592.689999878</v>
      </c>
    </row>
    <row r="44" spans="1:11" x14ac:dyDescent="0.25">
      <c r="D44" s="1"/>
    </row>
  </sheetData>
  <phoneticPr fontId="17" type="noConversion"/>
  <pageMargins left="0.75" right="0.75" top="1" bottom="1" header="0.5" footer="0.5"/>
  <pageSetup scale="71" orientation="landscape" horizontalDpi="4294967292" verticalDpi="300" r:id="rId1"/>
  <headerFooter alignWithMargins="0">
    <oddHeader>&amp;RPAGE 2 OF 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view="pageBreakPreview" zoomScale="60" zoomScaleNormal="75" workbookViewId="0">
      <selection activeCell="A5" sqref="A5"/>
    </sheetView>
  </sheetViews>
  <sheetFormatPr defaultRowHeight="13.2" x14ac:dyDescent="0.25"/>
  <cols>
    <col min="1" max="1" width="4.88671875" customWidth="1"/>
    <col min="2" max="2" width="5.109375" customWidth="1"/>
    <col min="3" max="3" width="9.109375" hidden="1" customWidth="1"/>
    <col min="4" max="4" width="35.6640625" customWidth="1"/>
    <col min="5" max="5" width="7" customWidth="1"/>
    <col min="6" max="6" width="3.44140625" customWidth="1"/>
    <col min="7" max="7" width="23" customWidth="1"/>
    <col min="8" max="8" width="3.6640625" customWidth="1"/>
    <col min="9" max="9" width="23" customWidth="1"/>
    <col min="10" max="10" width="3.5546875" customWidth="1"/>
    <col min="11" max="11" width="23.6640625" customWidth="1"/>
    <col min="13" max="13" width="0.109375" customWidth="1"/>
  </cols>
  <sheetData>
    <row r="1" spans="1:13" ht="17.399999999999999" x14ac:dyDescent="0.3">
      <c r="A1" s="64" t="s">
        <v>15</v>
      </c>
      <c r="B1" s="71"/>
      <c r="C1" s="71"/>
      <c r="D1" s="71"/>
      <c r="E1" s="71"/>
      <c r="F1" s="71"/>
      <c r="G1" s="72"/>
      <c r="H1" s="72"/>
      <c r="I1" s="72"/>
      <c r="J1" s="71"/>
      <c r="K1" s="72"/>
      <c r="L1" s="73"/>
      <c r="M1" s="108"/>
    </row>
    <row r="2" spans="1:13" ht="15.6" x14ac:dyDescent="0.3">
      <c r="A2" s="7" t="s">
        <v>77</v>
      </c>
      <c r="B2" s="71"/>
      <c r="C2" s="71"/>
      <c r="D2" s="71"/>
      <c r="E2" s="71"/>
      <c r="F2" s="71"/>
      <c r="G2" s="72"/>
      <c r="H2" s="72"/>
      <c r="I2" s="72"/>
      <c r="J2" s="71"/>
      <c r="K2" s="72"/>
      <c r="L2" s="73"/>
      <c r="M2" s="108"/>
    </row>
    <row r="3" spans="1:13" ht="15.6" x14ac:dyDescent="0.3">
      <c r="A3" s="7" t="s">
        <v>78</v>
      </c>
      <c r="B3" s="71"/>
      <c r="C3" s="71"/>
      <c r="D3" s="71"/>
      <c r="E3" s="71"/>
      <c r="F3" s="71"/>
      <c r="G3" s="72"/>
      <c r="H3" s="72"/>
      <c r="I3" s="72"/>
      <c r="J3" s="71"/>
      <c r="K3" s="72"/>
      <c r="L3" s="73"/>
      <c r="M3" s="108"/>
    </row>
    <row r="4" spans="1:13" ht="15.6" x14ac:dyDescent="0.3">
      <c r="A4" s="8" t="str">
        <f>+'Combined Bal Sheet Page 1'!A3</f>
        <v>November 30, 2002</v>
      </c>
      <c r="B4" s="71"/>
      <c r="C4" s="71"/>
      <c r="D4" s="71"/>
      <c r="E4" s="71"/>
      <c r="F4" s="71"/>
      <c r="G4" s="72"/>
      <c r="H4" s="72"/>
      <c r="I4" s="72"/>
      <c r="J4" s="71"/>
      <c r="K4" s="72"/>
      <c r="L4" s="73"/>
      <c r="M4" s="108"/>
    </row>
    <row r="5" spans="1:13" ht="15.6" x14ac:dyDescent="0.3">
      <c r="A5" s="8"/>
      <c r="B5" s="71"/>
      <c r="C5" s="71"/>
      <c r="D5" s="71"/>
      <c r="E5" s="75"/>
      <c r="F5" s="75"/>
      <c r="G5" s="72"/>
      <c r="H5" s="72"/>
      <c r="I5" s="72"/>
      <c r="J5" s="71"/>
      <c r="K5" s="72"/>
      <c r="L5" s="73"/>
      <c r="M5" s="108"/>
    </row>
    <row r="6" spans="1:13" ht="15.6" x14ac:dyDescent="0.3">
      <c r="A6" s="8"/>
      <c r="B6" s="71"/>
      <c r="C6" s="71"/>
      <c r="D6" s="71"/>
      <c r="E6" s="75"/>
      <c r="F6" s="75"/>
      <c r="G6" s="72"/>
      <c r="H6" s="72"/>
      <c r="I6" s="72"/>
      <c r="J6" s="71"/>
      <c r="K6" s="103" t="s">
        <v>235</v>
      </c>
      <c r="L6" s="73"/>
      <c r="M6" s="108"/>
    </row>
    <row r="7" spans="1:13" x14ac:dyDescent="0.25">
      <c r="A7" s="73"/>
      <c r="B7" s="73"/>
      <c r="C7" s="73"/>
      <c r="D7" s="73"/>
      <c r="E7" s="75"/>
      <c r="F7" s="75"/>
      <c r="G7" s="78" t="s">
        <v>314</v>
      </c>
      <c r="H7" s="74"/>
      <c r="I7" s="78" t="s">
        <v>146</v>
      </c>
      <c r="J7" s="75"/>
      <c r="K7" s="78" t="s">
        <v>236</v>
      </c>
      <c r="L7" s="73"/>
      <c r="M7" s="108"/>
    </row>
    <row r="8" spans="1:13" ht="13.8" thickBot="1" x14ac:dyDescent="0.3">
      <c r="A8" s="73"/>
      <c r="B8" s="73"/>
      <c r="C8" s="73"/>
      <c r="D8" s="73"/>
      <c r="E8" s="75"/>
      <c r="F8" s="75"/>
      <c r="G8" s="76" t="s">
        <v>145</v>
      </c>
      <c r="H8" s="74"/>
      <c r="I8" s="76" t="s">
        <v>127</v>
      </c>
      <c r="J8" s="75"/>
      <c r="K8" s="76" t="s">
        <v>207</v>
      </c>
      <c r="L8" s="73"/>
      <c r="M8" s="108"/>
    </row>
    <row r="9" spans="1:13" x14ac:dyDescent="0.25">
      <c r="A9" s="77" t="s">
        <v>84</v>
      </c>
      <c r="B9" s="73"/>
      <c r="C9" s="73"/>
      <c r="D9" s="73"/>
      <c r="E9" s="75"/>
      <c r="F9" s="75"/>
      <c r="G9" s="78"/>
      <c r="H9" s="74"/>
      <c r="I9" s="78"/>
      <c r="J9" s="75"/>
      <c r="K9" s="78"/>
      <c r="L9" s="73"/>
      <c r="M9" s="108"/>
    </row>
    <row r="10" spans="1:13" x14ac:dyDescent="0.25">
      <c r="A10" s="77" t="s">
        <v>213</v>
      </c>
      <c r="B10" s="73"/>
      <c r="C10" s="73"/>
      <c r="D10" s="73"/>
      <c r="E10" s="75"/>
      <c r="F10" s="75"/>
      <c r="G10" s="79"/>
      <c r="H10" s="79"/>
      <c r="I10" s="79"/>
      <c r="J10" s="73"/>
      <c r="K10" s="104"/>
      <c r="L10" s="73"/>
      <c r="M10" s="108"/>
    </row>
    <row r="11" spans="1:13" x14ac:dyDescent="0.25">
      <c r="A11" s="73"/>
      <c r="B11" s="73" t="s">
        <v>64</v>
      </c>
      <c r="C11" s="73"/>
      <c r="D11" s="73"/>
      <c r="E11" s="75">
        <v>3121</v>
      </c>
      <c r="F11" s="75"/>
      <c r="G11" s="79">
        <v>700000</v>
      </c>
      <c r="H11" s="79"/>
      <c r="I11" s="79">
        <v>99996.49</v>
      </c>
      <c r="J11" s="73"/>
      <c r="K11" s="104">
        <f>+G11-I11</f>
        <v>600003.51</v>
      </c>
      <c r="L11" s="73"/>
      <c r="M11" s="84">
        <f>IF(G11&gt;I11,G11-I11,0)</f>
        <v>600003.51</v>
      </c>
    </row>
    <row r="12" spans="1:13" x14ac:dyDescent="0.25">
      <c r="A12" s="73"/>
      <c r="B12" s="73" t="s">
        <v>65</v>
      </c>
      <c r="C12" s="73"/>
      <c r="D12" s="73"/>
      <c r="E12" s="75">
        <v>3191</v>
      </c>
      <c r="F12" s="75"/>
      <c r="G12" s="79">
        <v>450000</v>
      </c>
      <c r="H12" s="79"/>
      <c r="I12" s="79">
        <v>169329.87</v>
      </c>
      <c r="J12" s="73"/>
      <c r="K12" s="104">
        <f>+G12-I12</f>
        <v>280670.13</v>
      </c>
      <c r="L12" s="73"/>
      <c r="M12" s="84">
        <f>IF(G12&gt;I12,G12-I12,0)</f>
        <v>280670.13</v>
      </c>
    </row>
    <row r="13" spans="1:13" x14ac:dyDescent="0.25">
      <c r="A13" s="73"/>
      <c r="B13" s="73" t="s">
        <v>128</v>
      </c>
      <c r="C13" s="73"/>
      <c r="D13" s="73"/>
      <c r="E13" s="75">
        <v>3199</v>
      </c>
      <c r="F13" s="75"/>
      <c r="G13" s="80">
        <v>456700</v>
      </c>
      <c r="H13" s="79"/>
      <c r="I13" s="80">
        <v>111546.02</v>
      </c>
      <c r="J13" s="73"/>
      <c r="K13" s="105">
        <f>+G13-I13</f>
        <v>345153.98</v>
      </c>
      <c r="L13" s="73"/>
      <c r="M13" s="84">
        <f>IF(G13&gt;I13,G13-I13,0)</f>
        <v>345153.98</v>
      </c>
    </row>
    <row r="14" spans="1:13" x14ac:dyDescent="0.25">
      <c r="A14" s="73"/>
      <c r="B14" s="73"/>
      <c r="C14" s="77" t="s">
        <v>79</v>
      </c>
      <c r="D14" s="77" t="s">
        <v>171</v>
      </c>
      <c r="E14" s="122"/>
      <c r="F14" s="122"/>
      <c r="G14" s="81">
        <f>SUM(G11:G13)</f>
        <v>1606700</v>
      </c>
      <c r="H14" s="79"/>
      <c r="I14" s="81">
        <f>SUM(I11:I13)</f>
        <v>380872.38</v>
      </c>
      <c r="J14" s="73"/>
      <c r="K14" s="81">
        <f>SUM(K11:K13)</f>
        <v>1225827.6200000001</v>
      </c>
      <c r="L14" s="73"/>
      <c r="M14" s="109"/>
    </row>
    <row r="15" spans="1:13" x14ac:dyDescent="0.25">
      <c r="A15" s="77" t="s">
        <v>185</v>
      </c>
      <c r="B15" s="73"/>
      <c r="C15" s="77"/>
      <c r="D15" s="77"/>
      <c r="E15" s="122"/>
      <c r="F15" s="122"/>
      <c r="G15" s="81"/>
      <c r="H15" s="79"/>
      <c r="I15" s="81"/>
      <c r="J15" s="73"/>
      <c r="K15" s="104"/>
      <c r="L15" s="73"/>
      <c r="M15" s="108"/>
    </row>
    <row r="16" spans="1:13" x14ac:dyDescent="0.25">
      <c r="A16" s="73"/>
      <c r="B16" s="73" t="s">
        <v>66</v>
      </c>
      <c r="C16" s="77"/>
      <c r="D16" s="77"/>
      <c r="E16" s="75">
        <v>3202</v>
      </c>
      <c r="F16" s="75"/>
      <c r="G16" s="84">
        <v>0</v>
      </c>
      <c r="H16" s="79"/>
      <c r="I16" s="84">
        <v>0</v>
      </c>
      <c r="J16" s="73"/>
      <c r="K16" s="104">
        <f>+G16-I16</f>
        <v>0</v>
      </c>
      <c r="L16" s="73"/>
      <c r="M16" s="84">
        <f>IF(G16&gt;I16,G16-I16,0)</f>
        <v>0</v>
      </c>
    </row>
    <row r="17" spans="1:13" x14ac:dyDescent="0.25">
      <c r="A17" s="73"/>
      <c r="B17" s="73" t="s">
        <v>186</v>
      </c>
      <c r="C17" s="77"/>
      <c r="D17" s="77"/>
      <c r="E17" s="75">
        <v>3255</v>
      </c>
      <c r="F17" s="75"/>
      <c r="G17" s="80">
        <v>0</v>
      </c>
      <c r="H17" s="79"/>
      <c r="I17" s="80">
        <v>0</v>
      </c>
      <c r="J17" s="73"/>
      <c r="K17" s="105">
        <f>+G17-I17</f>
        <v>0</v>
      </c>
      <c r="L17" s="73"/>
      <c r="M17" s="84">
        <f>IF(G17&gt;I17,G17-I17,0)</f>
        <v>0</v>
      </c>
    </row>
    <row r="18" spans="1:13" x14ac:dyDescent="0.25">
      <c r="A18" s="73"/>
      <c r="B18" s="73"/>
      <c r="C18" s="77"/>
      <c r="D18" s="77" t="s">
        <v>212</v>
      </c>
      <c r="E18" s="122"/>
      <c r="F18" s="122"/>
      <c r="G18" s="81">
        <f>SUM(G16:G17)</f>
        <v>0</v>
      </c>
      <c r="H18" s="79"/>
      <c r="I18" s="81">
        <f>SUM(I16:I17)</f>
        <v>0</v>
      </c>
      <c r="J18" s="73"/>
      <c r="K18" s="81">
        <f>SUM(K16:K17)</f>
        <v>0</v>
      </c>
      <c r="L18" s="73"/>
      <c r="M18" s="109"/>
    </row>
    <row r="19" spans="1:13" x14ac:dyDescent="0.25">
      <c r="A19" s="73"/>
      <c r="B19" s="73"/>
      <c r="C19" s="77"/>
      <c r="D19" s="77"/>
      <c r="E19" s="122"/>
      <c r="F19" s="122"/>
      <c r="G19" s="81"/>
      <c r="H19" s="79"/>
      <c r="I19" s="81"/>
      <c r="J19" s="73"/>
      <c r="K19" s="104"/>
      <c r="L19" s="73"/>
      <c r="M19" s="108"/>
    </row>
    <row r="20" spans="1:13" x14ac:dyDescent="0.25">
      <c r="A20" s="77" t="s">
        <v>75</v>
      </c>
      <c r="B20" s="73"/>
      <c r="C20" s="73"/>
      <c r="D20" s="73"/>
      <c r="E20" s="75"/>
      <c r="F20" s="75"/>
      <c r="G20" s="79"/>
      <c r="H20" s="79"/>
      <c r="I20" s="79"/>
      <c r="J20" s="73"/>
      <c r="K20" s="104"/>
      <c r="L20" s="73"/>
      <c r="M20" s="108"/>
    </row>
    <row r="21" spans="1:13" x14ac:dyDescent="0.25">
      <c r="A21" s="73"/>
      <c r="B21" s="73" t="s">
        <v>129</v>
      </c>
      <c r="C21" s="73"/>
      <c r="D21" s="73"/>
      <c r="E21" s="75">
        <v>3310</v>
      </c>
      <c r="F21" s="75"/>
      <c r="G21" s="79">
        <v>374024278</v>
      </c>
      <c r="H21" s="79"/>
      <c r="I21" s="79">
        <v>140283941</v>
      </c>
      <c r="J21" s="73"/>
      <c r="K21" s="104">
        <f>+G21-I21</f>
        <v>233740337</v>
      </c>
      <c r="L21" s="73"/>
      <c r="M21" s="84">
        <f t="shared" ref="M21:M37" si="0">IF(G21&gt;I21,G21-I21,0)</f>
        <v>233740337</v>
      </c>
    </row>
    <row r="22" spans="1:13" x14ac:dyDescent="0.25">
      <c r="A22" s="73"/>
      <c r="B22" s="73" t="s">
        <v>130</v>
      </c>
      <c r="C22" s="73"/>
      <c r="D22" s="73"/>
      <c r="E22" s="75">
        <v>3323</v>
      </c>
      <c r="F22" s="75"/>
      <c r="G22" s="79">
        <v>66504.36</v>
      </c>
      <c r="H22" s="79"/>
      <c r="I22" s="79">
        <v>0</v>
      </c>
      <c r="J22" s="73"/>
      <c r="K22" s="104">
        <f t="shared" ref="K22:K37" si="1">+G22-I22</f>
        <v>66504.36</v>
      </c>
      <c r="L22" s="73"/>
      <c r="M22" s="84">
        <f t="shared" si="0"/>
        <v>66504.36</v>
      </c>
    </row>
    <row r="23" spans="1:13" x14ac:dyDescent="0.25">
      <c r="A23" s="73"/>
      <c r="B23" s="73" t="s">
        <v>134</v>
      </c>
      <c r="C23" s="73"/>
      <c r="D23" s="73"/>
      <c r="E23" s="75">
        <v>3334</v>
      </c>
      <c r="F23" s="75"/>
      <c r="G23" s="79">
        <v>791692</v>
      </c>
      <c r="H23" s="79"/>
      <c r="I23" s="79">
        <v>791692</v>
      </c>
      <c r="J23" s="73"/>
      <c r="K23" s="104">
        <f t="shared" si="1"/>
        <v>0</v>
      </c>
      <c r="L23" s="73"/>
      <c r="M23" s="84">
        <f t="shared" si="0"/>
        <v>0</v>
      </c>
    </row>
    <row r="24" spans="1:13" x14ac:dyDescent="0.25">
      <c r="A24" s="73"/>
      <c r="B24" s="73" t="s">
        <v>182</v>
      </c>
      <c r="C24" s="73"/>
      <c r="D24" s="73"/>
      <c r="E24" s="75">
        <v>3335</v>
      </c>
      <c r="F24" s="75"/>
      <c r="G24" s="79">
        <v>85635</v>
      </c>
      <c r="H24" s="79"/>
      <c r="I24" s="79">
        <v>0</v>
      </c>
      <c r="J24" s="73"/>
      <c r="K24" s="104">
        <f t="shared" si="1"/>
        <v>85635</v>
      </c>
      <c r="L24" s="73"/>
      <c r="M24" s="84">
        <f t="shared" si="0"/>
        <v>85635</v>
      </c>
    </row>
    <row r="25" spans="1:13" x14ac:dyDescent="0.25">
      <c r="A25" s="73"/>
      <c r="B25" s="73" t="s">
        <v>92</v>
      </c>
      <c r="C25" s="73"/>
      <c r="D25" s="73"/>
      <c r="E25" s="75">
        <v>3336</v>
      </c>
      <c r="F25" s="75"/>
      <c r="G25" s="79">
        <v>10811375</v>
      </c>
      <c r="H25" s="79"/>
      <c r="I25" s="79">
        <v>9189670</v>
      </c>
      <c r="J25" s="73"/>
      <c r="K25" s="104">
        <f t="shared" si="1"/>
        <v>1621705</v>
      </c>
      <c r="L25" s="73"/>
      <c r="M25" s="84">
        <f t="shared" si="0"/>
        <v>1621705</v>
      </c>
    </row>
    <row r="26" spans="1:13" x14ac:dyDescent="0.25">
      <c r="A26" s="73"/>
      <c r="B26" s="73" t="s">
        <v>131</v>
      </c>
      <c r="C26" s="73"/>
      <c r="D26" s="73"/>
      <c r="E26" s="75">
        <v>3341</v>
      </c>
      <c r="F26" s="75"/>
      <c r="G26" s="79">
        <v>446500</v>
      </c>
      <c r="H26" s="79"/>
      <c r="I26" s="79">
        <v>0</v>
      </c>
      <c r="J26" s="73"/>
      <c r="K26" s="104">
        <f t="shared" si="1"/>
        <v>446500</v>
      </c>
      <c r="L26" s="73"/>
      <c r="M26" s="84">
        <f t="shared" si="0"/>
        <v>446500</v>
      </c>
    </row>
    <row r="27" spans="1:13" x14ac:dyDescent="0.25">
      <c r="A27" s="73"/>
      <c r="B27" s="73" t="s">
        <v>67</v>
      </c>
      <c r="C27" s="73"/>
      <c r="D27" s="73"/>
      <c r="E27" s="75">
        <v>3342</v>
      </c>
      <c r="F27" s="75"/>
      <c r="G27" s="79">
        <v>0</v>
      </c>
      <c r="H27" s="79"/>
      <c r="I27" s="79">
        <v>412.82</v>
      </c>
      <c r="J27" s="73"/>
      <c r="K27" s="104">
        <f t="shared" si="1"/>
        <v>-412.82</v>
      </c>
      <c r="L27" s="73"/>
      <c r="M27" s="84">
        <f t="shared" si="0"/>
        <v>0</v>
      </c>
    </row>
    <row r="28" spans="1:13" x14ac:dyDescent="0.25">
      <c r="A28" s="73"/>
      <c r="B28" s="73" t="s">
        <v>68</v>
      </c>
      <c r="C28" s="73"/>
      <c r="D28" s="73"/>
      <c r="E28" s="75">
        <v>3343</v>
      </c>
      <c r="F28" s="75"/>
      <c r="G28" s="79">
        <v>343762.86</v>
      </c>
      <c r="H28" s="79"/>
      <c r="I28" s="79">
        <v>62882.61</v>
      </c>
      <c r="J28" s="73"/>
      <c r="K28" s="104">
        <f t="shared" si="1"/>
        <v>280880.25</v>
      </c>
      <c r="L28" s="73"/>
      <c r="M28" s="84">
        <f t="shared" si="0"/>
        <v>280880.25</v>
      </c>
    </row>
    <row r="29" spans="1:13" x14ac:dyDescent="0.25">
      <c r="A29" s="73"/>
      <c r="B29" s="73" t="s">
        <v>132</v>
      </c>
      <c r="C29" s="73"/>
      <c r="D29" s="73"/>
      <c r="E29" s="75">
        <v>3344</v>
      </c>
      <c r="F29" s="75"/>
      <c r="G29" s="79">
        <v>14126171</v>
      </c>
      <c r="H29" s="79"/>
      <c r="I29" s="79">
        <v>1230143</v>
      </c>
      <c r="J29" s="73"/>
      <c r="K29" s="104">
        <f t="shared" si="1"/>
        <v>12896028</v>
      </c>
      <c r="L29" s="73"/>
      <c r="M29" s="84">
        <f t="shared" si="0"/>
        <v>12896028</v>
      </c>
    </row>
    <row r="30" spans="1:13" x14ac:dyDescent="0.25">
      <c r="A30" s="73"/>
      <c r="B30" s="73" t="s">
        <v>69</v>
      </c>
      <c r="C30" s="73"/>
      <c r="D30" s="73"/>
      <c r="E30" s="75">
        <v>3354</v>
      </c>
      <c r="F30" s="75"/>
      <c r="G30" s="79">
        <v>20513546</v>
      </c>
      <c r="H30" s="79"/>
      <c r="I30" s="79">
        <v>6837848</v>
      </c>
      <c r="J30" s="73"/>
      <c r="K30" s="104">
        <f t="shared" si="1"/>
        <v>13675698</v>
      </c>
      <c r="L30" s="73"/>
      <c r="M30" s="84">
        <f t="shared" si="0"/>
        <v>13675698</v>
      </c>
    </row>
    <row r="31" spans="1:13" x14ac:dyDescent="0.25">
      <c r="A31" s="73"/>
      <c r="B31" s="73" t="s">
        <v>279</v>
      </c>
      <c r="C31" s="73"/>
      <c r="D31" s="73"/>
      <c r="E31" s="75">
        <v>3361</v>
      </c>
      <c r="F31" s="75"/>
      <c r="G31" s="79">
        <v>0</v>
      </c>
      <c r="H31" s="79"/>
      <c r="I31" s="79">
        <v>5177569</v>
      </c>
      <c r="J31" s="73"/>
      <c r="K31" s="104">
        <f t="shared" si="1"/>
        <v>-5177569</v>
      </c>
      <c r="L31" s="73"/>
      <c r="M31" s="84">
        <f t="shared" si="0"/>
        <v>0</v>
      </c>
    </row>
    <row r="32" spans="1:13" x14ac:dyDescent="0.25">
      <c r="A32" s="73"/>
      <c r="B32" s="73" t="s">
        <v>273</v>
      </c>
      <c r="C32" s="73"/>
      <c r="D32" s="73"/>
      <c r="E32" s="75">
        <v>3362</v>
      </c>
      <c r="F32" s="75"/>
      <c r="G32" s="79">
        <v>0</v>
      </c>
      <c r="H32" s="79"/>
      <c r="I32" s="79">
        <v>0</v>
      </c>
      <c r="J32" s="73"/>
      <c r="K32" s="104">
        <f t="shared" si="1"/>
        <v>0</v>
      </c>
      <c r="L32" s="73"/>
      <c r="M32" s="84">
        <f t="shared" si="0"/>
        <v>0</v>
      </c>
    </row>
    <row r="33" spans="1:13" x14ac:dyDescent="0.25">
      <c r="A33" s="73"/>
      <c r="B33" s="73" t="s">
        <v>70</v>
      </c>
      <c r="C33" s="73"/>
      <c r="D33" s="73"/>
      <c r="E33" s="75">
        <v>3372</v>
      </c>
      <c r="F33" s="75"/>
      <c r="G33" s="79">
        <v>5070758</v>
      </c>
      <c r="H33" s="79"/>
      <c r="I33" s="79">
        <v>1384835.4</v>
      </c>
      <c r="J33" s="73"/>
      <c r="K33" s="104">
        <f t="shared" si="1"/>
        <v>3685922.6</v>
      </c>
      <c r="L33" s="73"/>
      <c r="M33" s="84">
        <f t="shared" si="0"/>
        <v>3685922.6</v>
      </c>
    </row>
    <row r="34" spans="1:13" x14ac:dyDescent="0.25">
      <c r="A34" s="73"/>
      <c r="B34" s="73" t="s">
        <v>93</v>
      </c>
      <c r="C34" s="73"/>
      <c r="D34" s="73"/>
      <c r="E34" s="75">
        <v>3374</v>
      </c>
      <c r="F34" s="75"/>
      <c r="G34" s="79">
        <v>0</v>
      </c>
      <c r="H34" s="79"/>
      <c r="I34" s="79">
        <v>0</v>
      </c>
      <c r="J34" s="73"/>
      <c r="K34" s="104">
        <f t="shared" si="1"/>
        <v>0</v>
      </c>
      <c r="L34" s="73"/>
      <c r="M34" s="84">
        <f t="shared" si="0"/>
        <v>0</v>
      </c>
    </row>
    <row r="35" spans="1:13" x14ac:dyDescent="0.25">
      <c r="A35" s="73"/>
      <c r="B35" s="73" t="s">
        <v>133</v>
      </c>
      <c r="C35" s="73"/>
      <c r="D35" s="73"/>
      <c r="E35" s="75">
        <v>3375</v>
      </c>
      <c r="F35" s="75"/>
      <c r="G35" s="79">
        <v>3121744</v>
      </c>
      <c r="H35" s="79"/>
      <c r="I35" s="79">
        <v>1040580</v>
      </c>
      <c r="J35" s="73"/>
      <c r="K35" s="104">
        <f t="shared" si="1"/>
        <v>2081164</v>
      </c>
      <c r="L35" s="73"/>
      <c r="M35" s="84">
        <f t="shared" si="0"/>
        <v>2081164</v>
      </c>
    </row>
    <row r="36" spans="1:13" x14ac:dyDescent="0.25">
      <c r="A36" s="73"/>
      <c r="B36" s="73" t="s">
        <v>71</v>
      </c>
      <c r="C36" s="73"/>
      <c r="D36" s="73"/>
      <c r="E36" s="75">
        <v>3376</v>
      </c>
      <c r="F36" s="75"/>
      <c r="G36" s="79">
        <v>1800570</v>
      </c>
      <c r="H36" s="79"/>
      <c r="I36" s="79">
        <v>600192</v>
      </c>
      <c r="J36" s="73"/>
      <c r="K36" s="104">
        <f t="shared" si="1"/>
        <v>1200378</v>
      </c>
      <c r="L36" s="73"/>
      <c r="M36" s="84">
        <f t="shared" si="0"/>
        <v>1200378</v>
      </c>
    </row>
    <row r="37" spans="1:13" x14ac:dyDescent="0.25">
      <c r="A37" s="73"/>
      <c r="B37" s="73" t="s">
        <v>91</v>
      </c>
      <c r="C37" s="73"/>
      <c r="D37" s="73"/>
      <c r="E37" s="75">
        <v>3399</v>
      </c>
      <c r="F37" s="75"/>
      <c r="G37" s="80">
        <v>1263096</v>
      </c>
      <c r="H37" s="79"/>
      <c r="I37" s="80">
        <v>467680.56</v>
      </c>
      <c r="J37" s="73"/>
      <c r="K37" s="105">
        <f t="shared" si="1"/>
        <v>795415.44</v>
      </c>
      <c r="L37" s="73"/>
      <c r="M37" s="84">
        <f t="shared" si="0"/>
        <v>795415.44</v>
      </c>
    </row>
    <row r="38" spans="1:13" x14ac:dyDescent="0.25">
      <c r="A38" s="73"/>
      <c r="B38" s="73"/>
      <c r="C38" s="77" t="s">
        <v>98</v>
      </c>
      <c r="D38" s="77" t="s">
        <v>98</v>
      </c>
      <c r="E38" s="122"/>
      <c r="F38" s="122"/>
      <c r="G38" s="81">
        <f>SUM(G21:G37)</f>
        <v>432465632.22000003</v>
      </c>
      <c r="H38" s="79"/>
      <c r="I38" s="81">
        <f>SUM(I21:I37)</f>
        <v>167067446.39000002</v>
      </c>
      <c r="J38" s="73"/>
      <c r="K38" s="81">
        <f>SUM(K21:K37)</f>
        <v>265398185.83000001</v>
      </c>
      <c r="L38" s="73"/>
      <c r="M38" s="109"/>
    </row>
    <row r="39" spans="1:13" x14ac:dyDescent="0.25">
      <c r="A39" s="77" t="s">
        <v>76</v>
      </c>
      <c r="B39" s="73"/>
      <c r="C39" s="73"/>
      <c r="D39" s="73"/>
      <c r="E39" s="75"/>
      <c r="F39" s="75"/>
      <c r="G39" s="79"/>
      <c r="H39" s="79"/>
      <c r="I39" s="79"/>
      <c r="J39" s="73"/>
      <c r="K39" s="104"/>
      <c r="L39" s="73"/>
      <c r="M39" s="108"/>
    </row>
    <row r="40" spans="1:13" x14ac:dyDescent="0.25">
      <c r="A40" s="73"/>
      <c r="B40" s="73" t="s">
        <v>137</v>
      </c>
      <c r="C40" s="73"/>
      <c r="D40" s="73"/>
      <c r="E40" s="75">
        <v>3411</v>
      </c>
      <c r="F40" s="75"/>
      <c r="G40" s="91">
        <v>206462433</v>
      </c>
      <c r="H40" s="79"/>
      <c r="I40" s="79">
        <f>31792619.08+166040.81+4736666.96</f>
        <v>36695326.849999994</v>
      </c>
      <c r="J40" s="73"/>
      <c r="K40" s="104">
        <f t="shared" ref="K40:K48" si="2">+G40-I40</f>
        <v>169767106.15000001</v>
      </c>
      <c r="L40" s="73"/>
      <c r="M40" s="84">
        <f>IF(G40&gt;I40,G40-I40,0)</f>
        <v>169767106.15000001</v>
      </c>
    </row>
    <row r="41" spans="1:13" x14ac:dyDescent="0.25">
      <c r="A41" s="73"/>
      <c r="B41" s="73" t="s">
        <v>203</v>
      </c>
      <c r="C41" s="73"/>
      <c r="D41" s="73"/>
      <c r="E41" s="75">
        <v>3412</v>
      </c>
      <c r="F41" s="75"/>
      <c r="G41" s="79">
        <v>0</v>
      </c>
      <c r="H41" s="79"/>
      <c r="I41" s="79">
        <v>0</v>
      </c>
      <c r="J41" s="73"/>
      <c r="K41" s="104">
        <f>+G41-I41</f>
        <v>0</v>
      </c>
      <c r="L41" s="73"/>
      <c r="M41" s="84">
        <f>IF(G41&gt;I43,G41-I43,0)</f>
        <v>0</v>
      </c>
    </row>
    <row r="42" spans="1:13" x14ac:dyDescent="0.25">
      <c r="A42" s="73"/>
      <c r="B42" s="73" t="s">
        <v>204</v>
      </c>
      <c r="C42" s="73"/>
      <c r="D42" s="73"/>
      <c r="E42" s="75">
        <v>3413</v>
      </c>
      <c r="F42" s="75"/>
      <c r="G42" s="79">
        <v>0</v>
      </c>
      <c r="H42" s="79"/>
      <c r="I42" s="79">
        <v>0</v>
      </c>
      <c r="J42" s="73"/>
      <c r="K42" s="104">
        <f t="shared" si="2"/>
        <v>0</v>
      </c>
      <c r="L42" s="73"/>
      <c r="M42" s="84">
        <f t="shared" ref="M42:M48" si="3">IF(G42&gt;I42,G42-I42,0)</f>
        <v>0</v>
      </c>
    </row>
    <row r="43" spans="1:13" x14ac:dyDescent="0.25">
      <c r="A43" s="73"/>
      <c r="B43" s="73" t="s">
        <v>97</v>
      </c>
      <c r="C43" s="73"/>
      <c r="D43" s="73"/>
      <c r="E43" s="75">
        <v>3421</v>
      </c>
      <c r="F43" s="75"/>
      <c r="G43" s="79">
        <v>600000</v>
      </c>
      <c r="H43" s="79"/>
      <c r="I43" s="79">
        <f>286079.21+98489.64+333609.44+28633.12+126820.26</f>
        <v>873631.67</v>
      </c>
      <c r="J43" s="73"/>
      <c r="K43" s="104">
        <f t="shared" si="2"/>
        <v>-273631.67000000004</v>
      </c>
      <c r="L43" s="73"/>
      <c r="M43" s="84">
        <f t="shared" si="3"/>
        <v>0</v>
      </c>
    </row>
    <row r="44" spans="1:13" x14ac:dyDescent="0.25">
      <c r="A44" s="73"/>
      <c r="B44" s="73" t="s">
        <v>184</v>
      </c>
      <c r="C44" s="73"/>
      <c r="D44" s="73"/>
      <c r="E44" s="75">
        <v>3423</v>
      </c>
      <c r="F44" s="75"/>
      <c r="G44" s="79">
        <v>0</v>
      </c>
      <c r="H44" s="79"/>
      <c r="I44" s="79">
        <v>0</v>
      </c>
      <c r="J44" s="73"/>
      <c r="K44" s="104">
        <f t="shared" si="2"/>
        <v>0</v>
      </c>
      <c r="L44" s="73"/>
      <c r="M44" s="84">
        <f t="shared" si="3"/>
        <v>0</v>
      </c>
    </row>
    <row r="45" spans="1:13" x14ac:dyDescent="0.25">
      <c r="A45" s="73"/>
      <c r="B45" s="73" t="s">
        <v>183</v>
      </c>
      <c r="C45" s="73"/>
      <c r="D45" s="73"/>
      <c r="E45" s="75">
        <v>3424</v>
      </c>
      <c r="F45" s="75"/>
      <c r="G45" s="79">
        <v>0</v>
      </c>
      <c r="H45" s="79"/>
      <c r="I45" s="79">
        <v>9530.18</v>
      </c>
      <c r="J45" s="73"/>
      <c r="K45" s="104">
        <f t="shared" si="2"/>
        <v>-9530.18</v>
      </c>
      <c r="L45" s="73"/>
      <c r="M45" s="84">
        <f t="shared" si="3"/>
        <v>0</v>
      </c>
    </row>
    <row r="46" spans="1:13" x14ac:dyDescent="0.25">
      <c r="A46" s="73"/>
      <c r="B46" s="73" t="s">
        <v>72</v>
      </c>
      <c r="C46" s="73"/>
      <c r="D46" s="73"/>
      <c r="E46" s="75">
        <v>3425</v>
      </c>
      <c r="F46" s="75"/>
      <c r="G46" s="79">
        <v>0</v>
      </c>
      <c r="H46" s="79"/>
      <c r="I46" s="79">
        <v>0</v>
      </c>
      <c r="J46" s="73"/>
      <c r="K46" s="104">
        <f t="shared" si="2"/>
        <v>0</v>
      </c>
      <c r="L46" s="73"/>
      <c r="M46" s="84">
        <f t="shared" si="3"/>
        <v>0</v>
      </c>
    </row>
    <row r="47" spans="1:13" x14ac:dyDescent="0.25">
      <c r="A47" s="73"/>
      <c r="B47" s="73" t="s">
        <v>187</v>
      </c>
      <c r="C47" s="73"/>
      <c r="D47" s="73"/>
      <c r="E47" s="75">
        <v>3430</v>
      </c>
      <c r="F47" s="75"/>
      <c r="G47" s="79">
        <v>3335000</v>
      </c>
      <c r="H47" s="79"/>
      <c r="I47" s="79">
        <v>394138.8</v>
      </c>
      <c r="J47" s="73"/>
      <c r="K47" s="104">
        <f t="shared" si="2"/>
        <v>2940861.2</v>
      </c>
      <c r="L47" s="73"/>
      <c r="M47" s="84">
        <f t="shared" si="3"/>
        <v>2940861.2</v>
      </c>
    </row>
    <row r="48" spans="1:13" x14ac:dyDescent="0.25">
      <c r="A48" s="73"/>
      <c r="B48" s="73" t="s">
        <v>188</v>
      </c>
      <c r="C48" s="73"/>
      <c r="D48" s="73"/>
      <c r="E48" s="75">
        <v>3440</v>
      </c>
      <c r="F48" s="75"/>
      <c r="G48" s="79">
        <v>69032.210000000006</v>
      </c>
      <c r="H48" s="79"/>
      <c r="I48" s="79">
        <v>175140.55</v>
      </c>
      <c r="J48" s="73"/>
      <c r="K48" s="104">
        <f t="shared" si="2"/>
        <v>-106108.33999999998</v>
      </c>
      <c r="L48" s="73"/>
      <c r="M48" s="84">
        <f t="shared" si="3"/>
        <v>0</v>
      </c>
    </row>
    <row r="49" spans="1:13" x14ac:dyDescent="0.25">
      <c r="A49" s="73"/>
      <c r="B49" s="73" t="s">
        <v>82</v>
      </c>
      <c r="C49" s="73"/>
      <c r="D49" s="73"/>
      <c r="E49" s="75"/>
      <c r="F49" s="75"/>
      <c r="G49" s="79"/>
      <c r="H49" s="79"/>
      <c r="I49" s="79"/>
      <c r="J49" s="73"/>
      <c r="K49" s="104"/>
      <c r="L49" s="73"/>
      <c r="M49" s="108"/>
    </row>
    <row r="50" spans="1:13" x14ac:dyDescent="0.25">
      <c r="A50" s="73"/>
      <c r="B50" s="73"/>
      <c r="C50" s="73"/>
      <c r="D50" s="73" t="s">
        <v>280</v>
      </c>
      <c r="E50" s="75">
        <v>3471</v>
      </c>
      <c r="F50" s="75"/>
      <c r="G50" s="79">
        <v>81475.839999999997</v>
      </c>
      <c r="H50" s="79"/>
      <c r="I50" s="79">
        <v>109037.84</v>
      </c>
      <c r="J50" s="73"/>
      <c r="K50" s="104">
        <f>+G50-I50</f>
        <v>-27562</v>
      </c>
      <c r="L50" s="73"/>
      <c r="M50" s="84">
        <f>IF(G50&gt;I50,G50-I50,0)</f>
        <v>0</v>
      </c>
    </row>
    <row r="51" spans="1:13" x14ac:dyDescent="0.25">
      <c r="A51" s="73"/>
      <c r="B51" s="73"/>
      <c r="C51" s="73" t="s">
        <v>135</v>
      </c>
      <c r="D51" s="73" t="s">
        <v>281</v>
      </c>
      <c r="E51" s="75">
        <v>3472</v>
      </c>
      <c r="F51" s="75"/>
      <c r="G51" s="79">
        <v>204636.55</v>
      </c>
      <c r="H51" s="79"/>
      <c r="I51" s="79">
        <v>262045.5</v>
      </c>
      <c r="J51" s="73"/>
      <c r="K51" s="104">
        <f>+G51-I51</f>
        <v>-57408.950000000012</v>
      </c>
      <c r="L51" s="73"/>
      <c r="M51" s="84">
        <f>IF(G51&gt;I51,G51-I51,0)</f>
        <v>0</v>
      </c>
    </row>
    <row r="52" spans="1:13" x14ac:dyDescent="0.25">
      <c r="A52" s="73"/>
      <c r="B52" s="73"/>
      <c r="C52" s="73" t="s">
        <v>136</v>
      </c>
      <c r="D52" s="73" t="s">
        <v>200</v>
      </c>
      <c r="E52" s="75">
        <v>3473</v>
      </c>
      <c r="F52" s="75"/>
      <c r="G52" s="79">
        <v>7113233.7800000003</v>
      </c>
      <c r="H52" s="79"/>
      <c r="I52" s="79">
        <v>3308191.89</v>
      </c>
      <c r="J52" s="73"/>
      <c r="K52" s="104">
        <f>+G52-I52</f>
        <v>3805041.89</v>
      </c>
      <c r="L52" s="73"/>
      <c r="M52" s="84">
        <f>IF(G52&gt;I52,G52-I52,0)</f>
        <v>3805041.89</v>
      </c>
    </row>
    <row r="53" spans="1:13" x14ac:dyDescent="0.25">
      <c r="A53" s="73"/>
      <c r="B53" s="73"/>
      <c r="C53" s="73"/>
      <c r="D53" s="73" t="s">
        <v>201</v>
      </c>
      <c r="E53" s="75">
        <v>3479</v>
      </c>
      <c r="F53" s="75"/>
      <c r="G53" s="79">
        <v>1731000</v>
      </c>
      <c r="H53" s="79"/>
      <c r="I53" s="79">
        <v>471066.44</v>
      </c>
      <c r="J53" s="73"/>
      <c r="K53" s="104">
        <f>+G53-I53</f>
        <v>1259933.56</v>
      </c>
      <c r="L53" s="73"/>
      <c r="M53" s="84">
        <f>IF(G53&gt;I53,G53-I53,0)</f>
        <v>1259933.56</v>
      </c>
    </row>
    <row r="54" spans="1:13" x14ac:dyDescent="0.25">
      <c r="A54" s="73"/>
      <c r="B54" s="73" t="s">
        <v>257</v>
      </c>
      <c r="C54" s="73"/>
      <c r="D54" s="73"/>
      <c r="E54" s="75">
        <v>3490</v>
      </c>
      <c r="F54" s="75"/>
      <c r="G54" s="80">
        <v>4968843</v>
      </c>
      <c r="H54" s="79"/>
      <c r="I54" s="80">
        <f>29.4+139347.28+1237049.7+480918.65+597643.73+41871.98</f>
        <v>2496860.7399999998</v>
      </c>
      <c r="J54" s="73"/>
      <c r="K54" s="105">
        <f>+G54-I54</f>
        <v>2471982.2600000002</v>
      </c>
      <c r="L54" s="73"/>
      <c r="M54" s="84">
        <f>IF(G54&gt;I54,G54-I54,0)</f>
        <v>2471982.2600000002</v>
      </c>
    </row>
    <row r="55" spans="1:13" x14ac:dyDescent="0.25">
      <c r="A55" s="73"/>
      <c r="B55" s="73"/>
      <c r="C55" s="77" t="s">
        <v>81</v>
      </c>
      <c r="D55" s="77" t="s">
        <v>81</v>
      </c>
      <c r="E55" s="122"/>
      <c r="F55" s="122"/>
      <c r="G55" s="81">
        <f>SUM(G40:G54)</f>
        <v>224565654.38000003</v>
      </c>
      <c r="H55" s="79"/>
      <c r="I55" s="81">
        <f>SUM(I40:I54)</f>
        <v>44794970.459999993</v>
      </c>
      <c r="J55" s="73"/>
      <c r="K55" s="81">
        <f>SUM(K40:K54)</f>
        <v>179770683.91999999</v>
      </c>
      <c r="L55" s="73"/>
      <c r="M55" s="109"/>
    </row>
    <row r="56" spans="1:13" x14ac:dyDescent="0.25">
      <c r="A56" s="77" t="s">
        <v>138</v>
      </c>
      <c r="B56" s="73"/>
      <c r="C56" s="73"/>
      <c r="D56" s="73"/>
      <c r="E56" s="75"/>
      <c r="F56" s="75"/>
      <c r="G56" s="79"/>
      <c r="H56" s="79"/>
      <c r="I56" s="79"/>
      <c r="J56" s="73"/>
      <c r="K56" s="104"/>
      <c r="L56" s="73"/>
      <c r="M56" s="108"/>
    </row>
    <row r="57" spans="1:13" x14ac:dyDescent="0.25">
      <c r="A57" s="77"/>
      <c r="B57" s="73" t="s">
        <v>306</v>
      </c>
      <c r="C57" s="73"/>
      <c r="D57" s="73"/>
      <c r="E57" s="75">
        <v>3610</v>
      </c>
      <c r="F57" s="75"/>
      <c r="G57" s="79">
        <v>0</v>
      </c>
      <c r="H57" s="79"/>
      <c r="I57" s="79">
        <v>0</v>
      </c>
      <c r="J57" s="73"/>
      <c r="K57" s="104">
        <f>+G57-I57</f>
        <v>0</v>
      </c>
      <c r="L57" s="73"/>
      <c r="M57" s="84">
        <f>IF(G57&gt;I57,G57-I57,0)</f>
        <v>0</v>
      </c>
    </row>
    <row r="58" spans="1:13" x14ac:dyDescent="0.25">
      <c r="A58" s="73"/>
      <c r="B58" s="73" t="s">
        <v>139</v>
      </c>
      <c r="C58" s="73"/>
      <c r="D58" s="73"/>
      <c r="E58" s="75">
        <v>3630</v>
      </c>
      <c r="F58" s="75"/>
      <c r="G58" s="79">
        <v>1714313.89</v>
      </c>
      <c r="H58" s="79"/>
      <c r="I58" s="79">
        <v>719671.97</v>
      </c>
      <c r="J58" s="73"/>
      <c r="K58" s="104">
        <f t="shared" ref="K58:K65" si="4">+G58-I58</f>
        <v>994641.91999999993</v>
      </c>
      <c r="L58" s="73"/>
      <c r="M58" s="84">
        <f t="shared" ref="M58:M65" si="5">IF(G58&gt;I58,G58-I58,0)</f>
        <v>994641.91999999993</v>
      </c>
    </row>
    <row r="59" spans="1:13" x14ac:dyDescent="0.25">
      <c r="A59" s="73"/>
      <c r="B59" s="73" t="s">
        <v>276</v>
      </c>
      <c r="C59" s="73"/>
      <c r="D59" s="73"/>
      <c r="E59" s="75">
        <v>3640</v>
      </c>
      <c r="F59" s="75"/>
      <c r="G59" s="79">
        <v>464876</v>
      </c>
      <c r="H59" s="79"/>
      <c r="I59" s="79">
        <v>464876</v>
      </c>
      <c r="J59" s="73"/>
      <c r="K59" s="104">
        <f t="shared" si="4"/>
        <v>0</v>
      </c>
      <c r="L59" s="73"/>
      <c r="M59" s="84">
        <f t="shared" si="5"/>
        <v>0</v>
      </c>
    </row>
    <row r="60" spans="1:13" x14ac:dyDescent="0.25">
      <c r="A60" s="73"/>
      <c r="B60" s="73" t="s">
        <v>305</v>
      </c>
      <c r="C60" s="73"/>
      <c r="D60" s="73"/>
      <c r="E60" s="75">
        <v>3670</v>
      </c>
      <c r="F60" s="75"/>
      <c r="G60" s="79">
        <v>0</v>
      </c>
      <c r="H60" s="79"/>
      <c r="I60" s="79">
        <v>0</v>
      </c>
      <c r="J60" s="73"/>
      <c r="K60" s="104">
        <f>+G60-I60</f>
        <v>0</v>
      </c>
      <c r="L60" s="73"/>
      <c r="M60" s="84">
        <f t="shared" si="5"/>
        <v>0</v>
      </c>
    </row>
    <row r="61" spans="1:13" x14ac:dyDescent="0.25">
      <c r="A61" s="73"/>
      <c r="B61" s="73" t="s">
        <v>202</v>
      </c>
      <c r="C61" s="73"/>
      <c r="D61" s="73"/>
      <c r="E61" s="75">
        <v>3680</v>
      </c>
      <c r="F61" s="75"/>
      <c r="G61" s="79">
        <v>90003.98</v>
      </c>
      <c r="H61" s="79"/>
      <c r="I61" s="79">
        <v>83487.600000000006</v>
      </c>
      <c r="J61" s="73"/>
      <c r="K61" s="104">
        <f t="shared" si="4"/>
        <v>6516.3799999999901</v>
      </c>
      <c r="L61" s="73"/>
      <c r="M61" s="84">
        <f t="shared" si="5"/>
        <v>6516.3799999999901</v>
      </c>
    </row>
    <row r="62" spans="1:13" x14ac:dyDescent="0.25">
      <c r="A62" s="77" t="s">
        <v>80</v>
      </c>
      <c r="B62" s="73"/>
      <c r="C62" s="73"/>
      <c r="D62" s="73"/>
      <c r="E62" s="75"/>
      <c r="F62" s="75"/>
      <c r="G62" s="79"/>
      <c r="H62" s="79"/>
      <c r="I62" s="79"/>
      <c r="J62" s="73"/>
      <c r="K62" s="104"/>
      <c r="L62" s="73"/>
      <c r="M62" s="84">
        <f t="shared" si="5"/>
        <v>0</v>
      </c>
    </row>
    <row r="63" spans="1:13" x14ac:dyDescent="0.25">
      <c r="A63" s="77"/>
      <c r="B63" s="73" t="s">
        <v>206</v>
      </c>
      <c r="C63" s="73"/>
      <c r="D63" s="73"/>
      <c r="E63" s="75">
        <v>3720</v>
      </c>
      <c r="F63" s="75"/>
      <c r="G63" s="79">
        <v>0</v>
      </c>
      <c r="H63" s="79"/>
      <c r="I63" s="79">
        <v>0</v>
      </c>
      <c r="J63" s="73"/>
      <c r="K63" s="104">
        <f t="shared" si="4"/>
        <v>0</v>
      </c>
      <c r="L63" s="73"/>
      <c r="M63" s="84">
        <f t="shared" si="5"/>
        <v>0</v>
      </c>
    </row>
    <row r="64" spans="1:13" x14ac:dyDescent="0.25">
      <c r="A64" s="73"/>
      <c r="B64" s="73" t="s">
        <v>205</v>
      </c>
      <c r="C64" s="73"/>
      <c r="D64" s="73"/>
      <c r="E64" s="75">
        <v>3730</v>
      </c>
      <c r="F64" s="75"/>
      <c r="G64" s="79">
        <v>0</v>
      </c>
      <c r="H64" s="79"/>
      <c r="I64" s="79">
        <v>0</v>
      </c>
      <c r="J64" s="73"/>
      <c r="K64" s="104">
        <f t="shared" si="4"/>
        <v>0</v>
      </c>
      <c r="L64" s="73"/>
      <c r="M64" s="84">
        <f t="shared" si="5"/>
        <v>0</v>
      </c>
    </row>
    <row r="65" spans="1:13" x14ac:dyDescent="0.25">
      <c r="A65" s="73"/>
      <c r="B65" s="73" t="s">
        <v>74</v>
      </c>
      <c r="C65" s="73"/>
      <c r="D65" s="73"/>
      <c r="E65" s="75">
        <v>3740</v>
      </c>
      <c r="F65" s="75"/>
      <c r="G65" s="80">
        <v>2022</v>
      </c>
      <c r="H65" s="79"/>
      <c r="I65" s="80">
        <v>10093.5</v>
      </c>
      <c r="J65" s="73"/>
      <c r="K65" s="105">
        <f t="shared" si="4"/>
        <v>-8071.5</v>
      </c>
      <c r="L65" s="73"/>
      <c r="M65" s="84">
        <f t="shared" si="5"/>
        <v>0</v>
      </c>
    </row>
    <row r="66" spans="1:13" x14ac:dyDescent="0.25">
      <c r="A66" s="73"/>
      <c r="B66" s="73"/>
      <c r="C66" s="77" t="s">
        <v>99</v>
      </c>
      <c r="D66" s="77" t="s">
        <v>214</v>
      </c>
      <c r="E66" s="122"/>
      <c r="F66" s="122"/>
      <c r="G66" s="81">
        <f>SUM(G57:G65)</f>
        <v>2271215.8699999996</v>
      </c>
      <c r="H66" s="79"/>
      <c r="I66" s="81">
        <f>SUM(I57:I65)</f>
        <v>1278129.07</v>
      </c>
      <c r="J66" s="73"/>
      <c r="K66" s="81">
        <f>SUM(K57:K65)</f>
        <v>993086.79999999993</v>
      </c>
      <c r="L66" s="73"/>
      <c r="M66" s="109"/>
    </row>
    <row r="67" spans="1:13" x14ac:dyDescent="0.25">
      <c r="A67" s="73"/>
      <c r="B67" s="73"/>
      <c r="C67" s="77"/>
      <c r="D67" s="77"/>
      <c r="E67" s="122"/>
      <c r="F67" s="122"/>
      <c r="G67" s="82"/>
      <c r="H67" s="79"/>
      <c r="I67" s="82"/>
      <c r="J67" s="73"/>
      <c r="K67" s="105"/>
      <c r="L67" s="73"/>
      <c r="M67" s="108"/>
    </row>
    <row r="68" spans="1:13" x14ac:dyDescent="0.25">
      <c r="A68" s="83" t="s">
        <v>83</v>
      </c>
      <c r="B68" s="73"/>
      <c r="C68" s="77"/>
      <c r="D68" s="77"/>
      <c r="E68" s="122"/>
      <c r="F68" s="122"/>
      <c r="G68" s="118">
        <f>G66+G55+G38+G18+G14</f>
        <v>660909202.47000003</v>
      </c>
      <c r="H68" s="79"/>
      <c r="I68" s="118">
        <f>I66+I55+I38+I18+I14</f>
        <v>213521418.30000001</v>
      </c>
      <c r="J68" s="73"/>
      <c r="K68" s="118">
        <f>K66+K55+K38+K18+K14</f>
        <v>447387784.17000002</v>
      </c>
      <c r="L68" s="79"/>
      <c r="M68" s="109"/>
    </row>
    <row r="69" spans="1:13" x14ac:dyDescent="0.25">
      <c r="A69" s="73"/>
      <c r="B69" s="73"/>
      <c r="C69" s="77"/>
      <c r="D69" s="77"/>
      <c r="E69" s="122"/>
      <c r="F69" s="122"/>
      <c r="G69" s="81"/>
      <c r="H69" s="79"/>
      <c r="I69" s="107"/>
      <c r="J69" s="88"/>
      <c r="K69" s="107"/>
      <c r="L69" s="73"/>
      <c r="M69" s="108"/>
    </row>
    <row r="70" spans="1:13" x14ac:dyDescent="0.25">
      <c r="A70" s="73" t="s">
        <v>120</v>
      </c>
      <c r="B70" s="73"/>
      <c r="C70" s="77"/>
      <c r="D70" s="77"/>
      <c r="E70" s="75">
        <v>2700</v>
      </c>
      <c r="F70" s="75"/>
      <c r="G70" s="84">
        <f>65959956.82</f>
        <v>65959956.82</v>
      </c>
      <c r="H70" s="79"/>
      <c r="I70" s="107">
        <f>G70</f>
        <v>65959956.82</v>
      </c>
      <c r="J70" s="88"/>
      <c r="K70" s="107"/>
      <c r="L70" s="73"/>
      <c r="M70" s="108"/>
    </row>
    <row r="71" spans="1:13" x14ac:dyDescent="0.25">
      <c r="A71" s="73" t="s">
        <v>290</v>
      </c>
      <c r="B71" s="73"/>
      <c r="C71" s="77"/>
      <c r="D71" s="77"/>
      <c r="E71" s="75">
        <v>2891</v>
      </c>
      <c r="F71" s="75"/>
      <c r="G71" s="84">
        <v>0</v>
      </c>
      <c r="H71" s="79"/>
      <c r="I71" s="84">
        <f>G71</f>
        <v>0</v>
      </c>
      <c r="J71" s="88"/>
      <c r="K71" s="107"/>
      <c r="L71" s="73"/>
      <c r="M71" s="108"/>
    </row>
    <row r="72" spans="1:13" x14ac:dyDescent="0.25">
      <c r="A72" s="73" t="s">
        <v>242</v>
      </c>
      <c r="B72" s="73"/>
      <c r="C72" s="77"/>
      <c r="D72" s="77"/>
      <c r="E72" s="75"/>
      <c r="F72" s="75"/>
      <c r="G72" s="84"/>
      <c r="H72" s="79"/>
      <c r="I72" s="107">
        <f>M72</f>
        <v>453048078.63000005</v>
      </c>
      <c r="J72" s="88"/>
      <c r="K72" s="107">
        <f>I72</f>
        <v>453048078.63000005</v>
      </c>
      <c r="L72" s="73"/>
      <c r="M72" s="79">
        <f>SUM(M10:M65)</f>
        <v>453048078.63000005</v>
      </c>
    </row>
    <row r="73" spans="1:13" x14ac:dyDescent="0.25">
      <c r="A73" s="73" t="s">
        <v>244</v>
      </c>
      <c r="B73" s="73"/>
      <c r="C73" s="77"/>
      <c r="D73" s="77"/>
      <c r="E73" s="75"/>
      <c r="F73" s="75"/>
      <c r="G73" s="84"/>
      <c r="H73" s="79"/>
      <c r="I73" s="107">
        <f>K75</f>
        <v>-5660294.4600000381</v>
      </c>
      <c r="J73" s="88"/>
      <c r="K73" s="107"/>
      <c r="L73" s="73"/>
      <c r="M73" s="108"/>
    </row>
    <row r="74" spans="1:13" x14ac:dyDescent="0.25">
      <c r="A74" s="73"/>
      <c r="B74" s="73"/>
      <c r="C74" s="73"/>
      <c r="D74" s="73"/>
      <c r="E74" s="75"/>
      <c r="F74" s="75"/>
      <c r="G74" s="80"/>
      <c r="H74" s="79"/>
      <c r="I74" s="105"/>
      <c r="J74" s="88"/>
      <c r="K74" s="105"/>
      <c r="L74" s="73"/>
      <c r="M74" s="108"/>
    </row>
    <row r="75" spans="1:13" ht="13.8" thickBot="1" x14ac:dyDescent="0.3">
      <c r="A75" s="77" t="s">
        <v>119</v>
      </c>
      <c r="B75" s="73"/>
      <c r="C75" s="73"/>
      <c r="D75" s="73"/>
      <c r="E75" s="75"/>
      <c r="F75" s="75"/>
      <c r="G75" s="119">
        <f>SUM(G68:G74)</f>
        <v>726869159.29000008</v>
      </c>
      <c r="H75" s="79"/>
      <c r="I75" s="119">
        <f>SUM(I68:I74)</f>
        <v>726869159.28999996</v>
      </c>
      <c r="J75" s="88"/>
      <c r="K75" s="119">
        <f>(K68)-(K72)</f>
        <v>-5660294.4600000381</v>
      </c>
      <c r="L75" s="73"/>
      <c r="M75" s="108"/>
    </row>
    <row r="76" spans="1:13" ht="13.8" thickTop="1" x14ac:dyDescent="0.25"/>
    <row r="78" spans="1:13" ht="1.5" customHeight="1" x14ac:dyDescent="0.25">
      <c r="G78" s="186">
        <f>706755294.83-G75</f>
        <v>-20113864.460000038</v>
      </c>
    </row>
    <row r="79" spans="1:13" x14ac:dyDescent="0.25">
      <c r="G79" s="158"/>
    </row>
    <row r="80" spans="1:13" ht="1.5" customHeight="1" x14ac:dyDescent="0.25">
      <c r="G80" s="159">
        <f>SUM(G70:G71)</f>
        <v>65959956.82</v>
      </c>
    </row>
    <row r="81" spans="7:7" ht="1.5" customHeight="1" x14ac:dyDescent="0.25">
      <c r="G81" s="187">
        <v>-75049472.540000007</v>
      </c>
    </row>
    <row r="82" spans="7:7" ht="1.5" customHeight="1" x14ac:dyDescent="0.25">
      <c r="G82" s="159">
        <f>SUM(G80:G81)</f>
        <v>-9089515.7200000063</v>
      </c>
    </row>
  </sheetData>
  <phoneticPr fontId="17" type="noConversion"/>
  <pageMargins left="0.75" right="0.75" top="1" bottom="0.5" header="0.5" footer="0.5"/>
  <pageSetup scale="68" orientation="portrait" horizontalDpi="300" verticalDpi="300" r:id="rId1"/>
  <headerFooter alignWithMargins="0">
    <oddHeader>&amp;RPAGE 3 OF 9</oddHeader>
  </headerFooter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25"/>
  <sheetViews>
    <sheetView view="pageBreakPreview" zoomScale="60" zoomScaleNormal="75" workbookViewId="0">
      <selection activeCell="A5" sqref="A5"/>
    </sheetView>
  </sheetViews>
  <sheetFormatPr defaultRowHeight="13.2" x14ac:dyDescent="0.25"/>
  <cols>
    <col min="1" max="1" width="4.88671875" customWidth="1"/>
    <col min="2" max="2" width="5.109375" customWidth="1"/>
    <col min="3" max="3" width="9.109375" hidden="1" customWidth="1"/>
    <col min="4" max="4" width="35.6640625" customWidth="1"/>
    <col min="5" max="5" width="7" customWidth="1"/>
    <col min="6" max="6" width="3.44140625" customWidth="1"/>
    <col min="7" max="7" width="23" bestFit="1" customWidth="1"/>
    <col min="8" max="8" width="3.6640625" customWidth="1"/>
    <col min="9" max="9" width="23" bestFit="1" customWidth="1"/>
    <col min="10" max="10" width="3.5546875" customWidth="1"/>
    <col min="11" max="11" width="23.6640625" bestFit="1" customWidth="1"/>
  </cols>
  <sheetData>
    <row r="1" spans="1:13" ht="17.399999999999999" x14ac:dyDescent="0.3">
      <c r="A1" s="64" t="s">
        <v>15</v>
      </c>
      <c r="B1" s="71"/>
      <c r="C1" s="71"/>
      <c r="D1" s="71"/>
      <c r="E1" s="71"/>
      <c r="F1" s="71"/>
      <c r="G1" s="72"/>
      <c r="H1" s="72"/>
      <c r="I1" s="72"/>
      <c r="J1" s="71"/>
      <c r="K1" s="72"/>
      <c r="L1" s="73"/>
      <c r="M1" s="108"/>
    </row>
    <row r="2" spans="1:13" ht="15.6" x14ac:dyDescent="0.3">
      <c r="A2" s="7" t="s">
        <v>77</v>
      </c>
      <c r="B2" s="71"/>
      <c r="C2" s="71"/>
      <c r="D2" s="71"/>
      <c r="E2" s="71"/>
      <c r="F2" s="71"/>
      <c r="G2" s="72"/>
      <c r="H2" s="72"/>
      <c r="I2" s="72"/>
      <c r="J2" s="71"/>
      <c r="K2" s="72"/>
      <c r="L2" s="73"/>
      <c r="M2" s="108"/>
    </row>
    <row r="3" spans="1:13" ht="15.6" x14ac:dyDescent="0.3">
      <c r="A3" s="7" t="s">
        <v>78</v>
      </c>
      <c r="B3" s="71"/>
      <c r="C3" s="71"/>
      <c r="D3" s="71"/>
      <c r="E3" s="71"/>
      <c r="F3" s="71"/>
      <c r="G3" s="72"/>
      <c r="H3" s="72"/>
      <c r="I3" s="72"/>
      <c r="J3" s="71"/>
      <c r="K3" s="72"/>
      <c r="L3" s="73"/>
      <c r="M3" s="108"/>
    </row>
    <row r="4" spans="1:13" ht="15.6" x14ac:dyDescent="0.3">
      <c r="A4" s="8" t="str">
        <f>+'Combined Bal Sheet Page 1'!A3</f>
        <v>November 30, 2002</v>
      </c>
      <c r="B4" s="71"/>
      <c r="C4" s="71"/>
      <c r="D4" s="71"/>
      <c r="E4" s="71"/>
      <c r="F4" s="71"/>
      <c r="G4" s="72"/>
      <c r="H4" s="72"/>
      <c r="I4" s="72"/>
      <c r="J4" s="71"/>
      <c r="K4" s="72"/>
      <c r="L4" s="73"/>
      <c r="M4" s="108"/>
    </row>
    <row r="5" spans="1:13" ht="15.6" x14ac:dyDescent="0.3">
      <c r="A5" s="8"/>
      <c r="B5" s="71"/>
      <c r="C5" s="71"/>
      <c r="D5" s="71"/>
      <c r="E5" s="75"/>
      <c r="F5" s="75"/>
      <c r="G5" s="72"/>
      <c r="H5" s="72"/>
      <c r="I5" s="72"/>
      <c r="J5" s="71"/>
      <c r="K5" s="72"/>
      <c r="L5" s="73"/>
      <c r="M5" s="108"/>
    </row>
    <row r="6" spans="1:13" ht="15.6" x14ac:dyDescent="0.3">
      <c r="A6" s="8"/>
      <c r="B6" s="71"/>
      <c r="C6" s="71"/>
      <c r="D6" s="71"/>
      <c r="E6" s="75"/>
      <c r="F6" s="75"/>
      <c r="G6" s="72"/>
      <c r="H6" s="72"/>
      <c r="I6" s="72"/>
      <c r="J6" s="71"/>
      <c r="K6" s="103" t="s">
        <v>235</v>
      </c>
      <c r="L6" s="73"/>
      <c r="M6" s="108"/>
    </row>
    <row r="7" spans="1:13" x14ac:dyDescent="0.25">
      <c r="A7" s="73"/>
      <c r="B7" s="73"/>
      <c r="C7" s="73"/>
      <c r="D7" s="73"/>
      <c r="E7" s="75"/>
      <c r="F7" s="75"/>
      <c r="G7" s="78" t="s">
        <v>314</v>
      </c>
      <c r="H7" s="74"/>
      <c r="I7" s="78" t="s">
        <v>146</v>
      </c>
      <c r="J7" s="75"/>
      <c r="K7" s="78" t="s">
        <v>236</v>
      </c>
      <c r="L7" s="73"/>
      <c r="M7" s="108"/>
    </row>
    <row r="8" spans="1:13" ht="13.8" thickBot="1" x14ac:dyDescent="0.3">
      <c r="A8" s="73"/>
      <c r="B8" s="73"/>
      <c r="C8" s="73"/>
      <c r="D8" s="73"/>
      <c r="E8" s="75"/>
      <c r="F8" s="75"/>
      <c r="G8" s="76" t="s">
        <v>145</v>
      </c>
      <c r="H8" s="74"/>
      <c r="I8" s="76" t="s">
        <v>127</v>
      </c>
      <c r="J8" s="75"/>
      <c r="K8" s="76" t="s">
        <v>207</v>
      </c>
      <c r="L8" s="73"/>
      <c r="M8" s="108"/>
    </row>
    <row r="9" spans="1:13" x14ac:dyDescent="0.25">
      <c r="A9" s="73"/>
      <c r="B9" s="73"/>
      <c r="C9" s="73"/>
      <c r="D9" s="73"/>
      <c r="E9" s="75"/>
      <c r="F9" s="75"/>
      <c r="G9" s="78"/>
      <c r="H9" s="74"/>
      <c r="I9" s="78"/>
      <c r="J9" s="75"/>
      <c r="K9" s="78"/>
      <c r="L9" s="73"/>
      <c r="M9" s="108"/>
    </row>
    <row r="10" spans="1:13" x14ac:dyDescent="0.25">
      <c r="A10" s="77" t="s">
        <v>42</v>
      </c>
      <c r="B10" s="73"/>
      <c r="C10" s="73"/>
      <c r="D10" s="73"/>
      <c r="E10" s="75"/>
      <c r="F10" s="75"/>
      <c r="G10" s="79"/>
      <c r="H10" s="79"/>
      <c r="I10" s="79"/>
      <c r="J10" s="73"/>
      <c r="K10" s="104"/>
      <c r="L10" s="73"/>
      <c r="M10" s="108"/>
    </row>
    <row r="11" spans="1:13" x14ac:dyDescent="0.25">
      <c r="A11" s="77" t="s">
        <v>208</v>
      </c>
      <c r="B11" s="73"/>
      <c r="C11" s="73"/>
      <c r="D11" s="73"/>
      <c r="E11" s="75">
        <v>5000</v>
      </c>
      <c r="F11" s="75"/>
      <c r="G11" s="110">
        <v>437294249.01999998</v>
      </c>
      <c r="H11" s="79"/>
      <c r="I11" s="110">
        <f>127326317.18+28335138.43+4904540.69+6452249.17</f>
        <v>167018245.47</v>
      </c>
      <c r="J11" s="73"/>
      <c r="K11" s="111">
        <f t="shared" ref="K11:K16" si="0">+G11-I11</f>
        <v>270276003.54999995</v>
      </c>
      <c r="L11" s="73"/>
      <c r="M11" s="109"/>
    </row>
    <row r="12" spans="1:13" x14ac:dyDescent="0.25">
      <c r="A12" s="77" t="s">
        <v>86</v>
      </c>
      <c r="B12" s="73"/>
      <c r="C12" s="73"/>
      <c r="D12" s="73"/>
      <c r="E12" s="75"/>
      <c r="F12" s="75"/>
      <c r="G12" s="79"/>
      <c r="H12" s="79"/>
      <c r="I12" s="79"/>
      <c r="J12" s="73"/>
      <c r="K12" s="104"/>
      <c r="L12" s="73"/>
      <c r="M12" s="108"/>
    </row>
    <row r="13" spans="1:13" x14ac:dyDescent="0.25">
      <c r="A13" s="73"/>
      <c r="B13" s="73" t="s">
        <v>46</v>
      </c>
      <c r="C13" s="73"/>
      <c r="D13" s="73"/>
      <c r="E13" s="75">
        <v>6100</v>
      </c>
      <c r="F13" s="75"/>
      <c r="G13" s="79">
        <v>39387431.450000003</v>
      </c>
      <c r="H13" s="79"/>
      <c r="I13" s="79">
        <v>15782577.1</v>
      </c>
      <c r="J13" s="73"/>
      <c r="K13" s="104">
        <f t="shared" si="0"/>
        <v>23604854.350000001</v>
      </c>
      <c r="L13" s="73"/>
      <c r="M13" s="108"/>
    </row>
    <row r="14" spans="1:13" x14ac:dyDescent="0.25">
      <c r="A14" s="73"/>
      <c r="B14" s="73" t="s">
        <v>47</v>
      </c>
      <c r="C14" s="73"/>
      <c r="D14" s="73"/>
      <c r="E14" s="75">
        <v>6200</v>
      </c>
      <c r="F14" s="75"/>
      <c r="G14" s="79">
        <v>16837257.960000001</v>
      </c>
      <c r="H14" s="79"/>
      <c r="I14" s="79">
        <v>6480345.1799999997</v>
      </c>
      <c r="J14" s="73"/>
      <c r="K14" s="104">
        <f t="shared" si="0"/>
        <v>10356912.780000001</v>
      </c>
      <c r="L14" s="73"/>
      <c r="M14" s="108"/>
    </row>
    <row r="15" spans="1:13" x14ac:dyDescent="0.25">
      <c r="A15" s="73"/>
      <c r="B15" s="73" t="s">
        <v>140</v>
      </c>
      <c r="C15" s="73"/>
      <c r="D15" s="73"/>
      <c r="E15" s="75">
        <v>6300</v>
      </c>
      <c r="F15" s="75"/>
      <c r="G15" s="79">
        <v>16627405.18</v>
      </c>
      <c r="H15" s="79"/>
      <c r="I15" s="79">
        <v>5983382.71</v>
      </c>
      <c r="J15" s="73"/>
      <c r="K15" s="104">
        <f t="shared" si="0"/>
        <v>10644022.469999999</v>
      </c>
      <c r="L15" s="73"/>
      <c r="M15" s="108"/>
    </row>
    <row r="16" spans="1:13" x14ac:dyDescent="0.25">
      <c r="A16" s="73"/>
      <c r="B16" s="73" t="s">
        <v>49</v>
      </c>
      <c r="C16" s="73"/>
      <c r="D16" s="73"/>
      <c r="E16" s="75">
        <v>6400</v>
      </c>
      <c r="F16" s="75"/>
      <c r="G16" s="80">
        <v>8392558.1999999993</v>
      </c>
      <c r="H16" s="79"/>
      <c r="I16" s="80">
        <v>2860218.18</v>
      </c>
      <c r="J16" s="73"/>
      <c r="K16" s="105">
        <f t="shared" si="0"/>
        <v>5532340.0199999996</v>
      </c>
      <c r="L16" s="73"/>
      <c r="M16" s="108"/>
    </row>
    <row r="17" spans="1:13" x14ac:dyDescent="0.25">
      <c r="A17" s="73"/>
      <c r="C17" s="73"/>
      <c r="D17" s="77" t="s">
        <v>89</v>
      </c>
      <c r="E17" s="75"/>
      <c r="F17" s="75"/>
      <c r="G17" s="81">
        <f>SUM(G13:G16)</f>
        <v>81244652.790000007</v>
      </c>
      <c r="H17" s="79"/>
      <c r="I17" s="81">
        <f>SUM(I12:I16)</f>
        <v>31106523.170000002</v>
      </c>
      <c r="J17" s="73"/>
      <c r="K17" s="81">
        <f>SUM(K12:K16)</f>
        <v>50138129.620000005</v>
      </c>
      <c r="L17" s="73"/>
      <c r="M17" s="109"/>
    </row>
    <row r="18" spans="1:13" x14ac:dyDescent="0.25">
      <c r="A18" s="77" t="s">
        <v>87</v>
      </c>
      <c r="B18" s="73"/>
      <c r="C18" s="73"/>
      <c r="D18" s="73"/>
      <c r="E18" s="75"/>
      <c r="F18" s="75"/>
      <c r="G18" s="79"/>
      <c r="H18" s="79"/>
      <c r="I18" s="79"/>
      <c r="J18" s="73"/>
      <c r="K18" s="104"/>
      <c r="L18" s="73"/>
      <c r="M18" s="108"/>
    </row>
    <row r="19" spans="1:13" x14ac:dyDescent="0.25">
      <c r="A19" s="73"/>
      <c r="B19" s="73" t="s">
        <v>50</v>
      </c>
      <c r="C19" s="73"/>
      <c r="D19" s="73"/>
      <c r="E19" s="75">
        <v>7100</v>
      </c>
      <c r="F19" s="75"/>
      <c r="G19" s="79">
        <v>2835486.09</v>
      </c>
      <c r="H19" s="79"/>
      <c r="I19" s="79">
        <v>746482.69</v>
      </c>
      <c r="J19" s="73"/>
      <c r="K19" s="104">
        <f t="shared" ref="K19:K27" si="1">+G19-I19</f>
        <v>2089003.4</v>
      </c>
      <c r="L19" s="73"/>
      <c r="M19" s="108"/>
    </row>
    <row r="20" spans="1:13" x14ac:dyDescent="0.25">
      <c r="A20" s="73"/>
      <c r="B20" s="73" t="s">
        <v>51</v>
      </c>
      <c r="C20" s="73"/>
      <c r="D20" s="73"/>
      <c r="E20" s="75">
        <v>7200</v>
      </c>
      <c r="F20" s="75"/>
      <c r="G20" s="79">
        <v>3075245.89</v>
      </c>
      <c r="H20" s="79"/>
      <c r="I20" s="79">
        <v>1160148.22</v>
      </c>
      <c r="J20" s="73"/>
      <c r="K20" s="104">
        <f t="shared" si="1"/>
        <v>1915097.6700000002</v>
      </c>
      <c r="L20" s="73"/>
      <c r="M20" s="108"/>
    </row>
    <row r="21" spans="1:13" x14ac:dyDescent="0.25">
      <c r="A21" s="73"/>
      <c r="B21" s="73" t="s">
        <v>52</v>
      </c>
      <c r="C21" s="73"/>
      <c r="D21" s="73"/>
      <c r="E21" s="75">
        <v>7300</v>
      </c>
      <c r="F21" s="75"/>
      <c r="G21" s="79">
        <v>34851671.590000004</v>
      </c>
      <c r="H21" s="79"/>
      <c r="I21" s="79">
        <v>13619502.49</v>
      </c>
      <c r="J21" s="73"/>
      <c r="K21" s="104">
        <f t="shared" si="1"/>
        <v>21232169.100000001</v>
      </c>
      <c r="L21" s="73"/>
      <c r="M21" s="108"/>
    </row>
    <row r="22" spans="1:13" x14ac:dyDescent="0.25">
      <c r="A22" s="73"/>
      <c r="B22" s="73" t="s">
        <v>141</v>
      </c>
      <c r="C22" s="73"/>
      <c r="D22" s="73"/>
      <c r="E22" s="75">
        <v>7400</v>
      </c>
      <c r="F22" s="75"/>
      <c r="G22" s="79">
        <v>1909086.98</v>
      </c>
      <c r="H22" s="79"/>
      <c r="I22" s="79">
        <v>673781.68</v>
      </c>
      <c r="J22" s="73"/>
      <c r="K22" s="104">
        <f t="shared" si="1"/>
        <v>1235305.2999999998</v>
      </c>
      <c r="L22" s="73"/>
      <c r="M22" s="108"/>
    </row>
    <row r="23" spans="1:13" x14ac:dyDescent="0.25">
      <c r="A23" s="73"/>
      <c r="B23" s="73" t="s">
        <v>54</v>
      </c>
      <c r="C23" s="73"/>
      <c r="D23" s="73"/>
      <c r="E23" s="75">
        <v>7500</v>
      </c>
      <c r="F23" s="75"/>
      <c r="G23" s="79">
        <v>5517813.3399999999</v>
      </c>
      <c r="H23" s="79"/>
      <c r="I23" s="79">
        <v>2048139.73</v>
      </c>
      <c r="J23" s="73"/>
      <c r="K23" s="104">
        <f t="shared" si="1"/>
        <v>3469673.61</v>
      </c>
      <c r="L23" s="73"/>
      <c r="M23" s="108"/>
    </row>
    <row r="24" spans="1:13" x14ac:dyDescent="0.25">
      <c r="A24" s="73"/>
      <c r="B24" s="73" t="s">
        <v>55</v>
      </c>
      <c r="C24" s="73"/>
      <c r="D24" s="73"/>
      <c r="E24" s="75">
        <v>7600</v>
      </c>
      <c r="F24" s="75"/>
      <c r="G24" s="79">
        <v>0.06</v>
      </c>
      <c r="H24" s="79"/>
      <c r="I24" s="79">
        <v>2969.1</v>
      </c>
      <c r="J24" s="73"/>
      <c r="K24" s="104">
        <f>+G24-I24</f>
        <v>-2969.04</v>
      </c>
      <c r="L24" s="73"/>
      <c r="M24" s="108"/>
    </row>
    <row r="25" spans="1:13" x14ac:dyDescent="0.25">
      <c r="A25" s="73"/>
      <c r="B25" s="73" t="s">
        <v>56</v>
      </c>
      <c r="C25" s="73"/>
      <c r="D25" s="73"/>
      <c r="E25" s="75">
        <v>7700</v>
      </c>
      <c r="F25" s="75"/>
      <c r="G25" s="79">
        <v>38007881.840000004</v>
      </c>
      <c r="H25" s="79"/>
      <c r="I25" s="79">
        <v>11338423.810000001</v>
      </c>
      <c r="J25" s="73"/>
      <c r="K25" s="104">
        <f t="shared" si="1"/>
        <v>26669458.030000001</v>
      </c>
      <c r="L25" s="73"/>
      <c r="M25" s="108"/>
    </row>
    <row r="26" spans="1:13" x14ac:dyDescent="0.25">
      <c r="A26" s="73"/>
      <c r="B26" s="73" t="s">
        <v>57</v>
      </c>
      <c r="C26" s="73"/>
      <c r="D26" s="73"/>
      <c r="E26" s="75">
        <v>7800</v>
      </c>
      <c r="F26" s="75"/>
      <c r="G26" s="79">
        <v>38393075.240000002</v>
      </c>
      <c r="H26" s="79"/>
      <c r="I26" s="79">
        <v>9461371.5500000007</v>
      </c>
      <c r="J26" s="73"/>
      <c r="K26" s="104">
        <f t="shared" si="1"/>
        <v>28931703.690000001</v>
      </c>
      <c r="L26" s="73"/>
      <c r="M26" s="108"/>
    </row>
    <row r="27" spans="1:13" x14ac:dyDescent="0.25">
      <c r="A27" s="73"/>
      <c r="B27" s="73" t="s">
        <v>58</v>
      </c>
      <c r="C27" s="73"/>
      <c r="D27" s="73"/>
      <c r="E27" s="75">
        <v>7900</v>
      </c>
      <c r="F27" s="75"/>
      <c r="G27" s="80">
        <v>51066868.759999998</v>
      </c>
      <c r="H27" s="79"/>
      <c r="I27" s="80">
        <v>18339027.43</v>
      </c>
      <c r="J27" s="73"/>
      <c r="K27" s="105">
        <f t="shared" si="1"/>
        <v>32727841.329999998</v>
      </c>
      <c r="L27" s="73"/>
      <c r="M27" s="108"/>
    </row>
    <row r="28" spans="1:13" x14ac:dyDescent="0.25">
      <c r="A28" s="73"/>
      <c r="C28" s="73"/>
      <c r="D28" s="77" t="s">
        <v>90</v>
      </c>
      <c r="E28" s="75"/>
      <c r="F28" s="75"/>
      <c r="G28" s="81">
        <f>SUM(G19:G27)</f>
        <v>175657129.78999999</v>
      </c>
      <c r="H28" s="79"/>
      <c r="I28" s="81">
        <f>SUM(I19:I27)</f>
        <v>57389846.699999996</v>
      </c>
      <c r="J28" s="73"/>
      <c r="K28" s="81">
        <f>SUM(K19:K27)</f>
        <v>118267283.09</v>
      </c>
      <c r="L28" s="73"/>
      <c r="M28" s="109"/>
    </row>
    <row r="29" spans="1:13" x14ac:dyDescent="0.25">
      <c r="A29" s="73"/>
      <c r="B29" s="73"/>
      <c r="C29" s="73"/>
      <c r="D29" s="73"/>
      <c r="E29" s="75"/>
      <c r="F29" s="75"/>
      <c r="G29" s="79"/>
      <c r="H29" s="79"/>
      <c r="I29" s="79"/>
      <c r="J29" s="73"/>
      <c r="K29" s="104"/>
      <c r="L29" s="73"/>
      <c r="M29" s="108"/>
    </row>
    <row r="30" spans="1:13" x14ac:dyDescent="0.25">
      <c r="A30" s="77" t="s">
        <v>61</v>
      </c>
      <c r="B30" s="73"/>
      <c r="C30" s="73"/>
      <c r="D30" s="73"/>
      <c r="E30" s="75">
        <v>8100</v>
      </c>
      <c r="F30" s="75"/>
      <c r="G30" s="84">
        <v>18203256.969999999</v>
      </c>
      <c r="H30" s="79"/>
      <c r="I30" s="84">
        <v>5958793.0800000001</v>
      </c>
      <c r="J30" s="73"/>
      <c r="K30" s="104">
        <f t="shared" ref="K30:K36" si="2">+G30-I30</f>
        <v>12244463.889999999</v>
      </c>
      <c r="L30" s="73"/>
      <c r="M30" s="109"/>
    </row>
    <row r="31" spans="1:13" x14ac:dyDescent="0.25">
      <c r="A31" s="77" t="s">
        <v>62</v>
      </c>
      <c r="B31" s="73"/>
      <c r="C31" s="73"/>
      <c r="D31" s="73"/>
      <c r="E31" s="75">
        <v>9100</v>
      </c>
      <c r="F31" s="75"/>
      <c r="G31" s="84">
        <v>1140261.96</v>
      </c>
      <c r="H31" s="79"/>
      <c r="I31" s="84">
        <v>220456.35</v>
      </c>
      <c r="J31" s="73"/>
      <c r="K31" s="104">
        <f t="shared" si="2"/>
        <v>919805.61</v>
      </c>
      <c r="L31" s="73"/>
      <c r="M31" s="109"/>
    </row>
    <row r="32" spans="1:13" x14ac:dyDescent="0.25">
      <c r="A32" s="77" t="s">
        <v>63</v>
      </c>
      <c r="B32" s="73"/>
      <c r="C32" s="73"/>
      <c r="D32" s="73"/>
      <c r="E32" s="75">
        <v>9200</v>
      </c>
      <c r="F32" s="75"/>
      <c r="G32" s="84">
        <v>2255571.02</v>
      </c>
      <c r="H32" s="79"/>
      <c r="I32" s="84">
        <v>653596.46</v>
      </c>
      <c r="J32" s="73"/>
      <c r="K32" s="104">
        <f t="shared" si="2"/>
        <v>1601974.56</v>
      </c>
      <c r="L32" s="73"/>
      <c r="M32" s="109"/>
    </row>
    <row r="33" spans="1:13" x14ac:dyDescent="0.25">
      <c r="A33" s="77" t="s">
        <v>144</v>
      </c>
      <c r="B33" s="73"/>
      <c r="C33" s="73"/>
      <c r="D33" s="73"/>
      <c r="E33" s="75"/>
      <c r="F33" s="75"/>
      <c r="G33" s="81"/>
      <c r="H33" s="79"/>
      <c r="I33" s="84"/>
      <c r="J33" s="73"/>
      <c r="K33" s="104"/>
      <c r="L33" s="73"/>
      <c r="M33" s="109"/>
    </row>
    <row r="34" spans="1:13" x14ac:dyDescent="0.25">
      <c r="A34" s="77"/>
      <c r="B34" s="73" t="s">
        <v>311</v>
      </c>
      <c r="C34" s="73"/>
      <c r="D34" s="73"/>
      <c r="E34" s="75" t="s">
        <v>274</v>
      </c>
      <c r="F34" s="75"/>
      <c r="G34" s="84">
        <v>0</v>
      </c>
      <c r="H34" s="79"/>
      <c r="I34" s="84">
        <v>0</v>
      </c>
      <c r="J34" s="73"/>
      <c r="K34" s="107">
        <f>+G34-I34</f>
        <v>0</v>
      </c>
      <c r="L34" s="73"/>
      <c r="M34" s="109"/>
    </row>
    <row r="35" spans="1:13" x14ac:dyDescent="0.25">
      <c r="A35" s="77"/>
      <c r="B35" s="73" t="s">
        <v>142</v>
      </c>
      <c r="C35" s="73"/>
      <c r="D35" s="73"/>
      <c r="E35" s="75" t="s">
        <v>210</v>
      </c>
      <c r="F35" s="75"/>
      <c r="G35" s="84">
        <v>170071.14</v>
      </c>
      <c r="H35" s="79"/>
      <c r="I35" s="84">
        <v>40186.71</v>
      </c>
      <c r="J35" s="73"/>
      <c r="K35" s="107">
        <f t="shared" si="2"/>
        <v>129884.43000000002</v>
      </c>
      <c r="L35" s="73"/>
      <c r="M35" s="109"/>
    </row>
    <row r="36" spans="1:13" x14ac:dyDescent="0.25">
      <c r="A36" s="77"/>
      <c r="B36" s="73" t="s">
        <v>143</v>
      </c>
      <c r="C36" s="73"/>
      <c r="D36" s="73"/>
      <c r="E36" s="75" t="s">
        <v>209</v>
      </c>
      <c r="F36" s="75"/>
      <c r="G36" s="84">
        <v>0</v>
      </c>
      <c r="H36" s="79"/>
      <c r="I36" s="84">
        <v>0</v>
      </c>
      <c r="J36" s="73"/>
      <c r="K36" s="107">
        <f t="shared" si="2"/>
        <v>0</v>
      </c>
      <c r="L36" s="73"/>
      <c r="M36" s="109"/>
    </row>
    <row r="37" spans="1:13" x14ac:dyDescent="0.25">
      <c r="A37" s="77" t="s">
        <v>211</v>
      </c>
      <c r="B37" s="73"/>
      <c r="C37" s="73"/>
      <c r="D37" s="73"/>
      <c r="E37" s="75">
        <v>9800</v>
      </c>
      <c r="F37" s="75"/>
      <c r="G37" s="80">
        <v>0</v>
      </c>
      <c r="H37" s="79"/>
      <c r="I37" s="80">
        <v>0</v>
      </c>
      <c r="J37" s="73"/>
      <c r="K37" s="105">
        <f>+G37-I37</f>
        <v>0</v>
      </c>
      <c r="L37" s="73"/>
      <c r="M37" s="109"/>
    </row>
    <row r="38" spans="1:13" ht="13.8" thickBot="1" x14ac:dyDescent="0.3">
      <c r="A38" s="77" t="s">
        <v>250</v>
      </c>
      <c r="B38" s="73"/>
      <c r="C38" s="73"/>
      <c r="D38" s="73"/>
      <c r="E38" s="75"/>
      <c r="F38" s="75"/>
      <c r="G38" s="98">
        <f>SUM(G30:G37)+G28+G17+G11</f>
        <v>715965192.69000006</v>
      </c>
      <c r="H38" s="79"/>
      <c r="I38" s="98">
        <f>SUM(I30:I37)+I28+I17+I11</f>
        <v>262387647.94</v>
      </c>
      <c r="J38" s="73"/>
      <c r="K38" s="99">
        <f>SUM(K30:K37)+K28+K17+K11</f>
        <v>453577544.74999994</v>
      </c>
      <c r="L38" s="73"/>
      <c r="M38" s="109"/>
    </row>
    <row r="39" spans="1:13" ht="13.8" thickTop="1" x14ac:dyDescent="0.25">
      <c r="A39" s="77"/>
      <c r="B39" s="73"/>
      <c r="C39" s="73"/>
      <c r="D39" s="73"/>
      <c r="E39" s="75"/>
      <c r="F39" s="75"/>
      <c r="G39" s="81"/>
      <c r="H39" s="79"/>
      <c r="I39" s="84"/>
      <c r="J39" s="73"/>
      <c r="K39" s="104"/>
      <c r="L39" s="73"/>
      <c r="M39" s="108"/>
    </row>
    <row r="40" spans="1:13" x14ac:dyDescent="0.25">
      <c r="A40" s="73" t="s">
        <v>263</v>
      </c>
      <c r="B40" s="73"/>
      <c r="C40" s="73"/>
      <c r="D40" s="73"/>
      <c r="E40" s="75">
        <v>2700</v>
      </c>
      <c r="F40" s="75"/>
      <c r="G40" s="84">
        <f>6026707.6+1500000</f>
        <v>7526707.5999999996</v>
      </c>
      <c r="H40" s="79"/>
      <c r="I40" s="107">
        <f>G40</f>
        <v>7526707.5999999996</v>
      </c>
      <c r="J40" s="93"/>
      <c r="K40" s="106"/>
      <c r="L40" s="73"/>
      <c r="M40" s="108"/>
    </row>
    <row r="41" spans="1:13" x14ac:dyDescent="0.25">
      <c r="A41" s="73" t="s">
        <v>297</v>
      </c>
      <c r="B41" s="73"/>
      <c r="C41" s="73"/>
      <c r="D41" s="73"/>
      <c r="E41" s="75">
        <v>2700</v>
      </c>
      <c r="F41" s="75"/>
      <c r="G41" s="84"/>
      <c r="H41" s="79"/>
      <c r="I41" s="107">
        <f>G41</f>
        <v>0</v>
      </c>
      <c r="J41" s="93"/>
      <c r="K41" s="106"/>
      <c r="L41" s="73"/>
      <c r="M41" s="108"/>
    </row>
    <row r="42" spans="1:13" x14ac:dyDescent="0.25">
      <c r="A42" s="73" t="s">
        <v>253</v>
      </c>
      <c r="B42" s="73"/>
      <c r="C42" s="73"/>
      <c r="D42" s="73"/>
      <c r="E42" s="75">
        <v>2700</v>
      </c>
      <c r="F42" s="75"/>
      <c r="G42" s="84">
        <v>3377259</v>
      </c>
      <c r="H42" s="79"/>
      <c r="I42" s="107">
        <f>G42</f>
        <v>3377259</v>
      </c>
      <c r="J42" s="84"/>
      <c r="K42" s="84"/>
      <c r="L42" s="73"/>
      <c r="M42" s="108"/>
    </row>
    <row r="43" spans="1:13" x14ac:dyDescent="0.25">
      <c r="A43" s="73" t="s">
        <v>243</v>
      </c>
      <c r="B43" s="73"/>
      <c r="C43" s="73"/>
      <c r="D43" s="73"/>
      <c r="E43" s="75"/>
      <c r="F43" s="75"/>
      <c r="G43" s="36"/>
      <c r="H43" s="36"/>
      <c r="I43" s="79">
        <f>K38</f>
        <v>453577544.74999994</v>
      </c>
      <c r="J43" s="84"/>
      <c r="K43" s="84"/>
      <c r="L43" s="73"/>
      <c r="M43" s="108"/>
    </row>
    <row r="44" spans="1:13" x14ac:dyDescent="0.25">
      <c r="A44" s="73"/>
      <c r="B44" s="73"/>
      <c r="C44" s="73"/>
      <c r="D44" s="73"/>
      <c r="E44" s="75"/>
      <c r="F44" s="75"/>
      <c r="G44" s="81"/>
      <c r="H44" s="79"/>
      <c r="I44" s="107"/>
      <c r="J44" s="84"/>
      <c r="K44" s="84"/>
      <c r="L44" s="73"/>
      <c r="M44" s="108"/>
    </row>
    <row r="45" spans="1:13" ht="13.8" thickBot="1" x14ac:dyDescent="0.3">
      <c r="A45" s="77" t="s">
        <v>153</v>
      </c>
      <c r="B45" s="73"/>
      <c r="C45" s="73"/>
      <c r="D45" s="73"/>
      <c r="E45" s="75"/>
      <c r="F45" s="75"/>
      <c r="G45" s="99">
        <f>SUM(G38:G44)</f>
        <v>726869159.29000008</v>
      </c>
      <c r="H45" s="79"/>
      <c r="I45" s="99">
        <f>SUM(I38:I44)</f>
        <v>726869159.28999996</v>
      </c>
      <c r="J45" s="84"/>
      <c r="K45" s="98"/>
      <c r="L45" s="73"/>
      <c r="M45" s="108"/>
    </row>
    <row r="46" spans="1:13" ht="13.8" thickTop="1" x14ac:dyDescent="0.25">
      <c r="E46" s="65"/>
      <c r="F46" s="65"/>
    </row>
    <row r="47" spans="1:13" x14ac:dyDescent="0.25">
      <c r="E47" s="65"/>
      <c r="F47" s="65"/>
    </row>
    <row r="48" spans="1:13" x14ac:dyDescent="0.25">
      <c r="E48" s="65"/>
      <c r="F48" s="65"/>
    </row>
    <row r="49" spans="5:9" ht="14.4" x14ac:dyDescent="0.35">
      <c r="E49" s="65"/>
      <c r="F49" s="65"/>
      <c r="G49" s="156">
        <f>'General Rev 3 '!G75-'General Exp Page 4'!G45</f>
        <v>0</v>
      </c>
      <c r="H49" s="157"/>
      <c r="I49" s="156">
        <f>'General Rev 3 '!I75-'General Exp Page 4'!I45</f>
        <v>0</v>
      </c>
    </row>
    <row r="50" spans="5:9" x14ac:dyDescent="0.25">
      <c r="E50" s="65"/>
      <c r="F50" s="65"/>
      <c r="G50" s="113"/>
    </row>
    <row r="51" spans="5:9" x14ac:dyDescent="0.25">
      <c r="E51" s="65"/>
      <c r="F51" s="65"/>
    </row>
    <row r="52" spans="5:9" x14ac:dyDescent="0.25">
      <c r="E52" s="65"/>
      <c r="F52" s="65"/>
      <c r="G52" s="36"/>
    </row>
    <row r="53" spans="5:9" x14ac:dyDescent="0.25">
      <c r="E53" s="65"/>
      <c r="F53" s="65"/>
    </row>
    <row r="54" spans="5:9" x14ac:dyDescent="0.25">
      <c r="E54" s="65"/>
      <c r="F54" s="65"/>
      <c r="G54" s="36"/>
    </row>
    <row r="55" spans="5:9" x14ac:dyDescent="0.25">
      <c r="E55" s="65"/>
      <c r="F55" s="65"/>
    </row>
    <row r="56" spans="5:9" x14ac:dyDescent="0.25">
      <c r="E56" s="65"/>
      <c r="F56" s="65"/>
    </row>
    <row r="57" spans="5:9" x14ac:dyDescent="0.25">
      <c r="E57" s="65"/>
      <c r="F57" s="65"/>
    </row>
    <row r="58" spans="5:9" x14ac:dyDescent="0.25">
      <c r="E58" s="65"/>
      <c r="F58" s="65"/>
    </row>
    <row r="59" spans="5:9" x14ac:dyDescent="0.25">
      <c r="E59" s="65"/>
      <c r="F59" s="65"/>
    </row>
    <row r="60" spans="5:9" x14ac:dyDescent="0.25">
      <c r="E60" s="65"/>
      <c r="F60" s="65"/>
    </row>
    <row r="61" spans="5:9" x14ac:dyDescent="0.25">
      <c r="E61" s="65"/>
      <c r="F61" s="65"/>
    </row>
    <row r="62" spans="5:9" x14ac:dyDescent="0.25">
      <c r="E62" s="65"/>
      <c r="F62" s="65"/>
    </row>
    <row r="63" spans="5:9" x14ac:dyDescent="0.25">
      <c r="E63" s="65"/>
      <c r="F63" s="65"/>
    </row>
    <row r="64" spans="5:9" x14ac:dyDescent="0.25">
      <c r="E64" s="65"/>
      <c r="F64" s="65"/>
    </row>
    <row r="65" spans="5:6" x14ac:dyDescent="0.25">
      <c r="E65" s="65"/>
      <c r="F65" s="65"/>
    </row>
    <row r="66" spans="5:6" x14ac:dyDescent="0.25">
      <c r="E66" s="65"/>
      <c r="F66" s="65"/>
    </row>
    <row r="67" spans="5:6" x14ac:dyDescent="0.25">
      <c r="E67" s="65"/>
      <c r="F67" s="65"/>
    </row>
    <row r="68" spans="5:6" x14ac:dyDescent="0.25">
      <c r="E68" s="65"/>
      <c r="F68" s="65"/>
    </row>
    <row r="69" spans="5:6" x14ac:dyDescent="0.25">
      <c r="E69" s="65"/>
      <c r="F69" s="65"/>
    </row>
    <row r="70" spans="5:6" x14ac:dyDescent="0.25">
      <c r="E70" s="65"/>
      <c r="F70" s="65"/>
    </row>
    <row r="71" spans="5:6" x14ac:dyDescent="0.25">
      <c r="E71" s="65"/>
      <c r="F71" s="65"/>
    </row>
    <row r="72" spans="5:6" x14ac:dyDescent="0.25">
      <c r="E72" s="65"/>
      <c r="F72" s="65"/>
    </row>
    <row r="73" spans="5:6" x14ac:dyDescent="0.25">
      <c r="E73" s="65"/>
      <c r="F73" s="65"/>
    </row>
    <row r="74" spans="5:6" x14ac:dyDescent="0.25">
      <c r="E74" s="65"/>
      <c r="F74" s="65"/>
    </row>
    <row r="75" spans="5:6" x14ac:dyDescent="0.25">
      <c r="E75" s="65"/>
      <c r="F75" s="65"/>
    </row>
    <row r="76" spans="5:6" x14ac:dyDescent="0.25">
      <c r="E76" s="65"/>
      <c r="F76" s="65"/>
    </row>
    <row r="77" spans="5:6" x14ac:dyDescent="0.25">
      <c r="E77" s="65"/>
      <c r="F77" s="65"/>
    </row>
    <row r="78" spans="5:6" x14ac:dyDescent="0.25">
      <c r="E78" s="65"/>
      <c r="F78" s="65"/>
    </row>
    <row r="79" spans="5:6" x14ac:dyDescent="0.25">
      <c r="E79" s="65"/>
      <c r="F79" s="65"/>
    </row>
    <row r="80" spans="5:6" x14ac:dyDescent="0.25">
      <c r="E80" s="65"/>
      <c r="F80" s="65"/>
    </row>
    <row r="81" spans="5:6" x14ac:dyDescent="0.25">
      <c r="E81" s="65"/>
      <c r="F81" s="65"/>
    </row>
    <row r="82" spans="5:6" x14ac:dyDescent="0.25">
      <c r="E82" s="65"/>
      <c r="F82" s="65"/>
    </row>
    <row r="83" spans="5:6" x14ac:dyDescent="0.25">
      <c r="E83" s="65"/>
      <c r="F83" s="65"/>
    </row>
    <row r="84" spans="5:6" x14ac:dyDescent="0.25">
      <c r="E84" s="65"/>
      <c r="F84" s="65"/>
    </row>
    <row r="85" spans="5:6" x14ac:dyDescent="0.25">
      <c r="E85" s="65"/>
      <c r="F85" s="65"/>
    </row>
    <row r="86" spans="5:6" x14ac:dyDescent="0.25">
      <c r="E86" s="65"/>
      <c r="F86" s="65"/>
    </row>
    <row r="87" spans="5:6" x14ac:dyDescent="0.25">
      <c r="E87" s="65"/>
      <c r="F87" s="65"/>
    </row>
    <row r="88" spans="5:6" x14ac:dyDescent="0.25">
      <c r="E88" s="65"/>
      <c r="F88" s="65"/>
    </row>
    <row r="89" spans="5:6" x14ac:dyDescent="0.25">
      <c r="E89" s="65"/>
      <c r="F89" s="65"/>
    </row>
    <row r="90" spans="5:6" x14ac:dyDescent="0.25">
      <c r="E90" s="65"/>
      <c r="F90" s="65"/>
    </row>
    <row r="91" spans="5:6" x14ac:dyDescent="0.25">
      <c r="E91" s="65"/>
      <c r="F91" s="65"/>
    </row>
    <row r="92" spans="5:6" x14ac:dyDescent="0.25">
      <c r="E92" s="65"/>
      <c r="F92" s="65"/>
    </row>
    <row r="93" spans="5:6" x14ac:dyDescent="0.25">
      <c r="E93" s="65"/>
      <c r="F93" s="65"/>
    </row>
    <row r="94" spans="5:6" x14ac:dyDescent="0.25">
      <c r="E94" s="65"/>
      <c r="F94" s="65"/>
    </row>
    <row r="95" spans="5:6" x14ac:dyDescent="0.25">
      <c r="E95" s="65"/>
      <c r="F95" s="65"/>
    </row>
    <row r="96" spans="5:6" x14ac:dyDescent="0.25">
      <c r="E96" s="65"/>
      <c r="F96" s="65"/>
    </row>
    <row r="97" spans="5:6" x14ac:dyDescent="0.25">
      <c r="E97" s="65"/>
      <c r="F97" s="65"/>
    </row>
    <row r="98" spans="5:6" x14ac:dyDescent="0.25">
      <c r="E98" s="65"/>
      <c r="F98" s="65"/>
    </row>
    <row r="99" spans="5:6" x14ac:dyDescent="0.25">
      <c r="E99" s="65"/>
      <c r="F99" s="65"/>
    </row>
    <row r="100" spans="5:6" x14ac:dyDescent="0.25">
      <c r="E100" s="65"/>
      <c r="F100" s="65"/>
    </row>
    <row r="101" spans="5:6" x14ac:dyDescent="0.25">
      <c r="E101" s="65"/>
      <c r="F101" s="65"/>
    </row>
    <row r="102" spans="5:6" x14ac:dyDescent="0.25">
      <c r="E102" s="65"/>
      <c r="F102" s="65"/>
    </row>
    <row r="103" spans="5:6" x14ac:dyDescent="0.25">
      <c r="E103" s="65"/>
      <c r="F103" s="65"/>
    </row>
    <row r="104" spans="5:6" x14ac:dyDescent="0.25">
      <c r="E104" s="65"/>
      <c r="F104" s="65"/>
    </row>
    <row r="105" spans="5:6" x14ac:dyDescent="0.25">
      <c r="E105" s="65"/>
      <c r="F105" s="65"/>
    </row>
    <row r="106" spans="5:6" x14ac:dyDescent="0.25">
      <c r="E106" s="65"/>
      <c r="F106" s="65"/>
    </row>
    <row r="107" spans="5:6" x14ac:dyDescent="0.25">
      <c r="E107" s="65"/>
      <c r="F107" s="65"/>
    </row>
    <row r="108" spans="5:6" x14ac:dyDescent="0.25">
      <c r="E108" s="65"/>
      <c r="F108" s="65"/>
    </row>
    <row r="109" spans="5:6" x14ac:dyDescent="0.25">
      <c r="E109" s="65"/>
      <c r="F109" s="65"/>
    </row>
    <row r="110" spans="5:6" x14ac:dyDescent="0.25">
      <c r="E110" s="65"/>
      <c r="F110" s="65"/>
    </row>
    <row r="111" spans="5:6" x14ac:dyDescent="0.25">
      <c r="E111" s="65"/>
      <c r="F111" s="65"/>
    </row>
    <row r="112" spans="5:6" x14ac:dyDescent="0.25">
      <c r="E112" s="65"/>
      <c r="F112" s="65"/>
    </row>
    <row r="113" spans="5:6" x14ac:dyDescent="0.25">
      <c r="E113" s="65"/>
      <c r="F113" s="65"/>
    </row>
    <row r="114" spans="5:6" x14ac:dyDescent="0.25">
      <c r="E114" s="65"/>
      <c r="F114" s="65"/>
    </row>
    <row r="115" spans="5:6" x14ac:dyDescent="0.25">
      <c r="E115" s="65"/>
      <c r="F115" s="65"/>
    </row>
    <row r="116" spans="5:6" x14ac:dyDescent="0.25">
      <c r="E116" s="65"/>
      <c r="F116" s="65"/>
    </row>
    <row r="117" spans="5:6" x14ac:dyDescent="0.25">
      <c r="E117" s="65"/>
      <c r="F117" s="65"/>
    </row>
    <row r="118" spans="5:6" x14ac:dyDescent="0.25">
      <c r="E118" s="65"/>
      <c r="F118" s="65"/>
    </row>
    <row r="119" spans="5:6" x14ac:dyDescent="0.25">
      <c r="E119" s="65"/>
      <c r="F119" s="65"/>
    </row>
    <row r="120" spans="5:6" x14ac:dyDescent="0.25">
      <c r="E120" s="65"/>
      <c r="F120" s="65"/>
    </row>
    <row r="121" spans="5:6" x14ac:dyDescent="0.25">
      <c r="E121" s="65"/>
      <c r="F121" s="65"/>
    </row>
    <row r="122" spans="5:6" x14ac:dyDescent="0.25">
      <c r="E122" s="65"/>
      <c r="F122" s="65"/>
    </row>
    <row r="123" spans="5:6" x14ac:dyDescent="0.25">
      <c r="E123" s="65"/>
      <c r="F123" s="65"/>
    </row>
    <row r="124" spans="5:6" x14ac:dyDescent="0.25">
      <c r="E124" s="65"/>
      <c r="F124" s="65"/>
    </row>
    <row r="125" spans="5:6" x14ac:dyDescent="0.25">
      <c r="E125" s="65"/>
      <c r="F125" s="65"/>
    </row>
    <row r="126" spans="5:6" x14ac:dyDescent="0.25">
      <c r="E126" s="65"/>
      <c r="F126" s="65"/>
    </row>
    <row r="127" spans="5:6" x14ac:dyDescent="0.25">
      <c r="E127" s="65"/>
      <c r="F127" s="65"/>
    </row>
    <row r="128" spans="5:6" x14ac:dyDescent="0.25">
      <c r="E128" s="65"/>
      <c r="F128" s="65"/>
    </row>
    <row r="129" spans="5:6" x14ac:dyDescent="0.25">
      <c r="E129" s="65"/>
      <c r="F129" s="65"/>
    </row>
    <row r="130" spans="5:6" x14ac:dyDescent="0.25">
      <c r="E130" s="65"/>
      <c r="F130" s="65"/>
    </row>
    <row r="131" spans="5:6" x14ac:dyDescent="0.25">
      <c r="E131" s="65"/>
      <c r="F131" s="65"/>
    </row>
    <row r="132" spans="5:6" x14ac:dyDescent="0.25">
      <c r="E132" s="65"/>
      <c r="F132" s="65"/>
    </row>
    <row r="133" spans="5:6" x14ac:dyDescent="0.25">
      <c r="E133" s="65"/>
      <c r="F133" s="65"/>
    </row>
    <row r="134" spans="5:6" x14ac:dyDescent="0.25">
      <c r="E134" s="65"/>
      <c r="F134" s="65"/>
    </row>
    <row r="135" spans="5:6" x14ac:dyDescent="0.25">
      <c r="E135" s="65"/>
      <c r="F135" s="65"/>
    </row>
    <row r="136" spans="5:6" x14ac:dyDescent="0.25">
      <c r="E136" s="65"/>
      <c r="F136" s="65"/>
    </row>
    <row r="137" spans="5:6" x14ac:dyDescent="0.25">
      <c r="E137" s="65"/>
      <c r="F137" s="65"/>
    </row>
    <row r="138" spans="5:6" x14ac:dyDescent="0.25">
      <c r="E138" s="65"/>
      <c r="F138" s="65"/>
    </row>
    <row r="139" spans="5:6" x14ac:dyDescent="0.25">
      <c r="E139" s="65"/>
      <c r="F139" s="65"/>
    </row>
    <row r="140" spans="5:6" x14ac:dyDescent="0.25">
      <c r="E140" s="65"/>
      <c r="F140" s="65"/>
    </row>
    <row r="141" spans="5:6" x14ac:dyDescent="0.25">
      <c r="E141" s="65"/>
      <c r="F141" s="65"/>
    </row>
    <row r="142" spans="5:6" x14ac:dyDescent="0.25">
      <c r="E142" s="65"/>
      <c r="F142" s="65"/>
    </row>
    <row r="143" spans="5:6" x14ac:dyDescent="0.25">
      <c r="E143" s="65"/>
      <c r="F143" s="65"/>
    </row>
    <row r="144" spans="5:6" x14ac:dyDescent="0.25">
      <c r="E144" s="65"/>
      <c r="F144" s="65"/>
    </row>
    <row r="145" spans="5:6" x14ac:dyDescent="0.25">
      <c r="E145" s="65"/>
      <c r="F145" s="65"/>
    </row>
    <row r="146" spans="5:6" x14ac:dyDescent="0.25">
      <c r="E146" s="65"/>
      <c r="F146" s="65"/>
    </row>
    <row r="147" spans="5:6" x14ac:dyDescent="0.25">
      <c r="E147" s="65"/>
      <c r="F147" s="65"/>
    </row>
    <row r="148" spans="5:6" x14ac:dyDescent="0.25">
      <c r="E148" s="65"/>
      <c r="F148" s="65"/>
    </row>
    <row r="149" spans="5:6" x14ac:dyDescent="0.25">
      <c r="E149" s="65"/>
      <c r="F149" s="65"/>
    </row>
    <row r="150" spans="5:6" x14ac:dyDescent="0.25">
      <c r="E150" s="65"/>
      <c r="F150" s="65"/>
    </row>
    <row r="151" spans="5:6" x14ac:dyDescent="0.25">
      <c r="E151" s="65"/>
      <c r="F151" s="65"/>
    </row>
    <row r="152" spans="5:6" x14ac:dyDescent="0.25">
      <c r="E152" s="65"/>
      <c r="F152" s="65"/>
    </row>
    <row r="153" spans="5:6" x14ac:dyDescent="0.25">
      <c r="E153" s="65"/>
      <c r="F153" s="65"/>
    </row>
    <row r="154" spans="5:6" x14ac:dyDescent="0.25">
      <c r="E154" s="65"/>
      <c r="F154" s="65"/>
    </row>
    <row r="155" spans="5:6" x14ac:dyDescent="0.25">
      <c r="E155" s="65"/>
      <c r="F155" s="65"/>
    </row>
    <row r="156" spans="5:6" x14ac:dyDescent="0.25">
      <c r="E156" s="65"/>
      <c r="F156" s="65"/>
    </row>
    <row r="157" spans="5:6" x14ac:dyDescent="0.25">
      <c r="E157" s="65"/>
      <c r="F157" s="65"/>
    </row>
    <row r="158" spans="5:6" x14ac:dyDescent="0.25">
      <c r="E158" s="65"/>
      <c r="F158" s="65"/>
    </row>
    <row r="159" spans="5:6" x14ac:dyDescent="0.25">
      <c r="E159" s="65"/>
      <c r="F159" s="65"/>
    </row>
    <row r="160" spans="5:6" x14ac:dyDescent="0.25">
      <c r="E160" s="65"/>
      <c r="F160" s="65"/>
    </row>
    <row r="161" spans="5:6" x14ac:dyDescent="0.25">
      <c r="E161" s="65"/>
      <c r="F161" s="65"/>
    </row>
    <row r="162" spans="5:6" x14ac:dyDescent="0.25">
      <c r="E162" s="65"/>
      <c r="F162" s="65"/>
    </row>
    <row r="163" spans="5:6" x14ac:dyDescent="0.25">
      <c r="E163" s="65"/>
      <c r="F163" s="65"/>
    </row>
    <row r="164" spans="5:6" x14ac:dyDescent="0.25">
      <c r="E164" s="65"/>
      <c r="F164" s="65"/>
    </row>
    <row r="165" spans="5:6" x14ac:dyDescent="0.25">
      <c r="E165" s="65"/>
      <c r="F165" s="65"/>
    </row>
    <row r="166" spans="5:6" x14ac:dyDescent="0.25">
      <c r="E166" s="65"/>
      <c r="F166" s="65"/>
    </row>
    <row r="167" spans="5:6" x14ac:dyDescent="0.25">
      <c r="E167" s="65"/>
      <c r="F167" s="65"/>
    </row>
    <row r="168" spans="5:6" x14ac:dyDescent="0.25">
      <c r="E168" s="65"/>
      <c r="F168" s="65"/>
    </row>
    <row r="169" spans="5:6" x14ac:dyDescent="0.25">
      <c r="E169" s="65"/>
      <c r="F169" s="65"/>
    </row>
    <row r="170" spans="5:6" x14ac:dyDescent="0.25">
      <c r="E170" s="65"/>
      <c r="F170" s="65"/>
    </row>
    <row r="171" spans="5:6" x14ac:dyDescent="0.25">
      <c r="E171" s="65"/>
      <c r="F171" s="65"/>
    </row>
    <row r="172" spans="5:6" x14ac:dyDescent="0.25">
      <c r="E172" s="65"/>
      <c r="F172" s="65"/>
    </row>
    <row r="173" spans="5:6" x14ac:dyDescent="0.25">
      <c r="E173" s="65"/>
      <c r="F173" s="65"/>
    </row>
    <row r="174" spans="5:6" x14ac:dyDescent="0.25">
      <c r="E174" s="65"/>
      <c r="F174" s="65"/>
    </row>
    <row r="175" spans="5:6" x14ac:dyDescent="0.25">
      <c r="E175" s="65"/>
      <c r="F175" s="65"/>
    </row>
    <row r="176" spans="5:6" x14ac:dyDescent="0.25">
      <c r="E176" s="65"/>
      <c r="F176" s="65"/>
    </row>
    <row r="177" spans="5:6" x14ac:dyDescent="0.25">
      <c r="E177" s="65"/>
      <c r="F177" s="65"/>
    </row>
    <row r="178" spans="5:6" x14ac:dyDescent="0.25">
      <c r="E178" s="65"/>
      <c r="F178" s="65"/>
    </row>
    <row r="179" spans="5:6" x14ac:dyDescent="0.25">
      <c r="E179" s="65"/>
      <c r="F179" s="65"/>
    </row>
    <row r="180" spans="5:6" x14ac:dyDescent="0.25">
      <c r="E180" s="65"/>
      <c r="F180" s="65"/>
    </row>
    <row r="181" spans="5:6" x14ac:dyDescent="0.25">
      <c r="E181" s="65"/>
      <c r="F181" s="65"/>
    </row>
    <row r="182" spans="5:6" x14ac:dyDescent="0.25">
      <c r="E182" s="65"/>
      <c r="F182" s="65"/>
    </row>
    <row r="183" spans="5:6" x14ac:dyDescent="0.25">
      <c r="E183" s="65"/>
      <c r="F183" s="65"/>
    </row>
    <row r="184" spans="5:6" x14ac:dyDescent="0.25">
      <c r="E184" s="65"/>
      <c r="F184" s="65"/>
    </row>
    <row r="185" spans="5:6" x14ac:dyDescent="0.25">
      <c r="E185" s="65"/>
      <c r="F185" s="65"/>
    </row>
    <row r="186" spans="5:6" x14ac:dyDescent="0.25">
      <c r="E186" s="65"/>
      <c r="F186" s="65"/>
    </row>
    <row r="187" spans="5:6" x14ac:dyDescent="0.25">
      <c r="E187" s="65"/>
      <c r="F187" s="65"/>
    </row>
    <row r="188" spans="5:6" x14ac:dyDescent="0.25">
      <c r="E188" s="65"/>
      <c r="F188" s="65"/>
    </row>
    <row r="189" spans="5:6" x14ac:dyDescent="0.25">
      <c r="E189" s="65"/>
      <c r="F189" s="65"/>
    </row>
    <row r="190" spans="5:6" x14ac:dyDescent="0.25">
      <c r="E190" s="65"/>
      <c r="F190" s="65"/>
    </row>
    <row r="191" spans="5:6" x14ac:dyDescent="0.25">
      <c r="E191" s="65"/>
      <c r="F191" s="65"/>
    </row>
    <row r="192" spans="5:6" x14ac:dyDescent="0.25">
      <c r="E192" s="65"/>
      <c r="F192" s="65"/>
    </row>
    <row r="193" spans="5:6" x14ac:dyDescent="0.25">
      <c r="E193" s="65"/>
      <c r="F193" s="65"/>
    </row>
    <row r="194" spans="5:6" x14ac:dyDescent="0.25">
      <c r="E194" s="65"/>
      <c r="F194" s="65"/>
    </row>
    <row r="195" spans="5:6" x14ac:dyDescent="0.25">
      <c r="E195" s="65"/>
      <c r="F195" s="65"/>
    </row>
    <row r="196" spans="5:6" x14ac:dyDescent="0.25">
      <c r="E196" s="65"/>
      <c r="F196" s="65"/>
    </row>
    <row r="197" spans="5:6" x14ac:dyDescent="0.25">
      <c r="E197" s="65"/>
      <c r="F197" s="65"/>
    </row>
    <row r="198" spans="5:6" x14ac:dyDescent="0.25">
      <c r="E198" s="65"/>
      <c r="F198" s="65"/>
    </row>
    <row r="199" spans="5:6" x14ac:dyDescent="0.25">
      <c r="E199" s="65"/>
      <c r="F199" s="65"/>
    </row>
    <row r="200" spans="5:6" x14ac:dyDescent="0.25">
      <c r="E200" s="65"/>
      <c r="F200" s="65"/>
    </row>
    <row r="201" spans="5:6" x14ac:dyDescent="0.25">
      <c r="E201" s="65"/>
      <c r="F201" s="65"/>
    </row>
    <row r="202" spans="5:6" x14ac:dyDescent="0.25">
      <c r="E202" s="65"/>
      <c r="F202" s="65"/>
    </row>
    <row r="203" spans="5:6" x14ac:dyDescent="0.25">
      <c r="E203" s="65"/>
      <c r="F203" s="65"/>
    </row>
    <row r="204" spans="5:6" x14ac:dyDescent="0.25">
      <c r="E204" s="65"/>
      <c r="F204" s="65"/>
    </row>
    <row r="205" spans="5:6" x14ac:dyDescent="0.25">
      <c r="E205" s="65"/>
      <c r="F205" s="65"/>
    </row>
    <row r="206" spans="5:6" x14ac:dyDescent="0.25">
      <c r="E206" s="65"/>
      <c r="F206" s="65"/>
    </row>
    <row r="207" spans="5:6" x14ac:dyDescent="0.25">
      <c r="E207" s="65"/>
      <c r="F207" s="65"/>
    </row>
    <row r="208" spans="5:6" x14ac:dyDescent="0.25">
      <c r="E208" s="65"/>
      <c r="F208" s="65"/>
    </row>
    <row r="209" spans="5:6" x14ac:dyDescent="0.25">
      <c r="E209" s="65"/>
      <c r="F209" s="65"/>
    </row>
    <row r="210" spans="5:6" x14ac:dyDescent="0.25">
      <c r="E210" s="65"/>
      <c r="F210" s="65"/>
    </row>
    <row r="211" spans="5:6" x14ac:dyDescent="0.25">
      <c r="E211" s="65"/>
      <c r="F211" s="65"/>
    </row>
    <row r="212" spans="5:6" x14ac:dyDescent="0.25">
      <c r="E212" s="65"/>
      <c r="F212" s="65"/>
    </row>
    <row r="213" spans="5:6" x14ac:dyDescent="0.25">
      <c r="E213" s="65"/>
      <c r="F213" s="65"/>
    </row>
    <row r="214" spans="5:6" x14ac:dyDescent="0.25">
      <c r="E214" s="65"/>
      <c r="F214" s="65"/>
    </row>
    <row r="215" spans="5:6" x14ac:dyDescent="0.25">
      <c r="E215" s="65"/>
      <c r="F215" s="65"/>
    </row>
    <row r="216" spans="5:6" x14ac:dyDescent="0.25">
      <c r="E216" s="65"/>
      <c r="F216" s="65"/>
    </row>
    <row r="217" spans="5:6" x14ac:dyDescent="0.25">
      <c r="E217" s="65"/>
      <c r="F217" s="65"/>
    </row>
    <row r="218" spans="5:6" x14ac:dyDescent="0.25">
      <c r="E218" s="65"/>
      <c r="F218" s="65"/>
    </row>
    <row r="219" spans="5:6" x14ac:dyDescent="0.25">
      <c r="E219" s="65"/>
      <c r="F219" s="65"/>
    </row>
    <row r="220" spans="5:6" x14ac:dyDescent="0.25">
      <c r="E220" s="65"/>
      <c r="F220" s="65"/>
    </row>
    <row r="221" spans="5:6" x14ac:dyDescent="0.25">
      <c r="E221" s="65"/>
      <c r="F221" s="65"/>
    </row>
    <row r="222" spans="5:6" x14ac:dyDescent="0.25">
      <c r="E222" s="65"/>
      <c r="F222" s="65"/>
    </row>
    <row r="223" spans="5:6" x14ac:dyDescent="0.25">
      <c r="E223" s="65"/>
      <c r="F223" s="65"/>
    </row>
    <row r="224" spans="5:6" x14ac:dyDescent="0.25">
      <c r="E224" s="65"/>
      <c r="F224" s="65"/>
    </row>
    <row r="225" spans="5:6" x14ac:dyDescent="0.25">
      <c r="E225" s="65"/>
      <c r="F225" s="65"/>
    </row>
    <row r="226" spans="5:6" x14ac:dyDescent="0.25">
      <c r="E226" s="65"/>
      <c r="F226" s="65"/>
    </row>
    <row r="227" spans="5:6" x14ac:dyDescent="0.25">
      <c r="E227" s="65"/>
      <c r="F227" s="65"/>
    </row>
    <row r="228" spans="5:6" x14ac:dyDescent="0.25">
      <c r="E228" s="65"/>
      <c r="F228" s="65"/>
    </row>
    <row r="229" spans="5:6" x14ac:dyDescent="0.25">
      <c r="E229" s="65"/>
      <c r="F229" s="65"/>
    </row>
    <row r="230" spans="5:6" x14ac:dyDescent="0.25">
      <c r="E230" s="65"/>
      <c r="F230" s="65"/>
    </row>
    <row r="231" spans="5:6" x14ac:dyDescent="0.25">
      <c r="E231" s="65"/>
      <c r="F231" s="65"/>
    </row>
    <row r="232" spans="5:6" x14ac:dyDescent="0.25">
      <c r="E232" s="65"/>
      <c r="F232" s="65"/>
    </row>
    <row r="233" spans="5:6" x14ac:dyDescent="0.25">
      <c r="E233" s="65"/>
      <c r="F233" s="65"/>
    </row>
    <row r="234" spans="5:6" x14ac:dyDescent="0.25">
      <c r="E234" s="65"/>
      <c r="F234" s="65"/>
    </row>
    <row r="235" spans="5:6" x14ac:dyDescent="0.25">
      <c r="E235" s="65"/>
      <c r="F235" s="65"/>
    </row>
    <row r="236" spans="5:6" x14ac:dyDescent="0.25">
      <c r="E236" s="65"/>
      <c r="F236" s="65"/>
    </row>
    <row r="237" spans="5:6" x14ac:dyDescent="0.25">
      <c r="E237" s="65"/>
      <c r="F237" s="65"/>
    </row>
    <row r="238" spans="5:6" x14ac:dyDescent="0.25">
      <c r="E238" s="65"/>
      <c r="F238" s="65"/>
    </row>
    <row r="239" spans="5:6" x14ac:dyDescent="0.25">
      <c r="E239" s="65"/>
      <c r="F239" s="65"/>
    </row>
    <row r="240" spans="5:6" x14ac:dyDescent="0.25">
      <c r="E240" s="65"/>
      <c r="F240" s="65"/>
    </row>
    <row r="241" spans="5:6" x14ac:dyDescent="0.25">
      <c r="E241" s="65"/>
      <c r="F241" s="65"/>
    </row>
    <row r="242" spans="5:6" x14ac:dyDescent="0.25">
      <c r="E242" s="65"/>
      <c r="F242" s="65"/>
    </row>
    <row r="243" spans="5:6" x14ac:dyDescent="0.25">
      <c r="E243" s="65"/>
      <c r="F243" s="65"/>
    </row>
    <row r="244" spans="5:6" x14ac:dyDescent="0.25">
      <c r="E244" s="65"/>
      <c r="F244" s="65"/>
    </row>
    <row r="245" spans="5:6" x14ac:dyDescent="0.25">
      <c r="E245" s="65"/>
      <c r="F245" s="65"/>
    </row>
    <row r="246" spans="5:6" x14ac:dyDescent="0.25">
      <c r="E246" s="65"/>
      <c r="F246" s="65"/>
    </row>
    <row r="247" spans="5:6" x14ac:dyDescent="0.25">
      <c r="E247" s="65"/>
      <c r="F247" s="65"/>
    </row>
    <row r="248" spans="5:6" x14ac:dyDescent="0.25">
      <c r="E248" s="65"/>
      <c r="F248" s="65"/>
    </row>
    <row r="249" spans="5:6" x14ac:dyDescent="0.25">
      <c r="E249" s="65"/>
      <c r="F249" s="65"/>
    </row>
    <row r="250" spans="5:6" x14ac:dyDescent="0.25">
      <c r="E250" s="65"/>
      <c r="F250" s="65"/>
    </row>
    <row r="251" spans="5:6" x14ac:dyDescent="0.25">
      <c r="E251" s="65"/>
      <c r="F251" s="65"/>
    </row>
    <row r="252" spans="5:6" x14ac:dyDescent="0.25">
      <c r="E252" s="65"/>
      <c r="F252" s="65"/>
    </row>
    <row r="253" spans="5:6" x14ac:dyDescent="0.25">
      <c r="E253" s="65"/>
      <c r="F253" s="65"/>
    </row>
    <row r="254" spans="5:6" x14ac:dyDescent="0.25">
      <c r="E254" s="65"/>
      <c r="F254" s="65"/>
    </row>
    <row r="255" spans="5:6" x14ac:dyDescent="0.25">
      <c r="E255" s="65"/>
      <c r="F255" s="65"/>
    </row>
    <row r="256" spans="5:6" x14ac:dyDescent="0.25">
      <c r="E256" s="65"/>
      <c r="F256" s="65"/>
    </row>
    <row r="257" spans="5:6" x14ac:dyDescent="0.25">
      <c r="E257" s="65"/>
      <c r="F257" s="65"/>
    </row>
    <row r="258" spans="5:6" x14ac:dyDescent="0.25">
      <c r="E258" s="65"/>
      <c r="F258" s="65"/>
    </row>
    <row r="259" spans="5:6" x14ac:dyDescent="0.25">
      <c r="E259" s="65"/>
      <c r="F259" s="65"/>
    </row>
    <row r="260" spans="5:6" x14ac:dyDescent="0.25">
      <c r="E260" s="65"/>
      <c r="F260" s="65"/>
    </row>
    <row r="261" spans="5:6" x14ac:dyDescent="0.25">
      <c r="E261" s="65"/>
      <c r="F261" s="65"/>
    </row>
    <row r="262" spans="5:6" x14ac:dyDescent="0.25">
      <c r="E262" s="65"/>
      <c r="F262" s="65"/>
    </row>
    <row r="263" spans="5:6" x14ac:dyDescent="0.25">
      <c r="E263" s="65"/>
      <c r="F263" s="65"/>
    </row>
    <row r="264" spans="5:6" x14ac:dyDescent="0.25">
      <c r="E264" s="65"/>
      <c r="F264" s="65"/>
    </row>
    <row r="265" spans="5:6" x14ac:dyDescent="0.25">
      <c r="E265" s="65"/>
      <c r="F265" s="65"/>
    </row>
    <row r="266" spans="5:6" x14ac:dyDescent="0.25">
      <c r="E266" s="65"/>
      <c r="F266" s="65"/>
    </row>
    <row r="267" spans="5:6" x14ac:dyDescent="0.25">
      <c r="E267" s="65"/>
      <c r="F267" s="65"/>
    </row>
    <row r="268" spans="5:6" x14ac:dyDescent="0.25">
      <c r="E268" s="65"/>
      <c r="F268" s="65"/>
    </row>
    <row r="269" spans="5:6" x14ac:dyDescent="0.25">
      <c r="E269" s="65"/>
      <c r="F269" s="65"/>
    </row>
    <row r="270" spans="5:6" x14ac:dyDescent="0.25">
      <c r="E270" s="65"/>
      <c r="F270" s="65"/>
    </row>
    <row r="271" spans="5:6" x14ac:dyDescent="0.25">
      <c r="E271" s="65"/>
      <c r="F271" s="65"/>
    </row>
    <row r="272" spans="5:6" x14ac:dyDescent="0.25">
      <c r="E272" s="65"/>
      <c r="F272" s="65"/>
    </row>
    <row r="273" spans="5:6" x14ac:dyDescent="0.25">
      <c r="E273" s="65"/>
      <c r="F273" s="65"/>
    </row>
    <row r="274" spans="5:6" x14ac:dyDescent="0.25">
      <c r="E274" s="65"/>
      <c r="F274" s="65"/>
    </row>
    <row r="275" spans="5:6" x14ac:dyDescent="0.25">
      <c r="E275" s="65"/>
      <c r="F275" s="65"/>
    </row>
    <row r="276" spans="5:6" x14ac:dyDescent="0.25">
      <c r="E276" s="65"/>
      <c r="F276" s="65"/>
    </row>
    <row r="277" spans="5:6" x14ac:dyDescent="0.25">
      <c r="E277" s="65"/>
      <c r="F277" s="65"/>
    </row>
    <row r="278" spans="5:6" x14ac:dyDescent="0.25">
      <c r="E278" s="65"/>
      <c r="F278" s="65"/>
    </row>
    <row r="279" spans="5:6" x14ac:dyDescent="0.25">
      <c r="E279" s="65"/>
      <c r="F279" s="65"/>
    </row>
    <row r="280" spans="5:6" x14ac:dyDescent="0.25">
      <c r="E280" s="65"/>
      <c r="F280" s="65"/>
    </row>
    <row r="281" spans="5:6" x14ac:dyDescent="0.25">
      <c r="E281" s="65"/>
      <c r="F281" s="65"/>
    </row>
    <row r="282" spans="5:6" x14ac:dyDescent="0.25">
      <c r="E282" s="65"/>
      <c r="F282" s="65"/>
    </row>
    <row r="283" spans="5:6" x14ac:dyDescent="0.25">
      <c r="E283" s="65"/>
      <c r="F283" s="65"/>
    </row>
    <row r="284" spans="5:6" x14ac:dyDescent="0.25">
      <c r="E284" s="65"/>
      <c r="F284" s="65"/>
    </row>
    <row r="285" spans="5:6" x14ac:dyDescent="0.25">
      <c r="E285" s="65"/>
      <c r="F285" s="65"/>
    </row>
    <row r="286" spans="5:6" x14ac:dyDescent="0.25">
      <c r="E286" s="65"/>
      <c r="F286" s="65"/>
    </row>
    <row r="287" spans="5:6" x14ac:dyDescent="0.25">
      <c r="E287" s="65"/>
      <c r="F287" s="65"/>
    </row>
    <row r="288" spans="5:6" x14ac:dyDescent="0.25">
      <c r="E288" s="65"/>
      <c r="F288" s="65"/>
    </row>
    <row r="289" spans="5:6" x14ac:dyDescent="0.25">
      <c r="E289" s="65"/>
      <c r="F289" s="65"/>
    </row>
    <row r="290" spans="5:6" x14ac:dyDescent="0.25">
      <c r="E290" s="65"/>
      <c r="F290" s="65"/>
    </row>
    <row r="291" spans="5:6" x14ac:dyDescent="0.25">
      <c r="E291" s="65"/>
      <c r="F291" s="65"/>
    </row>
    <row r="292" spans="5:6" x14ac:dyDescent="0.25">
      <c r="E292" s="65"/>
      <c r="F292" s="65"/>
    </row>
    <row r="293" spans="5:6" x14ac:dyDescent="0.25">
      <c r="E293" s="65"/>
      <c r="F293" s="65"/>
    </row>
    <row r="294" spans="5:6" x14ac:dyDescent="0.25">
      <c r="E294" s="65"/>
      <c r="F294" s="65"/>
    </row>
    <row r="295" spans="5:6" x14ac:dyDescent="0.25">
      <c r="E295" s="65"/>
      <c r="F295" s="65"/>
    </row>
    <row r="296" spans="5:6" x14ac:dyDescent="0.25">
      <c r="E296" s="65"/>
      <c r="F296" s="65"/>
    </row>
    <row r="297" spans="5:6" x14ac:dyDescent="0.25">
      <c r="E297" s="65"/>
      <c r="F297" s="65"/>
    </row>
    <row r="298" spans="5:6" x14ac:dyDescent="0.25">
      <c r="E298" s="65"/>
      <c r="F298" s="65"/>
    </row>
    <row r="299" spans="5:6" x14ac:dyDescent="0.25">
      <c r="E299" s="65"/>
      <c r="F299" s="65"/>
    </row>
    <row r="300" spans="5:6" x14ac:dyDescent="0.25">
      <c r="E300" s="65"/>
      <c r="F300" s="65"/>
    </row>
    <row r="301" spans="5:6" x14ac:dyDescent="0.25">
      <c r="E301" s="65"/>
      <c r="F301" s="65"/>
    </row>
    <row r="302" spans="5:6" x14ac:dyDescent="0.25">
      <c r="E302" s="65"/>
      <c r="F302" s="65"/>
    </row>
    <row r="303" spans="5:6" x14ac:dyDescent="0.25">
      <c r="E303" s="65"/>
      <c r="F303" s="65"/>
    </row>
    <row r="304" spans="5:6" x14ac:dyDescent="0.25">
      <c r="E304" s="65"/>
      <c r="F304" s="65"/>
    </row>
    <row r="305" spans="5:6" x14ac:dyDescent="0.25">
      <c r="E305" s="65"/>
      <c r="F305" s="65"/>
    </row>
    <row r="306" spans="5:6" x14ac:dyDescent="0.25">
      <c r="E306" s="65"/>
      <c r="F306" s="65"/>
    </row>
    <row r="307" spans="5:6" x14ac:dyDescent="0.25">
      <c r="E307" s="65"/>
      <c r="F307" s="65"/>
    </row>
    <row r="308" spans="5:6" x14ac:dyDescent="0.25">
      <c r="E308" s="65"/>
      <c r="F308" s="65"/>
    </row>
    <row r="309" spans="5:6" x14ac:dyDescent="0.25">
      <c r="E309" s="65"/>
      <c r="F309" s="65"/>
    </row>
    <row r="310" spans="5:6" x14ac:dyDescent="0.25">
      <c r="E310" s="65"/>
      <c r="F310" s="65"/>
    </row>
    <row r="311" spans="5:6" x14ac:dyDescent="0.25">
      <c r="E311" s="65"/>
      <c r="F311" s="65"/>
    </row>
    <row r="312" spans="5:6" x14ac:dyDescent="0.25">
      <c r="E312" s="65"/>
      <c r="F312" s="65"/>
    </row>
    <row r="313" spans="5:6" x14ac:dyDescent="0.25">
      <c r="E313" s="65"/>
      <c r="F313" s="65"/>
    </row>
    <row r="314" spans="5:6" x14ac:dyDescent="0.25">
      <c r="E314" s="65"/>
      <c r="F314" s="65"/>
    </row>
    <row r="315" spans="5:6" x14ac:dyDescent="0.25">
      <c r="E315" s="65"/>
      <c r="F315" s="65"/>
    </row>
    <row r="316" spans="5:6" x14ac:dyDescent="0.25">
      <c r="E316" s="65"/>
      <c r="F316" s="65"/>
    </row>
    <row r="317" spans="5:6" x14ac:dyDescent="0.25">
      <c r="E317" s="65"/>
      <c r="F317" s="65"/>
    </row>
    <row r="318" spans="5:6" x14ac:dyDescent="0.25">
      <c r="E318" s="65"/>
      <c r="F318" s="65"/>
    </row>
    <row r="319" spans="5:6" x14ac:dyDescent="0.25">
      <c r="E319" s="65"/>
      <c r="F319" s="65"/>
    </row>
    <row r="320" spans="5:6" x14ac:dyDescent="0.25">
      <c r="E320" s="65"/>
      <c r="F320" s="65"/>
    </row>
    <row r="321" spans="5:6" x14ac:dyDescent="0.25">
      <c r="E321" s="65"/>
      <c r="F321" s="65"/>
    </row>
    <row r="322" spans="5:6" x14ac:dyDescent="0.25">
      <c r="E322" s="65"/>
      <c r="F322" s="65"/>
    </row>
    <row r="323" spans="5:6" x14ac:dyDescent="0.25">
      <c r="E323" s="65"/>
      <c r="F323" s="65"/>
    </row>
    <row r="324" spans="5:6" x14ac:dyDescent="0.25">
      <c r="E324" s="65"/>
      <c r="F324" s="65"/>
    </row>
    <row r="325" spans="5:6" x14ac:dyDescent="0.25">
      <c r="E325" s="65"/>
      <c r="F325" s="65"/>
    </row>
    <row r="326" spans="5:6" x14ac:dyDescent="0.25">
      <c r="E326" s="65"/>
      <c r="F326" s="65"/>
    </row>
    <row r="327" spans="5:6" x14ac:dyDescent="0.25">
      <c r="E327" s="65"/>
      <c r="F327" s="65"/>
    </row>
    <row r="328" spans="5:6" x14ac:dyDescent="0.25">
      <c r="E328" s="65"/>
      <c r="F328" s="65"/>
    </row>
    <row r="329" spans="5:6" x14ac:dyDescent="0.25">
      <c r="E329" s="65"/>
      <c r="F329" s="65"/>
    </row>
    <row r="330" spans="5:6" x14ac:dyDescent="0.25">
      <c r="E330" s="65"/>
      <c r="F330" s="65"/>
    </row>
    <row r="331" spans="5:6" x14ac:dyDescent="0.25">
      <c r="E331" s="65"/>
      <c r="F331" s="65"/>
    </row>
    <row r="332" spans="5:6" x14ac:dyDescent="0.25">
      <c r="E332" s="65"/>
      <c r="F332" s="65"/>
    </row>
    <row r="333" spans="5:6" x14ac:dyDescent="0.25">
      <c r="E333" s="65"/>
      <c r="F333" s="65"/>
    </row>
    <row r="334" spans="5:6" x14ac:dyDescent="0.25">
      <c r="E334" s="65"/>
      <c r="F334" s="65"/>
    </row>
    <row r="335" spans="5:6" x14ac:dyDescent="0.25">
      <c r="E335" s="65"/>
      <c r="F335" s="65"/>
    </row>
    <row r="336" spans="5:6" x14ac:dyDescent="0.25">
      <c r="E336" s="65"/>
      <c r="F336" s="65"/>
    </row>
    <row r="337" spans="5:6" x14ac:dyDescent="0.25">
      <c r="E337" s="65"/>
      <c r="F337" s="65"/>
    </row>
    <row r="338" spans="5:6" x14ac:dyDescent="0.25">
      <c r="E338" s="65"/>
      <c r="F338" s="65"/>
    </row>
    <row r="339" spans="5:6" x14ac:dyDescent="0.25">
      <c r="E339" s="65"/>
      <c r="F339" s="65"/>
    </row>
    <row r="340" spans="5:6" x14ac:dyDescent="0.25">
      <c r="E340" s="65"/>
      <c r="F340" s="65"/>
    </row>
    <row r="341" spans="5:6" x14ac:dyDescent="0.25">
      <c r="E341" s="65"/>
      <c r="F341" s="65"/>
    </row>
    <row r="342" spans="5:6" x14ac:dyDescent="0.25">
      <c r="E342" s="65"/>
      <c r="F342" s="65"/>
    </row>
    <row r="343" spans="5:6" x14ac:dyDescent="0.25">
      <c r="E343" s="65"/>
      <c r="F343" s="65"/>
    </row>
    <row r="344" spans="5:6" x14ac:dyDescent="0.25">
      <c r="E344" s="65"/>
      <c r="F344" s="65"/>
    </row>
    <row r="345" spans="5:6" x14ac:dyDescent="0.25">
      <c r="E345" s="65"/>
      <c r="F345" s="65"/>
    </row>
    <row r="346" spans="5:6" x14ac:dyDescent="0.25">
      <c r="E346" s="65"/>
      <c r="F346" s="65"/>
    </row>
    <row r="347" spans="5:6" x14ac:dyDescent="0.25">
      <c r="E347" s="65"/>
      <c r="F347" s="65"/>
    </row>
    <row r="348" spans="5:6" x14ac:dyDescent="0.25">
      <c r="E348" s="65"/>
      <c r="F348" s="65"/>
    </row>
    <row r="349" spans="5:6" x14ac:dyDescent="0.25">
      <c r="E349" s="65"/>
      <c r="F349" s="65"/>
    </row>
    <row r="350" spans="5:6" x14ac:dyDescent="0.25">
      <c r="E350" s="65"/>
      <c r="F350" s="65"/>
    </row>
    <row r="351" spans="5:6" x14ac:dyDescent="0.25">
      <c r="E351" s="65"/>
      <c r="F351" s="65"/>
    </row>
    <row r="352" spans="5:6" x14ac:dyDescent="0.25">
      <c r="E352" s="65"/>
      <c r="F352" s="65"/>
    </row>
    <row r="353" spans="5:6" x14ac:dyDescent="0.25">
      <c r="E353" s="65"/>
      <c r="F353" s="65"/>
    </row>
    <row r="354" spans="5:6" x14ac:dyDescent="0.25">
      <c r="E354" s="65"/>
      <c r="F354" s="65"/>
    </row>
    <row r="355" spans="5:6" x14ac:dyDescent="0.25">
      <c r="E355" s="65"/>
      <c r="F355" s="65"/>
    </row>
    <row r="356" spans="5:6" x14ac:dyDescent="0.25">
      <c r="E356" s="65"/>
      <c r="F356" s="65"/>
    </row>
    <row r="357" spans="5:6" x14ac:dyDescent="0.25">
      <c r="E357" s="65"/>
      <c r="F357" s="65"/>
    </row>
    <row r="358" spans="5:6" x14ac:dyDescent="0.25">
      <c r="E358" s="65"/>
      <c r="F358" s="65"/>
    </row>
    <row r="359" spans="5:6" x14ac:dyDescent="0.25">
      <c r="E359" s="65"/>
      <c r="F359" s="65"/>
    </row>
    <row r="360" spans="5:6" x14ac:dyDescent="0.25">
      <c r="E360" s="65"/>
      <c r="F360" s="65"/>
    </row>
    <row r="361" spans="5:6" x14ac:dyDescent="0.25">
      <c r="E361" s="65"/>
      <c r="F361" s="65"/>
    </row>
    <row r="362" spans="5:6" x14ac:dyDescent="0.25">
      <c r="E362" s="65"/>
      <c r="F362" s="65"/>
    </row>
    <row r="363" spans="5:6" x14ac:dyDescent="0.25">
      <c r="E363" s="65"/>
      <c r="F363" s="65"/>
    </row>
    <row r="364" spans="5:6" x14ac:dyDescent="0.25">
      <c r="E364" s="65"/>
      <c r="F364" s="65"/>
    </row>
    <row r="365" spans="5:6" x14ac:dyDescent="0.25">
      <c r="E365" s="65"/>
      <c r="F365" s="65"/>
    </row>
    <row r="366" spans="5:6" x14ac:dyDescent="0.25">
      <c r="E366" s="65"/>
      <c r="F366" s="65"/>
    </row>
    <row r="367" spans="5:6" x14ac:dyDescent="0.25">
      <c r="E367" s="65"/>
      <c r="F367" s="65"/>
    </row>
    <row r="368" spans="5:6" x14ac:dyDescent="0.25">
      <c r="E368" s="65"/>
      <c r="F368" s="65"/>
    </row>
    <row r="369" spans="5:6" x14ac:dyDescent="0.25">
      <c r="E369" s="65"/>
      <c r="F369" s="65"/>
    </row>
    <row r="370" spans="5:6" x14ac:dyDescent="0.25">
      <c r="E370" s="65"/>
      <c r="F370" s="65"/>
    </row>
    <row r="371" spans="5:6" x14ac:dyDescent="0.25">
      <c r="E371" s="65"/>
      <c r="F371" s="65"/>
    </row>
    <row r="372" spans="5:6" x14ac:dyDescent="0.25">
      <c r="E372" s="65"/>
      <c r="F372" s="65"/>
    </row>
    <row r="373" spans="5:6" x14ac:dyDescent="0.25">
      <c r="E373" s="65"/>
      <c r="F373" s="65"/>
    </row>
    <row r="374" spans="5:6" x14ac:dyDescent="0.25">
      <c r="E374" s="65"/>
      <c r="F374" s="65"/>
    </row>
    <row r="375" spans="5:6" x14ac:dyDescent="0.25">
      <c r="E375" s="65"/>
      <c r="F375" s="65"/>
    </row>
    <row r="376" spans="5:6" x14ac:dyDescent="0.25">
      <c r="E376" s="65"/>
      <c r="F376" s="65"/>
    </row>
    <row r="377" spans="5:6" x14ac:dyDescent="0.25">
      <c r="E377" s="65"/>
      <c r="F377" s="65"/>
    </row>
    <row r="378" spans="5:6" x14ac:dyDescent="0.25">
      <c r="E378" s="65"/>
      <c r="F378" s="65"/>
    </row>
    <row r="379" spans="5:6" x14ac:dyDescent="0.25">
      <c r="E379" s="65"/>
      <c r="F379" s="65"/>
    </row>
    <row r="380" spans="5:6" x14ac:dyDescent="0.25">
      <c r="E380" s="65"/>
      <c r="F380" s="65"/>
    </row>
    <row r="381" spans="5:6" x14ac:dyDescent="0.25">
      <c r="E381" s="65"/>
      <c r="F381" s="65"/>
    </row>
    <row r="382" spans="5:6" x14ac:dyDescent="0.25">
      <c r="E382" s="65"/>
      <c r="F382" s="65"/>
    </row>
    <row r="383" spans="5:6" x14ac:dyDescent="0.25">
      <c r="E383" s="65"/>
      <c r="F383" s="65"/>
    </row>
    <row r="384" spans="5:6" x14ac:dyDescent="0.25">
      <c r="E384" s="65"/>
      <c r="F384" s="65"/>
    </row>
    <row r="385" spans="5:6" x14ac:dyDescent="0.25">
      <c r="E385" s="65"/>
      <c r="F385" s="65"/>
    </row>
    <row r="386" spans="5:6" x14ac:dyDescent="0.25">
      <c r="E386" s="65"/>
      <c r="F386" s="65"/>
    </row>
    <row r="387" spans="5:6" x14ac:dyDescent="0.25">
      <c r="E387" s="65"/>
      <c r="F387" s="65"/>
    </row>
    <row r="388" spans="5:6" x14ac:dyDescent="0.25">
      <c r="E388" s="65"/>
      <c r="F388" s="65"/>
    </row>
    <row r="389" spans="5:6" x14ac:dyDescent="0.25">
      <c r="E389" s="65"/>
      <c r="F389" s="65"/>
    </row>
    <row r="390" spans="5:6" x14ac:dyDescent="0.25">
      <c r="E390" s="65"/>
      <c r="F390" s="65"/>
    </row>
    <row r="391" spans="5:6" x14ac:dyDescent="0.25">
      <c r="E391" s="65"/>
      <c r="F391" s="65"/>
    </row>
    <row r="392" spans="5:6" x14ac:dyDescent="0.25">
      <c r="E392" s="65"/>
      <c r="F392" s="65"/>
    </row>
    <row r="393" spans="5:6" x14ac:dyDescent="0.25">
      <c r="E393" s="65"/>
      <c r="F393" s="65"/>
    </row>
    <row r="394" spans="5:6" x14ac:dyDescent="0.25">
      <c r="E394" s="65"/>
      <c r="F394" s="65"/>
    </row>
    <row r="395" spans="5:6" x14ac:dyDescent="0.25">
      <c r="E395" s="65"/>
      <c r="F395" s="65"/>
    </row>
    <row r="396" spans="5:6" x14ac:dyDescent="0.25">
      <c r="E396" s="65"/>
      <c r="F396" s="65"/>
    </row>
    <row r="397" spans="5:6" x14ac:dyDescent="0.25">
      <c r="E397" s="65"/>
      <c r="F397" s="65"/>
    </row>
    <row r="398" spans="5:6" x14ac:dyDescent="0.25">
      <c r="E398" s="65"/>
      <c r="F398" s="65"/>
    </row>
    <row r="399" spans="5:6" x14ac:dyDescent="0.25">
      <c r="E399" s="65"/>
      <c r="F399" s="65"/>
    </row>
    <row r="400" spans="5:6" x14ac:dyDescent="0.25">
      <c r="E400" s="65"/>
      <c r="F400" s="65"/>
    </row>
    <row r="401" spans="5:6" x14ac:dyDescent="0.25">
      <c r="E401" s="65"/>
      <c r="F401" s="65"/>
    </row>
    <row r="402" spans="5:6" x14ac:dyDescent="0.25">
      <c r="E402" s="65"/>
      <c r="F402" s="65"/>
    </row>
    <row r="403" spans="5:6" x14ac:dyDescent="0.25">
      <c r="E403" s="65"/>
      <c r="F403" s="65"/>
    </row>
    <row r="404" spans="5:6" x14ac:dyDescent="0.25">
      <c r="E404" s="65"/>
      <c r="F404" s="65"/>
    </row>
    <row r="405" spans="5:6" x14ac:dyDescent="0.25">
      <c r="E405" s="65"/>
      <c r="F405" s="65"/>
    </row>
    <row r="406" spans="5:6" x14ac:dyDescent="0.25">
      <c r="E406" s="65"/>
      <c r="F406" s="65"/>
    </row>
    <row r="407" spans="5:6" x14ac:dyDescent="0.25">
      <c r="E407" s="65"/>
      <c r="F407" s="65"/>
    </row>
    <row r="408" spans="5:6" x14ac:dyDescent="0.25">
      <c r="E408" s="65"/>
      <c r="F408" s="65"/>
    </row>
    <row r="409" spans="5:6" x14ac:dyDescent="0.25">
      <c r="E409" s="65"/>
      <c r="F409" s="65"/>
    </row>
    <row r="410" spans="5:6" x14ac:dyDescent="0.25">
      <c r="E410" s="65"/>
      <c r="F410" s="65"/>
    </row>
    <row r="411" spans="5:6" x14ac:dyDescent="0.25">
      <c r="E411" s="65"/>
      <c r="F411" s="65"/>
    </row>
    <row r="412" spans="5:6" x14ac:dyDescent="0.25">
      <c r="E412" s="65"/>
      <c r="F412" s="65"/>
    </row>
    <row r="413" spans="5:6" x14ac:dyDescent="0.25">
      <c r="E413" s="65"/>
      <c r="F413" s="65"/>
    </row>
    <row r="414" spans="5:6" x14ac:dyDescent="0.25">
      <c r="E414" s="65"/>
      <c r="F414" s="65"/>
    </row>
    <row r="415" spans="5:6" x14ac:dyDescent="0.25">
      <c r="E415" s="65"/>
      <c r="F415" s="65"/>
    </row>
    <row r="416" spans="5:6" x14ac:dyDescent="0.25">
      <c r="E416" s="65"/>
      <c r="F416" s="65"/>
    </row>
    <row r="417" spans="5:6" x14ac:dyDescent="0.25">
      <c r="E417" s="65"/>
      <c r="F417" s="65"/>
    </row>
    <row r="418" spans="5:6" x14ac:dyDescent="0.25">
      <c r="E418" s="65"/>
      <c r="F418" s="65"/>
    </row>
    <row r="419" spans="5:6" x14ac:dyDescent="0.25">
      <c r="E419" s="65"/>
      <c r="F419" s="65"/>
    </row>
    <row r="420" spans="5:6" x14ac:dyDescent="0.25">
      <c r="E420" s="65"/>
      <c r="F420" s="65"/>
    </row>
    <row r="421" spans="5:6" x14ac:dyDescent="0.25">
      <c r="E421" s="65"/>
      <c r="F421" s="65"/>
    </row>
    <row r="422" spans="5:6" x14ac:dyDescent="0.25">
      <c r="E422" s="65"/>
      <c r="F422" s="65"/>
    </row>
    <row r="423" spans="5:6" x14ac:dyDescent="0.25">
      <c r="E423" s="65"/>
      <c r="F423" s="65"/>
    </row>
    <row r="424" spans="5:6" x14ac:dyDescent="0.25">
      <c r="E424" s="65"/>
      <c r="F424" s="65"/>
    </row>
    <row r="425" spans="5:6" x14ac:dyDescent="0.25">
      <c r="E425" s="65"/>
      <c r="F425" s="65"/>
    </row>
    <row r="426" spans="5:6" x14ac:dyDescent="0.25">
      <c r="E426" s="65"/>
      <c r="F426" s="65"/>
    </row>
    <row r="427" spans="5:6" x14ac:dyDescent="0.25">
      <c r="E427" s="65"/>
      <c r="F427" s="65"/>
    </row>
    <row r="428" spans="5:6" x14ac:dyDescent="0.25">
      <c r="E428" s="65"/>
      <c r="F428" s="65"/>
    </row>
    <row r="429" spans="5:6" x14ac:dyDescent="0.25">
      <c r="E429" s="65"/>
      <c r="F429" s="65"/>
    </row>
    <row r="430" spans="5:6" x14ac:dyDescent="0.25">
      <c r="E430" s="65"/>
      <c r="F430" s="65"/>
    </row>
    <row r="431" spans="5:6" x14ac:dyDescent="0.25">
      <c r="E431" s="65"/>
      <c r="F431" s="65"/>
    </row>
    <row r="432" spans="5:6" x14ac:dyDescent="0.25">
      <c r="E432" s="65"/>
      <c r="F432" s="65"/>
    </row>
    <row r="433" spans="5:6" x14ac:dyDescent="0.25">
      <c r="E433" s="65"/>
      <c r="F433" s="65"/>
    </row>
    <row r="434" spans="5:6" x14ac:dyDescent="0.25">
      <c r="E434" s="65"/>
      <c r="F434" s="65"/>
    </row>
    <row r="435" spans="5:6" x14ac:dyDescent="0.25">
      <c r="E435" s="65"/>
      <c r="F435" s="65"/>
    </row>
    <row r="436" spans="5:6" x14ac:dyDescent="0.25">
      <c r="E436" s="65"/>
      <c r="F436" s="65"/>
    </row>
    <row r="437" spans="5:6" x14ac:dyDescent="0.25">
      <c r="E437" s="65"/>
      <c r="F437" s="65"/>
    </row>
    <row r="438" spans="5:6" x14ac:dyDescent="0.25">
      <c r="E438" s="65"/>
      <c r="F438" s="65"/>
    </row>
    <row r="439" spans="5:6" x14ac:dyDescent="0.25">
      <c r="E439" s="65"/>
      <c r="F439" s="65"/>
    </row>
    <row r="440" spans="5:6" x14ac:dyDescent="0.25">
      <c r="E440" s="65"/>
      <c r="F440" s="65"/>
    </row>
    <row r="441" spans="5:6" x14ac:dyDescent="0.25">
      <c r="E441" s="65"/>
      <c r="F441" s="65"/>
    </row>
    <row r="442" spans="5:6" x14ac:dyDescent="0.25">
      <c r="E442" s="65"/>
      <c r="F442" s="65"/>
    </row>
    <row r="443" spans="5:6" x14ac:dyDescent="0.25">
      <c r="E443" s="65"/>
      <c r="F443" s="65"/>
    </row>
    <row r="444" spans="5:6" x14ac:dyDescent="0.25">
      <c r="E444" s="65"/>
      <c r="F444" s="65"/>
    </row>
    <row r="445" spans="5:6" x14ac:dyDescent="0.25">
      <c r="E445" s="65"/>
      <c r="F445" s="65"/>
    </row>
    <row r="446" spans="5:6" x14ac:dyDescent="0.25">
      <c r="E446" s="65"/>
      <c r="F446" s="65"/>
    </row>
    <row r="447" spans="5:6" x14ac:dyDescent="0.25">
      <c r="E447" s="65"/>
      <c r="F447" s="65"/>
    </row>
    <row r="448" spans="5:6" x14ac:dyDescent="0.25">
      <c r="E448" s="65"/>
      <c r="F448" s="65"/>
    </row>
    <row r="449" spans="5:6" x14ac:dyDescent="0.25">
      <c r="E449" s="65"/>
      <c r="F449" s="65"/>
    </row>
    <row r="450" spans="5:6" x14ac:dyDescent="0.25">
      <c r="E450" s="65"/>
      <c r="F450" s="65"/>
    </row>
    <row r="451" spans="5:6" x14ac:dyDescent="0.25">
      <c r="E451" s="65"/>
      <c r="F451" s="65"/>
    </row>
    <row r="452" spans="5:6" x14ac:dyDescent="0.25">
      <c r="E452" s="65"/>
      <c r="F452" s="65"/>
    </row>
    <row r="453" spans="5:6" x14ac:dyDescent="0.25">
      <c r="E453" s="65"/>
      <c r="F453" s="65"/>
    </row>
    <row r="454" spans="5:6" x14ac:dyDescent="0.25">
      <c r="E454" s="65"/>
      <c r="F454" s="65"/>
    </row>
    <row r="455" spans="5:6" x14ac:dyDescent="0.25">
      <c r="E455" s="65"/>
      <c r="F455" s="65"/>
    </row>
    <row r="456" spans="5:6" x14ac:dyDescent="0.25">
      <c r="E456" s="65"/>
      <c r="F456" s="65"/>
    </row>
    <row r="457" spans="5:6" x14ac:dyDescent="0.25">
      <c r="E457" s="65"/>
      <c r="F457" s="65"/>
    </row>
    <row r="458" spans="5:6" x14ac:dyDescent="0.25">
      <c r="E458" s="65"/>
      <c r="F458" s="65"/>
    </row>
    <row r="459" spans="5:6" x14ac:dyDescent="0.25">
      <c r="E459" s="65"/>
      <c r="F459" s="65"/>
    </row>
    <row r="460" spans="5:6" x14ac:dyDescent="0.25">
      <c r="E460" s="65"/>
      <c r="F460" s="65"/>
    </row>
    <row r="461" spans="5:6" x14ac:dyDescent="0.25">
      <c r="E461" s="65"/>
      <c r="F461" s="65"/>
    </row>
    <row r="462" spans="5:6" x14ac:dyDescent="0.25">
      <c r="E462" s="65"/>
      <c r="F462" s="65"/>
    </row>
    <row r="463" spans="5:6" x14ac:dyDescent="0.25">
      <c r="E463" s="65"/>
      <c r="F463" s="65"/>
    </row>
    <row r="464" spans="5:6" x14ac:dyDescent="0.25">
      <c r="E464" s="65"/>
      <c r="F464" s="65"/>
    </row>
    <row r="465" spans="5:6" x14ac:dyDescent="0.25">
      <c r="E465" s="65"/>
      <c r="F465" s="65"/>
    </row>
    <row r="466" spans="5:6" x14ac:dyDescent="0.25">
      <c r="E466" s="65"/>
      <c r="F466" s="65"/>
    </row>
    <row r="467" spans="5:6" x14ac:dyDescent="0.25">
      <c r="E467" s="65"/>
      <c r="F467" s="65"/>
    </row>
    <row r="468" spans="5:6" x14ac:dyDescent="0.25">
      <c r="E468" s="65"/>
      <c r="F468" s="65"/>
    </row>
    <row r="469" spans="5:6" x14ac:dyDescent="0.25">
      <c r="E469" s="65"/>
      <c r="F469" s="65"/>
    </row>
    <row r="470" spans="5:6" x14ac:dyDescent="0.25">
      <c r="E470" s="65"/>
      <c r="F470" s="65"/>
    </row>
    <row r="471" spans="5:6" x14ac:dyDescent="0.25">
      <c r="E471" s="65"/>
      <c r="F471" s="65"/>
    </row>
    <row r="472" spans="5:6" x14ac:dyDescent="0.25">
      <c r="E472" s="65"/>
      <c r="F472" s="65"/>
    </row>
    <row r="473" spans="5:6" x14ac:dyDescent="0.25">
      <c r="E473" s="65"/>
      <c r="F473" s="65"/>
    </row>
    <row r="474" spans="5:6" x14ac:dyDescent="0.25">
      <c r="E474" s="65"/>
      <c r="F474" s="65"/>
    </row>
    <row r="475" spans="5:6" x14ac:dyDescent="0.25">
      <c r="E475" s="65"/>
      <c r="F475" s="65"/>
    </row>
    <row r="476" spans="5:6" x14ac:dyDescent="0.25">
      <c r="E476" s="65"/>
      <c r="F476" s="65"/>
    </row>
    <row r="477" spans="5:6" x14ac:dyDescent="0.25">
      <c r="E477" s="65"/>
      <c r="F477" s="65"/>
    </row>
    <row r="478" spans="5:6" x14ac:dyDescent="0.25">
      <c r="E478" s="65"/>
      <c r="F478" s="65"/>
    </row>
    <row r="479" spans="5:6" x14ac:dyDescent="0.25">
      <c r="E479" s="65"/>
      <c r="F479" s="65"/>
    </row>
    <row r="480" spans="5:6" x14ac:dyDescent="0.25">
      <c r="E480" s="65"/>
      <c r="F480" s="65"/>
    </row>
    <row r="481" spans="5:6" x14ac:dyDescent="0.25">
      <c r="E481" s="65"/>
      <c r="F481" s="65"/>
    </row>
    <row r="482" spans="5:6" x14ac:dyDescent="0.25">
      <c r="E482" s="65"/>
      <c r="F482" s="65"/>
    </row>
    <row r="483" spans="5:6" x14ac:dyDescent="0.25">
      <c r="E483" s="65"/>
      <c r="F483" s="65"/>
    </row>
    <row r="484" spans="5:6" x14ac:dyDescent="0.25">
      <c r="E484" s="65"/>
      <c r="F484" s="65"/>
    </row>
    <row r="485" spans="5:6" x14ac:dyDescent="0.25">
      <c r="E485" s="65"/>
      <c r="F485" s="65"/>
    </row>
    <row r="486" spans="5:6" x14ac:dyDescent="0.25">
      <c r="E486" s="65"/>
      <c r="F486" s="65"/>
    </row>
    <row r="487" spans="5:6" x14ac:dyDescent="0.25">
      <c r="E487" s="65"/>
      <c r="F487" s="65"/>
    </row>
    <row r="488" spans="5:6" x14ac:dyDescent="0.25">
      <c r="E488" s="65"/>
      <c r="F488" s="65"/>
    </row>
    <row r="489" spans="5:6" x14ac:dyDescent="0.25">
      <c r="E489" s="65"/>
      <c r="F489" s="65"/>
    </row>
    <row r="490" spans="5:6" x14ac:dyDescent="0.25">
      <c r="E490" s="65"/>
      <c r="F490" s="65"/>
    </row>
    <row r="491" spans="5:6" x14ac:dyDescent="0.25">
      <c r="E491" s="65"/>
      <c r="F491" s="65"/>
    </row>
    <row r="492" spans="5:6" x14ac:dyDescent="0.25">
      <c r="E492" s="65"/>
      <c r="F492" s="65"/>
    </row>
    <row r="493" spans="5:6" x14ac:dyDescent="0.25">
      <c r="E493" s="65"/>
      <c r="F493" s="65"/>
    </row>
    <row r="494" spans="5:6" x14ac:dyDescent="0.25">
      <c r="E494" s="65"/>
      <c r="F494" s="65"/>
    </row>
    <row r="495" spans="5:6" x14ac:dyDescent="0.25">
      <c r="E495" s="65"/>
      <c r="F495" s="65"/>
    </row>
    <row r="496" spans="5:6" x14ac:dyDescent="0.25">
      <c r="E496" s="65"/>
      <c r="F496" s="65"/>
    </row>
    <row r="497" spans="5:6" x14ac:dyDescent="0.25">
      <c r="E497" s="65"/>
      <c r="F497" s="65"/>
    </row>
    <row r="498" spans="5:6" x14ac:dyDescent="0.25">
      <c r="E498" s="65"/>
      <c r="F498" s="65"/>
    </row>
    <row r="499" spans="5:6" x14ac:dyDescent="0.25">
      <c r="E499" s="65"/>
      <c r="F499" s="65"/>
    </row>
    <row r="500" spans="5:6" x14ac:dyDescent="0.25">
      <c r="E500" s="65"/>
      <c r="F500" s="65"/>
    </row>
    <row r="501" spans="5:6" x14ac:dyDescent="0.25">
      <c r="E501" s="65"/>
      <c r="F501" s="65"/>
    </row>
    <row r="502" spans="5:6" x14ac:dyDescent="0.25">
      <c r="E502" s="65"/>
      <c r="F502" s="65"/>
    </row>
    <row r="503" spans="5:6" x14ac:dyDescent="0.25">
      <c r="E503" s="65"/>
      <c r="F503" s="65"/>
    </row>
    <row r="504" spans="5:6" x14ac:dyDescent="0.25">
      <c r="E504" s="65"/>
      <c r="F504" s="65"/>
    </row>
    <row r="505" spans="5:6" x14ac:dyDescent="0.25">
      <c r="E505" s="65"/>
      <c r="F505" s="65"/>
    </row>
    <row r="506" spans="5:6" x14ac:dyDescent="0.25">
      <c r="E506" s="65"/>
      <c r="F506" s="65"/>
    </row>
    <row r="507" spans="5:6" x14ac:dyDescent="0.25">
      <c r="E507" s="65"/>
      <c r="F507" s="65"/>
    </row>
    <row r="508" spans="5:6" x14ac:dyDescent="0.25">
      <c r="E508" s="65"/>
      <c r="F508" s="65"/>
    </row>
    <row r="509" spans="5:6" x14ac:dyDescent="0.25">
      <c r="E509" s="65"/>
      <c r="F509" s="65"/>
    </row>
    <row r="510" spans="5:6" x14ac:dyDescent="0.25">
      <c r="E510" s="65"/>
      <c r="F510" s="65"/>
    </row>
    <row r="511" spans="5:6" x14ac:dyDescent="0.25">
      <c r="E511" s="65"/>
      <c r="F511" s="65"/>
    </row>
    <row r="512" spans="5:6" x14ac:dyDescent="0.25">
      <c r="E512" s="65"/>
      <c r="F512" s="65"/>
    </row>
    <row r="513" spans="5:6" x14ac:dyDescent="0.25">
      <c r="E513" s="65"/>
      <c r="F513" s="65"/>
    </row>
    <row r="514" spans="5:6" x14ac:dyDescent="0.25">
      <c r="E514" s="65"/>
      <c r="F514" s="65"/>
    </row>
    <row r="515" spans="5:6" x14ac:dyDescent="0.25">
      <c r="E515" s="65"/>
      <c r="F515" s="65"/>
    </row>
    <row r="516" spans="5:6" x14ac:dyDescent="0.25">
      <c r="E516" s="65"/>
      <c r="F516" s="65"/>
    </row>
    <row r="517" spans="5:6" x14ac:dyDescent="0.25">
      <c r="E517" s="65"/>
      <c r="F517" s="65"/>
    </row>
    <row r="518" spans="5:6" x14ac:dyDescent="0.25">
      <c r="E518" s="65"/>
      <c r="F518" s="65"/>
    </row>
    <row r="519" spans="5:6" x14ac:dyDescent="0.25">
      <c r="E519" s="65"/>
      <c r="F519" s="65"/>
    </row>
    <row r="520" spans="5:6" x14ac:dyDescent="0.25">
      <c r="E520" s="65"/>
      <c r="F520" s="65"/>
    </row>
    <row r="521" spans="5:6" x14ac:dyDescent="0.25">
      <c r="E521" s="65"/>
      <c r="F521" s="65"/>
    </row>
    <row r="522" spans="5:6" x14ac:dyDescent="0.25">
      <c r="E522" s="65"/>
      <c r="F522" s="65"/>
    </row>
    <row r="523" spans="5:6" x14ac:dyDescent="0.25">
      <c r="E523" s="65"/>
      <c r="F523" s="65"/>
    </row>
    <row r="524" spans="5:6" x14ac:dyDescent="0.25">
      <c r="E524" s="65"/>
      <c r="F524" s="65"/>
    </row>
    <row r="525" spans="5:6" x14ac:dyDescent="0.25">
      <c r="E525" s="65"/>
      <c r="F525" s="65"/>
    </row>
    <row r="526" spans="5:6" x14ac:dyDescent="0.25">
      <c r="E526" s="65"/>
      <c r="F526" s="65"/>
    </row>
    <row r="527" spans="5:6" x14ac:dyDescent="0.25">
      <c r="E527" s="65"/>
      <c r="F527" s="65"/>
    </row>
    <row r="528" spans="5:6" x14ac:dyDescent="0.25">
      <c r="E528" s="65"/>
      <c r="F528" s="65"/>
    </row>
    <row r="529" spans="5:6" x14ac:dyDescent="0.25">
      <c r="E529" s="65"/>
      <c r="F529" s="65"/>
    </row>
    <row r="530" spans="5:6" x14ac:dyDescent="0.25">
      <c r="E530" s="65"/>
      <c r="F530" s="65"/>
    </row>
    <row r="531" spans="5:6" x14ac:dyDescent="0.25">
      <c r="E531" s="65"/>
      <c r="F531" s="65"/>
    </row>
    <row r="532" spans="5:6" x14ac:dyDescent="0.25">
      <c r="E532" s="65"/>
      <c r="F532" s="65"/>
    </row>
    <row r="533" spans="5:6" x14ac:dyDescent="0.25">
      <c r="E533" s="65"/>
      <c r="F533" s="65"/>
    </row>
    <row r="534" spans="5:6" x14ac:dyDescent="0.25">
      <c r="E534" s="65"/>
      <c r="F534" s="65"/>
    </row>
    <row r="535" spans="5:6" x14ac:dyDescent="0.25">
      <c r="E535" s="65"/>
      <c r="F535" s="65"/>
    </row>
    <row r="536" spans="5:6" x14ac:dyDescent="0.25">
      <c r="E536" s="65"/>
      <c r="F536" s="65"/>
    </row>
    <row r="537" spans="5:6" x14ac:dyDescent="0.25">
      <c r="E537" s="65"/>
      <c r="F537" s="65"/>
    </row>
    <row r="538" spans="5:6" x14ac:dyDescent="0.25">
      <c r="E538" s="65"/>
      <c r="F538" s="65"/>
    </row>
    <row r="539" spans="5:6" x14ac:dyDescent="0.25">
      <c r="E539" s="65"/>
      <c r="F539" s="65"/>
    </row>
    <row r="540" spans="5:6" x14ac:dyDescent="0.25">
      <c r="E540" s="65"/>
      <c r="F540" s="65"/>
    </row>
    <row r="541" spans="5:6" x14ac:dyDescent="0.25">
      <c r="E541" s="65"/>
      <c r="F541" s="65"/>
    </row>
    <row r="542" spans="5:6" x14ac:dyDescent="0.25">
      <c r="E542" s="65"/>
      <c r="F542" s="65"/>
    </row>
    <row r="543" spans="5:6" x14ac:dyDescent="0.25">
      <c r="E543" s="65"/>
      <c r="F543" s="65"/>
    </row>
    <row r="544" spans="5:6" x14ac:dyDescent="0.25">
      <c r="E544" s="65"/>
      <c r="F544" s="65"/>
    </row>
    <row r="545" spans="5:6" x14ac:dyDescent="0.25">
      <c r="E545" s="65"/>
      <c r="F545" s="65"/>
    </row>
    <row r="546" spans="5:6" x14ac:dyDescent="0.25">
      <c r="E546" s="65"/>
      <c r="F546" s="65"/>
    </row>
    <row r="547" spans="5:6" x14ac:dyDescent="0.25">
      <c r="E547" s="65"/>
      <c r="F547" s="65"/>
    </row>
    <row r="548" spans="5:6" x14ac:dyDescent="0.25">
      <c r="E548" s="65"/>
      <c r="F548" s="65"/>
    </row>
    <row r="549" spans="5:6" x14ac:dyDescent="0.25">
      <c r="E549" s="65"/>
      <c r="F549" s="65"/>
    </row>
    <row r="550" spans="5:6" x14ac:dyDescent="0.25">
      <c r="E550" s="65"/>
      <c r="F550" s="65"/>
    </row>
    <row r="551" spans="5:6" x14ac:dyDescent="0.25">
      <c r="E551" s="65"/>
      <c r="F551" s="65"/>
    </row>
    <row r="552" spans="5:6" x14ac:dyDescent="0.25">
      <c r="E552" s="65"/>
      <c r="F552" s="65"/>
    </row>
    <row r="553" spans="5:6" x14ac:dyDescent="0.25">
      <c r="E553" s="65"/>
      <c r="F553" s="65"/>
    </row>
    <row r="554" spans="5:6" x14ac:dyDescent="0.25">
      <c r="E554" s="65"/>
      <c r="F554" s="65"/>
    </row>
    <row r="555" spans="5:6" x14ac:dyDescent="0.25">
      <c r="E555" s="65"/>
      <c r="F555" s="65"/>
    </row>
    <row r="556" spans="5:6" x14ac:dyDescent="0.25">
      <c r="E556" s="65"/>
      <c r="F556" s="65"/>
    </row>
    <row r="557" spans="5:6" x14ac:dyDescent="0.25">
      <c r="E557" s="65"/>
      <c r="F557" s="65"/>
    </row>
    <row r="558" spans="5:6" x14ac:dyDescent="0.25">
      <c r="E558" s="65"/>
      <c r="F558" s="65"/>
    </row>
    <row r="559" spans="5:6" x14ac:dyDescent="0.25">
      <c r="E559" s="65"/>
      <c r="F559" s="65"/>
    </row>
    <row r="560" spans="5:6" x14ac:dyDescent="0.25">
      <c r="E560" s="65"/>
      <c r="F560" s="65"/>
    </row>
    <row r="561" spans="5:6" x14ac:dyDescent="0.25">
      <c r="E561" s="65"/>
      <c r="F561" s="65"/>
    </row>
    <row r="562" spans="5:6" x14ac:dyDescent="0.25">
      <c r="E562" s="65"/>
      <c r="F562" s="65"/>
    </row>
    <row r="563" spans="5:6" x14ac:dyDescent="0.25">
      <c r="E563" s="65"/>
      <c r="F563" s="65"/>
    </row>
    <row r="564" spans="5:6" x14ac:dyDescent="0.25">
      <c r="E564" s="65"/>
      <c r="F564" s="65"/>
    </row>
    <row r="565" spans="5:6" x14ac:dyDescent="0.25">
      <c r="E565" s="65"/>
      <c r="F565" s="65"/>
    </row>
    <row r="566" spans="5:6" x14ac:dyDescent="0.25">
      <c r="E566" s="65"/>
      <c r="F566" s="65"/>
    </row>
    <row r="567" spans="5:6" x14ac:dyDescent="0.25">
      <c r="E567" s="65"/>
      <c r="F567" s="65"/>
    </row>
    <row r="568" spans="5:6" x14ac:dyDescent="0.25">
      <c r="E568" s="65"/>
      <c r="F568" s="65"/>
    </row>
    <row r="569" spans="5:6" x14ac:dyDescent="0.25">
      <c r="E569" s="65"/>
      <c r="F569" s="65"/>
    </row>
    <row r="570" spans="5:6" x14ac:dyDescent="0.25">
      <c r="E570" s="65"/>
      <c r="F570" s="65"/>
    </row>
    <row r="571" spans="5:6" x14ac:dyDescent="0.25">
      <c r="E571" s="65"/>
      <c r="F571" s="65"/>
    </row>
    <row r="572" spans="5:6" x14ac:dyDescent="0.25">
      <c r="E572" s="65"/>
      <c r="F572" s="65"/>
    </row>
    <row r="573" spans="5:6" x14ac:dyDescent="0.25">
      <c r="E573" s="65"/>
      <c r="F573" s="65"/>
    </row>
    <row r="574" spans="5:6" x14ac:dyDescent="0.25">
      <c r="E574" s="65"/>
      <c r="F574" s="65"/>
    </row>
    <row r="575" spans="5:6" x14ac:dyDescent="0.25">
      <c r="E575" s="65"/>
      <c r="F575" s="65"/>
    </row>
    <row r="576" spans="5:6" x14ac:dyDescent="0.25">
      <c r="E576" s="65"/>
      <c r="F576" s="65"/>
    </row>
    <row r="577" spans="5:6" x14ac:dyDescent="0.25">
      <c r="E577" s="65"/>
      <c r="F577" s="65"/>
    </row>
    <row r="578" spans="5:6" x14ac:dyDescent="0.25">
      <c r="E578" s="65"/>
      <c r="F578" s="65"/>
    </row>
    <row r="579" spans="5:6" x14ac:dyDescent="0.25">
      <c r="E579" s="65"/>
      <c r="F579" s="65"/>
    </row>
    <row r="580" spans="5:6" x14ac:dyDescent="0.25">
      <c r="E580" s="65"/>
      <c r="F580" s="65"/>
    </row>
    <row r="581" spans="5:6" x14ac:dyDescent="0.25">
      <c r="E581" s="65"/>
      <c r="F581" s="65"/>
    </row>
    <row r="582" spans="5:6" x14ac:dyDescent="0.25">
      <c r="E582" s="65"/>
      <c r="F582" s="65"/>
    </row>
    <row r="583" spans="5:6" x14ac:dyDescent="0.25">
      <c r="E583" s="65"/>
      <c r="F583" s="65"/>
    </row>
    <row r="584" spans="5:6" x14ac:dyDescent="0.25">
      <c r="E584" s="65"/>
      <c r="F584" s="65"/>
    </row>
    <row r="585" spans="5:6" x14ac:dyDescent="0.25">
      <c r="E585" s="65"/>
      <c r="F585" s="65"/>
    </row>
    <row r="586" spans="5:6" x14ac:dyDescent="0.25">
      <c r="E586" s="65"/>
      <c r="F586" s="65"/>
    </row>
    <row r="587" spans="5:6" x14ac:dyDescent="0.25">
      <c r="E587" s="65"/>
      <c r="F587" s="65"/>
    </row>
    <row r="588" spans="5:6" x14ac:dyDescent="0.25">
      <c r="E588" s="65"/>
      <c r="F588" s="65"/>
    </row>
    <row r="589" spans="5:6" x14ac:dyDescent="0.25">
      <c r="E589" s="65"/>
      <c r="F589" s="65"/>
    </row>
    <row r="590" spans="5:6" x14ac:dyDescent="0.25">
      <c r="E590" s="65"/>
      <c r="F590" s="65"/>
    </row>
    <row r="591" spans="5:6" x14ac:dyDescent="0.25">
      <c r="E591" s="65"/>
      <c r="F591" s="65"/>
    </row>
    <row r="592" spans="5:6" x14ac:dyDescent="0.25">
      <c r="E592" s="65"/>
      <c r="F592" s="65"/>
    </row>
    <row r="593" spans="5:6" x14ac:dyDescent="0.25">
      <c r="E593" s="65"/>
      <c r="F593" s="65"/>
    </row>
    <row r="594" spans="5:6" x14ac:dyDescent="0.25">
      <c r="E594" s="65"/>
      <c r="F594" s="65"/>
    </row>
    <row r="595" spans="5:6" x14ac:dyDescent="0.25">
      <c r="E595" s="65"/>
      <c r="F595" s="65"/>
    </row>
    <row r="596" spans="5:6" x14ac:dyDescent="0.25">
      <c r="E596" s="65"/>
      <c r="F596" s="65"/>
    </row>
    <row r="597" spans="5:6" x14ac:dyDescent="0.25">
      <c r="E597" s="65"/>
      <c r="F597" s="65"/>
    </row>
    <row r="598" spans="5:6" x14ac:dyDescent="0.25">
      <c r="E598" s="65"/>
      <c r="F598" s="65"/>
    </row>
    <row r="599" spans="5:6" x14ac:dyDescent="0.25">
      <c r="E599" s="65"/>
      <c r="F599" s="65"/>
    </row>
    <row r="600" spans="5:6" x14ac:dyDescent="0.25">
      <c r="E600" s="65"/>
      <c r="F600" s="65"/>
    </row>
    <row r="601" spans="5:6" x14ac:dyDescent="0.25">
      <c r="E601" s="65"/>
      <c r="F601" s="65"/>
    </row>
    <row r="602" spans="5:6" x14ac:dyDescent="0.25">
      <c r="E602" s="65"/>
      <c r="F602" s="65"/>
    </row>
    <row r="603" spans="5:6" x14ac:dyDescent="0.25">
      <c r="E603" s="65"/>
      <c r="F603" s="65"/>
    </row>
    <row r="604" spans="5:6" x14ac:dyDescent="0.25">
      <c r="E604" s="65"/>
      <c r="F604" s="65"/>
    </row>
    <row r="605" spans="5:6" x14ac:dyDescent="0.25">
      <c r="E605" s="65"/>
      <c r="F605" s="65"/>
    </row>
    <row r="606" spans="5:6" x14ac:dyDescent="0.25">
      <c r="E606" s="65"/>
      <c r="F606" s="65"/>
    </row>
    <row r="607" spans="5:6" x14ac:dyDescent="0.25">
      <c r="E607" s="65"/>
      <c r="F607" s="65"/>
    </row>
    <row r="608" spans="5:6" x14ac:dyDescent="0.25">
      <c r="E608" s="65"/>
      <c r="F608" s="65"/>
    </row>
    <row r="609" spans="5:6" x14ac:dyDescent="0.25">
      <c r="E609" s="65"/>
      <c r="F609" s="65"/>
    </row>
    <row r="610" spans="5:6" x14ac:dyDescent="0.25">
      <c r="E610" s="65"/>
      <c r="F610" s="65"/>
    </row>
    <row r="611" spans="5:6" x14ac:dyDescent="0.25">
      <c r="E611" s="65"/>
      <c r="F611" s="65"/>
    </row>
    <row r="612" spans="5:6" x14ac:dyDescent="0.25">
      <c r="E612" s="65"/>
      <c r="F612" s="65"/>
    </row>
    <row r="613" spans="5:6" x14ac:dyDescent="0.25">
      <c r="E613" s="65"/>
      <c r="F613" s="65"/>
    </row>
    <row r="614" spans="5:6" x14ac:dyDescent="0.25">
      <c r="E614" s="65"/>
      <c r="F614" s="65"/>
    </row>
    <row r="615" spans="5:6" x14ac:dyDescent="0.25">
      <c r="E615" s="65"/>
      <c r="F615" s="65"/>
    </row>
    <row r="616" spans="5:6" x14ac:dyDescent="0.25">
      <c r="E616" s="65"/>
      <c r="F616" s="65"/>
    </row>
    <row r="617" spans="5:6" x14ac:dyDescent="0.25">
      <c r="E617" s="65"/>
      <c r="F617" s="65"/>
    </row>
    <row r="618" spans="5:6" x14ac:dyDescent="0.25">
      <c r="E618" s="65"/>
      <c r="F618" s="65"/>
    </row>
    <row r="619" spans="5:6" x14ac:dyDescent="0.25">
      <c r="E619" s="65"/>
      <c r="F619" s="65"/>
    </row>
    <row r="620" spans="5:6" x14ac:dyDescent="0.25">
      <c r="E620" s="65"/>
      <c r="F620" s="65"/>
    </row>
    <row r="621" spans="5:6" x14ac:dyDescent="0.25">
      <c r="E621" s="65"/>
      <c r="F621" s="65"/>
    </row>
    <row r="622" spans="5:6" x14ac:dyDescent="0.25">
      <c r="E622" s="65"/>
      <c r="F622" s="65"/>
    </row>
    <row r="623" spans="5:6" x14ac:dyDescent="0.25">
      <c r="E623" s="65"/>
      <c r="F623" s="65"/>
    </row>
    <row r="624" spans="5:6" x14ac:dyDescent="0.25">
      <c r="E624" s="65"/>
      <c r="F624" s="65"/>
    </row>
    <row r="625" spans="5:6" x14ac:dyDescent="0.25">
      <c r="E625" s="65"/>
      <c r="F625" s="65"/>
    </row>
    <row r="626" spans="5:6" x14ac:dyDescent="0.25">
      <c r="E626" s="65"/>
      <c r="F626" s="65"/>
    </row>
    <row r="627" spans="5:6" x14ac:dyDescent="0.25">
      <c r="E627" s="65"/>
      <c r="F627" s="65"/>
    </row>
    <row r="628" spans="5:6" x14ac:dyDescent="0.25">
      <c r="E628" s="65"/>
      <c r="F628" s="65"/>
    </row>
    <row r="629" spans="5:6" x14ac:dyDescent="0.25">
      <c r="E629" s="65"/>
      <c r="F629" s="65"/>
    </row>
    <row r="630" spans="5:6" x14ac:dyDescent="0.25">
      <c r="E630" s="65"/>
      <c r="F630" s="65"/>
    </row>
    <row r="631" spans="5:6" x14ac:dyDescent="0.25">
      <c r="E631" s="65"/>
      <c r="F631" s="65"/>
    </row>
    <row r="632" spans="5:6" x14ac:dyDescent="0.25">
      <c r="E632" s="65"/>
      <c r="F632" s="65"/>
    </row>
    <row r="633" spans="5:6" x14ac:dyDescent="0.25">
      <c r="E633" s="65"/>
      <c r="F633" s="65"/>
    </row>
    <row r="634" spans="5:6" x14ac:dyDescent="0.25">
      <c r="E634" s="65"/>
      <c r="F634" s="65"/>
    </row>
    <row r="635" spans="5:6" x14ac:dyDescent="0.25">
      <c r="E635" s="65"/>
      <c r="F635" s="65"/>
    </row>
    <row r="636" spans="5:6" x14ac:dyDescent="0.25">
      <c r="E636" s="65"/>
      <c r="F636" s="65"/>
    </row>
    <row r="637" spans="5:6" x14ac:dyDescent="0.25">
      <c r="E637" s="65"/>
      <c r="F637" s="65"/>
    </row>
    <row r="638" spans="5:6" x14ac:dyDescent="0.25">
      <c r="E638" s="65"/>
      <c r="F638" s="65"/>
    </row>
    <row r="639" spans="5:6" x14ac:dyDescent="0.25">
      <c r="E639" s="65"/>
      <c r="F639" s="65"/>
    </row>
    <row r="640" spans="5:6" x14ac:dyDescent="0.25">
      <c r="E640" s="65"/>
      <c r="F640" s="65"/>
    </row>
    <row r="641" spans="5:6" x14ac:dyDescent="0.25">
      <c r="E641" s="65"/>
      <c r="F641" s="65"/>
    </row>
    <row r="642" spans="5:6" x14ac:dyDescent="0.25">
      <c r="E642" s="65"/>
      <c r="F642" s="65"/>
    </row>
    <row r="643" spans="5:6" x14ac:dyDescent="0.25">
      <c r="E643" s="65"/>
      <c r="F643" s="65"/>
    </row>
    <row r="644" spans="5:6" x14ac:dyDescent="0.25">
      <c r="E644" s="65"/>
      <c r="F644" s="65"/>
    </row>
    <row r="645" spans="5:6" x14ac:dyDescent="0.25">
      <c r="E645" s="65"/>
      <c r="F645" s="65"/>
    </row>
    <row r="646" spans="5:6" x14ac:dyDescent="0.25">
      <c r="E646" s="65"/>
      <c r="F646" s="65"/>
    </row>
    <row r="647" spans="5:6" x14ac:dyDescent="0.25">
      <c r="E647" s="65"/>
      <c r="F647" s="65"/>
    </row>
    <row r="648" spans="5:6" x14ac:dyDescent="0.25">
      <c r="E648" s="65"/>
      <c r="F648" s="65"/>
    </row>
    <row r="649" spans="5:6" x14ac:dyDescent="0.25">
      <c r="E649" s="65"/>
      <c r="F649" s="65"/>
    </row>
    <row r="650" spans="5:6" x14ac:dyDescent="0.25">
      <c r="E650" s="65"/>
      <c r="F650" s="65"/>
    </row>
    <row r="651" spans="5:6" x14ac:dyDescent="0.25">
      <c r="E651" s="65"/>
      <c r="F651" s="65"/>
    </row>
    <row r="652" spans="5:6" x14ac:dyDescent="0.25">
      <c r="E652" s="65"/>
      <c r="F652" s="65"/>
    </row>
    <row r="653" spans="5:6" x14ac:dyDescent="0.25">
      <c r="E653" s="65"/>
      <c r="F653" s="65"/>
    </row>
    <row r="654" spans="5:6" x14ac:dyDescent="0.25">
      <c r="E654" s="65"/>
      <c r="F654" s="65"/>
    </row>
    <row r="655" spans="5:6" x14ac:dyDescent="0.25">
      <c r="E655" s="65"/>
      <c r="F655" s="65"/>
    </row>
    <row r="656" spans="5:6" x14ac:dyDescent="0.25">
      <c r="E656" s="65"/>
      <c r="F656" s="65"/>
    </row>
    <row r="657" spans="5:6" x14ac:dyDescent="0.25">
      <c r="E657" s="65"/>
      <c r="F657" s="65"/>
    </row>
    <row r="658" spans="5:6" x14ac:dyDescent="0.25">
      <c r="E658" s="65"/>
      <c r="F658" s="65"/>
    </row>
    <row r="659" spans="5:6" x14ac:dyDescent="0.25">
      <c r="E659" s="65"/>
      <c r="F659" s="65"/>
    </row>
    <row r="660" spans="5:6" x14ac:dyDescent="0.25">
      <c r="E660" s="65"/>
      <c r="F660" s="65"/>
    </row>
    <row r="661" spans="5:6" x14ac:dyDescent="0.25">
      <c r="E661" s="65"/>
      <c r="F661" s="65"/>
    </row>
    <row r="662" spans="5:6" x14ac:dyDescent="0.25">
      <c r="E662" s="65"/>
      <c r="F662" s="65"/>
    </row>
    <row r="663" spans="5:6" x14ac:dyDescent="0.25">
      <c r="E663" s="65"/>
      <c r="F663" s="65"/>
    </row>
    <row r="664" spans="5:6" x14ac:dyDescent="0.25">
      <c r="E664" s="65"/>
      <c r="F664" s="65"/>
    </row>
    <row r="665" spans="5:6" x14ac:dyDescent="0.25">
      <c r="E665" s="65"/>
      <c r="F665" s="65"/>
    </row>
    <row r="666" spans="5:6" x14ac:dyDescent="0.25">
      <c r="E666" s="65"/>
      <c r="F666" s="65"/>
    </row>
    <row r="667" spans="5:6" x14ac:dyDescent="0.25">
      <c r="E667" s="65"/>
      <c r="F667" s="65"/>
    </row>
    <row r="668" spans="5:6" x14ac:dyDescent="0.25">
      <c r="E668" s="65"/>
      <c r="F668" s="65"/>
    </row>
    <row r="669" spans="5:6" x14ac:dyDescent="0.25">
      <c r="E669" s="65"/>
      <c r="F669" s="65"/>
    </row>
    <row r="670" spans="5:6" x14ac:dyDescent="0.25">
      <c r="E670" s="65"/>
      <c r="F670" s="65"/>
    </row>
    <row r="671" spans="5:6" x14ac:dyDescent="0.25">
      <c r="E671" s="65"/>
      <c r="F671" s="65"/>
    </row>
    <row r="672" spans="5:6" x14ac:dyDescent="0.25">
      <c r="E672" s="65"/>
      <c r="F672" s="65"/>
    </row>
    <row r="673" spans="5:6" x14ac:dyDescent="0.25">
      <c r="E673" s="65"/>
      <c r="F673" s="65"/>
    </row>
    <row r="674" spans="5:6" x14ac:dyDescent="0.25">
      <c r="E674" s="65"/>
      <c r="F674" s="65"/>
    </row>
    <row r="675" spans="5:6" x14ac:dyDescent="0.25">
      <c r="E675" s="65"/>
      <c r="F675" s="65"/>
    </row>
    <row r="676" spans="5:6" x14ac:dyDescent="0.25">
      <c r="E676" s="65"/>
      <c r="F676" s="65"/>
    </row>
    <row r="677" spans="5:6" x14ac:dyDescent="0.25">
      <c r="E677" s="65"/>
      <c r="F677" s="65"/>
    </row>
    <row r="678" spans="5:6" x14ac:dyDescent="0.25">
      <c r="E678" s="65"/>
      <c r="F678" s="65"/>
    </row>
    <row r="679" spans="5:6" x14ac:dyDescent="0.25">
      <c r="E679" s="65"/>
      <c r="F679" s="65"/>
    </row>
    <row r="680" spans="5:6" x14ac:dyDescent="0.25">
      <c r="E680" s="65"/>
      <c r="F680" s="65"/>
    </row>
    <row r="681" spans="5:6" x14ac:dyDescent="0.25">
      <c r="E681" s="65"/>
      <c r="F681" s="65"/>
    </row>
    <row r="682" spans="5:6" x14ac:dyDescent="0.25">
      <c r="E682" s="65"/>
      <c r="F682" s="65"/>
    </row>
    <row r="683" spans="5:6" x14ac:dyDescent="0.25">
      <c r="E683" s="65"/>
      <c r="F683" s="65"/>
    </row>
    <row r="684" spans="5:6" x14ac:dyDescent="0.25">
      <c r="E684" s="65"/>
      <c r="F684" s="65"/>
    </row>
    <row r="685" spans="5:6" x14ac:dyDescent="0.25">
      <c r="E685" s="65"/>
      <c r="F685" s="65"/>
    </row>
    <row r="686" spans="5:6" x14ac:dyDescent="0.25">
      <c r="E686" s="65"/>
      <c r="F686" s="65"/>
    </row>
    <row r="687" spans="5:6" x14ac:dyDescent="0.25">
      <c r="E687" s="65"/>
      <c r="F687" s="65"/>
    </row>
    <row r="688" spans="5:6" x14ac:dyDescent="0.25">
      <c r="E688" s="65"/>
      <c r="F688" s="65"/>
    </row>
    <row r="689" spans="5:6" x14ac:dyDescent="0.25">
      <c r="E689" s="65"/>
      <c r="F689" s="65"/>
    </row>
    <row r="690" spans="5:6" x14ac:dyDescent="0.25">
      <c r="E690" s="65"/>
      <c r="F690" s="65"/>
    </row>
    <row r="691" spans="5:6" x14ac:dyDescent="0.25">
      <c r="E691" s="65"/>
      <c r="F691" s="65"/>
    </row>
    <row r="692" spans="5:6" x14ac:dyDescent="0.25">
      <c r="E692" s="65"/>
      <c r="F692" s="65"/>
    </row>
    <row r="693" spans="5:6" x14ac:dyDescent="0.25">
      <c r="E693" s="65"/>
      <c r="F693" s="65"/>
    </row>
    <row r="694" spans="5:6" x14ac:dyDescent="0.25">
      <c r="E694" s="65"/>
      <c r="F694" s="65"/>
    </row>
    <row r="695" spans="5:6" x14ac:dyDescent="0.25">
      <c r="E695" s="65"/>
      <c r="F695" s="65"/>
    </row>
    <row r="696" spans="5:6" x14ac:dyDescent="0.25">
      <c r="E696" s="65"/>
      <c r="F696" s="65"/>
    </row>
    <row r="697" spans="5:6" x14ac:dyDescent="0.25">
      <c r="E697" s="65"/>
      <c r="F697" s="65"/>
    </row>
    <row r="698" spans="5:6" x14ac:dyDescent="0.25">
      <c r="E698" s="65"/>
      <c r="F698" s="65"/>
    </row>
    <row r="699" spans="5:6" x14ac:dyDescent="0.25">
      <c r="E699" s="65"/>
      <c r="F699" s="65"/>
    </row>
    <row r="700" spans="5:6" x14ac:dyDescent="0.25">
      <c r="E700" s="65"/>
      <c r="F700" s="65"/>
    </row>
    <row r="701" spans="5:6" x14ac:dyDescent="0.25">
      <c r="E701" s="65"/>
      <c r="F701" s="65"/>
    </row>
    <row r="702" spans="5:6" x14ac:dyDescent="0.25">
      <c r="E702" s="65"/>
      <c r="F702" s="65"/>
    </row>
    <row r="703" spans="5:6" x14ac:dyDescent="0.25">
      <c r="E703" s="65"/>
      <c r="F703" s="65"/>
    </row>
    <row r="704" spans="5:6" x14ac:dyDescent="0.25">
      <c r="E704" s="65"/>
      <c r="F704" s="65"/>
    </row>
    <row r="705" spans="5:6" x14ac:dyDescent="0.25">
      <c r="E705" s="65"/>
      <c r="F705" s="65"/>
    </row>
    <row r="706" spans="5:6" x14ac:dyDescent="0.25">
      <c r="E706" s="65"/>
      <c r="F706" s="65"/>
    </row>
    <row r="707" spans="5:6" x14ac:dyDescent="0.25">
      <c r="E707" s="65"/>
      <c r="F707" s="65"/>
    </row>
    <row r="708" spans="5:6" x14ac:dyDescent="0.25">
      <c r="E708" s="65"/>
      <c r="F708" s="65"/>
    </row>
    <row r="709" spans="5:6" x14ac:dyDescent="0.25">
      <c r="E709" s="65"/>
      <c r="F709" s="65"/>
    </row>
    <row r="710" spans="5:6" x14ac:dyDescent="0.25">
      <c r="E710" s="65"/>
      <c r="F710" s="65"/>
    </row>
    <row r="711" spans="5:6" x14ac:dyDescent="0.25">
      <c r="E711" s="65"/>
      <c r="F711" s="65"/>
    </row>
    <row r="712" spans="5:6" x14ac:dyDescent="0.25">
      <c r="E712" s="65"/>
      <c r="F712" s="65"/>
    </row>
    <row r="713" spans="5:6" x14ac:dyDescent="0.25">
      <c r="E713" s="65"/>
      <c r="F713" s="65"/>
    </row>
    <row r="714" spans="5:6" x14ac:dyDescent="0.25">
      <c r="E714" s="65"/>
      <c r="F714" s="65"/>
    </row>
    <row r="715" spans="5:6" x14ac:dyDescent="0.25">
      <c r="E715" s="65"/>
      <c r="F715" s="65"/>
    </row>
    <row r="716" spans="5:6" x14ac:dyDescent="0.25">
      <c r="E716" s="65"/>
      <c r="F716" s="65"/>
    </row>
    <row r="717" spans="5:6" x14ac:dyDescent="0.25">
      <c r="E717" s="65"/>
      <c r="F717" s="65"/>
    </row>
    <row r="718" spans="5:6" x14ac:dyDescent="0.25">
      <c r="E718" s="65"/>
      <c r="F718" s="65"/>
    </row>
    <row r="719" spans="5:6" x14ac:dyDescent="0.25">
      <c r="E719" s="65"/>
      <c r="F719" s="65"/>
    </row>
    <row r="720" spans="5:6" x14ac:dyDescent="0.25">
      <c r="E720" s="65"/>
      <c r="F720" s="65"/>
    </row>
    <row r="721" spans="5:6" x14ac:dyDescent="0.25">
      <c r="E721" s="65"/>
      <c r="F721" s="65"/>
    </row>
    <row r="722" spans="5:6" x14ac:dyDescent="0.25">
      <c r="E722" s="65"/>
      <c r="F722" s="65"/>
    </row>
    <row r="723" spans="5:6" x14ac:dyDescent="0.25">
      <c r="E723" s="65"/>
      <c r="F723" s="65"/>
    </row>
    <row r="724" spans="5:6" x14ac:dyDescent="0.25">
      <c r="E724" s="65"/>
      <c r="F724" s="65"/>
    </row>
    <row r="725" spans="5:6" x14ac:dyDescent="0.25">
      <c r="E725" s="65"/>
      <c r="F725" s="65"/>
    </row>
    <row r="726" spans="5:6" x14ac:dyDescent="0.25">
      <c r="E726" s="65"/>
      <c r="F726" s="65"/>
    </row>
    <row r="727" spans="5:6" x14ac:dyDescent="0.25">
      <c r="E727" s="65"/>
      <c r="F727" s="65"/>
    </row>
    <row r="728" spans="5:6" x14ac:dyDescent="0.25">
      <c r="E728" s="65"/>
      <c r="F728" s="65"/>
    </row>
    <row r="729" spans="5:6" x14ac:dyDescent="0.25">
      <c r="E729" s="65"/>
      <c r="F729" s="65"/>
    </row>
    <row r="730" spans="5:6" x14ac:dyDescent="0.25">
      <c r="E730" s="65"/>
      <c r="F730" s="65"/>
    </row>
    <row r="731" spans="5:6" x14ac:dyDescent="0.25">
      <c r="E731" s="65"/>
      <c r="F731" s="65"/>
    </row>
    <row r="732" spans="5:6" x14ac:dyDescent="0.25">
      <c r="E732" s="65"/>
      <c r="F732" s="65"/>
    </row>
    <row r="733" spans="5:6" x14ac:dyDescent="0.25">
      <c r="E733" s="65"/>
      <c r="F733" s="65"/>
    </row>
    <row r="734" spans="5:6" x14ac:dyDescent="0.25">
      <c r="E734" s="65"/>
      <c r="F734" s="65"/>
    </row>
    <row r="735" spans="5:6" x14ac:dyDescent="0.25">
      <c r="E735" s="65"/>
      <c r="F735" s="65"/>
    </row>
    <row r="736" spans="5:6" x14ac:dyDescent="0.25">
      <c r="E736" s="65"/>
      <c r="F736" s="65"/>
    </row>
    <row r="737" spans="5:6" x14ac:dyDescent="0.25">
      <c r="E737" s="65"/>
      <c r="F737" s="65"/>
    </row>
    <row r="738" spans="5:6" x14ac:dyDescent="0.25">
      <c r="E738" s="65"/>
      <c r="F738" s="65"/>
    </row>
    <row r="739" spans="5:6" x14ac:dyDescent="0.25">
      <c r="E739" s="65"/>
      <c r="F739" s="65"/>
    </row>
    <row r="740" spans="5:6" x14ac:dyDescent="0.25">
      <c r="E740" s="65"/>
      <c r="F740" s="65"/>
    </row>
    <row r="741" spans="5:6" x14ac:dyDescent="0.25">
      <c r="E741" s="65"/>
      <c r="F741" s="65"/>
    </row>
    <row r="742" spans="5:6" x14ac:dyDescent="0.25">
      <c r="E742" s="65"/>
      <c r="F742" s="65"/>
    </row>
    <row r="743" spans="5:6" x14ac:dyDescent="0.25">
      <c r="E743" s="65"/>
      <c r="F743" s="65"/>
    </row>
    <row r="744" spans="5:6" x14ac:dyDescent="0.25">
      <c r="E744" s="65"/>
      <c r="F744" s="65"/>
    </row>
    <row r="745" spans="5:6" x14ac:dyDescent="0.25">
      <c r="E745" s="65"/>
      <c r="F745" s="65"/>
    </row>
    <row r="746" spans="5:6" x14ac:dyDescent="0.25">
      <c r="E746" s="65"/>
      <c r="F746" s="65"/>
    </row>
    <row r="747" spans="5:6" x14ac:dyDescent="0.25">
      <c r="E747" s="65"/>
      <c r="F747" s="65"/>
    </row>
    <row r="748" spans="5:6" x14ac:dyDescent="0.25">
      <c r="E748" s="65"/>
      <c r="F748" s="65"/>
    </row>
    <row r="749" spans="5:6" x14ac:dyDescent="0.25">
      <c r="E749" s="65"/>
      <c r="F749" s="65"/>
    </row>
    <row r="750" spans="5:6" x14ac:dyDescent="0.25">
      <c r="E750" s="65"/>
      <c r="F750" s="65"/>
    </row>
    <row r="751" spans="5:6" x14ac:dyDescent="0.25">
      <c r="E751" s="65"/>
      <c r="F751" s="65"/>
    </row>
    <row r="752" spans="5:6" x14ac:dyDescent="0.25">
      <c r="E752" s="65"/>
      <c r="F752" s="65"/>
    </row>
    <row r="753" spans="5:6" x14ac:dyDescent="0.25">
      <c r="E753" s="65"/>
      <c r="F753" s="65"/>
    </row>
    <row r="754" spans="5:6" x14ac:dyDescent="0.25">
      <c r="E754" s="65"/>
      <c r="F754" s="65"/>
    </row>
    <row r="755" spans="5:6" x14ac:dyDescent="0.25">
      <c r="E755" s="65"/>
      <c r="F755" s="65"/>
    </row>
    <row r="756" spans="5:6" x14ac:dyDescent="0.25">
      <c r="E756" s="65"/>
      <c r="F756" s="65"/>
    </row>
    <row r="757" spans="5:6" x14ac:dyDescent="0.25">
      <c r="E757" s="65"/>
      <c r="F757" s="65"/>
    </row>
    <row r="758" spans="5:6" x14ac:dyDescent="0.25">
      <c r="E758" s="65"/>
      <c r="F758" s="65"/>
    </row>
    <row r="759" spans="5:6" x14ac:dyDescent="0.25">
      <c r="E759" s="65"/>
      <c r="F759" s="65"/>
    </row>
    <row r="760" spans="5:6" x14ac:dyDescent="0.25">
      <c r="E760" s="65"/>
      <c r="F760" s="65"/>
    </row>
    <row r="761" spans="5:6" x14ac:dyDescent="0.25">
      <c r="E761" s="65"/>
      <c r="F761" s="65"/>
    </row>
    <row r="762" spans="5:6" x14ac:dyDescent="0.25">
      <c r="E762" s="65"/>
      <c r="F762" s="65"/>
    </row>
    <row r="763" spans="5:6" x14ac:dyDescent="0.25">
      <c r="E763" s="65"/>
      <c r="F763" s="65"/>
    </row>
    <row r="764" spans="5:6" x14ac:dyDescent="0.25">
      <c r="E764" s="65"/>
      <c r="F764" s="65"/>
    </row>
    <row r="765" spans="5:6" x14ac:dyDescent="0.25">
      <c r="E765" s="65"/>
      <c r="F765" s="65"/>
    </row>
    <row r="766" spans="5:6" x14ac:dyDescent="0.25">
      <c r="E766" s="65"/>
      <c r="F766" s="65"/>
    </row>
    <row r="767" spans="5:6" x14ac:dyDescent="0.25">
      <c r="E767" s="65"/>
      <c r="F767" s="65"/>
    </row>
    <row r="768" spans="5:6" x14ac:dyDescent="0.25">
      <c r="E768" s="65"/>
      <c r="F768" s="65"/>
    </row>
    <row r="769" spans="5:6" x14ac:dyDescent="0.25">
      <c r="E769" s="65"/>
      <c r="F769" s="65"/>
    </row>
    <row r="770" spans="5:6" x14ac:dyDescent="0.25">
      <c r="E770" s="65"/>
      <c r="F770" s="65"/>
    </row>
    <row r="771" spans="5:6" x14ac:dyDescent="0.25">
      <c r="E771" s="65"/>
      <c r="F771" s="65"/>
    </row>
    <row r="772" spans="5:6" x14ac:dyDescent="0.25">
      <c r="E772" s="65"/>
      <c r="F772" s="65"/>
    </row>
    <row r="773" spans="5:6" x14ac:dyDescent="0.25">
      <c r="E773" s="65"/>
      <c r="F773" s="65"/>
    </row>
    <row r="774" spans="5:6" x14ac:dyDescent="0.25">
      <c r="E774" s="65"/>
      <c r="F774" s="65"/>
    </row>
    <row r="775" spans="5:6" x14ac:dyDescent="0.25">
      <c r="E775" s="65"/>
      <c r="F775" s="65"/>
    </row>
    <row r="776" spans="5:6" x14ac:dyDescent="0.25">
      <c r="E776" s="65"/>
      <c r="F776" s="65"/>
    </row>
    <row r="777" spans="5:6" x14ac:dyDescent="0.25">
      <c r="E777" s="65"/>
      <c r="F777" s="65"/>
    </row>
    <row r="778" spans="5:6" x14ac:dyDescent="0.25">
      <c r="E778" s="65"/>
      <c r="F778" s="65"/>
    </row>
    <row r="779" spans="5:6" x14ac:dyDescent="0.25">
      <c r="E779" s="65"/>
      <c r="F779" s="65"/>
    </row>
    <row r="780" spans="5:6" x14ac:dyDescent="0.25">
      <c r="E780" s="65"/>
      <c r="F780" s="65"/>
    </row>
    <row r="781" spans="5:6" x14ac:dyDescent="0.25">
      <c r="E781" s="65"/>
      <c r="F781" s="65"/>
    </row>
    <row r="782" spans="5:6" x14ac:dyDescent="0.25">
      <c r="E782" s="65"/>
      <c r="F782" s="65"/>
    </row>
    <row r="783" spans="5:6" x14ac:dyDescent="0.25">
      <c r="E783" s="65"/>
      <c r="F783" s="65"/>
    </row>
    <row r="784" spans="5:6" x14ac:dyDescent="0.25">
      <c r="E784" s="65"/>
      <c r="F784" s="65"/>
    </row>
    <row r="785" spans="5:6" x14ac:dyDescent="0.25">
      <c r="E785" s="65"/>
      <c r="F785" s="65"/>
    </row>
    <row r="786" spans="5:6" x14ac:dyDescent="0.25">
      <c r="E786" s="65"/>
      <c r="F786" s="65"/>
    </row>
    <row r="787" spans="5:6" x14ac:dyDescent="0.25">
      <c r="E787" s="65"/>
      <c r="F787" s="65"/>
    </row>
    <row r="788" spans="5:6" x14ac:dyDescent="0.25">
      <c r="E788" s="65"/>
      <c r="F788" s="65"/>
    </row>
    <row r="789" spans="5:6" x14ac:dyDescent="0.25">
      <c r="E789" s="65"/>
      <c r="F789" s="65"/>
    </row>
    <row r="790" spans="5:6" x14ac:dyDescent="0.25">
      <c r="E790" s="65"/>
      <c r="F790" s="65"/>
    </row>
    <row r="791" spans="5:6" x14ac:dyDescent="0.25">
      <c r="E791" s="65"/>
      <c r="F791" s="65"/>
    </row>
    <row r="792" spans="5:6" x14ac:dyDescent="0.25">
      <c r="E792" s="65"/>
      <c r="F792" s="65"/>
    </row>
    <row r="793" spans="5:6" x14ac:dyDescent="0.25">
      <c r="E793" s="65"/>
      <c r="F793" s="65"/>
    </row>
    <row r="794" spans="5:6" x14ac:dyDescent="0.25">
      <c r="E794" s="65"/>
      <c r="F794" s="65"/>
    </row>
    <row r="795" spans="5:6" x14ac:dyDescent="0.25">
      <c r="E795" s="65"/>
      <c r="F795" s="65"/>
    </row>
    <row r="796" spans="5:6" x14ac:dyDescent="0.25">
      <c r="E796" s="65"/>
      <c r="F796" s="65"/>
    </row>
    <row r="797" spans="5:6" x14ac:dyDescent="0.25">
      <c r="E797" s="65"/>
      <c r="F797" s="65"/>
    </row>
    <row r="798" spans="5:6" x14ac:dyDescent="0.25">
      <c r="E798" s="65"/>
      <c r="F798" s="65"/>
    </row>
    <row r="799" spans="5:6" x14ac:dyDescent="0.25">
      <c r="E799" s="65"/>
      <c r="F799" s="65"/>
    </row>
    <row r="800" spans="5:6" x14ac:dyDescent="0.25">
      <c r="E800" s="65"/>
      <c r="F800" s="65"/>
    </row>
    <row r="801" spans="5:6" x14ac:dyDescent="0.25">
      <c r="E801" s="65"/>
      <c r="F801" s="65"/>
    </row>
    <row r="802" spans="5:6" x14ac:dyDescent="0.25">
      <c r="E802" s="65"/>
      <c r="F802" s="65"/>
    </row>
    <row r="803" spans="5:6" x14ac:dyDescent="0.25">
      <c r="E803" s="65"/>
      <c r="F803" s="65"/>
    </row>
    <row r="804" spans="5:6" x14ac:dyDescent="0.25">
      <c r="E804" s="65"/>
      <c r="F804" s="65"/>
    </row>
    <row r="805" spans="5:6" x14ac:dyDescent="0.25">
      <c r="E805" s="65"/>
      <c r="F805" s="65"/>
    </row>
    <row r="806" spans="5:6" x14ac:dyDescent="0.25">
      <c r="E806" s="65"/>
      <c r="F806" s="65"/>
    </row>
    <row r="807" spans="5:6" x14ac:dyDescent="0.25">
      <c r="E807" s="65"/>
      <c r="F807" s="65"/>
    </row>
    <row r="808" spans="5:6" x14ac:dyDescent="0.25">
      <c r="E808" s="65"/>
      <c r="F808" s="65"/>
    </row>
    <row r="809" spans="5:6" x14ac:dyDescent="0.25">
      <c r="E809" s="65"/>
      <c r="F809" s="65"/>
    </row>
    <row r="810" spans="5:6" x14ac:dyDescent="0.25">
      <c r="E810" s="65"/>
      <c r="F810" s="65"/>
    </row>
    <row r="811" spans="5:6" x14ac:dyDescent="0.25">
      <c r="E811" s="65"/>
      <c r="F811" s="65"/>
    </row>
    <row r="812" spans="5:6" x14ac:dyDescent="0.25">
      <c r="E812" s="65"/>
      <c r="F812" s="65"/>
    </row>
    <row r="813" spans="5:6" x14ac:dyDescent="0.25">
      <c r="E813" s="65"/>
      <c r="F813" s="65"/>
    </row>
    <row r="814" spans="5:6" x14ac:dyDescent="0.25">
      <c r="E814" s="65"/>
      <c r="F814" s="65"/>
    </row>
    <row r="815" spans="5:6" x14ac:dyDescent="0.25">
      <c r="E815" s="65"/>
      <c r="F815" s="65"/>
    </row>
    <row r="816" spans="5:6" x14ac:dyDescent="0.25">
      <c r="E816" s="65"/>
      <c r="F816" s="65"/>
    </row>
    <row r="817" spans="5:6" x14ac:dyDescent="0.25">
      <c r="E817" s="65"/>
      <c r="F817" s="65"/>
    </row>
    <row r="818" spans="5:6" x14ac:dyDescent="0.25">
      <c r="E818" s="65"/>
      <c r="F818" s="65"/>
    </row>
    <row r="819" spans="5:6" x14ac:dyDescent="0.25">
      <c r="E819" s="65"/>
      <c r="F819" s="65"/>
    </row>
    <row r="820" spans="5:6" x14ac:dyDescent="0.25">
      <c r="E820" s="65"/>
      <c r="F820" s="65"/>
    </row>
    <row r="821" spans="5:6" x14ac:dyDescent="0.25">
      <c r="E821" s="65"/>
      <c r="F821" s="65"/>
    </row>
    <row r="822" spans="5:6" x14ac:dyDescent="0.25">
      <c r="E822" s="65"/>
      <c r="F822" s="65"/>
    </row>
    <row r="823" spans="5:6" x14ac:dyDescent="0.25">
      <c r="E823" s="65"/>
      <c r="F823" s="65"/>
    </row>
    <row r="824" spans="5:6" x14ac:dyDescent="0.25">
      <c r="E824" s="65"/>
      <c r="F824" s="65"/>
    </row>
    <row r="825" spans="5:6" x14ac:dyDescent="0.25">
      <c r="E825" s="65"/>
      <c r="F825" s="65"/>
    </row>
    <row r="826" spans="5:6" x14ac:dyDescent="0.25">
      <c r="E826" s="65"/>
      <c r="F826" s="65"/>
    </row>
    <row r="827" spans="5:6" x14ac:dyDescent="0.25">
      <c r="E827" s="65"/>
      <c r="F827" s="65"/>
    </row>
    <row r="828" spans="5:6" x14ac:dyDescent="0.25">
      <c r="E828" s="65"/>
      <c r="F828" s="65"/>
    </row>
    <row r="829" spans="5:6" x14ac:dyDescent="0.25">
      <c r="E829" s="65"/>
      <c r="F829" s="65"/>
    </row>
    <row r="830" spans="5:6" x14ac:dyDescent="0.25">
      <c r="E830" s="65"/>
      <c r="F830" s="65"/>
    </row>
    <row r="831" spans="5:6" x14ac:dyDescent="0.25">
      <c r="E831" s="65"/>
      <c r="F831" s="65"/>
    </row>
    <row r="832" spans="5:6" x14ac:dyDescent="0.25">
      <c r="E832" s="65"/>
      <c r="F832" s="65"/>
    </row>
    <row r="833" spans="5:6" x14ac:dyDescent="0.25">
      <c r="E833" s="65"/>
      <c r="F833" s="65"/>
    </row>
    <row r="834" spans="5:6" x14ac:dyDescent="0.25">
      <c r="E834" s="65"/>
      <c r="F834" s="65"/>
    </row>
    <row r="835" spans="5:6" x14ac:dyDescent="0.25">
      <c r="E835" s="65"/>
      <c r="F835" s="65"/>
    </row>
    <row r="836" spans="5:6" x14ac:dyDescent="0.25">
      <c r="E836" s="65"/>
      <c r="F836" s="65"/>
    </row>
    <row r="837" spans="5:6" x14ac:dyDescent="0.25">
      <c r="E837" s="65"/>
      <c r="F837" s="65"/>
    </row>
    <row r="838" spans="5:6" x14ac:dyDescent="0.25">
      <c r="E838" s="65"/>
      <c r="F838" s="65"/>
    </row>
    <row r="839" spans="5:6" x14ac:dyDescent="0.25">
      <c r="E839" s="65"/>
      <c r="F839" s="65"/>
    </row>
    <row r="840" spans="5:6" x14ac:dyDescent="0.25">
      <c r="E840" s="65"/>
      <c r="F840" s="65"/>
    </row>
    <row r="841" spans="5:6" x14ac:dyDescent="0.25">
      <c r="E841" s="65"/>
      <c r="F841" s="65"/>
    </row>
    <row r="842" spans="5:6" x14ac:dyDescent="0.25">
      <c r="E842" s="65"/>
      <c r="F842" s="65"/>
    </row>
    <row r="843" spans="5:6" x14ac:dyDescent="0.25">
      <c r="E843" s="65"/>
      <c r="F843" s="65"/>
    </row>
    <row r="844" spans="5:6" x14ac:dyDescent="0.25">
      <c r="E844" s="65"/>
      <c r="F844" s="65"/>
    </row>
    <row r="845" spans="5:6" x14ac:dyDescent="0.25">
      <c r="E845" s="65"/>
      <c r="F845" s="65"/>
    </row>
    <row r="846" spans="5:6" x14ac:dyDescent="0.25">
      <c r="E846" s="65"/>
      <c r="F846" s="65"/>
    </row>
    <row r="847" spans="5:6" x14ac:dyDescent="0.25">
      <c r="E847" s="65"/>
      <c r="F847" s="65"/>
    </row>
    <row r="848" spans="5:6" x14ac:dyDescent="0.25">
      <c r="E848" s="65"/>
      <c r="F848" s="65"/>
    </row>
    <row r="849" spans="5:6" x14ac:dyDescent="0.25">
      <c r="E849" s="65"/>
      <c r="F849" s="65"/>
    </row>
    <row r="850" spans="5:6" x14ac:dyDescent="0.25">
      <c r="E850" s="65"/>
      <c r="F850" s="65"/>
    </row>
    <row r="851" spans="5:6" x14ac:dyDescent="0.25">
      <c r="E851" s="65"/>
      <c r="F851" s="65"/>
    </row>
    <row r="852" spans="5:6" x14ac:dyDescent="0.25">
      <c r="E852" s="65"/>
      <c r="F852" s="65"/>
    </row>
    <row r="853" spans="5:6" x14ac:dyDescent="0.25">
      <c r="E853" s="65"/>
      <c r="F853" s="65"/>
    </row>
    <row r="854" spans="5:6" x14ac:dyDescent="0.25">
      <c r="E854" s="65"/>
      <c r="F854" s="65"/>
    </row>
    <row r="855" spans="5:6" x14ac:dyDescent="0.25">
      <c r="E855" s="65"/>
      <c r="F855" s="65"/>
    </row>
    <row r="856" spans="5:6" x14ac:dyDescent="0.25">
      <c r="E856" s="65"/>
      <c r="F856" s="65"/>
    </row>
    <row r="857" spans="5:6" x14ac:dyDescent="0.25">
      <c r="E857" s="65"/>
      <c r="F857" s="65"/>
    </row>
    <row r="858" spans="5:6" x14ac:dyDescent="0.25">
      <c r="E858" s="65"/>
      <c r="F858" s="65"/>
    </row>
    <row r="859" spans="5:6" x14ac:dyDescent="0.25">
      <c r="E859" s="65"/>
      <c r="F859" s="65"/>
    </row>
    <row r="860" spans="5:6" x14ac:dyDescent="0.25">
      <c r="E860" s="65"/>
      <c r="F860" s="65"/>
    </row>
    <row r="861" spans="5:6" x14ac:dyDescent="0.25">
      <c r="E861" s="65"/>
      <c r="F861" s="65"/>
    </row>
    <row r="862" spans="5:6" x14ac:dyDescent="0.25">
      <c r="E862" s="65"/>
      <c r="F862" s="65"/>
    </row>
    <row r="863" spans="5:6" x14ac:dyDescent="0.25">
      <c r="E863" s="65"/>
      <c r="F863" s="65"/>
    </row>
    <row r="864" spans="5:6" x14ac:dyDescent="0.25">
      <c r="E864" s="65"/>
      <c r="F864" s="65"/>
    </row>
    <row r="865" spans="5:6" x14ac:dyDescent="0.25">
      <c r="E865" s="65"/>
      <c r="F865" s="65"/>
    </row>
    <row r="866" spans="5:6" x14ac:dyDescent="0.25">
      <c r="E866" s="65"/>
      <c r="F866" s="65"/>
    </row>
    <row r="867" spans="5:6" x14ac:dyDescent="0.25">
      <c r="E867" s="65"/>
      <c r="F867" s="65"/>
    </row>
    <row r="868" spans="5:6" x14ac:dyDescent="0.25">
      <c r="E868" s="65"/>
      <c r="F868" s="65"/>
    </row>
    <row r="869" spans="5:6" x14ac:dyDescent="0.25">
      <c r="E869" s="65"/>
      <c r="F869" s="65"/>
    </row>
    <row r="870" spans="5:6" x14ac:dyDescent="0.25">
      <c r="E870" s="65"/>
      <c r="F870" s="65"/>
    </row>
    <row r="871" spans="5:6" x14ac:dyDescent="0.25">
      <c r="E871" s="65"/>
      <c r="F871" s="65"/>
    </row>
    <row r="872" spans="5:6" x14ac:dyDescent="0.25">
      <c r="E872" s="65"/>
      <c r="F872" s="65"/>
    </row>
    <row r="873" spans="5:6" x14ac:dyDescent="0.25">
      <c r="E873" s="65"/>
      <c r="F873" s="65"/>
    </row>
    <row r="874" spans="5:6" x14ac:dyDescent="0.25">
      <c r="E874" s="65"/>
      <c r="F874" s="65"/>
    </row>
    <row r="875" spans="5:6" x14ac:dyDescent="0.25">
      <c r="E875" s="65"/>
      <c r="F875" s="65"/>
    </row>
    <row r="876" spans="5:6" x14ac:dyDescent="0.25">
      <c r="E876" s="65"/>
      <c r="F876" s="65"/>
    </row>
    <row r="877" spans="5:6" x14ac:dyDescent="0.25">
      <c r="E877" s="65"/>
      <c r="F877" s="65"/>
    </row>
    <row r="878" spans="5:6" x14ac:dyDescent="0.25">
      <c r="E878" s="65"/>
      <c r="F878" s="65"/>
    </row>
    <row r="879" spans="5:6" x14ac:dyDescent="0.25">
      <c r="E879" s="65"/>
      <c r="F879" s="65"/>
    </row>
    <row r="880" spans="5:6" x14ac:dyDescent="0.25">
      <c r="E880" s="65"/>
      <c r="F880" s="65"/>
    </row>
    <row r="881" spans="5:6" x14ac:dyDescent="0.25">
      <c r="E881" s="65"/>
      <c r="F881" s="65"/>
    </row>
    <row r="882" spans="5:6" x14ac:dyDescent="0.25">
      <c r="E882" s="65"/>
      <c r="F882" s="65"/>
    </row>
    <row r="883" spans="5:6" x14ac:dyDescent="0.25">
      <c r="E883" s="65"/>
      <c r="F883" s="65"/>
    </row>
    <row r="884" spans="5:6" x14ac:dyDescent="0.25">
      <c r="E884" s="65"/>
      <c r="F884" s="65"/>
    </row>
    <row r="885" spans="5:6" x14ac:dyDescent="0.25">
      <c r="E885" s="65"/>
      <c r="F885" s="65"/>
    </row>
    <row r="886" spans="5:6" x14ac:dyDescent="0.25">
      <c r="E886" s="65"/>
      <c r="F886" s="65"/>
    </row>
    <row r="887" spans="5:6" x14ac:dyDescent="0.25">
      <c r="E887" s="65"/>
      <c r="F887" s="65"/>
    </row>
    <row r="888" spans="5:6" x14ac:dyDescent="0.25">
      <c r="E888" s="65"/>
      <c r="F888" s="65"/>
    </row>
    <row r="889" spans="5:6" x14ac:dyDescent="0.25">
      <c r="E889" s="65"/>
      <c r="F889" s="65"/>
    </row>
    <row r="890" spans="5:6" x14ac:dyDescent="0.25">
      <c r="E890" s="65"/>
      <c r="F890" s="65"/>
    </row>
    <row r="891" spans="5:6" x14ac:dyDescent="0.25">
      <c r="E891" s="65"/>
      <c r="F891" s="65"/>
    </row>
    <row r="892" spans="5:6" x14ac:dyDescent="0.25">
      <c r="E892" s="65"/>
      <c r="F892" s="65"/>
    </row>
    <row r="893" spans="5:6" x14ac:dyDescent="0.25">
      <c r="E893" s="65"/>
      <c r="F893" s="65"/>
    </row>
    <row r="894" spans="5:6" x14ac:dyDescent="0.25">
      <c r="E894" s="65"/>
      <c r="F894" s="65"/>
    </row>
    <row r="895" spans="5:6" x14ac:dyDescent="0.25">
      <c r="E895" s="65"/>
      <c r="F895" s="65"/>
    </row>
    <row r="896" spans="5:6" x14ac:dyDescent="0.25">
      <c r="E896" s="65"/>
      <c r="F896" s="65"/>
    </row>
    <row r="897" spans="5:6" x14ac:dyDescent="0.25">
      <c r="E897" s="65"/>
      <c r="F897" s="65"/>
    </row>
    <row r="898" spans="5:6" x14ac:dyDescent="0.25">
      <c r="E898" s="65"/>
      <c r="F898" s="65"/>
    </row>
    <row r="899" spans="5:6" x14ac:dyDescent="0.25">
      <c r="E899" s="65"/>
      <c r="F899" s="65"/>
    </row>
    <row r="900" spans="5:6" x14ac:dyDescent="0.25">
      <c r="E900" s="65"/>
      <c r="F900" s="65"/>
    </row>
    <row r="901" spans="5:6" x14ac:dyDescent="0.25">
      <c r="E901" s="65"/>
      <c r="F901" s="65"/>
    </row>
    <row r="902" spans="5:6" x14ac:dyDescent="0.25">
      <c r="E902" s="65"/>
      <c r="F902" s="65"/>
    </row>
    <row r="903" spans="5:6" x14ac:dyDescent="0.25">
      <c r="E903" s="65"/>
      <c r="F903" s="65"/>
    </row>
    <row r="904" spans="5:6" x14ac:dyDescent="0.25">
      <c r="E904" s="65"/>
      <c r="F904" s="65"/>
    </row>
    <row r="905" spans="5:6" x14ac:dyDescent="0.25">
      <c r="E905" s="65"/>
      <c r="F905" s="65"/>
    </row>
    <row r="906" spans="5:6" x14ac:dyDescent="0.25">
      <c r="E906" s="65"/>
      <c r="F906" s="65"/>
    </row>
    <row r="907" spans="5:6" x14ac:dyDescent="0.25">
      <c r="E907" s="65"/>
      <c r="F907" s="65"/>
    </row>
    <row r="908" spans="5:6" x14ac:dyDescent="0.25">
      <c r="E908" s="65"/>
      <c r="F908" s="65"/>
    </row>
    <row r="909" spans="5:6" x14ac:dyDescent="0.25">
      <c r="E909" s="65"/>
      <c r="F909" s="65"/>
    </row>
    <row r="910" spans="5:6" x14ac:dyDescent="0.25">
      <c r="E910" s="65"/>
      <c r="F910" s="65"/>
    </row>
    <row r="911" spans="5:6" x14ac:dyDescent="0.25">
      <c r="E911" s="65"/>
      <c r="F911" s="65"/>
    </row>
    <row r="912" spans="5:6" x14ac:dyDescent="0.25">
      <c r="E912" s="65"/>
      <c r="F912" s="65"/>
    </row>
    <row r="913" spans="5:6" x14ac:dyDescent="0.25">
      <c r="E913" s="65"/>
      <c r="F913" s="65"/>
    </row>
    <row r="914" spans="5:6" x14ac:dyDescent="0.25">
      <c r="E914" s="65"/>
      <c r="F914" s="65"/>
    </row>
    <row r="915" spans="5:6" x14ac:dyDescent="0.25">
      <c r="E915" s="65"/>
      <c r="F915" s="65"/>
    </row>
    <row r="916" spans="5:6" x14ac:dyDescent="0.25">
      <c r="E916" s="65"/>
      <c r="F916" s="65"/>
    </row>
    <row r="917" spans="5:6" x14ac:dyDescent="0.25">
      <c r="E917" s="65"/>
      <c r="F917" s="65"/>
    </row>
    <row r="918" spans="5:6" x14ac:dyDescent="0.25">
      <c r="E918" s="65"/>
      <c r="F918" s="65"/>
    </row>
    <row r="919" spans="5:6" x14ac:dyDescent="0.25">
      <c r="E919" s="65"/>
      <c r="F919" s="65"/>
    </row>
    <row r="920" spans="5:6" x14ac:dyDescent="0.25">
      <c r="E920" s="65"/>
      <c r="F920" s="65"/>
    </row>
    <row r="921" spans="5:6" x14ac:dyDescent="0.25">
      <c r="E921" s="65"/>
      <c r="F921" s="65"/>
    </row>
    <row r="922" spans="5:6" x14ac:dyDescent="0.25">
      <c r="E922" s="65"/>
      <c r="F922" s="65"/>
    </row>
    <row r="923" spans="5:6" x14ac:dyDescent="0.25">
      <c r="E923" s="65"/>
      <c r="F923" s="65"/>
    </row>
    <row r="924" spans="5:6" x14ac:dyDescent="0.25">
      <c r="E924" s="65"/>
      <c r="F924" s="65"/>
    </row>
    <row r="925" spans="5:6" x14ac:dyDescent="0.25">
      <c r="E925" s="65"/>
      <c r="F925" s="65"/>
    </row>
    <row r="926" spans="5:6" x14ac:dyDescent="0.25">
      <c r="E926" s="65"/>
      <c r="F926" s="65"/>
    </row>
    <row r="927" spans="5:6" x14ac:dyDescent="0.25">
      <c r="E927" s="65"/>
      <c r="F927" s="65"/>
    </row>
    <row r="928" spans="5:6" x14ac:dyDescent="0.25">
      <c r="E928" s="65"/>
      <c r="F928" s="65"/>
    </row>
    <row r="929" spans="5:6" x14ac:dyDescent="0.25">
      <c r="E929" s="65"/>
      <c r="F929" s="65"/>
    </row>
    <row r="930" spans="5:6" x14ac:dyDescent="0.25">
      <c r="E930" s="65"/>
      <c r="F930" s="65"/>
    </row>
    <row r="931" spans="5:6" x14ac:dyDescent="0.25">
      <c r="E931" s="65"/>
      <c r="F931" s="65"/>
    </row>
    <row r="932" spans="5:6" x14ac:dyDescent="0.25">
      <c r="E932" s="65"/>
      <c r="F932" s="65"/>
    </row>
    <row r="933" spans="5:6" x14ac:dyDescent="0.25">
      <c r="E933" s="65"/>
      <c r="F933" s="65"/>
    </row>
    <row r="934" spans="5:6" x14ac:dyDescent="0.25">
      <c r="E934" s="65"/>
      <c r="F934" s="65"/>
    </row>
    <row r="935" spans="5:6" x14ac:dyDescent="0.25">
      <c r="E935" s="65"/>
      <c r="F935" s="65"/>
    </row>
    <row r="936" spans="5:6" x14ac:dyDescent="0.25">
      <c r="E936" s="65"/>
      <c r="F936" s="65"/>
    </row>
    <row r="937" spans="5:6" x14ac:dyDescent="0.25">
      <c r="E937" s="65"/>
      <c r="F937" s="65"/>
    </row>
    <row r="938" spans="5:6" x14ac:dyDescent="0.25">
      <c r="E938" s="65"/>
      <c r="F938" s="65"/>
    </row>
    <row r="939" spans="5:6" x14ac:dyDescent="0.25">
      <c r="E939" s="65"/>
      <c r="F939" s="65"/>
    </row>
    <row r="940" spans="5:6" x14ac:dyDescent="0.25">
      <c r="E940" s="65"/>
      <c r="F940" s="65"/>
    </row>
    <row r="941" spans="5:6" x14ac:dyDescent="0.25">
      <c r="E941" s="65"/>
      <c r="F941" s="65"/>
    </row>
    <row r="942" spans="5:6" x14ac:dyDescent="0.25">
      <c r="E942" s="65"/>
      <c r="F942" s="65"/>
    </row>
    <row r="943" spans="5:6" x14ac:dyDescent="0.25">
      <c r="E943" s="65"/>
      <c r="F943" s="65"/>
    </row>
    <row r="944" spans="5:6" x14ac:dyDescent="0.25">
      <c r="E944" s="65"/>
      <c r="F944" s="65"/>
    </row>
    <row r="945" spans="5:6" x14ac:dyDescent="0.25">
      <c r="E945" s="65"/>
      <c r="F945" s="65"/>
    </row>
    <row r="946" spans="5:6" x14ac:dyDescent="0.25">
      <c r="E946" s="65"/>
      <c r="F946" s="65"/>
    </row>
    <row r="947" spans="5:6" x14ac:dyDescent="0.25">
      <c r="E947" s="65"/>
      <c r="F947" s="65"/>
    </row>
    <row r="948" spans="5:6" x14ac:dyDescent="0.25">
      <c r="E948" s="65"/>
      <c r="F948" s="65"/>
    </row>
    <row r="949" spans="5:6" x14ac:dyDescent="0.25">
      <c r="E949" s="65"/>
      <c r="F949" s="65"/>
    </row>
    <row r="950" spans="5:6" x14ac:dyDescent="0.25">
      <c r="E950" s="65"/>
      <c r="F950" s="65"/>
    </row>
    <row r="951" spans="5:6" x14ac:dyDescent="0.25">
      <c r="E951" s="65"/>
      <c r="F951" s="65"/>
    </row>
    <row r="952" spans="5:6" x14ac:dyDescent="0.25">
      <c r="E952" s="65"/>
      <c r="F952" s="65"/>
    </row>
    <row r="953" spans="5:6" x14ac:dyDescent="0.25">
      <c r="E953" s="65"/>
      <c r="F953" s="65"/>
    </row>
    <row r="954" spans="5:6" x14ac:dyDescent="0.25">
      <c r="E954" s="65"/>
      <c r="F954" s="65"/>
    </row>
    <row r="955" spans="5:6" x14ac:dyDescent="0.25">
      <c r="E955" s="65"/>
      <c r="F955" s="65"/>
    </row>
    <row r="956" spans="5:6" x14ac:dyDescent="0.25">
      <c r="E956" s="65"/>
      <c r="F956" s="65"/>
    </row>
    <row r="957" spans="5:6" x14ac:dyDescent="0.25">
      <c r="E957" s="65"/>
      <c r="F957" s="65"/>
    </row>
    <row r="958" spans="5:6" x14ac:dyDescent="0.25">
      <c r="E958" s="65"/>
      <c r="F958" s="65"/>
    </row>
    <row r="959" spans="5:6" x14ac:dyDescent="0.25">
      <c r="E959" s="65"/>
      <c r="F959" s="65"/>
    </row>
    <row r="960" spans="5:6" x14ac:dyDescent="0.25">
      <c r="E960" s="65"/>
      <c r="F960" s="65"/>
    </row>
    <row r="961" spans="5:6" x14ac:dyDescent="0.25">
      <c r="E961" s="65"/>
      <c r="F961" s="65"/>
    </row>
    <row r="962" spans="5:6" x14ac:dyDescent="0.25">
      <c r="E962" s="65"/>
      <c r="F962" s="65"/>
    </row>
    <row r="963" spans="5:6" x14ac:dyDescent="0.25">
      <c r="E963" s="65"/>
      <c r="F963" s="65"/>
    </row>
    <row r="964" spans="5:6" x14ac:dyDescent="0.25">
      <c r="E964" s="65"/>
      <c r="F964" s="65"/>
    </row>
    <row r="965" spans="5:6" x14ac:dyDescent="0.25">
      <c r="E965" s="65"/>
      <c r="F965" s="65"/>
    </row>
    <row r="966" spans="5:6" x14ac:dyDescent="0.25">
      <c r="E966" s="65"/>
      <c r="F966" s="65"/>
    </row>
    <row r="967" spans="5:6" x14ac:dyDescent="0.25">
      <c r="E967" s="65"/>
      <c r="F967" s="65"/>
    </row>
    <row r="968" spans="5:6" x14ac:dyDescent="0.25">
      <c r="E968" s="65"/>
      <c r="F968" s="65"/>
    </row>
    <row r="969" spans="5:6" x14ac:dyDescent="0.25">
      <c r="E969" s="65"/>
      <c r="F969" s="65"/>
    </row>
    <row r="970" spans="5:6" x14ac:dyDescent="0.25">
      <c r="E970" s="65"/>
      <c r="F970" s="65"/>
    </row>
    <row r="971" spans="5:6" x14ac:dyDescent="0.25">
      <c r="E971" s="65"/>
      <c r="F971" s="65"/>
    </row>
    <row r="972" spans="5:6" x14ac:dyDescent="0.25">
      <c r="E972" s="65"/>
      <c r="F972" s="65"/>
    </row>
    <row r="973" spans="5:6" x14ac:dyDescent="0.25">
      <c r="E973" s="65"/>
      <c r="F973" s="65"/>
    </row>
    <row r="974" spans="5:6" x14ac:dyDescent="0.25">
      <c r="E974" s="65"/>
      <c r="F974" s="65"/>
    </row>
    <row r="975" spans="5:6" x14ac:dyDescent="0.25">
      <c r="E975" s="65"/>
      <c r="F975" s="65"/>
    </row>
    <row r="976" spans="5:6" x14ac:dyDescent="0.25">
      <c r="E976" s="65"/>
      <c r="F976" s="65"/>
    </row>
    <row r="977" spans="5:6" x14ac:dyDescent="0.25">
      <c r="E977" s="65"/>
      <c r="F977" s="65"/>
    </row>
    <row r="978" spans="5:6" x14ac:dyDescent="0.25">
      <c r="E978" s="65"/>
      <c r="F978" s="65"/>
    </row>
    <row r="979" spans="5:6" x14ac:dyDescent="0.25">
      <c r="E979" s="65"/>
      <c r="F979" s="65"/>
    </row>
    <row r="980" spans="5:6" x14ac:dyDescent="0.25">
      <c r="E980" s="65"/>
      <c r="F980" s="65"/>
    </row>
    <row r="981" spans="5:6" x14ac:dyDescent="0.25">
      <c r="E981" s="65"/>
      <c r="F981" s="65"/>
    </row>
    <row r="982" spans="5:6" x14ac:dyDescent="0.25">
      <c r="E982" s="65"/>
      <c r="F982" s="65"/>
    </row>
    <row r="983" spans="5:6" x14ac:dyDescent="0.25">
      <c r="E983" s="65"/>
      <c r="F983" s="65"/>
    </row>
    <row r="984" spans="5:6" x14ac:dyDescent="0.25">
      <c r="E984" s="65"/>
      <c r="F984" s="65"/>
    </row>
    <row r="985" spans="5:6" x14ac:dyDescent="0.25">
      <c r="E985" s="65"/>
      <c r="F985" s="65"/>
    </row>
    <row r="986" spans="5:6" x14ac:dyDescent="0.25">
      <c r="E986" s="65"/>
      <c r="F986" s="65"/>
    </row>
    <row r="987" spans="5:6" x14ac:dyDescent="0.25">
      <c r="E987" s="65"/>
      <c r="F987" s="65"/>
    </row>
    <row r="988" spans="5:6" x14ac:dyDescent="0.25">
      <c r="E988" s="65"/>
      <c r="F988" s="65"/>
    </row>
    <row r="989" spans="5:6" x14ac:dyDescent="0.25">
      <c r="E989" s="65"/>
      <c r="F989" s="65"/>
    </row>
    <row r="990" spans="5:6" x14ac:dyDescent="0.25">
      <c r="E990" s="65"/>
      <c r="F990" s="65"/>
    </row>
    <row r="991" spans="5:6" x14ac:dyDescent="0.25">
      <c r="E991" s="65"/>
      <c r="F991" s="65"/>
    </row>
    <row r="992" spans="5:6" x14ac:dyDescent="0.25">
      <c r="E992" s="65"/>
      <c r="F992" s="65"/>
    </row>
    <row r="993" spans="5:6" x14ac:dyDescent="0.25">
      <c r="E993" s="65"/>
      <c r="F993" s="65"/>
    </row>
    <row r="994" spans="5:6" x14ac:dyDescent="0.25">
      <c r="E994" s="65"/>
      <c r="F994" s="65"/>
    </row>
    <row r="995" spans="5:6" x14ac:dyDescent="0.25">
      <c r="E995" s="65"/>
      <c r="F995" s="65"/>
    </row>
    <row r="996" spans="5:6" x14ac:dyDescent="0.25">
      <c r="E996" s="65"/>
      <c r="F996" s="65"/>
    </row>
    <row r="997" spans="5:6" x14ac:dyDescent="0.25">
      <c r="E997" s="65"/>
      <c r="F997" s="65"/>
    </row>
    <row r="998" spans="5:6" x14ac:dyDescent="0.25">
      <c r="E998" s="65"/>
      <c r="F998" s="65"/>
    </row>
    <row r="999" spans="5:6" x14ac:dyDescent="0.25">
      <c r="E999" s="65"/>
      <c r="F999" s="65"/>
    </row>
    <row r="1000" spans="5:6" x14ac:dyDescent="0.25">
      <c r="E1000" s="65"/>
      <c r="F1000" s="65"/>
    </row>
    <row r="1001" spans="5:6" x14ac:dyDescent="0.25">
      <c r="E1001" s="65"/>
      <c r="F1001" s="65"/>
    </row>
    <row r="1002" spans="5:6" x14ac:dyDescent="0.25">
      <c r="E1002" s="65"/>
      <c r="F1002" s="65"/>
    </row>
    <row r="1003" spans="5:6" x14ac:dyDescent="0.25">
      <c r="E1003" s="65"/>
      <c r="F1003" s="65"/>
    </row>
    <row r="1004" spans="5:6" x14ac:dyDescent="0.25">
      <c r="E1004" s="65"/>
      <c r="F1004" s="65"/>
    </row>
    <row r="1005" spans="5:6" x14ac:dyDescent="0.25">
      <c r="E1005" s="65"/>
      <c r="F1005" s="65"/>
    </row>
    <row r="1006" spans="5:6" x14ac:dyDescent="0.25">
      <c r="E1006" s="65"/>
      <c r="F1006" s="65"/>
    </row>
    <row r="1007" spans="5:6" x14ac:dyDescent="0.25">
      <c r="E1007" s="65"/>
      <c r="F1007" s="65"/>
    </row>
    <row r="1008" spans="5:6" x14ac:dyDescent="0.25">
      <c r="E1008" s="65"/>
      <c r="F1008" s="65"/>
    </row>
    <row r="1009" spans="5:6" x14ac:dyDescent="0.25">
      <c r="E1009" s="65"/>
      <c r="F1009" s="65"/>
    </row>
    <row r="1010" spans="5:6" x14ac:dyDescent="0.25">
      <c r="E1010" s="65"/>
      <c r="F1010" s="65"/>
    </row>
    <row r="1011" spans="5:6" x14ac:dyDescent="0.25">
      <c r="E1011" s="65"/>
      <c r="F1011" s="65"/>
    </row>
    <row r="1012" spans="5:6" x14ac:dyDescent="0.25">
      <c r="E1012" s="65"/>
      <c r="F1012" s="65"/>
    </row>
    <row r="1013" spans="5:6" x14ac:dyDescent="0.25">
      <c r="E1013" s="65"/>
      <c r="F1013" s="65"/>
    </row>
    <row r="1014" spans="5:6" x14ac:dyDescent="0.25">
      <c r="E1014" s="65"/>
      <c r="F1014" s="65"/>
    </row>
    <row r="1015" spans="5:6" x14ac:dyDescent="0.25">
      <c r="E1015" s="65"/>
      <c r="F1015" s="65"/>
    </row>
    <row r="1016" spans="5:6" x14ac:dyDescent="0.25">
      <c r="E1016" s="65"/>
      <c r="F1016" s="65"/>
    </row>
    <row r="1017" spans="5:6" x14ac:dyDescent="0.25">
      <c r="E1017" s="65"/>
      <c r="F1017" s="65"/>
    </row>
    <row r="1018" spans="5:6" x14ac:dyDescent="0.25">
      <c r="E1018" s="65"/>
      <c r="F1018" s="65"/>
    </row>
    <row r="1019" spans="5:6" x14ac:dyDescent="0.25">
      <c r="E1019" s="65"/>
      <c r="F1019" s="65"/>
    </row>
    <row r="1020" spans="5:6" x14ac:dyDescent="0.25">
      <c r="E1020" s="65"/>
      <c r="F1020" s="65"/>
    </row>
    <row r="1021" spans="5:6" x14ac:dyDescent="0.25">
      <c r="E1021" s="65"/>
      <c r="F1021" s="65"/>
    </row>
    <row r="1022" spans="5:6" x14ac:dyDescent="0.25">
      <c r="E1022" s="65"/>
      <c r="F1022" s="65"/>
    </row>
    <row r="1023" spans="5:6" x14ac:dyDescent="0.25">
      <c r="E1023" s="65"/>
      <c r="F1023" s="65"/>
    </row>
    <row r="1024" spans="5:6" x14ac:dyDescent="0.25">
      <c r="E1024" s="65"/>
      <c r="F1024" s="65"/>
    </row>
    <row r="1025" spans="5:6" x14ac:dyDescent="0.25">
      <c r="E1025" s="65"/>
      <c r="F1025" s="65"/>
    </row>
    <row r="1026" spans="5:6" x14ac:dyDescent="0.25">
      <c r="E1026" s="65"/>
      <c r="F1026" s="65"/>
    </row>
    <row r="1027" spans="5:6" x14ac:dyDescent="0.25">
      <c r="E1027" s="65"/>
      <c r="F1027" s="65"/>
    </row>
    <row r="1028" spans="5:6" x14ac:dyDescent="0.25">
      <c r="E1028" s="65"/>
      <c r="F1028" s="65"/>
    </row>
    <row r="1029" spans="5:6" x14ac:dyDescent="0.25">
      <c r="E1029" s="65"/>
      <c r="F1029" s="65"/>
    </row>
    <row r="1030" spans="5:6" x14ac:dyDescent="0.25">
      <c r="E1030" s="65"/>
      <c r="F1030" s="65"/>
    </row>
    <row r="1031" spans="5:6" x14ac:dyDescent="0.25">
      <c r="E1031" s="65"/>
      <c r="F1031" s="65"/>
    </row>
    <row r="1032" spans="5:6" x14ac:dyDescent="0.25">
      <c r="E1032" s="65"/>
      <c r="F1032" s="65"/>
    </row>
    <row r="1033" spans="5:6" x14ac:dyDescent="0.25">
      <c r="E1033" s="65"/>
      <c r="F1033" s="65"/>
    </row>
    <row r="1034" spans="5:6" x14ac:dyDescent="0.25">
      <c r="E1034" s="65"/>
      <c r="F1034" s="65"/>
    </row>
    <row r="1035" spans="5:6" x14ac:dyDescent="0.25">
      <c r="E1035" s="65"/>
      <c r="F1035" s="65"/>
    </row>
    <row r="1036" spans="5:6" x14ac:dyDescent="0.25">
      <c r="E1036" s="65"/>
      <c r="F1036" s="65"/>
    </row>
    <row r="1037" spans="5:6" x14ac:dyDescent="0.25">
      <c r="E1037" s="65"/>
      <c r="F1037" s="65"/>
    </row>
    <row r="1038" spans="5:6" x14ac:dyDescent="0.25">
      <c r="E1038" s="65"/>
      <c r="F1038" s="65"/>
    </row>
    <row r="1039" spans="5:6" x14ac:dyDescent="0.25">
      <c r="E1039" s="65"/>
      <c r="F1039" s="65"/>
    </row>
    <row r="1040" spans="5:6" x14ac:dyDescent="0.25">
      <c r="E1040" s="65"/>
      <c r="F1040" s="65"/>
    </row>
    <row r="1041" spans="5:6" x14ac:dyDescent="0.25">
      <c r="E1041" s="65"/>
      <c r="F1041" s="65"/>
    </row>
    <row r="1042" spans="5:6" x14ac:dyDescent="0.25">
      <c r="E1042" s="65"/>
      <c r="F1042" s="65"/>
    </row>
    <row r="1043" spans="5:6" x14ac:dyDescent="0.25">
      <c r="E1043" s="65"/>
      <c r="F1043" s="65"/>
    </row>
    <row r="1044" spans="5:6" x14ac:dyDescent="0.25">
      <c r="E1044" s="65"/>
      <c r="F1044" s="65"/>
    </row>
    <row r="1045" spans="5:6" x14ac:dyDescent="0.25">
      <c r="E1045" s="65"/>
      <c r="F1045" s="65"/>
    </row>
    <row r="1046" spans="5:6" x14ac:dyDescent="0.25">
      <c r="E1046" s="65"/>
      <c r="F1046" s="65"/>
    </row>
    <row r="1047" spans="5:6" x14ac:dyDescent="0.25">
      <c r="E1047" s="65"/>
      <c r="F1047" s="65"/>
    </row>
    <row r="1048" spans="5:6" x14ac:dyDescent="0.25">
      <c r="E1048" s="65"/>
      <c r="F1048" s="65"/>
    </row>
    <row r="1049" spans="5:6" x14ac:dyDescent="0.25">
      <c r="E1049" s="65"/>
      <c r="F1049" s="65"/>
    </row>
    <row r="1050" spans="5:6" x14ac:dyDescent="0.25">
      <c r="E1050" s="65"/>
      <c r="F1050" s="65"/>
    </row>
    <row r="1051" spans="5:6" x14ac:dyDescent="0.25">
      <c r="E1051" s="65"/>
      <c r="F1051" s="65"/>
    </row>
    <row r="1052" spans="5:6" x14ac:dyDescent="0.25">
      <c r="E1052" s="65"/>
      <c r="F1052" s="65"/>
    </row>
    <row r="1053" spans="5:6" x14ac:dyDescent="0.25">
      <c r="E1053" s="65"/>
      <c r="F1053" s="65"/>
    </row>
    <row r="1054" spans="5:6" x14ac:dyDescent="0.25">
      <c r="E1054" s="65"/>
      <c r="F1054" s="65"/>
    </row>
    <row r="1055" spans="5:6" x14ac:dyDescent="0.25">
      <c r="E1055" s="65"/>
      <c r="F1055" s="65"/>
    </row>
    <row r="1056" spans="5:6" x14ac:dyDescent="0.25">
      <c r="E1056" s="65"/>
      <c r="F1056" s="65"/>
    </row>
    <row r="1057" spans="5:6" x14ac:dyDescent="0.25">
      <c r="E1057" s="65"/>
      <c r="F1057" s="65"/>
    </row>
    <row r="1058" spans="5:6" x14ac:dyDescent="0.25">
      <c r="E1058" s="65"/>
      <c r="F1058" s="65"/>
    </row>
    <row r="1059" spans="5:6" x14ac:dyDescent="0.25">
      <c r="E1059" s="65"/>
      <c r="F1059" s="65"/>
    </row>
    <row r="1060" spans="5:6" x14ac:dyDescent="0.25">
      <c r="E1060" s="65"/>
      <c r="F1060" s="65"/>
    </row>
    <row r="1061" spans="5:6" x14ac:dyDescent="0.25">
      <c r="E1061" s="65"/>
      <c r="F1061" s="65"/>
    </row>
    <row r="1062" spans="5:6" x14ac:dyDescent="0.25">
      <c r="E1062" s="65"/>
      <c r="F1062" s="65"/>
    </row>
    <row r="1063" spans="5:6" x14ac:dyDescent="0.25">
      <c r="E1063" s="65"/>
      <c r="F1063" s="65"/>
    </row>
    <row r="1064" spans="5:6" x14ac:dyDescent="0.25">
      <c r="E1064" s="65"/>
      <c r="F1064" s="65"/>
    </row>
    <row r="1065" spans="5:6" x14ac:dyDescent="0.25">
      <c r="E1065" s="65"/>
      <c r="F1065" s="65"/>
    </row>
    <row r="1066" spans="5:6" x14ac:dyDescent="0.25">
      <c r="E1066" s="65"/>
      <c r="F1066" s="65"/>
    </row>
    <row r="1067" spans="5:6" x14ac:dyDescent="0.25">
      <c r="E1067" s="65"/>
      <c r="F1067" s="65"/>
    </row>
    <row r="1068" spans="5:6" x14ac:dyDescent="0.25">
      <c r="E1068" s="65"/>
      <c r="F1068" s="65"/>
    </row>
    <row r="1069" spans="5:6" x14ac:dyDescent="0.25">
      <c r="E1069" s="65"/>
      <c r="F1069" s="65"/>
    </row>
    <row r="1070" spans="5:6" x14ac:dyDescent="0.25">
      <c r="E1070" s="65"/>
      <c r="F1070" s="65"/>
    </row>
    <row r="1071" spans="5:6" x14ac:dyDescent="0.25">
      <c r="E1071" s="65"/>
      <c r="F1071" s="65"/>
    </row>
    <row r="1072" spans="5:6" x14ac:dyDescent="0.25">
      <c r="E1072" s="65"/>
      <c r="F1072" s="65"/>
    </row>
    <row r="1073" spans="5:6" x14ac:dyDescent="0.25">
      <c r="E1073" s="65"/>
      <c r="F1073" s="65"/>
    </row>
    <row r="1074" spans="5:6" x14ac:dyDescent="0.25">
      <c r="E1074" s="65"/>
      <c r="F1074" s="65"/>
    </row>
    <row r="1075" spans="5:6" x14ac:dyDescent="0.25">
      <c r="E1075" s="65"/>
      <c r="F1075" s="65"/>
    </row>
    <row r="1076" spans="5:6" x14ac:dyDescent="0.25">
      <c r="E1076" s="65"/>
      <c r="F1076" s="65"/>
    </row>
    <row r="1077" spans="5:6" x14ac:dyDescent="0.25">
      <c r="E1077" s="65"/>
      <c r="F1077" s="65"/>
    </row>
    <row r="1078" spans="5:6" x14ac:dyDescent="0.25">
      <c r="E1078" s="65"/>
      <c r="F1078" s="65"/>
    </row>
    <row r="1079" spans="5:6" x14ac:dyDescent="0.25">
      <c r="E1079" s="65"/>
      <c r="F1079" s="65"/>
    </row>
    <row r="1080" spans="5:6" x14ac:dyDescent="0.25">
      <c r="E1080" s="65"/>
      <c r="F1080" s="65"/>
    </row>
    <row r="1081" spans="5:6" x14ac:dyDescent="0.25">
      <c r="E1081" s="65"/>
      <c r="F1081" s="65"/>
    </row>
    <row r="1082" spans="5:6" x14ac:dyDescent="0.25">
      <c r="E1082" s="65"/>
      <c r="F1082" s="65"/>
    </row>
    <row r="1083" spans="5:6" x14ac:dyDescent="0.25">
      <c r="E1083" s="65"/>
      <c r="F1083" s="65"/>
    </row>
    <row r="1084" spans="5:6" x14ac:dyDescent="0.25">
      <c r="E1084" s="65"/>
      <c r="F1084" s="65"/>
    </row>
    <row r="1085" spans="5:6" x14ac:dyDescent="0.25">
      <c r="E1085" s="65"/>
      <c r="F1085" s="65"/>
    </row>
    <row r="1086" spans="5:6" x14ac:dyDescent="0.25">
      <c r="E1086" s="65"/>
      <c r="F1086" s="65"/>
    </row>
    <row r="1087" spans="5:6" x14ac:dyDescent="0.25">
      <c r="E1087" s="65"/>
      <c r="F1087" s="65"/>
    </row>
    <row r="1088" spans="5:6" x14ac:dyDescent="0.25">
      <c r="E1088" s="65"/>
      <c r="F1088" s="65"/>
    </row>
    <row r="1089" spans="5:6" x14ac:dyDescent="0.25">
      <c r="E1089" s="65"/>
      <c r="F1089" s="65"/>
    </row>
    <row r="1090" spans="5:6" x14ac:dyDescent="0.25">
      <c r="E1090" s="65"/>
      <c r="F1090" s="65"/>
    </row>
    <row r="1091" spans="5:6" x14ac:dyDescent="0.25">
      <c r="E1091" s="65"/>
      <c r="F1091" s="65"/>
    </row>
    <row r="1092" spans="5:6" x14ac:dyDescent="0.25">
      <c r="E1092" s="65"/>
      <c r="F1092" s="65"/>
    </row>
    <row r="1093" spans="5:6" x14ac:dyDescent="0.25">
      <c r="E1093" s="65"/>
      <c r="F1093" s="65"/>
    </row>
    <row r="1094" spans="5:6" x14ac:dyDescent="0.25">
      <c r="E1094" s="65"/>
      <c r="F1094" s="65"/>
    </row>
    <row r="1095" spans="5:6" x14ac:dyDescent="0.25">
      <c r="E1095" s="65"/>
      <c r="F1095" s="65"/>
    </row>
    <row r="1096" spans="5:6" x14ac:dyDescent="0.25">
      <c r="E1096" s="65"/>
      <c r="F1096" s="65"/>
    </row>
    <row r="1097" spans="5:6" x14ac:dyDescent="0.25">
      <c r="E1097" s="65"/>
      <c r="F1097" s="65"/>
    </row>
    <row r="1098" spans="5:6" x14ac:dyDescent="0.25">
      <c r="E1098" s="65"/>
      <c r="F1098" s="65"/>
    </row>
    <row r="1099" spans="5:6" x14ac:dyDescent="0.25">
      <c r="E1099" s="65"/>
      <c r="F1099" s="65"/>
    </row>
    <row r="1100" spans="5:6" x14ac:dyDescent="0.25">
      <c r="E1100" s="65"/>
      <c r="F1100" s="65"/>
    </row>
    <row r="1101" spans="5:6" x14ac:dyDescent="0.25">
      <c r="E1101" s="65"/>
      <c r="F1101" s="65"/>
    </row>
    <row r="1102" spans="5:6" x14ac:dyDescent="0.25">
      <c r="E1102" s="65"/>
      <c r="F1102" s="65"/>
    </row>
    <row r="1103" spans="5:6" x14ac:dyDescent="0.25">
      <c r="E1103" s="65"/>
      <c r="F1103" s="65"/>
    </row>
    <row r="1104" spans="5:6" x14ac:dyDescent="0.25">
      <c r="E1104" s="65"/>
      <c r="F1104" s="65"/>
    </row>
    <row r="1105" spans="5:6" x14ac:dyDescent="0.25">
      <c r="E1105" s="65"/>
      <c r="F1105" s="65"/>
    </row>
    <row r="1106" spans="5:6" x14ac:dyDescent="0.25">
      <c r="E1106" s="65"/>
      <c r="F1106" s="65"/>
    </row>
    <row r="1107" spans="5:6" x14ac:dyDescent="0.25">
      <c r="E1107" s="65"/>
      <c r="F1107" s="65"/>
    </row>
    <row r="1108" spans="5:6" x14ac:dyDescent="0.25">
      <c r="E1108" s="65"/>
      <c r="F1108" s="65"/>
    </row>
    <row r="1109" spans="5:6" x14ac:dyDescent="0.25">
      <c r="E1109" s="65"/>
      <c r="F1109" s="65"/>
    </row>
    <row r="1110" spans="5:6" x14ac:dyDescent="0.25">
      <c r="E1110" s="65"/>
      <c r="F1110" s="65"/>
    </row>
    <row r="1111" spans="5:6" x14ac:dyDescent="0.25">
      <c r="E1111" s="65"/>
      <c r="F1111" s="65"/>
    </row>
    <row r="1112" spans="5:6" x14ac:dyDescent="0.25">
      <c r="E1112" s="65"/>
      <c r="F1112" s="65"/>
    </row>
    <row r="1113" spans="5:6" x14ac:dyDescent="0.25">
      <c r="E1113" s="65"/>
      <c r="F1113" s="65"/>
    </row>
    <row r="1114" spans="5:6" x14ac:dyDescent="0.25">
      <c r="E1114" s="65"/>
      <c r="F1114" s="65"/>
    </row>
    <row r="1115" spans="5:6" x14ac:dyDescent="0.25">
      <c r="E1115" s="65"/>
      <c r="F1115" s="65"/>
    </row>
    <row r="1116" spans="5:6" x14ac:dyDescent="0.25">
      <c r="E1116" s="65"/>
      <c r="F1116" s="65"/>
    </row>
    <row r="1117" spans="5:6" x14ac:dyDescent="0.25">
      <c r="E1117" s="65"/>
      <c r="F1117" s="65"/>
    </row>
    <row r="1118" spans="5:6" x14ac:dyDescent="0.25">
      <c r="E1118" s="65"/>
      <c r="F1118" s="65"/>
    </row>
    <row r="1119" spans="5:6" x14ac:dyDescent="0.25">
      <c r="E1119" s="65"/>
      <c r="F1119" s="65"/>
    </row>
    <row r="1120" spans="5:6" x14ac:dyDescent="0.25">
      <c r="E1120" s="65"/>
      <c r="F1120" s="65"/>
    </row>
    <row r="1121" spans="5:6" x14ac:dyDescent="0.25">
      <c r="E1121" s="65"/>
      <c r="F1121" s="65"/>
    </row>
    <row r="1122" spans="5:6" x14ac:dyDescent="0.25">
      <c r="E1122" s="65"/>
      <c r="F1122" s="65"/>
    </row>
    <row r="1123" spans="5:6" x14ac:dyDescent="0.25">
      <c r="E1123" s="65"/>
      <c r="F1123" s="65"/>
    </row>
    <row r="1124" spans="5:6" x14ac:dyDescent="0.25">
      <c r="E1124" s="65"/>
      <c r="F1124" s="65"/>
    </row>
    <row r="1125" spans="5:6" x14ac:dyDescent="0.25">
      <c r="E1125" s="65"/>
      <c r="F1125" s="65"/>
    </row>
    <row r="1126" spans="5:6" x14ac:dyDescent="0.25">
      <c r="E1126" s="65"/>
      <c r="F1126" s="65"/>
    </row>
    <row r="1127" spans="5:6" x14ac:dyDescent="0.25">
      <c r="E1127" s="65"/>
      <c r="F1127" s="65"/>
    </row>
    <row r="1128" spans="5:6" x14ac:dyDescent="0.25">
      <c r="E1128" s="65"/>
      <c r="F1128" s="65"/>
    </row>
    <row r="1129" spans="5:6" x14ac:dyDescent="0.25">
      <c r="E1129" s="65"/>
      <c r="F1129" s="65"/>
    </row>
    <row r="1130" spans="5:6" x14ac:dyDescent="0.25">
      <c r="E1130" s="65"/>
      <c r="F1130" s="65"/>
    </row>
    <row r="1131" spans="5:6" x14ac:dyDescent="0.25">
      <c r="E1131" s="65"/>
      <c r="F1131" s="65"/>
    </row>
    <row r="1132" spans="5:6" x14ac:dyDescent="0.25">
      <c r="E1132" s="65"/>
      <c r="F1132" s="65"/>
    </row>
    <row r="1133" spans="5:6" x14ac:dyDescent="0.25">
      <c r="E1133" s="65"/>
      <c r="F1133" s="65"/>
    </row>
    <row r="1134" spans="5:6" x14ac:dyDescent="0.25">
      <c r="E1134" s="65"/>
      <c r="F1134" s="65"/>
    </row>
    <row r="1135" spans="5:6" x14ac:dyDescent="0.25">
      <c r="E1135" s="65"/>
      <c r="F1135" s="65"/>
    </row>
    <row r="1136" spans="5:6" x14ac:dyDescent="0.25">
      <c r="E1136" s="65"/>
      <c r="F1136" s="65"/>
    </row>
    <row r="1137" spans="5:6" x14ac:dyDescent="0.25">
      <c r="E1137" s="65"/>
      <c r="F1137" s="65"/>
    </row>
    <row r="1138" spans="5:6" x14ac:dyDescent="0.25">
      <c r="E1138" s="65"/>
      <c r="F1138" s="65"/>
    </row>
    <row r="1139" spans="5:6" x14ac:dyDescent="0.25">
      <c r="E1139" s="65"/>
      <c r="F1139" s="65"/>
    </row>
    <row r="1140" spans="5:6" x14ac:dyDescent="0.25">
      <c r="E1140" s="65"/>
      <c r="F1140" s="65"/>
    </row>
    <row r="1141" spans="5:6" x14ac:dyDescent="0.25">
      <c r="E1141" s="65"/>
      <c r="F1141" s="65"/>
    </row>
    <row r="1142" spans="5:6" x14ac:dyDescent="0.25">
      <c r="E1142" s="65"/>
      <c r="F1142" s="65"/>
    </row>
    <row r="1143" spans="5:6" x14ac:dyDescent="0.25">
      <c r="E1143" s="65"/>
      <c r="F1143" s="65"/>
    </row>
    <row r="1144" spans="5:6" x14ac:dyDescent="0.25">
      <c r="E1144" s="65"/>
      <c r="F1144" s="65"/>
    </row>
    <row r="1145" spans="5:6" x14ac:dyDescent="0.25">
      <c r="E1145" s="65"/>
      <c r="F1145" s="65"/>
    </row>
    <row r="1146" spans="5:6" x14ac:dyDescent="0.25">
      <c r="E1146" s="65"/>
      <c r="F1146" s="65"/>
    </row>
    <row r="1147" spans="5:6" x14ac:dyDescent="0.25">
      <c r="E1147" s="65"/>
      <c r="F1147" s="65"/>
    </row>
    <row r="1148" spans="5:6" x14ac:dyDescent="0.25">
      <c r="E1148" s="65"/>
      <c r="F1148" s="65"/>
    </row>
    <row r="1149" spans="5:6" x14ac:dyDescent="0.25">
      <c r="E1149" s="65"/>
      <c r="F1149" s="65"/>
    </row>
    <row r="1150" spans="5:6" x14ac:dyDescent="0.25">
      <c r="E1150" s="65"/>
      <c r="F1150" s="65"/>
    </row>
    <row r="1151" spans="5:6" x14ac:dyDescent="0.25">
      <c r="E1151" s="65"/>
      <c r="F1151" s="65"/>
    </row>
    <row r="1152" spans="5:6" x14ac:dyDescent="0.25">
      <c r="E1152" s="65"/>
      <c r="F1152" s="65"/>
    </row>
    <row r="1153" spans="5:6" x14ac:dyDescent="0.25">
      <c r="E1153" s="65"/>
      <c r="F1153" s="65"/>
    </row>
    <row r="1154" spans="5:6" x14ac:dyDescent="0.25">
      <c r="E1154" s="65"/>
      <c r="F1154" s="65"/>
    </row>
    <row r="1155" spans="5:6" x14ac:dyDescent="0.25">
      <c r="E1155" s="65"/>
      <c r="F1155" s="65"/>
    </row>
    <row r="1156" spans="5:6" x14ac:dyDescent="0.25">
      <c r="E1156" s="65"/>
      <c r="F1156" s="65"/>
    </row>
    <row r="1157" spans="5:6" x14ac:dyDescent="0.25">
      <c r="E1157" s="65"/>
      <c r="F1157" s="65"/>
    </row>
    <row r="1158" spans="5:6" x14ac:dyDescent="0.25">
      <c r="E1158" s="65"/>
      <c r="F1158" s="65"/>
    </row>
    <row r="1159" spans="5:6" x14ac:dyDescent="0.25">
      <c r="E1159" s="65"/>
      <c r="F1159" s="65"/>
    </row>
    <row r="1160" spans="5:6" x14ac:dyDescent="0.25">
      <c r="E1160" s="65"/>
      <c r="F1160" s="65"/>
    </row>
    <row r="1161" spans="5:6" x14ac:dyDescent="0.25">
      <c r="E1161" s="65"/>
      <c r="F1161" s="65"/>
    </row>
    <row r="1162" spans="5:6" x14ac:dyDescent="0.25">
      <c r="E1162" s="65"/>
      <c r="F1162" s="65"/>
    </row>
    <row r="1163" spans="5:6" x14ac:dyDescent="0.25">
      <c r="E1163" s="65"/>
      <c r="F1163" s="65"/>
    </row>
    <row r="1164" spans="5:6" x14ac:dyDescent="0.25">
      <c r="E1164" s="65"/>
      <c r="F1164" s="65"/>
    </row>
    <row r="1165" spans="5:6" x14ac:dyDescent="0.25">
      <c r="E1165" s="65"/>
      <c r="F1165" s="65"/>
    </row>
    <row r="1166" spans="5:6" x14ac:dyDescent="0.25">
      <c r="E1166" s="65"/>
      <c r="F1166" s="65"/>
    </row>
    <row r="1167" spans="5:6" x14ac:dyDescent="0.25">
      <c r="E1167" s="65"/>
      <c r="F1167" s="65"/>
    </row>
    <row r="1168" spans="5:6" x14ac:dyDescent="0.25">
      <c r="E1168" s="65"/>
      <c r="F1168" s="65"/>
    </row>
    <row r="1169" spans="5:6" x14ac:dyDescent="0.25">
      <c r="E1169" s="65"/>
      <c r="F1169" s="65"/>
    </row>
    <row r="1170" spans="5:6" x14ac:dyDescent="0.25">
      <c r="E1170" s="65"/>
      <c r="F1170" s="65"/>
    </row>
    <row r="1171" spans="5:6" x14ac:dyDescent="0.25">
      <c r="E1171" s="65"/>
      <c r="F1171" s="65"/>
    </row>
    <row r="1172" spans="5:6" x14ac:dyDescent="0.25">
      <c r="E1172" s="65"/>
      <c r="F1172" s="65"/>
    </row>
    <row r="1173" spans="5:6" x14ac:dyDescent="0.25">
      <c r="E1173" s="65"/>
      <c r="F1173" s="65"/>
    </row>
    <row r="1174" spans="5:6" x14ac:dyDescent="0.25">
      <c r="E1174" s="65"/>
      <c r="F1174" s="65"/>
    </row>
    <row r="1175" spans="5:6" x14ac:dyDescent="0.25">
      <c r="E1175" s="65"/>
      <c r="F1175" s="65"/>
    </row>
    <row r="1176" spans="5:6" x14ac:dyDescent="0.25">
      <c r="E1176" s="65"/>
      <c r="F1176" s="65"/>
    </row>
    <row r="1177" spans="5:6" x14ac:dyDescent="0.25">
      <c r="E1177" s="65"/>
      <c r="F1177" s="65"/>
    </row>
    <row r="1178" spans="5:6" x14ac:dyDescent="0.25">
      <c r="E1178" s="65"/>
      <c r="F1178" s="65"/>
    </row>
    <row r="1179" spans="5:6" x14ac:dyDescent="0.25">
      <c r="E1179" s="65"/>
      <c r="F1179" s="65"/>
    </row>
    <row r="1180" spans="5:6" x14ac:dyDescent="0.25">
      <c r="E1180" s="65"/>
      <c r="F1180" s="65"/>
    </row>
    <row r="1181" spans="5:6" x14ac:dyDescent="0.25">
      <c r="E1181" s="65"/>
      <c r="F1181" s="65"/>
    </row>
    <row r="1182" spans="5:6" x14ac:dyDescent="0.25">
      <c r="E1182" s="65"/>
      <c r="F1182" s="65"/>
    </row>
    <row r="1183" spans="5:6" x14ac:dyDescent="0.25">
      <c r="E1183" s="65"/>
      <c r="F1183" s="65"/>
    </row>
    <row r="1184" spans="5:6" x14ac:dyDescent="0.25">
      <c r="E1184" s="65"/>
      <c r="F1184" s="65"/>
    </row>
    <row r="1185" spans="5:6" x14ac:dyDescent="0.25">
      <c r="E1185" s="65"/>
      <c r="F1185" s="65"/>
    </row>
    <row r="1186" spans="5:6" x14ac:dyDescent="0.25">
      <c r="E1186" s="65"/>
      <c r="F1186" s="65"/>
    </row>
    <row r="1187" spans="5:6" x14ac:dyDescent="0.25">
      <c r="E1187" s="65"/>
      <c r="F1187" s="65"/>
    </row>
    <row r="1188" spans="5:6" x14ac:dyDescent="0.25">
      <c r="E1188" s="65"/>
      <c r="F1188" s="65"/>
    </row>
    <row r="1189" spans="5:6" x14ac:dyDescent="0.25">
      <c r="E1189" s="65"/>
      <c r="F1189" s="65"/>
    </row>
    <row r="1190" spans="5:6" x14ac:dyDescent="0.25">
      <c r="E1190" s="65"/>
      <c r="F1190" s="65"/>
    </row>
    <row r="1191" spans="5:6" x14ac:dyDescent="0.25">
      <c r="E1191" s="65"/>
      <c r="F1191" s="65"/>
    </row>
    <row r="1192" spans="5:6" x14ac:dyDescent="0.25">
      <c r="E1192" s="65"/>
      <c r="F1192" s="65"/>
    </row>
    <row r="1193" spans="5:6" x14ac:dyDescent="0.25">
      <c r="E1193" s="65"/>
      <c r="F1193" s="65"/>
    </row>
    <row r="1194" spans="5:6" x14ac:dyDescent="0.25">
      <c r="E1194" s="65"/>
      <c r="F1194" s="65"/>
    </row>
    <row r="1195" spans="5:6" x14ac:dyDescent="0.25">
      <c r="E1195" s="65"/>
      <c r="F1195" s="65"/>
    </row>
    <row r="1196" spans="5:6" x14ac:dyDescent="0.25">
      <c r="E1196" s="65"/>
      <c r="F1196" s="65"/>
    </row>
    <row r="1197" spans="5:6" x14ac:dyDescent="0.25">
      <c r="E1197" s="65"/>
      <c r="F1197" s="65"/>
    </row>
    <row r="1198" spans="5:6" x14ac:dyDescent="0.25">
      <c r="E1198" s="65"/>
      <c r="F1198" s="65"/>
    </row>
    <row r="1199" spans="5:6" x14ac:dyDescent="0.25">
      <c r="E1199" s="65"/>
      <c r="F1199" s="65"/>
    </row>
    <row r="1200" spans="5:6" x14ac:dyDescent="0.25">
      <c r="E1200" s="65"/>
      <c r="F1200" s="65"/>
    </row>
    <row r="1201" spans="5:6" x14ac:dyDescent="0.25">
      <c r="E1201" s="65"/>
      <c r="F1201" s="65"/>
    </row>
    <row r="1202" spans="5:6" x14ac:dyDescent="0.25">
      <c r="E1202" s="65"/>
      <c r="F1202" s="65"/>
    </row>
    <row r="1203" spans="5:6" x14ac:dyDescent="0.25">
      <c r="E1203" s="65"/>
      <c r="F1203" s="65"/>
    </row>
    <row r="1204" spans="5:6" x14ac:dyDescent="0.25">
      <c r="E1204" s="65"/>
      <c r="F1204" s="65"/>
    </row>
    <row r="1205" spans="5:6" x14ac:dyDescent="0.25">
      <c r="E1205" s="65"/>
      <c r="F1205" s="65"/>
    </row>
    <row r="1206" spans="5:6" x14ac:dyDescent="0.25">
      <c r="E1206" s="65"/>
      <c r="F1206" s="65"/>
    </row>
    <row r="1207" spans="5:6" x14ac:dyDescent="0.25">
      <c r="E1207" s="65"/>
      <c r="F1207" s="65"/>
    </row>
    <row r="1208" spans="5:6" x14ac:dyDescent="0.25">
      <c r="E1208" s="65"/>
      <c r="F1208" s="65"/>
    </row>
    <row r="1209" spans="5:6" x14ac:dyDescent="0.25">
      <c r="E1209" s="65"/>
      <c r="F1209" s="65"/>
    </row>
    <row r="1210" spans="5:6" x14ac:dyDescent="0.25">
      <c r="E1210" s="65"/>
      <c r="F1210" s="65"/>
    </row>
    <row r="1211" spans="5:6" x14ac:dyDescent="0.25">
      <c r="E1211" s="65"/>
      <c r="F1211" s="65"/>
    </row>
    <row r="1212" spans="5:6" x14ac:dyDescent="0.25">
      <c r="E1212" s="65"/>
      <c r="F1212" s="65"/>
    </row>
    <row r="1213" spans="5:6" x14ac:dyDescent="0.25">
      <c r="E1213" s="65"/>
      <c r="F1213" s="65"/>
    </row>
    <row r="1214" spans="5:6" x14ac:dyDescent="0.25">
      <c r="E1214" s="65"/>
      <c r="F1214" s="65"/>
    </row>
    <row r="1215" spans="5:6" x14ac:dyDescent="0.25">
      <c r="E1215" s="65"/>
      <c r="F1215" s="65"/>
    </row>
    <row r="1216" spans="5:6" x14ac:dyDescent="0.25">
      <c r="E1216" s="65"/>
      <c r="F1216" s="65"/>
    </row>
    <row r="1217" spans="5:6" x14ac:dyDescent="0.25">
      <c r="E1217" s="65"/>
      <c r="F1217" s="65"/>
    </row>
    <row r="1218" spans="5:6" x14ac:dyDescent="0.25">
      <c r="E1218" s="65"/>
      <c r="F1218" s="65"/>
    </row>
    <row r="1219" spans="5:6" x14ac:dyDescent="0.25">
      <c r="E1219" s="65"/>
      <c r="F1219" s="65"/>
    </row>
    <row r="1220" spans="5:6" x14ac:dyDescent="0.25">
      <c r="E1220" s="65"/>
      <c r="F1220" s="65"/>
    </row>
    <row r="1221" spans="5:6" x14ac:dyDescent="0.25">
      <c r="E1221" s="65"/>
      <c r="F1221" s="65"/>
    </row>
    <row r="1222" spans="5:6" x14ac:dyDescent="0.25">
      <c r="E1222" s="65"/>
      <c r="F1222" s="65"/>
    </row>
    <row r="1223" spans="5:6" x14ac:dyDescent="0.25">
      <c r="E1223" s="65"/>
      <c r="F1223" s="65"/>
    </row>
    <row r="1224" spans="5:6" x14ac:dyDescent="0.25">
      <c r="E1224" s="65"/>
      <c r="F1224" s="65"/>
    </row>
    <row r="1225" spans="5:6" x14ac:dyDescent="0.25">
      <c r="E1225" s="65"/>
      <c r="F1225" s="65"/>
    </row>
  </sheetData>
  <phoneticPr fontId="17" type="noConversion"/>
  <pageMargins left="0.75" right="0.75" top="1" bottom="0.75" header="0.5" footer="0.5"/>
  <pageSetup scale="68" orientation="portrait" horizontalDpi="300" verticalDpi="300" r:id="rId1"/>
  <headerFooter alignWithMargins="0">
    <oddHeader>&amp;RPAGE 4 OF 9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5"/>
  <sheetViews>
    <sheetView tabSelected="1" view="pageBreakPreview" zoomScale="60" zoomScaleNormal="100" workbookViewId="0">
      <selection activeCell="A5" sqref="A5"/>
    </sheetView>
  </sheetViews>
  <sheetFormatPr defaultRowHeight="13.2" x14ac:dyDescent="0.25"/>
  <cols>
    <col min="1" max="2" width="4.6640625" customWidth="1"/>
    <col min="3" max="3" width="38.6640625" hidden="1" customWidth="1"/>
    <col min="4" max="4" width="37.6640625" customWidth="1"/>
    <col min="5" max="5" width="7.44140625" customWidth="1"/>
    <col min="6" max="6" width="2.6640625" customWidth="1"/>
    <col min="7" max="7" width="25.88671875" style="36" customWidth="1"/>
    <col min="8" max="8" width="2.6640625" style="36" customWidth="1"/>
    <col min="9" max="9" width="19" style="36" customWidth="1"/>
    <col min="10" max="10" width="2.6640625" customWidth="1"/>
    <col min="11" max="11" width="19.44140625" style="69" bestFit="1" customWidth="1"/>
    <col min="12" max="12" width="2.6640625" customWidth="1"/>
    <col min="13" max="13" width="0.33203125" customWidth="1"/>
  </cols>
  <sheetData>
    <row r="1" spans="1:13" ht="17.399999999999999" x14ac:dyDescent="0.3">
      <c r="A1" s="64" t="s">
        <v>15</v>
      </c>
      <c r="B1" s="71"/>
      <c r="C1" s="71"/>
      <c r="D1" s="71"/>
      <c r="E1" s="71"/>
      <c r="F1" s="71"/>
      <c r="G1" s="72"/>
      <c r="H1" s="72"/>
      <c r="I1" s="72"/>
      <c r="J1" s="71"/>
      <c r="K1" s="89"/>
      <c r="L1" s="73"/>
    </row>
    <row r="2" spans="1:13" ht="15.6" x14ac:dyDescent="0.3">
      <c r="A2" s="7" t="s">
        <v>77</v>
      </c>
      <c r="B2" s="71"/>
      <c r="C2" s="71"/>
      <c r="D2" s="71"/>
      <c r="E2" s="71"/>
      <c r="F2" s="71"/>
      <c r="G2" s="72"/>
      <c r="H2" s="72"/>
      <c r="I2" s="72"/>
      <c r="J2" s="71"/>
      <c r="K2" s="89"/>
      <c r="L2" s="73"/>
    </row>
    <row r="3" spans="1:13" ht="15.6" x14ac:dyDescent="0.3">
      <c r="A3" s="7" t="s">
        <v>94</v>
      </c>
      <c r="B3" s="71"/>
      <c r="C3" s="71"/>
      <c r="D3" s="71"/>
      <c r="E3" s="71"/>
      <c r="F3" s="71"/>
      <c r="G3" s="72"/>
      <c r="H3" s="72"/>
      <c r="I3" s="72"/>
      <c r="J3" s="71"/>
      <c r="K3" s="89"/>
      <c r="L3" s="73"/>
    </row>
    <row r="4" spans="1:13" ht="15.6" x14ac:dyDescent="0.3">
      <c r="A4" s="8" t="str">
        <f>+'Combined Bal Sheet Page 1'!A3</f>
        <v>November 30, 2002</v>
      </c>
      <c r="B4" s="71"/>
      <c r="C4" s="71"/>
      <c r="D4" s="71"/>
      <c r="E4" s="71"/>
      <c r="F4" s="71"/>
      <c r="G4" s="72"/>
      <c r="H4" s="72"/>
      <c r="I4" s="72"/>
      <c r="J4" s="71"/>
      <c r="K4" s="89"/>
      <c r="L4" s="73"/>
    </row>
    <row r="5" spans="1:13" ht="15.6" x14ac:dyDescent="0.3">
      <c r="A5" s="8"/>
      <c r="B5" s="71"/>
      <c r="C5" s="71"/>
      <c r="D5" s="71"/>
      <c r="E5" s="71"/>
      <c r="F5" s="71"/>
      <c r="G5" s="72"/>
      <c r="H5" s="72"/>
      <c r="I5" s="72"/>
      <c r="J5" s="71"/>
      <c r="K5" s="89"/>
      <c r="L5" s="73"/>
    </row>
    <row r="6" spans="1:13" ht="15.6" x14ac:dyDescent="0.3">
      <c r="A6" s="8"/>
      <c r="B6" s="71"/>
      <c r="C6" s="71"/>
      <c r="D6" s="71"/>
      <c r="E6" s="71"/>
      <c r="F6" s="71"/>
      <c r="G6" s="72"/>
      <c r="H6" s="72"/>
      <c r="I6" s="72"/>
      <c r="J6" s="71"/>
      <c r="K6" s="89"/>
      <c r="L6" s="73"/>
    </row>
    <row r="7" spans="1:13" ht="15.6" x14ac:dyDescent="0.3">
      <c r="A7" s="8"/>
      <c r="B7" s="71"/>
      <c r="C7" s="71"/>
      <c r="D7" s="71"/>
      <c r="E7" s="71"/>
      <c r="F7" s="71"/>
      <c r="G7" s="72"/>
      <c r="H7" s="72"/>
      <c r="I7" s="72"/>
      <c r="J7" s="71"/>
      <c r="K7" s="103" t="s">
        <v>235</v>
      </c>
      <c r="L7" s="73"/>
    </row>
    <row r="8" spans="1:13" x14ac:dyDescent="0.25">
      <c r="A8" s="73"/>
      <c r="B8" s="73"/>
      <c r="C8" s="73"/>
      <c r="D8" s="73"/>
      <c r="E8" s="75"/>
      <c r="F8" s="73"/>
      <c r="G8" s="78" t="s">
        <v>314</v>
      </c>
      <c r="H8" s="74"/>
      <c r="I8" s="78" t="s">
        <v>146</v>
      </c>
      <c r="J8" s="75"/>
      <c r="K8" s="78" t="s">
        <v>236</v>
      </c>
      <c r="L8" s="73"/>
    </row>
    <row r="9" spans="1:13" ht="13.8" thickBot="1" x14ac:dyDescent="0.3">
      <c r="A9" s="73"/>
      <c r="B9" s="73"/>
      <c r="C9" s="73"/>
      <c r="D9" s="73"/>
      <c r="E9" s="75"/>
      <c r="F9" s="73"/>
      <c r="G9" s="76" t="s">
        <v>145</v>
      </c>
      <c r="H9" s="74"/>
      <c r="I9" s="76" t="s">
        <v>127</v>
      </c>
      <c r="J9" s="75"/>
      <c r="K9" s="76" t="s">
        <v>207</v>
      </c>
      <c r="L9" s="73"/>
    </row>
    <row r="10" spans="1:13" x14ac:dyDescent="0.25">
      <c r="A10" s="77" t="s">
        <v>84</v>
      </c>
      <c r="B10" s="73"/>
      <c r="C10" s="73"/>
      <c r="D10" s="73"/>
      <c r="E10" s="75"/>
      <c r="F10" s="73"/>
      <c r="G10" s="79"/>
      <c r="H10" s="79"/>
      <c r="I10" s="79"/>
      <c r="J10" s="73"/>
      <c r="K10" s="74"/>
      <c r="L10" s="73"/>
    </row>
    <row r="11" spans="1:13" x14ac:dyDescent="0.25">
      <c r="A11" s="77" t="s">
        <v>75</v>
      </c>
      <c r="B11" s="73"/>
      <c r="C11" s="73"/>
      <c r="D11" s="73"/>
      <c r="E11" s="75"/>
      <c r="F11" s="73"/>
      <c r="G11" s="79"/>
      <c r="H11" s="79"/>
      <c r="I11" s="79"/>
      <c r="J11" s="73"/>
      <c r="K11" s="104"/>
      <c r="L11" s="73"/>
    </row>
    <row r="12" spans="1:13" x14ac:dyDescent="0.25">
      <c r="A12" s="73"/>
      <c r="B12" s="73" t="s">
        <v>148</v>
      </c>
      <c r="C12" s="73"/>
      <c r="D12" s="73"/>
      <c r="E12" s="75">
        <v>3322</v>
      </c>
      <c r="F12" s="73"/>
      <c r="G12" s="80">
        <v>3899012.15</v>
      </c>
      <c r="H12" s="79"/>
      <c r="I12" s="80">
        <v>0</v>
      </c>
      <c r="J12" s="73"/>
      <c r="K12" s="105">
        <f>+G12-I12</f>
        <v>3899012.15</v>
      </c>
      <c r="L12" s="73"/>
      <c r="M12" s="84">
        <f>IF(G12&gt;I12,G12-I12,0)</f>
        <v>3899012.15</v>
      </c>
    </row>
    <row r="13" spans="1:13" x14ac:dyDescent="0.25">
      <c r="A13" s="73"/>
      <c r="B13" s="73"/>
      <c r="C13" s="77" t="s">
        <v>98</v>
      </c>
      <c r="D13" s="73"/>
      <c r="E13" s="75"/>
      <c r="F13" s="73"/>
      <c r="G13" s="84">
        <f>SUM(G11:G12)</f>
        <v>3899012.15</v>
      </c>
      <c r="H13" s="79"/>
      <c r="I13" s="84">
        <f>SUM(I11:I12)</f>
        <v>0</v>
      </c>
      <c r="J13" s="73"/>
      <c r="K13" s="84">
        <f>SUM(K11:K12)</f>
        <v>3899012.15</v>
      </c>
      <c r="L13" s="73"/>
      <c r="M13" s="36"/>
    </row>
    <row r="14" spans="1:13" x14ac:dyDescent="0.25">
      <c r="A14" s="77" t="s">
        <v>76</v>
      </c>
      <c r="B14" s="73"/>
      <c r="C14" s="73"/>
      <c r="D14" s="73"/>
      <c r="E14" s="75"/>
      <c r="F14" s="73"/>
      <c r="G14" s="79"/>
      <c r="H14" s="79"/>
      <c r="I14" s="79"/>
      <c r="J14" s="73"/>
      <c r="K14" s="104"/>
      <c r="L14" s="73"/>
    </row>
    <row r="15" spans="1:13" x14ac:dyDescent="0.25">
      <c r="A15" s="73"/>
      <c r="B15" s="73" t="s">
        <v>149</v>
      </c>
      <c r="C15" s="73"/>
      <c r="D15" s="73"/>
      <c r="E15" s="75">
        <v>3412</v>
      </c>
      <c r="F15" s="73"/>
      <c r="G15" s="79">
        <v>18214409</v>
      </c>
      <c r="H15" s="79"/>
      <c r="I15" s="79">
        <v>3269798.82</v>
      </c>
      <c r="J15" s="73"/>
      <c r="K15" s="104">
        <f>+G15-I15</f>
        <v>14944610.18</v>
      </c>
      <c r="L15" s="73"/>
      <c r="M15" s="84">
        <f>IF(G15&gt;I15,G15-I15,0)</f>
        <v>14944610.18</v>
      </c>
    </row>
    <row r="16" spans="1:13" x14ac:dyDescent="0.25">
      <c r="A16" s="73"/>
      <c r="B16" s="73" t="s">
        <v>97</v>
      </c>
      <c r="C16" s="73"/>
      <c r="D16" s="73"/>
      <c r="E16" s="75">
        <v>3421</v>
      </c>
      <c r="F16" s="73"/>
      <c r="G16" s="79">
        <v>100000</v>
      </c>
      <c r="H16" s="79"/>
      <c r="I16" s="79">
        <v>106708.42</v>
      </c>
      <c r="J16" s="73"/>
      <c r="K16" s="104">
        <f>+G16-I16</f>
        <v>-6708.4199999999983</v>
      </c>
      <c r="L16" s="73"/>
      <c r="M16" s="84">
        <f>IF(G16&gt;I16,G16-I16,0)</f>
        <v>0</v>
      </c>
    </row>
    <row r="17" spans="1:13" x14ac:dyDescent="0.25">
      <c r="A17" s="73"/>
      <c r="B17" s="73" t="s">
        <v>73</v>
      </c>
      <c r="C17" s="73"/>
      <c r="D17" s="73"/>
      <c r="E17" s="75">
        <v>3431</v>
      </c>
      <c r="F17" s="73"/>
      <c r="G17" s="80">
        <v>250000</v>
      </c>
      <c r="H17" s="79"/>
      <c r="I17" s="80">
        <v>34992.93</v>
      </c>
      <c r="J17" s="73"/>
      <c r="K17" s="105">
        <f>+G17-I17</f>
        <v>215007.07</v>
      </c>
      <c r="L17" s="73"/>
      <c r="M17" s="84">
        <f>IF(G17&gt;I17,G17-I17,0)</f>
        <v>215007.07</v>
      </c>
    </row>
    <row r="18" spans="1:13" x14ac:dyDescent="0.25">
      <c r="A18" s="73"/>
      <c r="B18" s="73"/>
      <c r="C18" s="77" t="s">
        <v>81</v>
      </c>
      <c r="D18" s="73"/>
      <c r="E18" s="75"/>
      <c r="F18" s="73"/>
      <c r="G18" s="84">
        <f>SUM(G14:G17)</f>
        <v>18564409</v>
      </c>
      <c r="H18" s="79"/>
      <c r="I18" s="84">
        <f>SUM(I14:I17)</f>
        <v>3411500.17</v>
      </c>
      <c r="J18" s="73"/>
      <c r="K18" s="84">
        <f>SUM(K14:K17)</f>
        <v>15152908.83</v>
      </c>
      <c r="L18" s="73"/>
      <c r="M18" s="36"/>
    </row>
    <row r="19" spans="1:13" x14ac:dyDescent="0.25">
      <c r="A19" s="77" t="s">
        <v>105</v>
      </c>
      <c r="B19" s="73"/>
      <c r="C19" s="73"/>
      <c r="D19" s="75"/>
      <c r="E19" s="73"/>
      <c r="F19" s="79"/>
      <c r="G19" s="73"/>
      <c r="H19" s="79"/>
      <c r="I19" s="73"/>
      <c r="J19" s="73"/>
      <c r="K19"/>
    </row>
    <row r="20" spans="1:13" x14ac:dyDescent="0.25">
      <c r="A20" s="77"/>
      <c r="B20" s="73" t="s">
        <v>316</v>
      </c>
      <c r="C20" s="73"/>
      <c r="D20" s="75"/>
      <c r="E20" s="75">
        <v>3715</v>
      </c>
      <c r="F20" s="79"/>
      <c r="G20" s="192">
        <v>460712.31</v>
      </c>
      <c r="H20" s="79"/>
      <c r="I20" s="193">
        <v>460712.31</v>
      </c>
      <c r="J20" s="73"/>
      <c r="K20" s="104">
        <f>+G20-I20</f>
        <v>0</v>
      </c>
      <c r="M20" s="84">
        <f>IF(G20&gt;I20,G20-I20,0)</f>
        <v>0</v>
      </c>
    </row>
    <row r="21" spans="1:13" x14ac:dyDescent="0.25">
      <c r="A21" s="73"/>
      <c r="B21" s="73" t="s">
        <v>271</v>
      </c>
      <c r="C21" s="73"/>
      <c r="D21" s="73"/>
      <c r="E21" s="75">
        <v>3750</v>
      </c>
      <c r="F21" s="73"/>
      <c r="G21" s="79">
        <v>0</v>
      </c>
      <c r="H21" s="73"/>
      <c r="I21" s="79">
        <v>0</v>
      </c>
      <c r="J21" s="73"/>
      <c r="K21" s="79">
        <f>+G21-I21</f>
        <v>0</v>
      </c>
      <c r="M21" s="84">
        <f>IF(G21&gt;I21,G21-I21,0)</f>
        <v>0</v>
      </c>
    </row>
    <row r="22" spans="1:13" x14ac:dyDescent="0.25">
      <c r="A22" s="73"/>
      <c r="B22" s="73"/>
      <c r="C22" s="77" t="s">
        <v>215</v>
      </c>
      <c r="D22" s="73"/>
      <c r="E22" s="75"/>
      <c r="F22" s="73"/>
      <c r="G22" s="94">
        <f>SUM(G19:G21)</f>
        <v>460712.31</v>
      </c>
      <c r="H22" s="73"/>
      <c r="I22" s="94">
        <f>SUM(I19:I21)</f>
        <v>460712.31</v>
      </c>
      <c r="J22" s="73"/>
      <c r="K22" s="94">
        <f>SUM(K19:K21)</f>
        <v>0</v>
      </c>
    </row>
    <row r="23" spans="1:13" x14ac:dyDescent="0.25">
      <c r="A23" s="77" t="s">
        <v>224</v>
      </c>
      <c r="B23" s="73"/>
      <c r="C23" s="73"/>
      <c r="D23" s="73"/>
      <c r="E23" s="75"/>
      <c r="F23" s="73"/>
      <c r="G23" s="79"/>
      <c r="H23" s="79"/>
      <c r="I23" s="79"/>
      <c r="J23" s="73"/>
      <c r="K23" s="104"/>
      <c r="L23" s="73"/>
    </row>
    <row r="24" spans="1:13" x14ac:dyDescent="0.25">
      <c r="A24" s="73"/>
      <c r="B24" s="73" t="s">
        <v>150</v>
      </c>
      <c r="C24" s="73"/>
      <c r="D24" s="73"/>
      <c r="E24" s="75">
        <v>3630</v>
      </c>
      <c r="F24" s="73"/>
      <c r="G24" s="80">
        <v>4040039.61</v>
      </c>
      <c r="H24" s="84"/>
      <c r="I24" s="80">
        <v>139731.15</v>
      </c>
      <c r="J24" s="73"/>
      <c r="K24" s="105">
        <f>+G24-I24</f>
        <v>3900308.46</v>
      </c>
      <c r="L24" s="73"/>
      <c r="M24" s="84">
        <f>IF(G24&gt;I24,G24-I24,0)</f>
        <v>3900308.46</v>
      </c>
    </row>
    <row r="25" spans="1:13" x14ac:dyDescent="0.25">
      <c r="A25" s="73"/>
      <c r="B25" s="73"/>
      <c r="C25" s="77" t="s">
        <v>99</v>
      </c>
      <c r="D25" s="73"/>
      <c r="E25" s="75"/>
      <c r="F25" s="73"/>
      <c r="G25" s="84">
        <f>SUM(G23:G24)</f>
        <v>4040039.61</v>
      </c>
      <c r="H25" s="79"/>
      <c r="I25" s="84">
        <f>SUM(I23:I24)</f>
        <v>139731.15</v>
      </c>
      <c r="J25" s="73"/>
      <c r="K25" s="84">
        <f>SUM(K23:K24)</f>
        <v>3900308.46</v>
      </c>
      <c r="L25" s="73"/>
      <c r="M25" s="36"/>
    </row>
    <row r="26" spans="1:13" x14ac:dyDescent="0.25">
      <c r="A26" s="73"/>
      <c r="B26" s="73"/>
      <c r="C26" s="77"/>
      <c r="D26" s="73"/>
      <c r="E26" s="75"/>
      <c r="F26" s="73"/>
      <c r="G26" s="80"/>
      <c r="H26" s="79"/>
      <c r="I26" s="80"/>
      <c r="J26" s="73"/>
      <c r="K26" s="105"/>
      <c r="L26" s="73"/>
    </row>
    <row r="27" spans="1:13" x14ac:dyDescent="0.25">
      <c r="A27" s="77" t="s">
        <v>83</v>
      </c>
      <c r="B27" s="73"/>
      <c r="C27" s="73"/>
      <c r="D27" s="73"/>
      <c r="E27" s="75"/>
      <c r="F27" s="73"/>
      <c r="G27" s="81">
        <f>G25+G22+G18+G13</f>
        <v>26964173.07</v>
      </c>
      <c r="H27" s="79"/>
      <c r="I27" s="81">
        <f>I25+I22+I18+I13</f>
        <v>4011943.63</v>
      </c>
      <c r="J27" s="73"/>
      <c r="K27" s="81">
        <f>K25+K22+K18+K13</f>
        <v>22952229.439999998</v>
      </c>
      <c r="L27" s="73"/>
    </row>
    <row r="28" spans="1:13" x14ac:dyDescent="0.25">
      <c r="A28" s="77"/>
      <c r="B28" s="73"/>
      <c r="C28" s="73"/>
      <c r="D28" s="73"/>
      <c r="E28" s="75"/>
      <c r="F28" s="73"/>
      <c r="G28" s="81"/>
      <c r="H28" s="79"/>
      <c r="I28" s="79"/>
      <c r="J28" s="79"/>
      <c r="K28" s="79"/>
      <c r="L28" s="73"/>
    </row>
    <row r="29" spans="1:13" x14ac:dyDescent="0.25">
      <c r="A29" s="73" t="s">
        <v>120</v>
      </c>
      <c r="B29" s="73"/>
      <c r="C29" s="73"/>
      <c r="D29" s="73"/>
      <c r="E29" s="75">
        <v>2700</v>
      </c>
      <c r="F29" s="73"/>
      <c r="G29" s="84">
        <v>20495459.460000001</v>
      </c>
      <c r="H29" s="79"/>
      <c r="I29" s="79">
        <f>G29</f>
        <v>20495459.460000001</v>
      </c>
      <c r="J29" s="79"/>
      <c r="K29" s="79"/>
      <c r="L29" s="73"/>
    </row>
    <row r="30" spans="1:13" x14ac:dyDescent="0.25">
      <c r="A30" s="73" t="s">
        <v>242</v>
      </c>
      <c r="B30" s="73"/>
      <c r="C30" s="73"/>
      <c r="D30" s="73"/>
      <c r="E30" s="75"/>
      <c r="F30" s="73"/>
      <c r="G30" s="84"/>
      <c r="H30" s="79"/>
      <c r="I30" s="79">
        <f>M30</f>
        <v>22958937.859999999</v>
      </c>
      <c r="J30" s="79"/>
      <c r="K30" s="79">
        <f>I30</f>
        <v>22958937.859999999</v>
      </c>
      <c r="L30" s="73"/>
      <c r="M30" s="79">
        <f>SUM(M11:M24)</f>
        <v>22958937.859999999</v>
      </c>
    </row>
    <row r="31" spans="1:13" x14ac:dyDescent="0.25">
      <c r="A31" s="73" t="s">
        <v>244</v>
      </c>
      <c r="B31" s="73"/>
      <c r="C31" s="73"/>
      <c r="D31" s="73"/>
      <c r="E31" s="75"/>
      <c r="F31" s="73"/>
      <c r="G31" s="81"/>
      <c r="H31" s="79"/>
      <c r="I31" s="79">
        <f>K32</f>
        <v>-6708.4200000017881</v>
      </c>
      <c r="J31" s="79"/>
      <c r="K31" s="79"/>
      <c r="L31" s="73"/>
    </row>
    <row r="32" spans="1:13" ht="13.8" thickBot="1" x14ac:dyDescent="0.3">
      <c r="A32" s="77" t="s">
        <v>119</v>
      </c>
      <c r="B32" s="73"/>
      <c r="C32" s="73"/>
      <c r="D32" s="73"/>
      <c r="E32" s="75"/>
      <c r="F32" s="73"/>
      <c r="G32" s="97">
        <f>SUM(G27:G31)</f>
        <v>47459632.530000001</v>
      </c>
      <c r="H32" s="79"/>
      <c r="I32" s="97">
        <f>SUM(I27:I31)</f>
        <v>47459632.530000001</v>
      </c>
      <c r="J32" s="79"/>
      <c r="K32" s="97">
        <f>(K27)-(K30)</f>
        <v>-6708.4200000017881</v>
      </c>
      <c r="L32" s="73"/>
    </row>
    <row r="33" spans="1:13" ht="13.8" thickTop="1" x14ac:dyDescent="0.25">
      <c r="A33" s="73"/>
      <c r="B33" s="73"/>
      <c r="C33" s="73"/>
      <c r="D33" s="73"/>
      <c r="E33" s="75"/>
      <c r="F33" s="73"/>
      <c r="G33" s="79"/>
      <c r="H33" s="79"/>
      <c r="I33" s="79"/>
      <c r="J33" s="73"/>
      <c r="K33" s="74"/>
      <c r="L33" s="73"/>
    </row>
    <row r="34" spans="1:13" x14ac:dyDescent="0.25">
      <c r="A34" s="77" t="s">
        <v>42</v>
      </c>
      <c r="B34" s="73"/>
      <c r="C34" s="73"/>
      <c r="D34" s="73"/>
      <c r="E34" s="75"/>
      <c r="F34" s="73"/>
      <c r="G34" s="79"/>
      <c r="H34" s="79"/>
      <c r="I34" s="79"/>
      <c r="J34" s="73"/>
      <c r="K34" s="74"/>
      <c r="L34" s="73"/>
    </row>
    <row r="35" spans="1:13" x14ac:dyDescent="0.25">
      <c r="A35" s="77" t="s">
        <v>100</v>
      </c>
      <c r="B35" s="73"/>
      <c r="C35" s="73"/>
      <c r="D35" s="73"/>
      <c r="E35" s="75">
        <v>7900</v>
      </c>
      <c r="F35" s="73"/>
      <c r="G35" s="79"/>
      <c r="H35" s="79"/>
      <c r="I35" s="79"/>
      <c r="J35" s="73"/>
      <c r="K35" s="74"/>
      <c r="L35" s="73"/>
    </row>
    <row r="36" spans="1:13" x14ac:dyDescent="0.25">
      <c r="A36" s="73"/>
      <c r="B36" s="73" t="s">
        <v>152</v>
      </c>
      <c r="C36" s="73"/>
      <c r="D36" s="73"/>
      <c r="E36" s="75">
        <v>710</v>
      </c>
      <c r="F36" s="73"/>
      <c r="G36" s="79">
        <v>16578409.17</v>
      </c>
      <c r="H36" s="79"/>
      <c r="I36" s="79">
        <v>12815548.449999999</v>
      </c>
      <c r="J36" s="73"/>
      <c r="K36" s="104">
        <f>+G36-I36</f>
        <v>3762860.7200000007</v>
      </c>
      <c r="L36" s="73"/>
    </row>
    <row r="37" spans="1:13" x14ac:dyDescent="0.25">
      <c r="A37" s="73"/>
      <c r="B37" s="73" t="s">
        <v>73</v>
      </c>
      <c r="C37" s="73"/>
      <c r="D37" s="73"/>
      <c r="E37" s="75">
        <v>720</v>
      </c>
      <c r="F37" s="73"/>
      <c r="G37" s="79">
        <v>10365732.939999999</v>
      </c>
      <c r="H37" s="79"/>
      <c r="I37" s="79">
        <v>3038982.81</v>
      </c>
      <c r="J37" s="73"/>
      <c r="K37" s="104">
        <f>+G37-I37</f>
        <v>7326750.129999999</v>
      </c>
      <c r="L37" s="73"/>
    </row>
    <row r="38" spans="1:13" x14ac:dyDescent="0.25">
      <c r="A38" s="73"/>
      <c r="B38" s="73" t="s">
        <v>151</v>
      </c>
      <c r="C38" s="73"/>
      <c r="D38" s="73"/>
      <c r="E38" s="75">
        <v>730</v>
      </c>
      <c r="F38" s="73"/>
      <c r="G38" s="80">
        <v>2126999.56</v>
      </c>
      <c r="H38" s="79"/>
      <c r="I38" s="80">
        <v>2112471.5299999998</v>
      </c>
      <c r="J38" s="73"/>
      <c r="K38" s="105">
        <f>+G38-I38</f>
        <v>14528.030000000261</v>
      </c>
      <c r="L38" s="73"/>
    </row>
    <row r="39" spans="1:13" x14ac:dyDescent="0.25">
      <c r="A39" s="73"/>
      <c r="B39" s="73"/>
      <c r="C39" s="73"/>
      <c r="D39" s="73"/>
      <c r="E39" s="75"/>
      <c r="F39" s="73"/>
      <c r="G39" s="84">
        <f>SUM(G35:G38)</f>
        <v>29071141.669999998</v>
      </c>
      <c r="H39" s="79"/>
      <c r="I39" s="84">
        <f>SUM(I35:I38)</f>
        <v>17967002.789999999</v>
      </c>
      <c r="J39" s="73"/>
      <c r="K39" s="84">
        <f>SUM(K35:K38)</f>
        <v>11104138.879999999</v>
      </c>
      <c r="L39" s="73"/>
      <c r="M39" s="36"/>
    </row>
    <row r="40" spans="1:13" x14ac:dyDescent="0.25">
      <c r="A40" s="77" t="s">
        <v>225</v>
      </c>
      <c r="B40" s="73"/>
      <c r="C40" s="73"/>
      <c r="D40" s="73"/>
      <c r="E40" s="75"/>
      <c r="F40" s="73"/>
      <c r="G40" s="79"/>
      <c r="H40" s="79"/>
      <c r="I40" s="79"/>
      <c r="J40" s="73"/>
      <c r="K40" s="104"/>
      <c r="L40" s="73"/>
    </row>
    <row r="41" spans="1:13" x14ac:dyDescent="0.25">
      <c r="A41" s="73"/>
      <c r="B41" s="73" t="s">
        <v>315</v>
      </c>
      <c r="C41" s="73"/>
      <c r="D41" s="73"/>
      <c r="E41" s="75">
        <v>7930</v>
      </c>
      <c r="F41" s="73"/>
      <c r="G41" s="80">
        <v>32100</v>
      </c>
      <c r="H41" s="84"/>
      <c r="I41" s="80">
        <v>32100</v>
      </c>
      <c r="J41" s="73"/>
      <c r="K41" s="105">
        <f>+G41-I41</f>
        <v>0</v>
      </c>
      <c r="L41" s="73"/>
      <c r="M41" s="84">
        <f>IF(G41&gt;I41,G41-I41,0)</f>
        <v>0</v>
      </c>
    </row>
    <row r="42" spans="1:13" x14ac:dyDescent="0.25">
      <c r="A42" s="73"/>
      <c r="B42" s="73"/>
      <c r="C42" s="77" t="s">
        <v>99</v>
      </c>
      <c r="D42" s="73"/>
      <c r="E42" s="75"/>
      <c r="F42" s="73"/>
      <c r="G42" s="84">
        <f>SUM(G40:G41)</f>
        <v>32100</v>
      </c>
      <c r="H42" s="79"/>
      <c r="I42" s="84">
        <f>SUM(I40:I41)</f>
        <v>32100</v>
      </c>
      <c r="J42" s="73"/>
      <c r="K42" s="84">
        <f>SUM(K40:K41)</f>
        <v>0</v>
      </c>
      <c r="L42" s="73"/>
      <c r="M42" s="36"/>
    </row>
    <row r="43" spans="1:13" x14ac:dyDescent="0.25">
      <c r="A43" s="73"/>
      <c r="B43" s="73"/>
      <c r="C43" s="73"/>
      <c r="D43" s="73"/>
      <c r="E43" s="75"/>
      <c r="F43" s="73"/>
      <c r="G43" s="80"/>
      <c r="H43" s="79"/>
      <c r="I43" s="80"/>
      <c r="J43" s="73"/>
      <c r="K43" s="100"/>
      <c r="L43" s="73"/>
    </row>
    <row r="44" spans="1:13" ht="13.8" thickBot="1" x14ac:dyDescent="0.3">
      <c r="A44" s="77" t="s">
        <v>41</v>
      </c>
      <c r="B44" s="73"/>
      <c r="C44" s="73"/>
      <c r="D44" s="73"/>
      <c r="E44" s="75"/>
      <c r="F44" s="73"/>
      <c r="G44" s="81">
        <f>G39+G41</f>
        <v>29103241.669999998</v>
      </c>
      <c r="H44" s="79"/>
      <c r="I44" s="81">
        <f>I39+I41</f>
        <v>17999102.789999999</v>
      </c>
      <c r="J44" s="73"/>
      <c r="K44" s="97">
        <f>K39</f>
        <v>11104138.879999999</v>
      </c>
      <c r="L44" s="73"/>
    </row>
    <row r="45" spans="1:13" ht="13.8" thickTop="1" x14ac:dyDescent="0.25">
      <c r="A45" s="77"/>
      <c r="B45" s="73"/>
      <c r="C45" s="73"/>
      <c r="D45" s="73"/>
      <c r="E45" s="75"/>
      <c r="F45" s="73"/>
      <c r="G45" s="81"/>
      <c r="H45" s="79"/>
      <c r="I45" s="81"/>
      <c r="J45" s="73"/>
      <c r="K45" s="74"/>
      <c r="L45" s="73"/>
    </row>
    <row r="46" spans="1:13" x14ac:dyDescent="0.25">
      <c r="A46" s="73" t="s">
        <v>249</v>
      </c>
      <c r="B46" s="73"/>
      <c r="C46" s="73"/>
      <c r="D46" s="73"/>
      <c r="E46" s="75">
        <v>2700</v>
      </c>
      <c r="F46" s="73"/>
      <c r="G46" s="79">
        <v>18356390.859999999</v>
      </c>
      <c r="H46" s="79"/>
      <c r="I46" s="84">
        <f>G46</f>
        <v>18356390.859999999</v>
      </c>
      <c r="J46" s="73"/>
      <c r="K46" s="74"/>
      <c r="L46" s="73"/>
    </row>
    <row r="47" spans="1:13" x14ac:dyDescent="0.25">
      <c r="A47" s="73" t="s">
        <v>243</v>
      </c>
      <c r="B47" s="73"/>
      <c r="C47" s="73"/>
      <c r="D47" s="73"/>
      <c r="E47" s="75"/>
      <c r="F47" s="73"/>
      <c r="G47" s="84"/>
      <c r="H47" s="79"/>
      <c r="I47" s="79">
        <f>K44</f>
        <v>11104138.879999999</v>
      </c>
      <c r="J47" s="79"/>
      <c r="K47" s="79"/>
      <c r="L47" s="73"/>
    </row>
    <row r="48" spans="1:13" x14ac:dyDescent="0.25">
      <c r="A48" s="73"/>
      <c r="B48" s="73"/>
      <c r="C48" s="73"/>
      <c r="D48" s="73"/>
      <c r="E48" s="75"/>
      <c r="F48" s="73"/>
      <c r="G48" s="84"/>
      <c r="H48" s="79"/>
      <c r="I48" s="79"/>
      <c r="J48" s="79"/>
      <c r="K48" s="79"/>
      <c r="L48" s="73"/>
    </row>
    <row r="49" spans="1:12" x14ac:dyDescent="0.25">
      <c r="A49" s="77"/>
      <c r="B49" s="73"/>
      <c r="C49" s="73"/>
      <c r="D49" s="73"/>
      <c r="E49" s="75"/>
      <c r="F49" s="73"/>
      <c r="G49" s="81"/>
      <c r="H49" s="79"/>
      <c r="I49" s="79"/>
      <c r="J49" s="79"/>
      <c r="K49" s="79"/>
      <c r="L49" s="73"/>
    </row>
    <row r="50" spans="1:12" ht="13.8" thickBot="1" x14ac:dyDescent="0.3">
      <c r="A50" s="77" t="s">
        <v>153</v>
      </c>
      <c r="B50" s="73"/>
      <c r="C50" s="73"/>
      <c r="D50" s="73"/>
      <c r="E50" s="75"/>
      <c r="F50" s="73"/>
      <c r="G50" s="97">
        <f>SUM(G44:G47)</f>
        <v>47459632.530000001</v>
      </c>
      <c r="H50" s="79"/>
      <c r="I50" s="97">
        <f>SUM(I44:I49)</f>
        <v>47459632.530000001</v>
      </c>
      <c r="J50" s="79"/>
      <c r="K50" s="81"/>
      <c r="L50" s="73"/>
    </row>
    <row r="51" spans="1:12" ht="13.8" thickTop="1" x14ac:dyDescent="0.25">
      <c r="A51" s="77"/>
      <c r="B51" s="73"/>
      <c r="C51" s="73"/>
      <c r="D51" s="73"/>
      <c r="E51" s="75"/>
      <c r="F51" s="73"/>
      <c r="G51" s="79"/>
      <c r="H51" s="79"/>
      <c r="I51" s="79"/>
      <c r="J51" s="73"/>
      <c r="K51" s="74"/>
      <c r="L51" s="73"/>
    </row>
    <row r="52" spans="1:12" x14ac:dyDescent="0.25">
      <c r="A52" s="87"/>
      <c r="B52" s="88"/>
      <c r="C52" s="88"/>
      <c r="D52" s="88"/>
      <c r="E52" s="123"/>
      <c r="F52" s="88"/>
      <c r="G52" s="84"/>
      <c r="H52" s="84"/>
      <c r="I52" s="84"/>
      <c r="J52" s="88"/>
      <c r="K52" s="101"/>
      <c r="L52" s="73"/>
    </row>
    <row r="53" spans="1:12" x14ac:dyDescent="0.25">
      <c r="A53" s="87"/>
      <c r="B53" s="88"/>
      <c r="C53" s="88"/>
      <c r="D53" s="88"/>
      <c r="E53" s="123"/>
      <c r="F53" s="88"/>
      <c r="G53" s="81"/>
      <c r="H53" s="84"/>
      <c r="I53" s="81"/>
      <c r="J53" s="88"/>
      <c r="K53" s="101"/>
      <c r="L53" s="73"/>
    </row>
    <row r="54" spans="1:12" x14ac:dyDescent="0.25">
      <c r="A54" s="73"/>
      <c r="B54" s="73"/>
      <c r="C54" s="73"/>
      <c r="D54" s="73"/>
      <c r="E54" s="75"/>
      <c r="F54" s="73"/>
      <c r="G54" s="79"/>
      <c r="H54" s="79"/>
      <c r="I54" s="79"/>
      <c r="J54" s="73"/>
      <c r="K54" s="74"/>
      <c r="L54" s="73"/>
    </row>
    <row r="55" spans="1:12" ht="1.5" customHeight="1" x14ac:dyDescent="0.25">
      <c r="A55" s="73"/>
      <c r="B55" s="73"/>
      <c r="C55" s="73"/>
      <c r="D55" s="73"/>
      <c r="E55" s="73"/>
      <c r="F55" s="73"/>
      <c r="G55" s="79">
        <f>+G32-G50</f>
        <v>0</v>
      </c>
      <c r="H55" s="79"/>
      <c r="I55" s="79">
        <f>+I32-I50</f>
        <v>0</v>
      </c>
      <c r="J55" s="73"/>
      <c r="K55" s="74"/>
      <c r="L55" s="73"/>
    </row>
    <row r="56" spans="1:12" x14ac:dyDescent="0.25">
      <c r="A56" s="73"/>
      <c r="B56" s="73"/>
      <c r="C56" s="73"/>
      <c r="D56" s="73"/>
      <c r="E56" s="73"/>
      <c r="F56" s="73"/>
      <c r="G56" s="79"/>
      <c r="H56" s="79"/>
      <c r="I56" s="79"/>
      <c r="J56" s="73"/>
      <c r="K56" s="74"/>
      <c r="L56" s="73"/>
    </row>
    <row r="57" spans="1:12" x14ac:dyDescent="0.25">
      <c r="A57" s="73"/>
      <c r="B57" s="73"/>
      <c r="C57" s="73"/>
      <c r="D57" s="73"/>
      <c r="E57" s="73"/>
      <c r="F57" s="73"/>
      <c r="G57" s="79"/>
      <c r="H57" s="79"/>
      <c r="I57" s="79"/>
      <c r="J57" s="73"/>
      <c r="K57" s="74"/>
      <c r="L57" s="73"/>
    </row>
    <row r="58" spans="1:12" x14ac:dyDescent="0.25">
      <c r="A58" s="73"/>
      <c r="B58" s="73"/>
      <c r="C58" s="73"/>
      <c r="D58" s="73"/>
      <c r="E58" s="73"/>
      <c r="F58" s="73"/>
      <c r="G58" s="79"/>
      <c r="H58" s="79"/>
      <c r="I58" s="79"/>
      <c r="J58" s="73"/>
      <c r="K58" s="74"/>
      <c r="L58" s="73"/>
    </row>
    <row r="59" spans="1:12" x14ac:dyDescent="0.25">
      <c r="A59" s="73"/>
      <c r="B59" s="73"/>
      <c r="C59" s="73"/>
      <c r="D59" s="73"/>
      <c r="E59" s="73"/>
      <c r="F59" s="73"/>
      <c r="G59" s="79"/>
      <c r="H59" s="79"/>
      <c r="I59" s="79"/>
      <c r="J59" s="73"/>
      <c r="K59" s="74"/>
      <c r="L59" s="73"/>
    </row>
    <row r="60" spans="1:12" x14ac:dyDescent="0.25">
      <c r="A60" s="73"/>
      <c r="B60" s="73"/>
      <c r="C60" s="73"/>
      <c r="D60" s="73"/>
      <c r="E60" s="73"/>
      <c r="F60" s="73"/>
      <c r="G60" s="79"/>
      <c r="H60" s="79"/>
      <c r="I60" s="79"/>
      <c r="J60" s="73"/>
      <c r="K60" s="74"/>
      <c r="L60" s="73"/>
    </row>
    <row r="61" spans="1:12" x14ac:dyDescent="0.25">
      <c r="A61" s="73"/>
      <c r="B61" s="73"/>
      <c r="C61" s="73"/>
      <c r="D61" s="73"/>
      <c r="E61" s="73"/>
      <c r="F61" s="73"/>
      <c r="G61" s="79"/>
      <c r="H61" s="79"/>
      <c r="I61" s="79"/>
      <c r="J61" s="73"/>
      <c r="K61" s="74"/>
      <c r="L61" s="73"/>
    </row>
    <row r="62" spans="1:12" x14ac:dyDescent="0.25">
      <c r="A62" s="73"/>
      <c r="B62" s="73"/>
      <c r="C62" s="73"/>
      <c r="D62" s="73"/>
      <c r="E62" s="73"/>
      <c r="F62" s="73"/>
      <c r="G62" s="79"/>
      <c r="H62" s="79"/>
      <c r="I62" s="79"/>
      <c r="J62" s="73"/>
      <c r="K62" s="74"/>
      <c r="L62" s="73"/>
    </row>
    <row r="63" spans="1:12" x14ac:dyDescent="0.25">
      <c r="A63" s="73"/>
      <c r="B63" s="73"/>
      <c r="C63" s="73"/>
      <c r="D63" s="73"/>
      <c r="E63" s="73"/>
      <c r="F63" s="73"/>
      <c r="G63" s="79"/>
      <c r="H63" s="79"/>
      <c r="I63" s="79"/>
      <c r="J63" s="73"/>
      <c r="K63" s="74"/>
      <c r="L63" s="73"/>
    </row>
    <row r="64" spans="1:12" x14ac:dyDescent="0.25">
      <c r="A64" s="73"/>
      <c r="B64" s="73"/>
      <c r="C64" s="73"/>
      <c r="D64" s="73"/>
      <c r="E64" s="73"/>
      <c r="F64" s="73"/>
      <c r="G64" s="79"/>
      <c r="H64" s="79"/>
      <c r="I64" s="79"/>
      <c r="J64" s="73"/>
      <c r="K64" s="74"/>
      <c r="L64" s="73"/>
    </row>
    <row r="65" spans="1:12" x14ac:dyDescent="0.25">
      <c r="A65" s="73"/>
      <c r="B65" s="73"/>
      <c r="C65" s="73"/>
      <c r="D65" s="73"/>
      <c r="E65" s="73"/>
      <c r="F65" s="73"/>
      <c r="G65" s="79"/>
      <c r="H65" s="79"/>
      <c r="I65" s="79"/>
      <c r="J65" s="73"/>
      <c r="K65" s="74"/>
      <c r="L65" s="73"/>
    </row>
    <row r="66" spans="1:12" x14ac:dyDescent="0.25">
      <c r="A66" s="73"/>
      <c r="B66" s="73"/>
      <c r="C66" s="73"/>
      <c r="D66" s="73"/>
      <c r="E66" s="73"/>
      <c r="F66" s="73"/>
      <c r="G66" s="79"/>
      <c r="H66" s="79"/>
      <c r="I66" s="79"/>
      <c r="J66" s="73"/>
      <c r="K66" s="74"/>
      <c r="L66" s="73"/>
    </row>
    <row r="67" spans="1:12" x14ac:dyDescent="0.25">
      <c r="K67" s="102"/>
    </row>
    <row r="68" spans="1:12" x14ac:dyDescent="0.25">
      <c r="K68" s="102"/>
    </row>
    <row r="69" spans="1:12" x14ac:dyDescent="0.25">
      <c r="K69" s="102"/>
    </row>
    <row r="70" spans="1:12" x14ac:dyDescent="0.25">
      <c r="K70" s="102"/>
    </row>
    <row r="71" spans="1:12" x14ac:dyDescent="0.25">
      <c r="K71" s="102"/>
    </row>
    <row r="72" spans="1:12" x14ac:dyDescent="0.25">
      <c r="K72" s="102"/>
    </row>
    <row r="73" spans="1:12" x14ac:dyDescent="0.25">
      <c r="K73" s="102"/>
    </row>
    <row r="74" spans="1:12" x14ac:dyDescent="0.25">
      <c r="K74" s="102"/>
    </row>
    <row r="75" spans="1:12" x14ac:dyDescent="0.25">
      <c r="K75" s="102"/>
    </row>
    <row r="76" spans="1:12" x14ac:dyDescent="0.25">
      <c r="K76" s="102"/>
    </row>
    <row r="77" spans="1:12" x14ac:dyDescent="0.25">
      <c r="K77" s="102"/>
    </row>
    <row r="78" spans="1:12" x14ac:dyDescent="0.25">
      <c r="K78" s="102"/>
    </row>
    <row r="79" spans="1:12" x14ac:dyDescent="0.25">
      <c r="K79" s="102"/>
    </row>
    <row r="80" spans="1:12" x14ac:dyDescent="0.25">
      <c r="K80" s="102"/>
    </row>
    <row r="81" spans="11:11" x14ac:dyDescent="0.25">
      <c r="K81" s="102"/>
    </row>
    <row r="82" spans="11:11" x14ac:dyDescent="0.25">
      <c r="K82" s="102"/>
    </row>
    <row r="83" spans="11:11" x14ac:dyDescent="0.25">
      <c r="K83" s="102"/>
    </row>
    <row r="84" spans="11:11" x14ac:dyDescent="0.25">
      <c r="K84" s="102"/>
    </row>
    <row r="85" spans="11:11" x14ac:dyDescent="0.25">
      <c r="K85" s="102"/>
    </row>
    <row r="86" spans="11:11" x14ac:dyDescent="0.25">
      <c r="K86" s="102"/>
    </row>
    <row r="87" spans="11:11" x14ac:dyDescent="0.25">
      <c r="K87" s="102"/>
    </row>
    <row r="88" spans="11:11" x14ac:dyDescent="0.25">
      <c r="K88" s="102"/>
    </row>
    <row r="89" spans="11:11" x14ac:dyDescent="0.25">
      <c r="K89" s="102"/>
    </row>
    <row r="90" spans="11:11" x14ac:dyDescent="0.25">
      <c r="K90" s="102"/>
    </row>
    <row r="91" spans="11:11" x14ac:dyDescent="0.25">
      <c r="K91" s="102"/>
    </row>
    <row r="92" spans="11:11" x14ac:dyDescent="0.25">
      <c r="K92" s="102"/>
    </row>
    <row r="93" spans="11:11" x14ac:dyDescent="0.25">
      <c r="K93" s="102"/>
    </row>
    <row r="94" spans="11:11" x14ac:dyDescent="0.25">
      <c r="K94" s="102"/>
    </row>
    <row r="95" spans="11:11" x14ac:dyDescent="0.25">
      <c r="K95" s="102"/>
    </row>
    <row r="96" spans="11:11" x14ac:dyDescent="0.25">
      <c r="K96" s="102"/>
    </row>
    <row r="97" spans="11:11" x14ac:dyDescent="0.25">
      <c r="K97" s="102"/>
    </row>
    <row r="98" spans="11:11" x14ac:dyDescent="0.25">
      <c r="K98" s="102"/>
    </row>
    <row r="99" spans="11:11" x14ac:dyDescent="0.25">
      <c r="K99" s="102"/>
    </row>
    <row r="100" spans="11:11" x14ac:dyDescent="0.25">
      <c r="K100" s="102"/>
    </row>
    <row r="101" spans="11:11" x14ac:dyDescent="0.25">
      <c r="K101" s="102"/>
    </row>
    <row r="102" spans="11:11" x14ac:dyDescent="0.25">
      <c r="K102" s="102"/>
    </row>
    <row r="103" spans="11:11" x14ac:dyDescent="0.25">
      <c r="K103" s="102"/>
    </row>
    <row r="104" spans="11:11" x14ac:dyDescent="0.25">
      <c r="K104" s="102"/>
    </row>
    <row r="105" spans="11:11" x14ac:dyDescent="0.25">
      <c r="K105" s="102"/>
    </row>
  </sheetData>
  <phoneticPr fontId="17" type="noConversion"/>
  <pageMargins left="0.75" right="0.75" top="1" bottom="1" header="0.5" footer="0.5"/>
  <pageSetup scale="70" orientation="portrait" horizontalDpi="4294967292" verticalDpi="300" r:id="rId1"/>
  <headerFooter alignWithMargins="0">
    <oddHeader>&amp;RPAGE 5 OF 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view="pageBreakPreview" zoomScale="60" zoomScaleNormal="100" workbookViewId="0">
      <selection activeCell="A5" sqref="A5"/>
    </sheetView>
  </sheetViews>
  <sheetFormatPr defaultRowHeight="13.2" x14ac:dyDescent="0.25"/>
  <cols>
    <col min="1" max="2" width="4.6640625" customWidth="1"/>
    <col min="3" max="3" width="38.6640625" customWidth="1"/>
    <col min="4" max="4" width="8.33203125" customWidth="1"/>
    <col min="5" max="5" width="2.6640625" customWidth="1"/>
    <col min="6" max="6" width="23.6640625" style="36" customWidth="1"/>
    <col min="7" max="7" width="2.6640625" customWidth="1"/>
    <col min="8" max="8" width="22.44140625" customWidth="1"/>
    <col min="9" max="9" width="2.6640625" customWidth="1"/>
    <col min="10" max="10" width="23.33203125" bestFit="1" customWidth="1"/>
    <col min="11" max="11" width="2.6640625" customWidth="1"/>
    <col min="12" max="12" width="0.109375" customWidth="1"/>
  </cols>
  <sheetData>
    <row r="1" spans="1:12" ht="17.399999999999999" x14ac:dyDescent="0.3">
      <c r="A1" s="64" t="s">
        <v>15</v>
      </c>
      <c r="B1" s="71"/>
      <c r="C1" s="71"/>
      <c r="D1" s="71"/>
      <c r="E1" s="71"/>
      <c r="F1" s="72"/>
      <c r="G1" s="72"/>
      <c r="H1" s="72"/>
      <c r="I1" s="71"/>
      <c r="J1" s="89"/>
    </row>
    <row r="2" spans="1:12" ht="15.6" x14ac:dyDescent="0.3">
      <c r="A2" s="7" t="s">
        <v>77</v>
      </c>
      <c r="B2" s="71"/>
      <c r="C2" s="71"/>
      <c r="D2" s="71"/>
      <c r="E2" s="71"/>
      <c r="F2" s="72"/>
      <c r="G2" s="72"/>
      <c r="H2" s="72"/>
      <c r="I2" s="71"/>
      <c r="J2" s="89"/>
    </row>
    <row r="3" spans="1:12" ht="15.6" x14ac:dyDescent="0.3">
      <c r="A3" s="7" t="s">
        <v>96</v>
      </c>
      <c r="B3" s="71"/>
      <c r="C3" s="71"/>
      <c r="D3" s="71"/>
      <c r="E3" s="71"/>
      <c r="F3" s="72"/>
      <c r="G3" s="72"/>
      <c r="H3" s="72"/>
      <c r="I3" s="71"/>
      <c r="J3" s="89"/>
    </row>
    <row r="4" spans="1:12" ht="15.6" x14ac:dyDescent="0.3">
      <c r="A4" s="8" t="str">
        <f>+'Combined Bal Sheet Page 1'!A3</f>
        <v>November 30, 2002</v>
      </c>
      <c r="B4" s="71"/>
      <c r="C4" s="71"/>
      <c r="D4" s="71"/>
      <c r="E4" s="71"/>
      <c r="F4" s="72"/>
      <c r="G4" s="72"/>
      <c r="H4" s="72"/>
      <c r="I4" s="71"/>
      <c r="J4" s="89"/>
    </row>
    <row r="5" spans="1:12" ht="15.6" x14ac:dyDescent="0.3">
      <c r="A5" s="8"/>
      <c r="B5" s="71"/>
      <c r="C5" s="71"/>
      <c r="D5" s="71"/>
      <c r="E5" s="71"/>
      <c r="F5" s="72"/>
      <c r="G5" s="72"/>
      <c r="H5" s="72"/>
      <c r="I5" s="71"/>
      <c r="J5" s="89"/>
    </row>
    <row r="6" spans="1:12" ht="15.6" x14ac:dyDescent="0.3">
      <c r="A6" s="8"/>
      <c r="B6" s="71"/>
      <c r="C6" s="71"/>
      <c r="D6" s="71"/>
      <c r="E6" s="71"/>
      <c r="F6" s="72"/>
      <c r="G6" s="72"/>
      <c r="H6" s="72"/>
      <c r="I6" s="71"/>
      <c r="J6" s="89"/>
    </row>
    <row r="7" spans="1:12" ht="15.6" x14ac:dyDescent="0.3">
      <c r="A7" s="8"/>
      <c r="B7" s="71"/>
      <c r="C7" s="71"/>
      <c r="D7" s="71"/>
      <c r="E7" s="71"/>
      <c r="F7" s="72"/>
      <c r="G7" s="72"/>
      <c r="H7" s="72"/>
      <c r="I7" s="71"/>
      <c r="J7" s="103" t="s">
        <v>235</v>
      </c>
    </row>
    <row r="8" spans="1:12" x14ac:dyDescent="0.25">
      <c r="A8" s="73"/>
      <c r="B8" s="73"/>
      <c r="C8" s="73"/>
      <c r="D8" s="73"/>
      <c r="E8" s="73"/>
      <c r="F8" s="78" t="s">
        <v>314</v>
      </c>
      <c r="G8" s="74"/>
      <c r="H8" s="78" t="s">
        <v>146</v>
      </c>
      <c r="I8" s="75"/>
      <c r="J8" s="78" t="s">
        <v>236</v>
      </c>
    </row>
    <row r="9" spans="1:12" ht="13.8" thickBot="1" x14ac:dyDescent="0.3">
      <c r="A9" s="73"/>
      <c r="B9" s="73"/>
      <c r="C9" s="73"/>
      <c r="D9" s="73"/>
      <c r="E9" s="73"/>
      <c r="F9" s="76" t="s">
        <v>145</v>
      </c>
      <c r="G9" s="74"/>
      <c r="H9" s="76" t="s">
        <v>127</v>
      </c>
      <c r="I9" s="75"/>
      <c r="J9" s="76" t="s">
        <v>207</v>
      </c>
    </row>
    <row r="10" spans="1:12" x14ac:dyDescent="0.25">
      <c r="A10" s="77" t="s">
        <v>84</v>
      </c>
      <c r="B10" s="73"/>
      <c r="C10" s="73"/>
      <c r="D10" s="73"/>
      <c r="E10" s="73"/>
      <c r="F10" s="79"/>
      <c r="G10" s="73"/>
      <c r="H10" s="73"/>
      <c r="I10" s="73"/>
      <c r="J10" s="73"/>
    </row>
    <row r="11" spans="1:12" x14ac:dyDescent="0.25">
      <c r="A11" s="77" t="s">
        <v>75</v>
      </c>
      <c r="B11" s="73"/>
      <c r="C11" s="73"/>
      <c r="D11" s="75"/>
      <c r="E11" s="73"/>
      <c r="F11" s="79"/>
      <c r="G11" s="73"/>
      <c r="H11" s="73"/>
      <c r="I11" s="73"/>
      <c r="J11" s="73"/>
    </row>
    <row r="12" spans="1:12" x14ac:dyDescent="0.25">
      <c r="A12" s="73"/>
      <c r="B12" s="73" t="s">
        <v>106</v>
      </c>
      <c r="C12" s="73"/>
      <c r="D12" s="75">
        <v>3321</v>
      </c>
      <c r="E12" s="73"/>
      <c r="F12" s="79">
        <v>468107.49</v>
      </c>
      <c r="G12" s="73"/>
      <c r="H12" s="79">
        <v>0</v>
      </c>
      <c r="I12" s="73"/>
      <c r="J12" s="79">
        <f t="shared" ref="J12:J19" si="0">+F12-H12</f>
        <v>468107.49</v>
      </c>
      <c r="L12" s="84">
        <f t="shared" ref="L12:L19" si="1">IF(F12&gt;H12,F12-H12,0)</f>
        <v>468107.49</v>
      </c>
    </row>
    <row r="13" spans="1:12" x14ac:dyDescent="0.25">
      <c r="A13" s="73"/>
      <c r="B13" s="73" t="s">
        <v>101</v>
      </c>
      <c r="C13" s="73"/>
      <c r="D13" s="75">
        <v>3391</v>
      </c>
      <c r="E13" s="73"/>
      <c r="F13" s="79">
        <v>22054326</v>
      </c>
      <c r="G13" s="73"/>
      <c r="H13" s="79">
        <v>4000000</v>
      </c>
      <c r="I13" s="73"/>
      <c r="J13" s="79">
        <f t="shared" si="0"/>
        <v>18054326</v>
      </c>
      <c r="L13" s="84">
        <f t="shared" si="1"/>
        <v>18054326</v>
      </c>
    </row>
    <row r="14" spans="1:12" x14ac:dyDescent="0.25">
      <c r="A14" s="73"/>
      <c r="B14" s="73" t="s">
        <v>102</v>
      </c>
      <c r="C14" s="73"/>
      <c r="D14" s="75">
        <v>3392</v>
      </c>
      <c r="E14" s="73"/>
      <c r="F14" s="79">
        <v>0</v>
      </c>
      <c r="G14" s="73"/>
      <c r="H14" s="79">
        <v>0</v>
      </c>
      <c r="I14" s="73"/>
      <c r="J14" s="79">
        <f t="shared" si="0"/>
        <v>0</v>
      </c>
      <c r="L14" s="84">
        <f t="shared" si="1"/>
        <v>0</v>
      </c>
    </row>
    <row r="15" spans="1:12" x14ac:dyDescent="0.25">
      <c r="A15" s="73"/>
      <c r="B15" s="73" t="s">
        <v>103</v>
      </c>
      <c r="C15" s="73"/>
      <c r="D15" s="75">
        <v>3393</v>
      </c>
      <c r="E15" s="73"/>
      <c r="F15" s="79">
        <v>0</v>
      </c>
      <c r="G15" s="73"/>
      <c r="H15" s="79">
        <v>0</v>
      </c>
      <c r="I15" s="73"/>
      <c r="J15" s="79">
        <f t="shared" si="0"/>
        <v>0</v>
      </c>
      <c r="L15" s="84">
        <f t="shared" si="1"/>
        <v>0</v>
      </c>
    </row>
    <row r="16" spans="1:12" x14ac:dyDescent="0.25">
      <c r="A16" s="73"/>
      <c r="B16" s="73" t="s">
        <v>104</v>
      </c>
      <c r="C16" s="73"/>
      <c r="D16" s="75">
        <v>3394</v>
      </c>
      <c r="E16" s="73"/>
      <c r="F16" s="79">
        <v>2182843.59</v>
      </c>
      <c r="G16" s="73"/>
      <c r="H16" s="79">
        <v>220000</v>
      </c>
      <c r="I16" s="73"/>
      <c r="J16" s="79">
        <f t="shared" si="0"/>
        <v>1962843.5899999999</v>
      </c>
      <c r="L16" s="84">
        <f t="shared" si="1"/>
        <v>1962843.5899999999</v>
      </c>
    </row>
    <row r="17" spans="1:12" x14ac:dyDescent="0.25">
      <c r="A17" s="73"/>
      <c r="B17" s="73" t="s">
        <v>252</v>
      </c>
      <c r="C17" s="73"/>
      <c r="D17" s="75">
        <v>3396</v>
      </c>
      <c r="E17" s="73"/>
      <c r="F17" s="79">
        <v>6273559</v>
      </c>
      <c r="G17" s="73"/>
      <c r="H17" s="79">
        <v>4948858</v>
      </c>
      <c r="I17" s="73"/>
      <c r="J17" s="79">
        <f t="shared" si="0"/>
        <v>1324701</v>
      </c>
      <c r="L17" s="84">
        <f t="shared" si="1"/>
        <v>1324701</v>
      </c>
    </row>
    <row r="18" spans="1:12" x14ac:dyDescent="0.25">
      <c r="A18" s="73"/>
      <c r="B18" s="73" t="s">
        <v>310</v>
      </c>
      <c r="C18" s="73"/>
      <c r="D18" s="75">
        <v>3397</v>
      </c>
      <c r="E18" s="73"/>
      <c r="F18" s="79">
        <v>342937</v>
      </c>
      <c r="G18" s="73"/>
      <c r="H18" s="79">
        <v>342937</v>
      </c>
      <c r="I18" s="73"/>
      <c r="J18" s="79">
        <v>0</v>
      </c>
      <c r="L18" s="84">
        <f t="shared" si="1"/>
        <v>0</v>
      </c>
    </row>
    <row r="19" spans="1:12" x14ac:dyDescent="0.25">
      <c r="A19" s="73"/>
      <c r="B19" s="73" t="s">
        <v>156</v>
      </c>
      <c r="C19" s="73"/>
      <c r="D19" s="75">
        <v>3399</v>
      </c>
      <c r="E19" s="73"/>
      <c r="F19" s="79">
        <v>200000</v>
      </c>
      <c r="G19" s="73"/>
      <c r="H19" s="79">
        <v>154112.01999999999</v>
      </c>
      <c r="I19" s="73"/>
      <c r="J19" s="79">
        <f t="shared" si="0"/>
        <v>45887.98000000001</v>
      </c>
      <c r="L19" s="84">
        <f t="shared" si="1"/>
        <v>45887.98000000001</v>
      </c>
    </row>
    <row r="20" spans="1:12" x14ac:dyDescent="0.25">
      <c r="A20" s="73"/>
      <c r="B20" s="77"/>
      <c r="C20" s="77" t="s">
        <v>98</v>
      </c>
      <c r="D20" s="75"/>
      <c r="E20" s="73"/>
      <c r="F20" s="94">
        <f>SUM(F12:F19)</f>
        <v>31521773.079999998</v>
      </c>
      <c r="G20" s="73"/>
      <c r="H20" s="94">
        <f>SUM(H11:H19)</f>
        <v>9665907.0199999996</v>
      </c>
      <c r="I20" s="73"/>
      <c r="J20" s="94">
        <f>SUM(J12:J19)</f>
        <v>21855866.059999999</v>
      </c>
    </row>
    <row r="21" spans="1:12" x14ac:dyDescent="0.25">
      <c r="A21" s="77" t="s">
        <v>76</v>
      </c>
      <c r="B21" s="73"/>
      <c r="C21" s="73"/>
      <c r="D21" s="75"/>
      <c r="E21" s="73"/>
      <c r="F21" s="79"/>
      <c r="G21" s="73"/>
      <c r="H21" s="79"/>
      <c r="I21" s="73"/>
      <c r="J21" s="73"/>
    </row>
    <row r="22" spans="1:12" x14ac:dyDescent="0.25">
      <c r="A22" s="73"/>
      <c r="B22" s="73" t="s">
        <v>154</v>
      </c>
      <c r="C22" s="73"/>
      <c r="D22" s="75">
        <v>3413</v>
      </c>
      <c r="E22" s="73"/>
      <c r="F22" s="79">
        <v>64935503</v>
      </c>
      <c r="G22" s="73"/>
      <c r="H22" s="79">
        <v>11563205</v>
      </c>
      <c r="I22" s="73"/>
      <c r="J22" s="79">
        <f t="shared" ref="J22:J27" si="2">+F22-H22</f>
        <v>53372298</v>
      </c>
      <c r="L22" s="84">
        <f t="shared" ref="L22:L27" si="3">IF(F22&gt;H22,F22-H22,0)</f>
        <v>53372298</v>
      </c>
    </row>
    <row r="23" spans="1:12" x14ac:dyDescent="0.25">
      <c r="A23" s="73"/>
      <c r="B23" s="73" t="s">
        <v>97</v>
      </c>
      <c r="C23" s="73"/>
      <c r="D23" s="75">
        <v>3421</v>
      </c>
      <c r="E23" s="73"/>
      <c r="F23" s="79">
        <v>150000</v>
      </c>
      <c r="G23" s="73"/>
      <c r="H23" s="79">
        <v>334253.21999999997</v>
      </c>
      <c r="I23" s="73"/>
      <c r="J23" s="79">
        <f t="shared" si="2"/>
        <v>-184253.21999999997</v>
      </c>
      <c r="L23" s="84">
        <f t="shared" si="3"/>
        <v>0</v>
      </c>
    </row>
    <row r="24" spans="1:12" x14ac:dyDescent="0.25">
      <c r="A24" s="73"/>
      <c r="B24" s="73" t="s">
        <v>73</v>
      </c>
      <c r="C24" s="73"/>
      <c r="D24" s="75">
        <v>3431</v>
      </c>
      <c r="E24" s="73"/>
      <c r="F24" s="79">
        <v>3107800</v>
      </c>
      <c r="G24" s="73"/>
      <c r="H24" s="79">
        <v>1107145.18</v>
      </c>
      <c r="I24" s="73"/>
      <c r="J24" s="79">
        <f t="shared" si="2"/>
        <v>2000654.82</v>
      </c>
      <c r="L24" s="84">
        <f t="shared" si="3"/>
        <v>2000654.82</v>
      </c>
    </row>
    <row r="25" spans="1:12" x14ac:dyDescent="0.25">
      <c r="A25" s="73"/>
      <c r="B25" s="73" t="s">
        <v>270</v>
      </c>
      <c r="C25" s="73"/>
      <c r="D25" s="75">
        <v>3433</v>
      </c>
      <c r="E25" s="73"/>
      <c r="F25" s="79">
        <v>0</v>
      </c>
      <c r="G25" s="73"/>
      <c r="H25" s="79">
        <v>0</v>
      </c>
      <c r="I25" s="73"/>
      <c r="J25" s="79">
        <f t="shared" si="2"/>
        <v>0</v>
      </c>
      <c r="L25" s="84">
        <f t="shared" si="3"/>
        <v>0</v>
      </c>
    </row>
    <row r="26" spans="1:12" x14ac:dyDescent="0.25">
      <c r="A26" s="73"/>
      <c r="B26" s="73" t="s">
        <v>155</v>
      </c>
      <c r="C26" s="73"/>
      <c r="D26" s="75">
        <v>3495</v>
      </c>
      <c r="E26" s="73"/>
      <c r="F26" s="79">
        <v>0</v>
      </c>
      <c r="G26" s="73"/>
      <c r="H26" s="79">
        <v>53400</v>
      </c>
      <c r="I26" s="73"/>
      <c r="J26" s="79">
        <f t="shared" si="2"/>
        <v>-53400</v>
      </c>
      <c r="L26" s="84">
        <f t="shared" si="3"/>
        <v>0</v>
      </c>
    </row>
    <row r="27" spans="1:12" x14ac:dyDescent="0.25">
      <c r="A27" s="73"/>
      <c r="B27" s="73" t="s">
        <v>278</v>
      </c>
      <c r="C27" s="73"/>
      <c r="D27" s="75">
        <v>3497</v>
      </c>
      <c r="E27" s="73"/>
      <c r="F27" s="79">
        <v>0</v>
      </c>
      <c r="G27" s="73"/>
      <c r="H27" s="79">
        <v>849.79</v>
      </c>
      <c r="I27" s="73"/>
      <c r="J27" s="79">
        <f t="shared" si="2"/>
        <v>-849.79</v>
      </c>
      <c r="L27" s="84">
        <f t="shared" si="3"/>
        <v>0</v>
      </c>
    </row>
    <row r="28" spans="1:12" x14ac:dyDescent="0.25">
      <c r="A28" s="73"/>
      <c r="B28" s="77"/>
      <c r="C28" s="77" t="s">
        <v>81</v>
      </c>
      <c r="D28" s="75"/>
      <c r="E28" s="73"/>
      <c r="F28" s="94">
        <f>SUM(F21:F27)</f>
        <v>68193303</v>
      </c>
      <c r="G28" s="73"/>
      <c r="H28" s="94">
        <f>SUM(H21:H27)</f>
        <v>13058853.189999999</v>
      </c>
      <c r="I28" s="73"/>
      <c r="J28" s="94">
        <f>SUM(J21:J27)</f>
        <v>55134449.810000002</v>
      </c>
    </row>
    <row r="29" spans="1:12" x14ac:dyDescent="0.25">
      <c r="A29" s="77" t="s">
        <v>105</v>
      </c>
      <c r="B29" s="73"/>
      <c r="C29" s="73"/>
      <c r="D29" s="75"/>
      <c r="E29" s="73"/>
      <c r="F29" s="79"/>
      <c r="G29" s="73"/>
      <c r="H29" s="79"/>
      <c r="I29" s="73"/>
      <c r="J29" s="73"/>
    </row>
    <row r="30" spans="1:12" x14ac:dyDescent="0.25">
      <c r="A30" s="77"/>
      <c r="B30" s="73" t="s">
        <v>317</v>
      </c>
      <c r="C30" s="73"/>
      <c r="D30" s="75">
        <v>3715</v>
      </c>
      <c r="E30" s="73"/>
      <c r="F30" s="79">
        <v>8108648.1399999997</v>
      </c>
      <c r="G30" s="73"/>
      <c r="H30" s="79">
        <v>8108648.1399999997</v>
      </c>
      <c r="I30" s="73"/>
      <c r="J30" s="79">
        <f>+F30-H30</f>
        <v>0</v>
      </c>
    </row>
    <row r="31" spans="1:12" x14ac:dyDescent="0.25">
      <c r="A31" s="77"/>
      <c r="B31" s="73" t="s">
        <v>292</v>
      </c>
      <c r="C31" s="73"/>
      <c r="D31" s="75">
        <v>3731</v>
      </c>
      <c r="E31" s="73"/>
      <c r="F31" s="79">
        <v>0</v>
      </c>
      <c r="G31" s="73"/>
      <c r="H31" s="79">
        <v>7450</v>
      </c>
      <c r="I31" s="73"/>
      <c r="J31" s="79">
        <f>+F31-H31</f>
        <v>-7450</v>
      </c>
      <c r="L31" s="84">
        <f>IF(F31&gt;H31,F31-H31,0)</f>
        <v>0</v>
      </c>
    </row>
    <row r="32" spans="1:12" x14ac:dyDescent="0.25">
      <c r="A32" s="77"/>
      <c r="B32" s="73" t="s">
        <v>286</v>
      </c>
      <c r="C32" s="73"/>
      <c r="D32" s="75">
        <v>3732</v>
      </c>
      <c r="E32" s="73"/>
      <c r="F32" s="79">
        <v>0</v>
      </c>
      <c r="G32" s="73"/>
      <c r="H32" s="79">
        <v>0</v>
      </c>
      <c r="I32" s="73"/>
      <c r="J32" s="79">
        <f>+F32-H32</f>
        <v>0</v>
      </c>
      <c r="L32" s="84">
        <f>IF(F32&gt;H32,F32-H32,0)</f>
        <v>0</v>
      </c>
    </row>
    <row r="33" spans="1:12" x14ac:dyDescent="0.25">
      <c r="A33" s="77"/>
      <c r="B33" s="73" t="s">
        <v>303</v>
      </c>
      <c r="C33" s="73"/>
      <c r="D33" s="75">
        <v>3742</v>
      </c>
      <c r="E33" s="73"/>
      <c r="F33" s="79">
        <v>0</v>
      </c>
      <c r="G33" s="73"/>
      <c r="H33" s="79">
        <v>0</v>
      </c>
      <c r="I33" s="73"/>
      <c r="J33" s="79">
        <f>+F33-H33</f>
        <v>0</v>
      </c>
      <c r="L33" s="84"/>
    </row>
    <row r="34" spans="1:12" x14ac:dyDescent="0.25">
      <c r="A34" s="73"/>
      <c r="B34" s="73" t="s">
        <v>271</v>
      </c>
      <c r="C34" s="73"/>
      <c r="D34" s="75">
        <v>3750</v>
      </c>
      <c r="E34" s="73"/>
      <c r="F34" s="79">
        <v>0</v>
      </c>
      <c r="G34" s="73"/>
      <c r="H34" s="79">
        <v>0</v>
      </c>
      <c r="I34" s="73"/>
      <c r="J34" s="79">
        <f>+F34-H34</f>
        <v>0</v>
      </c>
      <c r="L34" s="84">
        <f>IF(F34&gt;H34,F34-H34,0)</f>
        <v>0</v>
      </c>
    </row>
    <row r="35" spans="1:12" x14ac:dyDescent="0.25">
      <c r="A35" s="73"/>
      <c r="B35" s="73"/>
      <c r="C35" s="77" t="s">
        <v>215</v>
      </c>
      <c r="D35" s="75"/>
      <c r="E35" s="73"/>
      <c r="F35" s="94">
        <f>SUM(F29:F34)</f>
        <v>8108648.1399999997</v>
      </c>
      <c r="G35" s="73"/>
      <c r="H35" s="94">
        <f>SUM(H29:H34)</f>
        <v>8116098.1399999997</v>
      </c>
      <c r="I35" s="73"/>
      <c r="J35" s="94">
        <f>SUM(J29:J34)</f>
        <v>-7450</v>
      </c>
    </row>
    <row r="36" spans="1:12" x14ac:dyDescent="0.25">
      <c r="A36" s="77" t="s">
        <v>224</v>
      </c>
      <c r="B36" s="73"/>
      <c r="C36" s="77"/>
      <c r="D36" s="75"/>
      <c r="E36" s="73"/>
      <c r="F36" s="84"/>
      <c r="G36" s="73"/>
      <c r="H36" s="84"/>
      <c r="I36" s="73"/>
      <c r="J36" s="84"/>
    </row>
    <row r="37" spans="1:12" x14ac:dyDescent="0.25">
      <c r="A37" s="77"/>
      <c r="B37" s="73" t="s">
        <v>226</v>
      </c>
      <c r="C37" s="77"/>
      <c r="D37" s="75">
        <v>3610</v>
      </c>
      <c r="E37" s="73"/>
      <c r="F37" s="84">
        <v>0</v>
      </c>
      <c r="G37" s="73"/>
      <c r="H37" s="84">
        <v>0</v>
      </c>
      <c r="I37" s="73"/>
      <c r="J37" s="84">
        <f>+F37-H37</f>
        <v>0</v>
      </c>
      <c r="L37" s="84">
        <f>IF(F37&gt;H37,F37-H37,0)</f>
        <v>0</v>
      </c>
    </row>
    <row r="38" spans="1:12" x14ac:dyDescent="0.25">
      <c r="A38" s="77"/>
      <c r="B38" s="73" t="s">
        <v>318</v>
      </c>
      <c r="C38" s="77"/>
      <c r="D38" s="75">
        <v>3620</v>
      </c>
      <c r="E38" s="73"/>
      <c r="F38" s="84">
        <v>32100</v>
      </c>
      <c r="G38" s="73"/>
      <c r="H38" s="84">
        <v>32100</v>
      </c>
      <c r="I38" s="73"/>
      <c r="J38" s="84">
        <f>+F38-H38</f>
        <v>0</v>
      </c>
      <c r="L38" s="84">
        <f>IF(F38&gt;H38,F38-H38,0)</f>
        <v>0</v>
      </c>
    </row>
    <row r="39" spans="1:12" x14ac:dyDescent="0.25">
      <c r="A39" s="77"/>
      <c r="B39" s="73" t="s">
        <v>272</v>
      </c>
      <c r="C39" s="77"/>
      <c r="D39" s="75">
        <v>3640</v>
      </c>
      <c r="E39" s="73"/>
      <c r="F39" s="84">
        <v>0</v>
      </c>
      <c r="G39" s="73"/>
      <c r="H39" s="84">
        <v>0</v>
      </c>
      <c r="I39" s="73"/>
      <c r="J39" s="84">
        <f>+F39-H39</f>
        <v>0</v>
      </c>
      <c r="L39" s="84">
        <f>IF(F39&gt;H39,F39-H39,0)</f>
        <v>0</v>
      </c>
    </row>
    <row r="40" spans="1:12" x14ac:dyDescent="0.25">
      <c r="A40" s="73"/>
      <c r="B40" s="73" t="s">
        <v>293</v>
      </c>
      <c r="C40" s="77"/>
      <c r="D40" s="75">
        <v>3650</v>
      </c>
      <c r="E40" s="73"/>
      <c r="F40" s="80">
        <v>0</v>
      </c>
      <c r="G40" s="73"/>
      <c r="H40" s="80">
        <v>0</v>
      </c>
      <c r="I40" s="73"/>
      <c r="J40" s="80">
        <f>+F40-H40</f>
        <v>0</v>
      </c>
      <c r="L40" s="84">
        <f>IF(F40&gt;H40,F40-H40,0)</f>
        <v>0</v>
      </c>
    </row>
    <row r="41" spans="1:12" x14ac:dyDescent="0.25">
      <c r="A41" s="73"/>
      <c r="B41" s="73"/>
      <c r="C41" s="83" t="s">
        <v>227</v>
      </c>
      <c r="D41" s="75"/>
      <c r="E41" s="73"/>
      <c r="F41" s="84">
        <f>SUM(F36:F40)</f>
        <v>32100</v>
      </c>
      <c r="G41" s="73"/>
      <c r="H41" s="84">
        <f>SUM(H36:H40)</f>
        <v>32100</v>
      </c>
      <c r="I41" s="73"/>
      <c r="J41" s="84">
        <f>SUM(J36:J40)</f>
        <v>0</v>
      </c>
    </row>
    <row r="42" spans="1:12" x14ac:dyDescent="0.25">
      <c r="A42" s="73"/>
      <c r="B42" s="73"/>
      <c r="C42" s="73"/>
      <c r="D42" s="75"/>
      <c r="E42" s="73"/>
      <c r="F42" s="80"/>
      <c r="G42" s="73"/>
      <c r="H42" s="80"/>
      <c r="I42" s="73"/>
      <c r="J42" s="90"/>
    </row>
    <row r="43" spans="1:12" x14ac:dyDescent="0.25">
      <c r="A43" s="77" t="s">
        <v>83</v>
      </c>
      <c r="B43" s="73"/>
      <c r="C43" s="73"/>
      <c r="D43" s="75"/>
      <c r="E43" s="73"/>
      <c r="F43" s="86">
        <f>F20+F28+F35+F41</f>
        <v>107855824.22</v>
      </c>
      <c r="G43" s="73"/>
      <c r="H43" s="86">
        <f>H20+H28+H35+H41</f>
        <v>30872958.350000001</v>
      </c>
      <c r="I43" s="73"/>
      <c r="J43" s="86">
        <f>J20+J28+J35+J41</f>
        <v>76982865.870000005</v>
      </c>
    </row>
    <row r="44" spans="1:12" x14ac:dyDescent="0.25">
      <c r="A44" s="77"/>
      <c r="B44" s="73"/>
      <c r="C44" s="73"/>
      <c r="D44" s="75"/>
      <c r="E44" s="73"/>
      <c r="F44" s="81"/>
      <c r="G44" s="73"/>
      <c r="H44" s="73"/>
      <c r="I44" s="73"/>
      <c r="J44" s="73"/>
    </row>
    <row r="45" spans="1:12" x14ac:dyDescent="0.25">
      <c r="A45" s="73" t="s">
        <v>120</v>
      </c>
      <c r="B45" s="73"/>
      <c r="C45" s="77"/>
      <c r="D45" s="75">
        <v>2700</v>
      </c>
      <c r="E45" s="73"/>
      <c r="F45" s="84">
        <v>237389871.56</v>
      </c>
      <c r="G45" s="73"/>
      <c r="H45" s="79">
        <f>F45</f>
        <v>237389871.56</v>
      </c>
      <c r="I45" s="73"/>
      <c r="J45" s="73"/>
    </row>
    <row r="46" spans="1:12" x14ac:dyDescent="0.25">
      <c r="A46" s="73" t="s">
        <v>242</v>
      </c>
      <c r="B46" s="73"/>
      <c r="C46" s="77"/>
      <c r="D46" s="75"/>
      <c r="E46" s="73"/>
      <c r="F46" s="84"/>
      <c r="G46" s="73"/>
      <c r="H46" s="79">
        <f>L46</f>
        <v>77228818.879999995</v>
      </c>
      <c r="I46" s="73"/>
      <c r="J46" s="79">
        <f>H46</f>
        <v>77228818.879999995</v>
      </c>
      <c r="L46" s="79">
        <f>SUM(L11:L34)</f>
        <v>77228818.879999995</v>
      </c>
    </row>
    <row r="47" spans="1:12" x14ac:dyDescent="0.25">
      <c r="A47" s="73" t="s">
        <v>244</v>
      </c>
      <c r="B47" s="73"/>
      <c r="C47" s="73"/>
      <c r="D47" s="75"/>
      <c r="E47" s="73"/>
      <c r="F47" s="80"/>
      <c r="G47" s="73"/>
      <c r="H47" s="178">
        <f>J48</f>
        <v>-245953.00999999046</v>
      </c>
      <c r="I47" s="73"/>
      <c r="J47" s="90"/>
    </row>
    <row r="48" spans="1:12" ht="13.8" thickBot="1" x14ac:dyDescent="0.3">
      <c r="A48" s="77" t="s">
        <v>119</v>
      </c>
      <c r="B48" s="73"/>
      <c r="C48" s="73"/>
      <c r="D48" s="75"/>
      <c r="E48" s="73"/>
      <c r="F48" s="96">
        <f>SUM(F43:F47)</f>
        <v>345245695.77999997</v>
      </c>
      <c r="G48" s="73"/>
      <c r="H48" s="96">
        <f>SUM(H43:H47)</f>
        <v>345245695.77999997</v>
      </c>
      <c r="I48" s="73"/>
      <c r="J48" s="96">
        <f>(J43)-(J46)</f>
        <v>-245953.00999999046</v>
      </c>
    </row>
    <row r="49" spans="1:10" ht="13.8" thickTop="1" x14ac:dyDescent="0.25">
      <c r="A49" s="73"/>
      <c r="B49" s="73"/>
      <c r="C49" s="73"/>
      <c r="D49" s="75"/>
      <c r="E49" s="73"/>
      <c r="F49" s="79"/>
      <c r="G49" s="73"/>
      <c r="H49" s="73"/>
      <c r="I49" s="73"/>
      <c r="J49" s="73"/>
    </row>
    <row r="50" spans="1:10" x14ac:dyDescent="0.25">
      <c r="A50" s="77" t="s">
        <v>42</v>
      </c>
      <c r="B50" s="73"/>
      <c r="C50" s="73"/>
      <c r="D50" s="75"/>
      <c r="E50" s="73"/>
      <c r="F50" s="79"/>
      <c r="G50" s="73"/>
      <c r="H50" s="73"/>
      <c r="I50" s="73"/>
      <c r="J50" s="73"/>
    </row>
    <row r="51" spans="1:10" x14ac:dyDescent="0.25">
      <c r="A51" s="77" t="s">
        <v>87</v>
      </c>
      <c r="B51" s="73"/>
      <c r="C51" s="73"/>
      <c r="D51" s="75"/>
      <c r="E51" s="73"/>
      <c r="F51" s="91"/>
      <c r="G51" s="73"/>
      <c r="H51" s="73"/>
      <c r="I51" s="73"/>
      <c r="J51" s="88"/>
    </row>
    <row r="52" spans="1:10" x14ac:dyDescent="0.25">
      <c r="A52" s="73"/>
      <c r="B52" s="77" t="s">
        <v>53</v>
      </c>
      <c r="C52" s="73"/>
      <c r="D52" s="122">
        <v>7400</v>
      </c>
      <c r="E52" s="73"/>
      <c r="F52" s="91"/>
      <c r="G52" s="73"/>
      <c r="H52" s="73"/>
      <c r="I52" s="73"/>
      <c r="J52" s="73"/>
    </row>
    <row r="53" spans="1:10" x14ac:dyDescent="0.25">
      <c r="A53" s="73"/>
      <c r="B53" s="73"/>
      <c r="C53" s="73" t="s">
        <v>121</v>
      </c>
      <c r="D53" s="75">
        <v>610</v>
      </c>
      <c r="E53" s="73"/>
      <c r="F53" s="79">
        <v>7365679.5800000001</v>
      </c>
      <c r="G53" s="73"/>
      <c r="H53" s="79">
        <v>721386.17</v>
      </c>
      <c r="I53" s="73"/>
      <c r="J53" s="79">
        <f t="shared" ref="J53:J61" si="4">+F53-H53</f>
        <v>6644293.4100000001</v>
      </c>
    </row>
    <row r="54" spans="1:10" x14ac:dyDescent="0.25">
      <c r="A54" s="73"/>
      <c r="B54" s="73"/>
      <c r="C54" s="73" t="s">
        <v>122</v>
      </c>
      <c r="D54" s="75">
        <v>620</v>
      </c>
      <c r="E54" s="73"/>
      <c r="F54" s="79">
        <v>1654156.97</v>
      </c>
      <c r="G54" s="73"/>
      <c r="H54" s="79">
        <v>111185.14</v>
      </c>
      <c r="I54" s="73"/>
      <c r="J54" s="79">
        <f t="shared" si="4"/>
        <v>1542971.83</v>
      </c>
    </row>
    <row r="55" spans="1:10" x14ac:dyDescent="0.25">
      <c r="A55" s="73"/>
      <c r="B55" s="73"/>
      <c r="C55" s="73" t="s">
        <v>123</v>
      </c>
      <c r="D55" s="75">
        <v>630</v>
      </c>
      <c r="E55" s="73"/>
      <c r="F55" s="79">
        <v>62389823.840000004</v>
      </c>
      <c r="G55" s="73"/>
      <c r="H55" s="79">
        <v>8532361.8300000001</v>
      </c>
      <c r="I55" s="73"/>
      <c r="J55" s="79">
        <f t="shared" si="4"/>
        <v>53857462.010000005</v>
      </c>
    </row>
    <row r="56" spans="1:10" x14ac:dyDescent="0.25">
      <c r="A56" s="73"/>
      <c r="B56" s="73"/>
      <c r="C56" s="73" t="s">
        <v>159</v>
      </c>
      <c r="D56" s="75">
        <v>640</v>
      </c>
      <c r="E56" s="73"/>
      <c r="F56" s="79">
        <v>52107638.240000002</v>
      </c>
      <c r="G56" s="73"/>
      <c r="H56" s="79">
        <v>11128298.189999999</v>
      </c>
      <c r="I56" s="73"/>
      <c r="J56" s="79">
        <f t="shared" si="4"/>
        <v>40979340.050000004</v>
      </c>
    </row>
    <row r="57" spans="1:10" x14ac:dyDescent="0.25">
      <c r="A57" s="73"/>
      <c r="B57" s="73"/>
      <c r="C57" s="73" t="s">
        <v>158</v>
      </c>
      <c r="D57" s="75">
        <v>650</v>
      </c>
      <c r="E57" s="73"/>
      <c r="F57" s="79">
        <v>895000</v>
      </c>
      <c r="G57" s="73"/>
      <c r="H57" s="79">
        <v>57068</v>
      </c>
      <c r="I57" s="73"/>
      <c r="J57" s="79">
        <f t="shared" si="4"/>
        <v>837932</v>
      </c>
    </row>
    <row r="58" spans="1:10" x14ac:dyDescent="0.25">
      <c r="A58" s="73"/>
      <c r="B58" s="73"/>
      <c r="C58" s="73" t="s">
        <v>124</v>
      </c>
      <c r="D58" s="75">
        <v>660</v>
      </c>
      <c r="E58" s="73"/>
      <c r="F58" s="79">
        <v>8476961.7200000007</v>
      </c>
      <c r="G58" s="73"/>
      <c r="H58" s="79">
        <v>325050.89</v>
      </c>
      <c r="I58" s="73"/>
      <c r="J58" s="79">
        <f t="shared" si="4"/>
        <v>8151910.830000001</v>
      </c>
    </row>
    <row r="59" spans="1:10" x14ac:dyDescent="0.25">
      <c r="A59" s="73"/>
      <c r="B59" s="73"/>
      <c r="C59" s="73" t="s">
        <v>157</v>
      </c>
      <c r="D59" s="75">
        <v>670</v>
      </c>
      <c r="E59" s="73"/>
      <c r="F59" s="79">
        <v>17920959.079999998</v>
      </c>
      <c r="G59" s="73"/>
      <c r="H59" s="79">
        <v>4319634.46</v>
      </c>
      <c r="I59" s="73"/>
      <c r="J59" s="79">
        <f t="shared" si="4"/>
        <v>13601324.619999997</v>
      </c>
    </row>
    <row r="60" spans="1:10" x14ac:dyDescent="0.25">
      <c r="A60" s="73"/>
      <c r="B60" s="73"/>
      <c r="C60" s="73" t="s">
        <v>125</v>
      </c>
      <c r="D60" s="75">
        <v>680</v>
      </c>
      <c r="E60" s="73"/>
      <c r="F60" s="79">
        <v>172769813.71000001</v>
      </c>
      <c r="G60" s="73"/>
      <c r="H60" s="79">
        <v>24706873.989999998</v>
      </c>
      <c r="I60" s="73"/>
      <c r="J60" s="79">
        <f t="shared" si="4"/>
        <v>148062939.72</v>
      </c>
    </row>
    <row r="61" spans="1:10" x14ac:dyDescent="0.25">
      <c r="A61" s="73"/>
      <c r="B61" s="73"/>
      <c r="C61" s="73" t="s">
        <v>126</v>
      </c>
      <c r="D61" s="75">
        <v>690</v>
      </c>
      <c r="E61" s="73"/>
      <c r="F61" s="79">
        <v>4600539.47</v>
      </c>
      <c r="G61" s="73"/>
      <c r="H61" s="79">
        <v>2329561.17</v>
      </c>
      <c r="I61" s="73"/>
      <c r="J61" s="79">
        <f t="shared" si="4"/>
        <v>2270978.2999999998</v>
      </c>
    </row>
    <row r="62" spans="1:10" x14ac:dyDescent="0.25">
      <c r="A62" s="73"/>
      <c r="B62" s="73"/>
      <c r="C62" s="73"/>
      <c r="D62" s="74"/>
      <c r="E62" s="73"/>
      <c r="F62" s="79"/>
      <c r="G62" s="73"/>
      <c r="H62" s="91"/>
      <c r="I62" s="73"/>
      <c r="J62" s="79"/>
    </row>
    <row r="63" spans="1:10" x14ac:dyDescent="0.25">
      <c r="A63" s="77" t="s">
        <v>63</v>
      </c>
      <c r="B63" s="73"/>
      <c r="C63" s="73"/>
      <c r="D63" s="122">
        <v>9200</v>
      </c>
      <c r="E63" s="73"/>
      <c r="F63" s="79"/>
      <c r="G63" s="73"/>
      <c r="H63" s="79"/>
      <c r="I63" s="73"/>
      <c r="J63" s="79"/>
    </row>
    <row r="64" spans="1:10" x14ac:dyDescent="0.25">
      <c r="A64" s="77" t="s">
        <v>225</v>
      </c>
      <c r="B64" s="73"/>
      <c r="C64" s="73"/>
      <c r="D64" s="122">
        <v>9700</v>
      </c>
      <c r="E64" s="73"/>
      <c r="F64" s="79"/>
      <c r="G64" s="73"/>
      <c r="H64" s="79"/>
      <c r="I64" s="73"/>
      <c r="J64" s="73"/>
    </row>
    <row r="65" spans="1:10" x14ac:dyDescent="0.25">
      <c r="A65" s="77"/>
      <c r="C65" s="73" t="s">
        <v>218</v>
      </c>
      <c r="D65" s="75" t="s">
        <v>217</v>
      </c>
      <c r="E65" s="73"/>
      <c r="F65" s="79">
        <v>1714313.89</v>
      </c>
      <c r="G65" s="73"/>
      <c r="H65" s="79">
        <v>719671.97</v>
      </c>
      <c r="I65" s="73"/>
      <c r="J65" s="79">
        <f>+F65-H65</f>
        <v>994641.91999999993</v>
      </c>
    </row>
    <row r="66" spans="1:10" x14ac:dyDescent="0.25">
      <c r="A66" s="77"/>
      <c r="C66" s="73" t="s">
        <v>175</v>
      </c>
      <c r="D66" s="75" t="s">
        <v>216</v>
      </c>
      <c r="E66" s="73"/>
      <c r="F66" s="79">
        <v>4040039.61</v>
      </c>
      <c r="G66" s="73"/>
      <c r="H66" s="79">
        <v>139731.15</v>
      </c>
      <c r="I66" s="73"/>
      <c r="J66" s="79">
        <f>+F66-H66</f>
        <v>3900308.46</v>
      </c>
    </row>
    <row r="67" spans="1:10" x14ac:dyDescent="0.25">
      <c r="A67" s="73"/>
      <c r="B67" s="73"/>
      <c r="C67" s="73" t="s">
        <v>295</v>
      </c>
      <c r="D67" s="75" t="s">
        <v>294</v>
      </c>
      <c r="E67" s="73"/>
      <c r="F67" s="80">
        <v>0</v>
      </c>
      <c r="G67" s="73"/>
      <c r="H67" s="79">
        <v>0</v>
      </c>
      <c r="I67" s="73"/>
      <c r="J67" s="79">
        <f>+F67-H67</f>
        <v>0</v>
      </c>
    </row>
    <row r="68" spans="1:10" ht="13.8" thickBot="1" x14ac:dyDescent="0.3">
      <c r="A68" s="77" t="s">
        <v>41</v>
      </c>
      <c r="B68" s="73"/>
      <c r="C68" s="73"/>
      <c r="D68" s="75"/>
      <c r="E68" s="73"/>
      <c r="F68" s="86">
        <f>SUM(F51:F67)</f>
        <v>333934926.11000001</v>
      </c>
      <c r="G68" s="73"/>
      <c r="H68" s="162">
        <f>SUM(H51:H67)</f>
        <v>53090822.960000001</v>
      </c>
      <c r="I68" s="73"/>
      <c r="J68" s="85">
        <f>SUM(J51:J67)</f>
        <v>280844103.15000004</v>
      </c>
    </row>
    <row r="69" spans="1:10" ht="13.8" thickTop="1" x14ac:dyDescent="0.25">
      <c r="A69" s="77"/>
      <c r="B69" s="73"/>
      <c r="C69" s="73"/>
      <c r="D69" s="75"/>
      <c r="E69" s="73"/>
      <c r="F69" s="84"/>
      <c r="G69" s="73"/>
      <c r="H69" s="84"/>
      <c r="I69" s="73"/>
      <c r="J69" s="95"/>
    </row>
    <row r="70" spans="1:10" x14ac:dyDescent="0.25">
      <c r="A70" s="73" t="s">
        <v>263</v>
      </c>
      <c r="B70" s="73"/>
      <c r="C70" s="73"/>
      <c r="D70" s="73">
        <v>2700</v>
      </c>
      <c r="E70" s="73"/>
      <c r="F70" s="79">
        <v>9893529.3100000005</v>
      </c>
      <c r="G70" s="73"/>
      <c r="H70" s="84">
        <f>F70</f>
        <v>9893529.3100000005</v>
      </c>
      <c r="I70" s="73"/>
      <c r="J70" s="95"/>
    </row>
    <row r="71" spans="1:10" x14ac:dyDescent="0.25">
      <c r="A71" s="73" t="s">
        <v>297</v>
      </c>
      <c r="B71" s="73"/>
      <c r="C71" s="73"/>
      <c r="D71" s="73">
        <v>2700</v>
      </c>
      <c r="E71" s="73"/>
      <c r="F71" s="79">
        <v>1417240.36</v>
      </c>
      <c r="G71" s="73"/>
      <c r="H71" s="84">
        <f>F71</f>
        <v>1417240.36</v>
      </c>
      <c r="I71" s="73"/>
      <c r="J71" s="95"/>
    </row>
    <row r="72" spans="1:10" x14ac:dyDescent="0.25">
      <c r="A72" s="73" t="s">
        <v>243</v>
      </c>
      <c r="B72" s="73"/>
      <c r="C72" s="73"/>
      <c r="D72" s="73"/>
      <c r="E72" s="73"/>
      <c r="F72" s="84"/>
      <c r="G72" s="73"/>
      <c r="H72" s="84">
        <f>J68</f>
        <v>280844103.15000004</v>
      </c>
      <c r="I72" s="73"/>
      <c r="J72" s="95"/>
    </row>
    <row r="73" spans="1:10" x14ac:dyDescent="0.25">
      <c r="A73" s="73"/>
      <c r="B73" s="73"/>
      <c r="C73" s="73"/>
      <c r="D73" s="73"/>
      <c r="E73" s="73"/>
      <c r="F73" s="79"/>
      <c r="G73" s="73"/>
      <c r="H73" s="84"/>
      <c r="I73" s="73"/>
      <c r="J73" s="95"/>
    </row>
    <row r="74" spans="1:10" x14ac:dyDescent="0.25">
      <c r="A74" s="77"/>
      <c r="B74" s="73"/>
      <c r="C74" s="73"/>
      <c r="D74" s="73"/>
      <c r="E74" s="73"/>
      <c r="F74" s="84"/>
      <c r="G74" s="73"/>
      <c r="H74" s="73"/>
      <c r="I74" s="73"/>
      <c r="J74" s="73"/>
    </row>
    <row r="75" spans="1:10" ht="13.8" thickBot="1" x14ac:dyDescent="0.3">
      <c r="A75" s="77" t="s">
        <v>153</v>
      </c>
      <c r="B75" s="73"/>
      <c r="C75" s="73"/>
      <c r="D75" s="73"/>
      <c r="E75" s="73"/>
      <c r="F75" s="85">
        <f>SUM(F68:F74)</f>
        <v>345245695.78000003</v>
      </c>
      <c r="G75" s="73"/>
      <c r="H75" s="85">
        <f>SUM(H68:H74)</f>
        <v>345245695.78000003</v>
      </c>
      <c r="I75" s="73"/>
      <c r="J75" s="86"/>
    </row>
    <row r="76" spans="1:10" ht="13.8" thickTop="1" x14ac:dyDescent="0.25">
      <c r="A76" s="73"/>
      <c r="B76" s="73"/>
      <c r="C76" s="73"/>
      <c r="D76" s="73"/>
      <c r="E76" s="73"/>
      <c r="F76" s="79"/>
      <c r="G76" s="73"/>
      <c r="H76" s="73"/>
      <c r="I76" s="73"/>
      <c r="J76" s="73"/>
    </row>
    <row r="77" spans="1:10" x14ac:dyDescent="0.25">
      <c r="A77" s="73"/>
      <c r="B77" s="73"/>
      <c r="C77" s="73"/>
      <c r="D77" s="73"/>
      <c r="E77" s="73"/>
      <c r="F77" s="79"/>
      <c r="G77" s="73"/>
      <c r="H77" s="73"/>
      <c r="I77" s="73"/>
      <c r="J77" s="73"/>
    </row>
    <row r="78" spans="1:10" ht="1.5" customHeight="1" x14ac:dyDescent="0.25">
      <c r="F78" s="113">
        <f>+F48-F75</f>
        <v>0</v>
      </c>
      <c r="H78" s="113">
        <f>+H48-H75</f>
        <v>0</v>
      </c>
    </row>
  </sheetData>
  <phoneticPr fontId="17" type="noConversion"/>
  <printOptions horizontalCentered="1" verticalCentered="1"/>
  <pageMargins left="0.5" right="0.5" top="0.5" bottom="0.5" header="0.5" footer="0.5"/>
  <pageSetup scale="72" orientation="portrait" horizontalDpi="4294967292" verticalDpi="300" r:id="rId1"/>
  <headerFooter alignWithMargins="0">
    <oddHeader>&amp;RPAGE 6 OF 9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8"/>
  <sheetViews>
    <sheetView view="pageBreakPreview" zoomScale="60" zoomScaleNormal="100" workbookViewId="0">
      <selection activeCell="A5" sqref="A5"/>
    </sheetView>
  </sheetViews>
  <sheetFormatPr defaultRowHeight="13.2" x14ac:dyDescent="0.25"/>
  <cols>
    <col min="1" max="2" width="4.6640625" customWidth="1"/>
    <col min="3" max="3" width="38.6640625" customWidth="1"/>
    <col min="4" max="4" width="11" customWidth="1"/>
    <col min="5" max="5" width="23.109375" customWidth="1"/>
    <col min="6" max="6" width="2.6640625" customWidth="1"/>
    <col min="7" max="7" width="23.33203125" customWidth="1"/>
    <col min="8" max="8" width="2.6640625" customWidth="1"/>
    <col min="9" max="9" width="21.5546875" bestFit="1" customWidth="1"/>
    <col min="10" max="10" width="2.6640625" customWidth="1"/>
    <col min="11" max="11" width="11.44140625" hidden="1" customWidth="1"/>
  </cols>
  <sheetData>
    <row r="1" spans="1:11" ht="17.399999999999999" x14ac:dyDescent="0.3">
      <c r="A1" s="64" t="s">
        <v>15</v>
      </c>
      <c r="B1" s="71"/>
      <c r="C1" s="71"/>
      <c r="D1" s="71"/>
      <c r="E1" s="72"/>
      <c r="F1" s="72"/>
      <c r="G1" s="72"/>
      <c r="H1" s="71"/>
      <c r="I1" s="89"/>
    </row>
    <row r="2" spans="1:11" ht="15.6" x14ac:dyDescent="0.3">
      <c r="A2" s="7" t="s">
        <v>77</v>
      </c>
      <c r="B2" s="71"/>
      <c r="C2" s="71"/>
      <c r="D2" s="71"/>
      <c r="E2" s="72"/>
      <c r="F2" s="72"/>
      <c r="G2" s="72"/>
      <c r="H2" s="71"/>
      <c r="I2" s="89"/>
    </row>
    <row r="3" spans="1:11" ht="15.6" x14ac:dyDescent="0.3">
      <c r="A3" s="7" t="s">
        <v>251</v>
      </c>
      <c r="B3" s="71"/>
      <c r="C3" s="71"/>
      <c r="D3" s="71"/>
      <c r="E3" s="72"/>
      <c r="F3" s="72"/>
      <c r="G3" s="72"/>
      <c r="H3" s="71"/>
      <c r="I3" s="89"/>
    </row>
    <row r="4" spans="1:11" ht="15.6" x14ac:dyDescent="0.3">
      <c r="A4" s="8" t="str">
        <f>+'Combined Bal Sheet Page 1'!A3</f>
        <v>November 30, 2002</v>
      </c>
      <c r="B4" s="71"/>
      <c r="C4" s="71"/>
      <c r="D4" s="71"/>
      <c r="E4" s="72"/>
      <c r="F4" s="72"/>
      <c r="G4" s="72"/>
      <c r="H4" s="71"/>
      <c r="I4" s="89"/>
    </row>
    <row r="5" spans="1:11" ht="15.6" x14ac:dyDescent="0.3">
      <c r="A5" s="8"/>
      <c r="B5" s="71"/>
      <c r="C5" s="71"/>
      <c r="D5" s="71"/>
      <c r="E5" s="72"/>
      <c r="F5" s="72"/>
      <c r="G5" s="72"/>
      <c r="H5" s="71"/>
      <c r="I5" s="89"/>
    </row>
    <row r="6" spans="1:11" ht="15.6" x14ac:dyDescent="0.3">
      <c r="A6" s="8"/>
      <c r="B6" s="71"/>
      <c r="C6" s="71"/>
      <c r="D6" s="71"/>
      <c r="E6" s="72"/>
      <c r="F6" s="72"/>
      <c r="G6" s="72"/>
      <c r="H6" s="71"/>
      <c r="I6" s="103" t="s">
        <v>235</v>
      </c>
    </row>
    <row r="7" spans="1:11" x14ac:dyDescent="0.25">
      <c r="A7" s="73"/>
      <c r="B7" s="73"/>
      <c r="C7" s="73"/>
      <c r="D7" s="73"/>
      <c r="E7" s="78" t="s">
        <v>314</v>
      </c>
      <c r="F7" s="74"/>
      <c r="G7" s="78" t="s">
        <v>146</v>
      </c>
      <c r="H7" s="75"/>
      <c r="I7" s="78" t="s">
        <v>236</v>
      </c>
    </row>
    <row r="8" spans="1:11" ht="13.8" thickBot="1" x14ac:dyDescent="0.3">
      <c r="A8" s="73"/>
      <c r="B8" s="73"/>
      <c r="C8" s="73"/>
      <c r="D8" s="73"/>
      <c r="E8" s="76" t="s">
        <v>145</v>
      </c>
      <c r="F8" s="74"/>
      <c r="G8" s="76" t="s">
        <v>127</v>
      </c>
      <c r="H8" s="75"/>
      <c r="I8" s="76" t="s">
        <v>207</v>
      </c>
    </row>
    <row r="9" spans="1:11" x14ac:dyDescent="0.25">
      <c r="A9" s="77" t="s">
        <v>31</v>
      </c>
      <c r="B9" s="73"/>
      <c r="C9" s="73"/>
      <c r="D9" s="75"/>
      <c r="E9" s="73"/>
      <c r="F9" s="73"/>
      <c r="G9" s="73"/>
      <c r="H9" s="73"/>
      <c r="I9" s="73"/>
    </row>
    <row r="10" spans="1:11" x14ac:dyDescent="0.25">
      <c r="A10" s="77" t="s">
        <v>172</v>
      </c>
      <c r="B10" s="73"/>
      <c r="C10" s="73"/>
      <c r="D10" s="75"/>
      <c r="E10" s="91"/>
      <c r="F10" s="73"/>
      <c r="G10" s="73"/>
      <c r="H10" s="73"/>
      <c r="I10" s="73"/>
    </row>
    <row r="11" spans="1:11" x14ac:dyDescent="0.25">
      <c r="A11" s="73"/>
      <c r="B11" s="73" t="s">
        <v>107</v>
      </c>
      <c r="C11" s="73"/>
      <c r="D11" s="75"/>
      <c r="E11" s="91"/>
      <c r="F11" s="73"/>
      <c r="G11" s="73"/>
      <c r="H11" s="73"/>
      <c r="I11" s="73"/>
    </row>
    <row r="12" spans="1:11" x14ac:dyDescent="0.25">
      <c r="A12" s="73"/>
      <c r="B12" s="73"/>
      <c r="C12" s="73" t="s">
        <v>108</v>
      </c>
      <c r="D12" s="75">
        <v>3261</v>
      </c>
      <c r="E12" s="91">
        <v>14502940</v>
      </c>
      <c r="F12" s="73"/>
      <c r="G12" s="91">
        <v>3210799</v>
      </c>
      <c r="H12" s="73"/>
      <c r="I12" s="79">
        <f t="shared" ref="I12:I18" si="0">+E12-G12</f>
        <v>11292141</v>
      </c>
      <c r="K12" s="84">
        <f t="shared" ref="K12:K18" si="1">IF(E12&gt;G12,E12-G12,0)</f>
        <v>11292141</v>
      </c>
    </row>
    <row r="13" spans="1:11" x14ac:dyDescent="0.25">
      <c r="A13" s="73"/>
      <c r="B13" s="73"/>
      <c r="C13" s="73" t="s">
        <v>265</v>
      </c>
      <c r="D13" s="75">
        <v>3262</v>
      </c>
      <c r="E13" s="91">
        <v>4230161</v>
      </c>
      <c r="F13" s="73"/>
      <c r="G13" s="91">
        <v>827402</v>
      </c>
      <c r="H13" s="73"/>
      <c r="I13" s="79">
        <f t="shared" si="0"/>
        <v>3402759</v>
      </c>
      <c r="K13" s="84">
        <f t="shared" si="1"/>
        <v>3402759</v>
      </c>
    </row>
    <row r="14" spans="1:11" x14ac:dyDescent="0.25">
      <c r="A14" s="73"/>
      <c r="B14" s="73"/>
      <c r="C14" s="73" t="s">
        <v>307</v>
      </c>
      <c r="D14" s="75">
        <v>3263</v>
      </c>
      <c r="E14" s="91">
        <v>272320</v>
      </c>
      <c r="F14" s="73"/>
      <c r="G14" s="91">
        <v>52163</v>
      </c>
      <c r="H14" s="73"/>
      <c r="I14" s="79">
        <f t="shared" si="0"/>
        <v>220157</v>
      </c>
      <c r="K14" s="84">
        <f t="shared" si="1"/>
        <v>220157</v>
      </c>
    </row>
    <row r="15" spans="1:11" x14ac:dyDescent="0.25">
      <c r="A15" s="73"/>
      <c r="B15" s="73"/>
      <c r="C15" s="73" t="s">
        <v>313</v>
      </c>
      <c r="D15" s="75">
        <v>3264</v>
      </c>
      <c r="E15" s="91">
        <v>1114526</v>
      </c>
      <c r="F15" s="73"/>
      <c r="G15" s="91">
        <v>0</v>
      </c>
      <c r="H15" s="73"/>
      <c r="I15" s="79">
        <f t="shared" si="0"/>
        <v>1114526</v>
      </c>
      <c r="K15" s="84">
        <f t="shared" si="1"/>
        <v>1114526</v>
      </c>
    </row>
    <row r="16" spans="1:11" x14ac:dyDescent="0.25">
      <c r="A16" s="73"/>
      <c r="B16" s="73"/>
      <c r="C16" s="73" t="s">
        <v>160</v>
      </c>
      <c r="D16" s="75">
        <v>3265</v>
      </c>
      <c r="E16" s="91">
        <v>1606039</v>
      </c>
      <c r="F16" s="73"/>
      <c r="G16" s="91">
        <v>0</v>
      </c>
      <c r="H16" s="73"/>
      <c r="I16" s="79">
        <f t="shared" si="0"/>
        <v>1606039</v>
      </c>
      <c r="K16" s="84">
        <f t="shared" si="1"/>
        <v>1606039</v>
      </c>
    </row>
    <row r="17" spans="1:11" x14ac:dyDescent="0.25">
      <c r="A17" s="73"/>
      <c r="B17" s="73"/>
      <c r="C17" s="73" t="s">
        <v>109</v>
      </c>
      <c r="D17" s="75">
        <v>3267</v>
      </c>
      <c r="E17" s="91">
        <v>1712570</v>
      </c>
      <c r="F17" s="73"/>
      <c r="G17" s="91">
        <v>58492.38</v>
      </c>
      <c r="H17" s="73"/>
      <c r="I17" s="79">
        <f t="shared" si="0"/>
        <v>1654077.62</v>
      </c>
      <c r="K17" s="84">
        <f t="shared" si="1"/>
        <v>1654077.62</v>
      </c>
    </row>
    <row r="18" spans="1:11" x14ac:dyDescent="0.25">
      <c r="A18" s="73"/>
      <c r="B18" s="73"/>
      <c r="C18" s="73" t="s">
        <v>114</v>
      </c>
      <c r="D18" s="75">
        <v>3269</v>
      </c>
      <c r="E18" s="92">
        <v>0</v>
      </c>
      <c r="F18" s="73"/>
      <c r="G18" s="92">
        <v>0</v>
      </c>
      <c r="H18" s="73"/>
      <c r="I18" s="80">
        <f t="shared" si="0"/>
        <v>0</v>
      </c>
      <c r="K18" s="84">
        <f t="shared" si="1"/>
        <v>0</v>
      </c>
    </row>
    <row r="19" spans="1:11" x14ac:dyDescent="0.25">
      <c r="A19" s="73"/>
      <c r="B19" s="73"/>
      <c r="C19" s="77" t="s">
        <v>161</v>
      </c>
      <c r="D19" s="75"/>
      <c r="E19" s="91">
        <f>SUM(E11:E18)</f>
        <v>23438556</v>
      </c>
      <c r="F19" s="73"/>
      <c r="G19" s="91">
        <f>SUM(G11:G18)</f>
        <v>4148856.38</v>
      </c>
      <c r="H19" s="73"/>
      <c r="I19" s="79">
        <f>SUM(I11:I18)</f>
        <v>19289699.620000001</v>
      </c>
    </row>
    <row r="20" spans="1:11" x14ac:dyDescent="0.25">
      <c r="A20" s="77" t="s">
        <v>75</v>
      </c>
      <c r="B20" s="73"/>
      <c r="C20" s="73"/>
      <c r="D20" s="75"/>
      <c r="E20" s="91"/>
      <c r="F20" s="73"/>
      <c r="G20" s="73"/>
      <c r="H20" s="73"/>
      <c r="I20" s="79"/>
    </row>
    <row r="21" spans="1:11" x14ac:dyDescent="0.25">
      <c r="A21" s="73"/>
      <c r="B21" s="73" t="s">
        <v>110</v>
      </c>
      <c r="C21" s="73"/>
      <c r="D21" s="75"/>
      <c r="E21" s="91"/>
      <c r="F21" s="73"/>
      <c r="G21" s="91"/>
      <c r="H21" s="73"/>
      <c r="I21" s="79"/>
    </row>
    <row r="22" spans="1:11" x14ac:dyDescent="0.25">
      <c r="A22" s="73"/>
      <c r="B22" s="73"/>
      <c r="C22" s="73" t="s">
        <v>111</v>
      </c>
      <c r="D22" s="75">
        <v>3337</v>
      </c>
      <c r="E22" s="91">
        <v>330200</v>
      </c>
      <c r="F22" s="73"/>
      <c r="G22" s="91">
        <v>358706</v>
      </c>
      <c r="H22" s="73"/>
      <c r="I22" s="79">
        <f>+E22-G22</f>
        <v>-28506</v>
      </c>
      <c r="K22" s="84">
        <f>IF(E22&gt;G22,E22-G22,0)</f>
        <v>0</v>
      </c>
    </row>
    <row r="23" spans="1:11" x14ac:dyDescent="0.25">
      <c r="A23" s="73"/>
      <c r="B23" s="73"/>
      <c r="C23" s="73" t="s">
        <v>112</v>
      </c>
      <c r="D23" s="75">
        <v>3338</v>
      </c>
      <c r="E23" s="114">
        <v>422580</v>
      </c>
      <c r="F23" s="73"/>
      <c r="G23" s="114">
        <v>102802</v>
      </c>
      <c r="H23" s="73"/>
      <c r="I23" s="84">
        <f>+E23-G23</f>
        <v>319778</v>
      </c>
      <c r="K23" s="84">
        <f>IF(E23&gt;G23,E23-G23,0)</f>
        <v>319778</v>
      </c>
    </row>
    <row r="24" spans="1:11" x14ac:dyDescent="0.25">
      <c r="A24" s="73"/>
      <c r="B24" s="73"/>
      <c r="C24" s="73" t="s">
        <v>308</v>
      </c>
      <c r="D24" s="75">
        <v>3377</v>
      </c>
      <c r="E24" s="114">
        <v>566511</v>
      </c>
      <c r="F24" s="73"/>
      <c r="G24" s="114">
        <v>0</v>
      </c>
      <c r="H24" s="73"/>
      <c r="I24" s="84">
        <f>+E24-G24</f>
        <v>566511</v>
      </c>
      <c r="K24" s="84">
        <f>IF(E24&gt;G24,E24-G24,0)</f>
        <v>566511</v>
      </c>
    </row>
    <row r="25" spans="1:11" x14ac:dyDescent="0.25">
      <c r="A25" s="73"/>
      <c r="B25" s="73"/>
      <c r="C25" s="73" t="s">
        <v>173</v>
      </c>
      <c r="D25" s="75">
        <v>3399</v>
      </c>
      <c r="E25" s="92">
        <v>20101</v>
      </c>
      <c r="F25" s="73"/>
      <c r="G25" s="92">
        <v>0</v>
      </c>
      <c r="H25" s="73"/>
      <c r="I25" s="80">
        <f>+E25-G25</f>
        <v>20101</v>
      </c>
      <c r="K25" s="84">
        <f>IF(E25&gt;G25,E25-G25,0)</f>
        <v>20101</v>
      </c>
    </row>
    <row r="26" spans="1:11" x14ac:dyDescent="0.25">
      <c r="A26" s="73"/>
      <c r="B26" s="73"/>
      <c r="C26" s="77" t="s">
        <v>98</v>
      </c>
      <c r="D26" s="75"/>
      <c r="E26" s="91">
        <f>SUM(E21:E25)</f>
        <v>1339392</v>
      </c>
      <c r="F26" s="73"/>
      <c r="G26" s="91">
        <f>SUM(G21:G25)</f>
        <v>461508</v>
      </c>
      <c r="H26" s="73"/>
      <c r="I26" s="79">
        <f>SUM(I21:I25)</f>
        <v>877884</v>
      </c>
    </row>
    <row r="27" spans="1:11" x14ac:dyDescent="0.25">
      <c r="A27" s="77" t="s">
        <v>76</v>
      </c>
      <c r="B27" s="73"/>
      <c r="C27" s="73"/>
      <c r="D27" s="75"/>
      <c r="E27" s="91"/>
      <c r="F27" s="73"/>
      <c r="G27" s="73"/>
      <c r="H27" s="73"/>
      <c r="I27" s="79"/>
    </row>
    <row r="28" spans="1:11" x14ac:dyDescent="0.25">
      <c r="A28" s="73"/>
      <c r="B28" s="73" t="s">
        <v>113</v>
      </c>
      <c r="C28" s="73"/>
      <c r="D28" s="75"/>
      <c r="E28" s="91"/>
      <c r="F28" s="73"/>
      <c r="G28" s="73"/>
      <c r="H28" s="73"/>
      <c r="I28" s="79"/>
    </row>
    <row r="29" spans="1:11" x14ac:dyDescent="0.25">
      <c r="A29" s="73"/>
      <c r="B29" s="73"/>
      <c r="C29" s="73" t="s">
        <v>233</v>
      </c>
      <c r="D29" s="75">
        <v>3431</v>
      </c>
      <c r="E29" s="91">
        <v>121380</v>
      </c>
      <c r="F29" s="73"/>
      <c r="G29" s="91">
        <v>32413.91</v>
      </c>
      <c r="H29" s="73"/>
      <c r="I29" s="79">
        <f>+E29-G29</f>
        <v>88966.09</v>
      </c>
      <c r="K29" s="84">
        <f t="shared" ref="K29:K36" si="2">IF(E29&gt;G29,E29-G29,0)</f>
        <v>88966.09</v>
      </c>
    </row>
    <row r="30" spans="1:11" x14ac:dyDescent="0.25">
      <c r="A30" s="73"/>
      <c r="B30" s="73"/>
      <c r="C30" s="73" t="s">
        <v>269</v>
      </c>
      <c r="D30" s="75">
        <v>3451</v>
      </c>
      <c r="E30" s="91">
        <v>5727599</v>
      </c>
      <c r="F30" s="73"/>
      <c r="G30" s="91">
        <v>6095190.7599999998</v>
      </c>
      <c r="H30" s="73"/>
      <c r="I30" s="79">
        <f t="shared" ref="I30:I36" si="3">+E30-G30</f>
        <v>-367591.75999999978</v>
      </c>
      <c r="K30" s="84">
        <f>IF(E30&gt;G30,E30-G30,0)</f>
        <v>0</v>
      </c>
    </row>
    <row r="31" spans="1:11" x14ac:dyDescent="0.25">
      <c r="A31" s="73"/>
      <c r="B31" s="73"/>
      <c r="C31" s="73" t="s">
        <v>266</v>
      </c>
      <c r="D31" s="75">
        <v>3452</v>
      </c>
      <c r="E31" s="91">
        <v>270250</v>
      </c>
      <c r="F31" s="73"/>
      <c r="G31" s="91">
        <v>1879.35</v>
      </c>
      <c r="H31" s="73"/>
      <c r="I31" s="79">
        <f t="shared" si="3"/>
        <v>268370.65000000002</v>
      </c>
      <c r="K31" s="84">
        <f t="shared" si="2"/>
        <v>268370.65000000002</v>
      </c>
    </row>
    <row r="32" spans="1:11" x14ac:dyDescent="0.25">
      <c r="A32" s="73"/>
      <c r="B32" s="73"/>
      <c r="C32" s="73" t="s">
        <v>268</v>
      </c>
      <c r="D32" s="75">
        <v>3453</v>
      </c>
      <c r="E32" s="91">
        <v>114787</v>
      </c>
      <c r="F32" s="73"/>
      <c r="G32" s="91">
        <v>73240</v>
      </c>
      <c r="H32" s="73"/>
      <c r="I32" s="79">
        <f t="shared" si="3"/>
        <v>41547</v>
      </c>
      <c r="K32" s="84">
        <f t="shared" si="2"/>
        <v>41547</v>
      </c>
    </row>
    <row r="33" spans="1:13" x14ac:dyDescent="0.25">
      <c r="A33" s="73"/>
      <c r="B33" s="73"/>
      <c r="C33" s="73" t="s">
        <v>267</v>
      </c>
      <c r="D33" s="75">
        <v>3454</v>
      </c>
      <c r="E33" s="91">
        <v>7821695</v>
      </c>
      <c r="F33" s="73"/>
      <c r="G33" s="91">
        <v>1859.83</v>
      </c>
      <c r="H33" s="73"/>
      <c r="I33" s="79">
        <f t="shared" si="3"/>
        <v>7819835.1699999999</v>
      </c>
      <c r="K33" s="84">
        <f t="shared" si="2"/>
        <v>7819835.1699999999</v>
      </c>
    </row>
    <row r="34" spans="1:13" x14ac:dyDescent="0.25">
      <c r="A34" s="73"/>
      <c r="B34" s="73"/>
      <c r="C34" s="73" t="s">
        <v>114</v>
      </c>
      <c r="D34" s="75">
        <v>3456</v>
      </c>
      <c r="E34" s="91">
        <v>122433</v>
      </c>
      <c r="F34" s="73"/>
      <c r="G34" s="91">
        <v>105580.2</v>
      </c>
      <c r="H34" s="73"/>
      <c r="I34" s="79">
        <f t="shared" si="3"/>
        <v>16852.800000000003</v>
      </c>
      <c r="K34" s="84">
        <f t="shared" si="2"/>
        <v>16852.800000000003</v>
      </c>
    </row>
    <row r="35" spans="1:13" x14ac:dyDescent="0.25">
      <c r="A35" s="73"/>
      <c r="B35" s="73"/>
      <c r="C35" s="73" t="s">
        <v>162</v>
      </c>
      <c r="D35" s="75">
        <v>3495</v>
      </c>
      <c r="E35" s="114">
        <v>10000</v>
      </c>
      <c r="F35" s="73"/>
      <c r="G35" s="114">
        <v>2990</v>
      </c>
      <c r="H35" s="73"/>
      <c r="I35" s="84">
        <f t="shared" si="3"/>
        <v>7010</v>
      </c>
      <c r="K35" s="84">
        <f t="shared" si="2"/>
        <v>7010</v>
      </c>
    </row>
    <row r="36" spans="1:13" x14ac:dyDescent="0.25">
      <c r="A36" s="73"/>
      <c r="B36" s="73"/>
      <c r="C36" s="73" t="s">
        <v>312</v>
      </c>
      <c r="D36" s="75">
        <v>3497</v>
      </c>
      <c r="E36" s="114">
        <v>0</v>
      </c>
      <c r="F36" s="88"/>
      <c r="G36" s="114">
        <v>131.34</v>
      </c>
      <c r="H36" s="88"/>
      <c r="I36" s="84">
        <f t="shared" si="3"/>
        <v>-131.34</v>
      </c>
      <c r="K36" s="84">
        <f t="shared" si="2"/>
        <v>0</v>
      </c>
    </row>
    <row r="37" spans="1:13" x14ac:dyDescent="0.25">
      <c r="A37" s="73"/>
      <c r="B37" s="73"/>
      <c r="C37" s="77" t="s">
        <v>81</v>
      </c>
      <c r="D37" s="75"/>
      <c r="E37" s="189">
        <f>SUM(E28:E36)</f>
        <v>14188144</v>
      </c>
      <c r="F37" s="190"/>
      <c r="G37" s="189">
        <f>SUM(G28:G36)</f>
        <v>6313285.3899999997</v>
      </c>
      <c r="H37" s="190"/>
      <c r="I37" s="191">
        <f>SUM(I28:I36)</f>
        <v>7874858.6100000003</v>
      </c>
    </row>
    <row r="38" spans="1:13" x14ac:dyDescent="0.25">
      <c r="A38" s="77" t="s">
        <v>105</v>
      </c>
      <c r="B38" s="73"/>
      <c r="C38" s="73"/>
      <c r="D38" s="75"/>
      <c r="E38" s="73"/>
      <c r="F38" s="73"/>
      <c r="G38" s="114"/>
      <c r="H38" s="73"/>
      <c r="I38" s="79"/>
    </row>
    <row r="39" spans="1:13" x14ac:dyDescent="0.25">
      <c r="A39" s="77"/>
      <c r="B39" s="73" t="s">
        <v>309</v>
      </c>
      <c r="C39" s="73"/>
      <c r="D39" s="75">
        <v>3680</v>
      </c>
      <c r="E39" s="79">
        <v>0</v>
      </c>
      <c r="F39" s="73"/>
      <c r="G39" s="84">
        <v>0</v>
      </c>
      <c r="H39" s="73"/>
      <c r="I39" s="79">
        <f>+E39-G39</f>
        <v>0</v>
      </c>
      <c r="K39" s="84">
        <f>IF(E39&gt;G39,E39-G39,0)</f>
        <v>0</v>
      </c>
    </row>
    <row r="40" spans="1:13" x14ac:dyDescent="0.25">
      <c r="A40" s="73"/>
      <c r="B40" s="73" t="s">
        <v>74</v>
      </c>
      <c r="C40" s="73"/>
      <c r="D40" s="75">
        <v>3740</v>
      </c>
      <c r="E40" s="79">
        <v>0</v>
      </c>
      <c r="F40" s="73"/>
      <c r="G40" s="80">
        <v>0</v>
      </c>
      <c r="H40" s="73"/>
      <c r="I40" s="79">
        <f>+E40-G40</f>
        <v>0</v>
      </c>
      <c r="K40" s="84">
        <f>IF(E40&gt;G40,E40-G40,0)</f>
        <v>0</v>
      </c>
    </row>
    <row r="41" spans="1:13" x14ac:dyDescent="0.25">
      <c r="A41" s="73"/>
      <c r="B41" s="73"/>
      <c r="C41" s="77" t="s">
        <v>215</v>
      </c>
      <c r="D41" s="75"/>
      <c r="E41" s="94">
        <f>SUM(E38:E40)</f>
        <v>0</v>
      </c>
      <c r="F41" s="73"/>
      <c r="G41" s="115">
        <f>SUM(G38:G40)</f>
        <v>0</v>
      </c>
      <c r="H41" s="73"/>
      <c r="I41" s="115">
        <f>SUM(I38:I40)</f>
        <v>0</v>
      </c>
    </row>
    <row r="42" spans="1:13" x14ac:dyDescent="0.25">
      <c r="A42" s="77" t="s">
        <v>83</v>
      </c>
      <c r="B42" s="73"/>
      <c r="C42" s="73"/>
      <c r="D42" s="75"/>
      <c r="E42" s="86">
        <f>E19+E26+E37+E41</f>
        <v>38966092</v>
      </c>
      <c r="F42" s="73"/>
      <c r="G42" s="86">
        <f>G19+G26+G37+G41</f>
        <v>10923649.77</v>
      </c>
      <c r="H42" s="73"/>
      <c r="I42" s="86">
        <f>I19+I26+I37+I41</f>
        <v>28042442.23</v>
      </c>
    </row>
    <row r="43" spans="1:13" x14ac:dyDescent="0.25">
      <c r="A43" s="77"/>
      <c r="B43" s="73"/>
      <c r="C43" s="73"/>
      <c r="D43" s="75"/>
      <c r="E43" s="81"/>
      <c r="F43" s="73"/>
      <c r="G43" s="73"/>
      <c r="H43" s="73"/>
      <c r="I43" s="73"/>
      <c r="M43" s="122"/>
    </row>
    <row r="44" spans="1:13" x14ac:dyDescent="0.25">
      <c r="A44" s="73" t="s">
        <v>120</v>
      </c>
      <c r="B44" s="73"/>
      <c r="C44" s="77"/>
      <c r="E44" s="84">
        <v>9346500.9800000004</v>
      </c>
      <c r="F44" s="73"/>
      <c r="G44" s="79">
        <f>E44</f>
        <v>9346500.9800000004</v>
      </c>
      <c r="H44" s="73"/>
      <c r="I44" s="73"/>
    </row>
    <row r="45" spans="1:13" x14ac:dyDescent="0.25">
      <c r="A45" s="73" t="s">
        <v>242</v>
      </c>
      <c r="B45" s="73"/>
      <c r="C45" s="77"/>
      <c r="D45" s="122"/>
      <c r="E45" s="84"/>
      <c r="F45" s="73"/>
      <c r="G45" s="79">
        <f>K45</f>
        <v>28438671.330000002</v>
      </c>
      <c r="H45" s="73"/>
      <c r="I45" s="79">
        <f>G45</f>
        <v>28438671.330000002</v>
      </c>
      <c r="K45" s="79">
        <f>SUM(K11:K40)</f>
        <v>28438671.330000002</v>
      </c>
    </row>
    <row r="46" spans="1:13" x14ac:dyDescent="0.25">
      <c r="A46" s="73" t="s">
        <v>244</v>
      </c>
      <c r="B46" s="73"/>
      <c r="C46" s="73"/>
      <c r="D46" s="75"/>
      <c r="E46" s="80"/>
      <c r="F46" s="73"/>
      <c r="G46" s="178">
        <f>I47</f>
        <v>-396229.10000000149</v>
      </c>
      <c r="H46" s="73"/>
      <c r="I46" s="90"/>
    </row>
    <row r="47" spans="1:13" ht="13.8" thickBot="1" x14ac:dyDescent="0.3">
      <c r="A47" s="77" t="s">
        <v>119</v>
      </c>
      <c r="B47" s="73"/>
      <c r="C47" s="73"/>
      <c r="D47" s="75"/>
      <c r="E47" s="96">
        <f>SUM(E42:E46)</f>
        <v>48312592.980000004</v>
      </c>
      <c r="F47" s="73"/>
      <c r="G47" s="96">
        <f>SUM(G42:G46)</f>
        <v>48312592.979999997</v>
      </c>
      <c r="H47" s="73"/>
      <c r="I47" s="96">
        <f>(I42)-(I45)</f>
        <v>-396229.10000000149</v>
      </c>
    </row>
    <row r="48" spans="1:13" ht="13.8" thickTop="1" x14ac:dyDescent="0.25">
      <c r="A48" s="73"/>
      <c r="B48" s="73"/>
      <c r="C48" s="73"/>
      <c r="D48" s="75"/>
      <c r="E48" s="73"/>
      <c r="F48" s="73"/>
      <c r="G48" s="73"/>
      <c r="H48" s="73"/>
      <c r="I48" s="73"/>
    </row>
    <row r="49" spans="1:9" x14ac:dyDescent="0.25">
      <c r="A49" s="77" t="s">
        <v>42</v>
      </c>
      <c r="B49" s="73"/>
      <c r="C49" s="73"/>
      <c r="D49" s="75"/>
      <c r="E49" s="73"/>
      <c r="F49" s="73"/>
      <c r="G49" s="73"/>
      <c r="H49" s="73"/>
      <c r="I49" s="73"/>
    </row>
    <row r="50" spans="1:9" x14ac:dyDescent="0.25">
      <c r="A50" s="77" t="s">
        <v>196</v>
      </c>
      <c r="B50" s="73"/>
      <c r="C50" s="73"/>
      <c r="D50" s="75"/>
      <c r="E50" s="73"/>
      <c r="F50" s="73"/>
      <c r="G50" s="73"/>
      <c r="H50" s="73"/>
      <c r="I50" s="73"/>
    </row>
    <row r="51" spans="1:9" x14ac:dyDescent="0.25">
      <c r="A51" s="73"/>
      <c r="B51" s="73" t="s">
        <v>195</v>
      </c>
      <c r="C51" s="73"/>
      <c r="D51" s="122">
        <v>7600</v>
      </c>
      <c r="G51" s="79"/>
    </row>
    <row r="52" spans="1:9" x14ac:dyDescent="0.25">
      <c r="A52" s="73"/>
      <c r="B52" s="73"/>
      <c r="C52" s="73" t="s">
        <v>189</v>
      </c>
      <c r="D52" s="75">
        <v>100</v>
      </c>
      <c r="E52" s="79">
        <v>12859122</v>
      </c>
      <c r="G52" s="79">
        <v>5310454.03</v>
      </c>
      <c r="I52" s="79">
        <f t="shared" ref="I52:I58" si="4">+E52-G52</f>
        <v>7548667.9699999997</v>
      </c>
    </row>
    <row r="53" spans="1:9" x14ac:dyDescent="0.25">
      <c r="A53" s="73"/>
      <c r="B53" s="73"/>
      <c r="C53" s="73" t="s">
        <v>190</v>
      </c>
      <c r="D53" s="75">
        <v>200</v>
      </c>
      <c r="E53" s="79">
        <v>4184079</v>
      </c>
      <c r="G53" s="79">
        <v>1480785.16</v>
      </c>
      <c r="I53" s="79">
        <f t="shared" si="4"/>
        <v>2703293.84</v>
      </c>
    </row>
    <row r="54" spans="1:9" x14ac:dyDescent="0.25">
      <c r="A54" s="73"/>
      <c r="B54" s="73"/>
      <c r="C54" s="73" t="s">
        <v>191</v>
      </c>
      <c r="D54" s="75">
        <v>300</v>
      </c>
      <c r="E54" s="79">
        <v>2819156.13</v>
      </c>
      <c r="G54" s="79">
        <v>760225.28000000003</v>
      </c>
      <c r="I54" s="79">
        <f t="shared" si="4"/>
        <v>2058930.8499999999</v>
      </c>
    </row>
    <row r="55" spans="1:9" x14ac:dyDescent="0.25">
      <c r="A55" s="73"/>
      <c r="B55" s="73"/>
      <c r="C55" s="73" t="s">
        <v>197</v>
      </c>
      <c r="D55" s="75">
        <v>400</v>
      </c>
      <c r="E55" s="79">
        <v>881388.75</v>
      </c>
      <c r="G55" s="79">
        <v>44716.75</v>
      </c>
      <c r="I55" s="79">
        <f t="shared" si="4"/>
        <v>836672</v>
      </c>
    </row>
    <row r="56" spans="1:9" x14ac:dyDescent="0.25">
      <c r="A56" s="73"/>
      <c r="B56" s="73"/>
      <c r="C56" s="73" t="s">
        <v>192</v>
      </c>
      <c r="D56" s="75">
        <v>500</v>
      </c>
      <c r="E56" s="79">
        <v>16864270</v>
      </c>
      <c r="G56" s="79">
        <v>6554044.0800000001</v>
      </c>
      <c r="I56" s="79">
        <f t="shared" si="4"/>
        <v>10310225.92</v>
      </c>
    </row>
    <row r="57" spans="1:9" x14ac:dyDescent="0.25">
      <c r="A57" s="73"/>
      <c r="B57" s="73"/>
      <c r="C57" s="73" t="s">
        <v>193</v>
      </c>
      <c r="D57" s="75">
        <v>600</v>
      </c>
      <c r="E57" s="79">
        <v>623713.96</v>
      </c>
      <c r="G57" s="79">
        <v>58689.31</v>
      </c>
      <c r="I57" s="79">
        <f t="shared" si="4"/>
        <v>565024.64999999991</v>
      </c>
    </row>
    <row r="58" spans="1:9" x14ac:dyDescent="0.25">
      <c r="A58" s="73"/>
      <c r="B58" s="73"/>
      <c r="C58" s="73" t="s">
        <v>194</v>
      </c>
      <c r="D58" s="75">
        <v>700</v>
      </c>
      <c r="E58" s="80">
        <v>626125</v>
      </c>
      <c r="G58" s="80">
        <v>42270.49</v>
      </c>
      <c r="I58" s="80">
        <f t="shared" si="4"/>
        <v>583854.51</v>
      </c>
    </row>
    <row r="59" spans="1:9" x14ac:dyDescent="0.25">
      <c r="A59" s="73"/>
      <c r="B59" s="77" t="s">
        <v>90</v>
      </c>
      <c r="C59" s="73"/>
      <c r="D59" s="75"/>
      <c r="E59" s="79">
        <f>SUM(E50:E58)</f>
        <v>38857854.839999996</v>
      </c>
      <c r="G59" s="79">
        <f>SUM(G51:G58)</f>
        <v>14251185.100000001</v>
      </c>
      <c r="I59" s="79">
        <f>SUM(I50:I58)</f>
        <v>24606669.739999998</v>
      </c>
    </row>
    <row r="60" spans="1:9" x14ac:dyDescent="0.25">
      <c r="A60" s="73"/>
      <c r="B60" s="73"/>
      <c r="C60" s="73"/>
      <c r="D60" s="75"/>
    </row>
    <row r="61" spans="1:9" x14ac:dyDescent="0.25">
      <c r="A61" s="77" t="s">
        <v>63</v>
      </c>
      <c r="B61" s="73"/>
      <c r="C61" s="73"/>
      <c r="D61" s="122">
        <v>9200</v>
      </c>
      <c r="E61" s="79">
        <v>54038</v>
      </c>
      <c r="G61" s="79">
        <v>10857.96</v>
      </c>
      <c r="I61" s="79">
        <f>+E61-G61</f>
        <v>43180.04</v>
      </c>
    </row>
    <row r="62" spans="1:9" x14ac:dyDescent="0.25">
      <c r="A62" s="77" t="s">
        <v>144</v>
      </c>
      <c r="B62" s="73"/>
      <c r="C62" s="73"/>
      <c r="D62" s="122">
        <v>9700</v>
      </c>
      <c r="E62" s="84"/>
      <c r="G62" s="79"/>
      <c r="I62" s="79">
        <f>+E62-G62</f>
        <v>0</v>
      </c>
    </row>
    <row r="63" spans="1:9" x14ac:dyDescent="0.25">
      <c r="A63" s="77"/>
      <c r="B63" s="73" t="s">
        <v>275</v>
      </c>
      <c r="C63" s="73"/>
      <c r="D63" s="75" t="s">
        <v>274</v>
      </c>
      <c r="E63" s="84">
        <v>0</v>
      </c>
      <c r="G63" s="84">
        <v>0</v>
      </c>
      <c r="I63" s="79">
        <f>+E63-G63</f>
        <v>0</v>
      </c>
    </row>
    <row r="64" spans="1:9" x14ac:dyDescent="0.25">
      <c r="A64" s="77"/>
      <c r="B64" s="73"/>
      <c r="C64" s="73"/>
      <c r="D64" s="75"/>
      <c r="E64" s="90"/>
      <c r="G64" s="80"/>
      <c r="I64" s="116"/>
    </row>
    <row r="65" spans="1:9" ht="13.8" thickBot="1" x14ac:dyDescent="0.3">
      <c r="A65" s="77" t="s">
        <v>250</v>
      </c>
      <c r="B65" s="73"/>
      <c r="C65" s="73"/>
      <c r="D65" s="75"/>
      <c r="E65" s="117">
        <f>SUM(E59:E63)</f>
        <v>38911892.839999996</v>
      </c>
      <c r="G65" s="117">
        <f>SUM(G59:G63)</f>
        <v>14262043.060000002</v>
      </c>
      <c r="I65" s="85">
        <f>SUM(I59:I63)</f>
        <v>24649849.779999997</v>
      </c>
    </row>
    <row r="66" spans="1:9" ht="13.8" thickTop="1" x14ac:dyDescent="0.25">
      <c r="A66" s="77"/>
      <c r="B66" s="73"/>
      <c r="C66" s="73"/>
      <c r="D66" s="75"/>
      <c r="E66" s="73"/>
      <c r="G66" s="79"/>
    </row>
    <row r="67" spans="1:9" x14ac:dyDescent="0.25">
      <c r="A67" s="73" t="s">
        <v>263</v>
      </c>
      <c r="B67" s="73"/>
      <c r="C67" s="73"/>
      <c r="D67" s="75">
        <v>2700</v>
      </c>
      <c r="E67" s="79">
        <f>8792696.43</f>
        <v>8792696.4299999997</v>
      </c>
      <c r="G67" s="79">
        <f>+E67</f>
        <v>8792696.4299999997</v>
      </c>
    </row>
    <row r="68" spans="1:9" x14ac:dyDescent="0.25">
      <c r="A68" s="73" t="s">
        <v>253</v>
      </c>
      <c r="B68" s="73"/>
      <c r="C68" s="73"/>
      <c r="D68" s="75">
        <v>2700</v>
      </c>
      <c r="E68" s="79">
        <v>608003.71</v>
      </c>
      <c r="G68" s="79">
        <f>E68</f>
        <v>608003.71</v>
      </c>
    </row>
    <row r="69" spans="1:9" x14ac:dyDescent="0.25">
      <c r="A69" s="73" t="s">
        <v>243</v>
      </c>
      <c r="B69" s="73"/>
      <c r="C69" s="73"/>
      <c r="D69" s="75"/>
      <c r="E69" s="73"/>
      <c r="G69" s="79">
        <f>I65</f>
        <v>24649849.779999997</v>
      </c>
    </row>
    <row r="70" spans="1:9" x14ac:dyDescent="0.25">
      <c r="A70" s="73"/>
      <c r="B70" s="73"/>
      <c r="C70" s="73"/>
      <c r="D70" s="75"/>
      <c r="E70" s="79"/>
      <c r="G70" s="79"/>
    </row>
    <row r="71" spans="1:9" x14ac:dyDescent="0.25">
      <c r="A71" s="77"/>
      <c r="B71" s="73"/>
      <c r="C71" s="73"/>
      <c r="D71" s="75"/>
      <c r="E71" s="73"/>
      <c r="G71" s="79"/>
    </row>
    <row r="72" spans="1:9" ht="13.8" thickBot="1" x14ac:dyDescent="0.3">
      <c r="A72" s="77" t="s">
        <v>153</v>
      </c>
      <c r="B72" s="73"/>
      <c r="C72" s="73"/>
      <c r="D72" s="75"/>
      <c r="E72" s="85">
        <f>SUM(E65:E71)</f>
        <v>48312592.979999997</v>
      </c>
      <c r="G72" s="85">
        <f>SUM(G65:G71)</f>
        <v>48312592.980000004</v>
      </c>
      <c r="I72" s="86"/>
    </row>
    <row r="73" spans="1:9" ht="13.8" thickTop="1" x14ac:dyDescent="0.25">
      <c r="D73" s="65"/>
      <c r="E73" s="73"/>
    </row>
    <row r="74" spans="1:9" x14ac:dyDescent="0.25">
      <c r="D74" s="65"/>
    </row>
    <row r="75" spans="1:9" x14ac:dyDescent="0.25">
      <c r="D75" s="65"/>
    </row>
    <row r="76" spans="1:9" x14ac:dyDescent="0.25">
      <c r="D76" s="65"/>
    </row>
    <row r="77" spans="1:9" hidden="1" x14ac:dyDescent="0.25">
      <c r="D77" s="65"/>
      <c r="E77" s="113">
        <f>+E47-E72</f>
        <v>0</v>
      </c>
      <c r="G77" s="113">
        <f>+G47-G72</f>
        <v>0</v>
      </c>
    </row>
    <row r="78" spans="1:9" x14ac:dyDescent="0.25">
      <c r="D78" s="65"/>
    </row>
    <row r="79" spans="1:9" x14ac:dyDescent="0.25">
      <c r="D79" s="65"/>
    </row>
    <row r="80" spans="1:9" x14ac:dyDescent="0.25">
      <c r="D80" s="65"/>
    </row>
    <row r="81" spans="4:4" x14ac:dyDescent="0.25">
      <c r="D81" s="65"/>
    </row>
    <row r="82" spans="4:4" x14ac:dyDescent="0.25">
      <c r="D82" s="65"/>
    </row>
    <row r="83" spans="4:4" x14ac:dyDescent="0.25">
      <c r="D83" s="65"/>
    </row>
    <row r="84" spans="4:4" x14ac:dyDescent="0.25">
      <c r="D84" s="65"/>
    </row>
    <row r="85" spans="4:4" x14ac:dyDescent="0.25">
      <c r="D85" s="65"/>
    </row>
    <row r="86" spans="4:4" x14ac:dyDescent="0.25">
      <c r="D86" s="65"/>
    </row>
    <row r="87" spans="4:4" x14ac:dyDescent="0.25">
      <c r="D87" s="65"/>
    </row>
    <row r="88" spans="4:4" x14ac:dyDescent="0.25">
      <c r="D88" s="65"/>
    </row>
    <row r="89" spans="4:4" x14ac:dyDescent="0.25">
      <c r="D89" s="65"/>
    </row>
    <row r="90" spans="4:4" x14ac:dyDescent="0.25">
      <c r="D90" s="65"/>
    </row>
    <row r="91" spans="4:4" x14ac:dyDescent="0.25">
      <c r="D91" s="65"/>
    </row>
    <row r="92" spans="4:4" x14ac:dyDescent="0.25">
      <c r="D92" s="65"/>
    </row>
    <row r="93" spans="4:4" x14ac:dyDescent="0.25">
      <c r="D93" s="65"/>
    </row>
    <row r="94" spans="4:4" x14ac:dyDescent="0.25">
      <c r="D94" s="65"/>
    </row>
    <row r="95" spans="4:4" x14ac:dyDescent="0.25">
      <c r="D95" s="65"/>
    </row>
    <row r="96" spans="4:4" x14ac:dyDescent="0.25">
      <c r="D96" s="65"/>
    </row>
    <row r="97" spans="4:4" x14ac:dyDescent="0.25">
      <c r="D97" s="65"/>
    </row>
    <row r="98" spans="4:4" x14ac:dyDescent="0.25">
      <c r="D98" s="65"/>
    </row>
    <row r="99" spans="4:4" x14ac:dyDescent="0.25">
      <c r="D99" s="65"/>
    </row>
    <row r="100" spans="4:4" x14ac:dyDescent="0.25">
      <c r="D100" s="65"/>
    </row>
    <row r="101" spans="4:4" x14ac:dyDescent="0.25">
      <c r="D101" s="65"/>
    </row>
    <row r="102" spans="4:4" x14ac:dyDescent="0.25">
      <c r="D102" s="65"/>
    </row>
    <row r="103" spans="4:4" x14ac:dyDescent="0.25">
      <c r="D103" s="65"/>
    </row>
    <row r="104" spans="4:4" x14ac:dyDescent="0.25">
      <c r="D104" s="65"/>
    </row>
    <row r="105" spans="4:4" x14ac:dyDescent="0.25">
      <c r="D105" s="65"/>
    </row>
    <row r="106" spans="4:4" x14ac:dyDescent="0.25">
      <c r="D106" s="65"/>
    </row>
    <row r="107" spans="4:4" x14ac:dyDescent="0.25">
      <c r="D107" s="65"/>
    </row>
    <row r="108" spans="4:4" x14ac:dyDescent="0.25">
      <c r="D108" s="65"/>
    </row>
    <row r="109" spans="4:4" x14ac:dyDescent="0.25">
      <c r="D109" s="65"/>
    </row>
    <row r="110" spans="4:4" x14ac:dyDescent="0.25">
      <c r="D110" s="65"/>
    </row>
    <row r="111" spans="4:4" x14ac:dyDescent="0.25">
      <c r="D111" s="65"/>
    </row>
    <row r="112" spans="4:4" x14ac:dyDescent="0.25">
      <c r="D112" s="65"/>
    </row>
    <row r="113" spans="4:4" x14ac:dyDescent="0.25">
      <c r="D113" s="65"/>
    </row>
    <row r="114" spans="4:4" x14ac:dyDescent="0.25">
      <c r="D114" s="65"/>
    </row>
    <row r="115" spans="4:4" x14ac:dyDescent="0.25">
      <c r="D115" s="65"/>
    </row>
    <row r="116" spans="4:4" x14ac:dyDescent="0.25">
      <c r="D116" s="65"/>
    </row>
    <row r="117" spans="4:4" x14ac:dyDescent="0.25">
      <c r="D117" s="65"/>
    </row>
    <row r="118" spans="4:4" x14ac:dyDescent="0.25">
      <c r="D118" s="65"/>
    </row>
    <row r="119" spans="4:4" x14ac:dyDescent="0.25">
      <c r="D119" s="65"/>
    </row>
    <row r="120" spans="4:4" x14ac:dyDescent="0.25">
      <c r="D120" s="65"/>
    </row>
    <row r="121" spans="4:4" x14ac:dyDescent="0.25">
      <c r="D121" s="65"/>
    </row>
    <row r="122" spans="4:4" x14ac:dyDescent="0.25">
      <c r="D122" s="65"/>
    </row>
    <row r="123" spans="4:4" x14ac:dyDescent="0.25">
      <c r="D123" s="65"/>
    </row>
    <row r="124" spans="4:4" x14ac:dyDescent="0.25">
      <c r="D124" s="65"/>
    </row>
    <row r="125" spans="4:4" x14ac:dyDescent="0.25">
      <c r="D125" s="65"/>
    </row>
    <row r="126" spans="4:4" x14ac:dyDescent="0.25">
      <c r="D126" s="65"/>
    </row>
    <row r="127" spans="4:4" x14ac:dyDescent="0.25">
      <c r="D127" s="65"/>
    </row>
    <row r="128" spans="4:4" x14ac:dyDescent="0.25">
      <c r="D128" s="65"/>
    </row>
    <row r="129" spans="4:4" x14ac:dyDescent="0.25">
      <c r="D129" s="65"/>
    </row>
    <row r="130" spans="4:4" x14ac:dyDescent="0.25">
      <c r="D130" s="65"/>
    </row>
    <row r="131" spans="4:4" x14ac:dyDescent="0.25">
      <c r="D131" s="65"/>
    </row>
    <row r="132" spans="4:4" x14ac:dyDescent="0.25">
      <c r="D132" s="65"/>
    </row>
    <row r="133" spans="4:4" x14ac:dyDescent="0.25">
      <c r="D133" s="65"/>
    </row>
    <row r="134" spans="4:4" x14ac:dyDescent="0.25">
      <c r="D134" s="65"/>
    </row>
    <row r="135" spans="4:4" x14ac:dyDescent="0.25">
      <c r="D135" s="65"/>
    </row>
    <row r="136" spans="4:4" x14ac:dyDescent="0.25">
      <c r="D136" s="65"/>
    </row>
    <row r="137" spans="4:4" x14ac:dyDescent="0.25">
      <c r="D137" s="65"/>
    </row>
    <row r="138" spans="4:4" x14ac:dyDescent="0.25">
      <c r="D138" s="65"/>
    </row>
    <row r="139" spans="4:4" x14ac:dyDescent="0.25">
      <c r="D139" s="65"/>
    </row>
    <row r="140" spans="4:4" x14ac:dyDescent="0.25">
      <c r="D140" s="65"/>
    </row>
    <row r="141" spans="4:4" x14ac:dyDescent="0.25">
      <c r="D141" s="65"/>
    </row>
    <row r="142" spans="4:4" x14ac:dyDescent="0.25">
      <c r="D142" s="65"/>
    </row>
    <row r="143" spans="4:4" x14ac:dyDescent="0.25">
      <c r="D143" s="65"/>
    </row>
    <row r="144" spans="4:4" x14ac:dyDescent="0.25">
      <c r="D144" s="65"/>
    </row>
    <row r="145" spans="4:4" x14ac:dyDescent="0.25">
      <c r="D145" s="65"/>
    </row>
    <row r="146" spans="4:4" x14ac:dyDescent="0.25">
      <c r="D146" s="65"/>
    </row>
    <row r="147" spans="4:4" x14ac:dyDescent="0.25">
      <c r="D147" s="65"/>
    </row>
    <row r="148" spans="4:4" x14ac:dyDescent="0.25">
      <c r="D148" s="65"/>
    </row>
    <row r="149" spans="4:4" x14ac:dyDescent="0.25">
      <c r="D149" s="65"/>
    </row>
    <row r="150" spans="4:4" x14ac:dyDescent="0.25">
      <c r="D150" s="65"/>
    </row>
    <row r="151" spans="4:4" x14ac:dyDescent="0.25">
      <c r="D151" s="65"/>
    </row>
    <row r="152" spans="4:4" x14ac:dyDescent="0.25">
      <c r="D152" s="65"/>
    </row>
    <row r="153" spans="4:4" x14ac:dyDescent="0.25">
      <c r="D153" s="65"/>
    </row>
    <row r="154" spans="4:4" x14ac:dyDescent="0.25">
      <c r="D154" s="65"/>
    </row>
    <row r="155" spans="4:4" x14ac:dyDescent="0.25">
      <c r="D155" s="65"/>
    </row>
    <row r="156" spans="4:4" x14ac:dyDescent="0.25">
      <c r="D156" s="65"/>
    </row>
    <row r="157" spans="4:4" x14ac:dyDescent="0.25">
      <c r="D157" s="65"/>
    </row>
    <row r="158" spans="4:4" x14ac:dyDescent="0.25">
      <c r="D158" s="65"/>
    </row>
    <row r="159" spans="4:4" x14ac:dyDescent="0.25">
      <c r="D159" s="65"/>
    </row>
    <row r="160" spans="4:4" x14ac:dyDescent="0.25">
      <c r="D160" s="65"/>
    </row>
    <row r="161" spans="4:4" x14ac:dyDescent="0.25">
      <c r="D161" s="65"/>
    </row>
    <row r="162" spans="4:4" x14ac:dyDescent="0.25">
      <c r="D162" s="65"/>
    </row>
    <row r="163" spans="4:4" x14ac:dyDescent="0.25">
      <c r="D163" s="65"/>
    </row>
    <row r="164" spans="4:4" x14ac:dyDescent="0.25">
      <c r="D164" s="65"/>
    </row>
    <row r="165" spans="4:4" x14ac:dyDescent="0.25">
      <c r="D165" s="65"/>
    </row>
    <row r="166" spans="4:4" x14ac:dyDescent="0.25">
      <c r="D166" s="65"/>
    </row>
    <row r="167" spans="4:4" x14ac:dyDescent="0.25">
      <c r="D167" s="65"/>
    </row>
    <row r="168" spans="4:4" x14ac:dyDescent="0.25">
      <c r="D168" s="65"/>
    </row>
    <row r="169" spans="4:4" x14ac:dyDescent="0.25">
      <c r="D169" s="65"/>
    </row>
    <row r="170" spans="4:4" x14ac:dyDescent="0.25">
      <c r="D170" s="65"/>
    </row>
    <row r="171" spans="4:4" x14ac:dyDescent="0.25">
      <c r="D171" s="65"/>
    </row>
    <row r="172" spans="4:4" x14ac:dyDescent="0.25">
      <c r="D172" s="65"/>
    </row>
    <row r="173" spans="4:4" x14ac:dyDescent="0.25">
      <c r="D173" s="65"/>
    </row>
    <row r="174" spans="4:4" x14ac:dyDescent="0.25">
      <c r="D174" s="65"/>
    </row>
    <row r="175" spans="4:4" x14ac:dyDescent="0.25">
      <c r="D175" s="65"/>
    </row>
    <row r="176" spans="4:4" x14ac:dyDescent="0.25">
      <c r="D176" s="65"/>
    </row>
    <row r="177" spans="4:4" x14ac:dyDescent="0.25">
      <c r="D177" s="65"/>
    </row>
    <row r="178" spans="4:4" x14ac:dyDescent="0.25">
      <c r="D178" s="65"/>
    </row>
    <row r="179" spans="4:4" x14ac:dyDescent="0.25">
      <c r="D179" s="65"/>
    </row>
    <row r="180" spans="4:4" x14ac:dyDescent="0.25">
      <c r="D180" s="65"/>
    </row>
    <row r="181" spans="4:4" x14ac:dyDescent="0.25">
      <c r="D181" s="65"/>
    </row>
    <row r="182" spans="4:4" x14ac:dyDescent="0.25">
      <c r="D182" s="65"/>
    </row>
    <row r="183" spans="4:4" x14ac:dyDescent="0.25">
      <c r="D183" s="65"/>
    </row>
    <row r="184" spans="4:4" x14ac:dyDescent="0.25">
      <c r="D184" s="65"/>
    </row>
    <row r="185" spans="4:4" x14ac:dyDescent="0.25">
      <c r="D185" s="65"/>
    </row>
    <row r="186" spans="4:4" x14ac:dyDescent="0.25">
      <c r="D186" s="65"/>
    </row>
    <row r="187" spans="4:4" x14ac:dyDescent="0.25">
      <c r="D187" s="65"/>
    </row>
    <row r="188" spans="4:4" x14ac:dyDescent="0.25">
      <c r="D188" s="65"/>
    </row>
    <row r="189" spans="4:4" x14ac:dyDescent="0.25">
      <c r="D189" s="65"/>
    </row>
    <row r="190" spans="4:4" x14ac:dyDescent="0.25">
      <c r="D190" s="65"/>
    </row>
    <row r="191" spans="4:4" x14ac:dyDescent="0.25">
      <c r="D191" s="65"/>
    </row>
    <row r="192" spans="4:4" x14ac:dyDescent="0.25">
      <c r="D192" s="65"/>
    </row>
    <row r="193" spans="4:4" x14ac:dyDescent="0.25">
      <c r="D193" s="65"/>
    </row>
    <row r="194" spans="4:4" x14ac:dyDescent="0.25">
      <c r="D194" s="65"/>
    </row>
    <row r="195" spans="4:4" x14ac:dyDescent="0.25">
      <c r="D195" s="65"/>
    </row>
    <row r="196" spans="4:4" x14ac:dyDescent="0.25">
      <c r="D196" s="65"/>
    </row>
    <row r="197" spans="4:4" x14ac:dyDescent="0.25">
      <c r="D197" s="65"/>
    </row>
    <row r="198" spans="4:4" x14ac:dyDescent="0.25">
      <c r="D198" s="65"/>
    </row>
    <row r="199" spans="4:4" x14ac:dyDescent="0.25">
      <c r="D199" s="65"/>
    </row>
    <row r="200" spans="4:4" x14ac:dyDescent="0.25">
      <c r="D200" s="65"/>
    </row>
    <row r="201" spans="4:4" x14ac:dyDescent="0.25">
      <c r="D201" s="65"/>
    </row>
    <row r="202" spans="4:4" x14ac:dyDescent="0.25">
      <c r="D202" s="65"/>
    </row>
    <row r="203" spans="4:4" x14ac:dyDescent="0.25">
      <c r="D203" s="65"/>
    </row>
    <row r="204" spans="4:4" x14ac:dyDescent="0.25">
      <c r="D204" s="65"/>
    </row>
    <row r="205" spans="4:4" x14ac:dyDescent="0.25">
      <c r="D205" s="65"/>
    </row>
    <row r="206" spans="4:4" x14ac:dyDescent="0.25">
      <c r="D206" s="65"/>
    </row>
    <row r="207" spans="4:4" x14ac:dyDescent="0.25">
      <c r="D207" s="65"/>
    </row>
    <row r="208" spans="4:4" x14ac:dyDescent="0.25">
      <c r="D208" s="65"/>
    </row>
    <row r="209" spans="4:4" x14ac:dyDescent="0.25">
      <c r="D209" s="65"/>
    </row>
    <row r="210" spans="4:4" x14ac:dyDescent="0.25">
      <c r="D210" s="65"/>
    </row>
    <row r="211" spans="4:4" x14ac:dyDescent="0.25">
      <c r="D211" s="65"/>
    </row>
    <row r="212" spans="4:4" x14ac:dyDescent="0.25">
      <c r="D212" s="65"/>
    </row>
    <row r="213" spans="4:4" x14ac:dyDescent="0.25">
      <c r="D213" s="65"/>
    </row>
    <row r="214" spans="4:4" x14ac:dyDescent="0.25">
      <c r="D214" s="65"/>
    </row>
    <row r="215" spans="4:4" x14ac:dyDescent="0.25">
      <c r="D215" s="65"/>
    </row>
    <row r="216" spans="4:4" x14ac:dyDescent="0.25">
      <c r="D216" s="65"/>
    </row>
    <row r="217" spans="4:4" x14ac:dyDescent="0.25">
      <c r="D217" s="65"/>
    </row>
    <row r="218" spans="4:4" x14ac:dyDescent="0.25">
      <c r="D218" s="65"/>
    </row>
    <row r="219" spans="4:4" x14ac:dyDescent="0.25">
      <c r="D219" s="65"/>
    </row>
    <row r="220" spans="4:4" x14ac:dyDescent="0.25">
      <c r="D220" s="65"/>
    </row>
    <row r="221" spans="4:4" x14ac:dyDescent="0.25">
      <c r="D221" s="65"/>
    </row>
    <row r="222" spans="4:4" x14ac:dyDescent="0.25">
      <c r="D222" s="65"/>
    </row>
    <row r="223" spans="4:4" x14ac:dyDescent="0.25">
      <c r="D223" s="65"/>
    </row>
    <row r="224" spans="4:4" x14ac:dyDescent="0.25">
      <c r="D224" s="65"/>
    </row>
    <row r="225" spans="4:4" x14ac:dyDescent="0.25">
      <c r="D225" s="65"/>
    </row>
    <row r="226" spans="4:4" x14ac:dyDescent="0.25">
      <c r="D226" s="65"/>
    </row>
    <row r="227" spans="4:4" x14ac:dyDescent="0.25">
      <c r="D227" s="65"/>
    </row>
    <row r="228" spans="4:4" x14ac:dyDescent="0.25">
      <c r="D228" s="65"/>
    </row>
    <row r="229" spans="4:4" x14ac:dyDescent="0.25">
      <c r="D229" s="65"/>
    </row>
    <row r="230" spans="4:4" x14ac:dyDescent="0.25">
      <c r="D230" s="65"/>
    </row>
    <row r="231" spans="4:4" x14ac:dyDescent="0.25">
      <c r="D231" s="65"/>
    </row>
    <row r="232" spans="4:4" x14ac:dyDescent="0.25">
      <c r="D232" s="65"/>
    </row>
    <row r="233" spans="4:4" x14ac:dyDescent="0.25">
      <c r="D233" s="65"/>
    </row>
    <row r="234" spans="4:4" x14ac:dyDescent="0.25">
      <c r="D234" s="65"/>
    </row>
    <row r="235" spans="4:4" x14ac:dyDescent="0.25">
      <c r="D235" s="65"/>
    </row>
    <row r="236" spans="4:4" x14ac:dyDescent="0.25">
      <c r="D236" s="65"/>
    </row>
    <row r="237" spans="4:4" x14ac:dyDescent="0.25">
      <c r="D237" s="65"/>
    </row>
    <row r="238" spans="4:4" x14ac:dyDescent="0.25">
      <c r="D238" s="65"/>
    </row>
    <row r="239" spans="4:4" x14ac:dyDescent="0.25">
      <c r="D239" s="65"/>
    </row>
    <row r="240" spans="4:4" x14ac:dyDescent="0.25">
      <c r="D240" s="65"/>
    </row>
    <row r="241" spans="4:4" x14ac:dyDescent="0.25">
      <c r="D241" s="65"/>
    </row>
    <row r="242" spans="4:4" x14ac:dyDescent="0.25">
      <c r="D242" s="65"/>
    </row>
    <row r="243" spans="4:4" x14ac:dyDescent="0.25">
      <c r="D243" s="65"/>
    </row>
    <row r="244" spans="4:4" x14ac:dyDescent="0.25">
      <c r="D244" s="65"/>
    </row>
    <row r="245" spans="4:4" x14ac:dyDescent="0.25">
      <c r="D245" s="65"/>
    </row>
    <row r="246" spans="4:4" x14ac:dyDescent="0.25">
      <c r="D246" s="65"/>
    </row>
    <row r="247" spans="4:4" x14ac:dyDescent="0.25">
      <c r="D247" s="65"/>
    </row>
    <row r="248" spans="4:4" x14ac:dyDescent="0.25">
      <c r="D248" s="65"/>
    </row>
    <row r="249" spans="4:4" x14ac:dyDescent="0.25">
      <c r="D249" s="65"/>
    </row>
    <row r="250" spans="4:4" x14ac:dyDescent="0.25">
      <c r="D250" s="65"/>
    </row>
    <row r="251" spans="4:4" x14ac:dyDescent="0.25">
      <c r="D251" s="65"/>
    </row>
    <row r="252" spans="4:4" x14ac:dyDescent="0.25">
      <c r="D252" s="65"/>
    </row>
    <row r="253" spans="4:4" x14ac:dyDescent="0.25">
      <c r="D253" s="65"/>
    </row>
    <row r="254" spans="4:4" x14ac:dyDescent="0.25">
      <c r="D254" s="65"/>
    </row>
    <row r="255" spans="4:4" x14ac:dyDescent="0.25">
      <c r="D255" s="65"/>
    </row>
    <row r="256" spans="4:4" x14ac:dyDescent="0.25">
      <c r="D256" s="65"/>
    </row>
    <row r="257" spans="4:4" x14ac:dyDescent="0.25">
      <c r="D257" s="65"/>
    </row>
    <row r="258" spans="4:4" x14ac:dyDescent="0.25">
      <c r="D258" s="65"/>
    </row>
    <row r="259" spans="4:4" x14ac:dyDescent="0.25">
      <c r="D259" s="65"/>
    </row>
    <row r="260" spans="4:4" x14ac:dyDescent="0.25">
      <c r="D260" s="65"/>
    </row>
    <row r="261" spans="4:4" x14ac:dyDescent="0.25">
      <c r="D261" s="65"/>
    </row>
    <row r="262" spans="4:4" x14ac:dyDescent="0.25">
      <c r="D262" s="65"/>
    </row>
    <row r="263" spans="4:4" x14ac:dyDescent="0.25">
      <c r="D263" s="65"/>
    </row>
    <row r="264" spans="4:4" x14ac:dyDescent="0.25">
      <c r="D264" s="65"/>
    </row>
    <row r="265" spans="4:4" x14ac:dyDescent="0.25">
      <c r="D265" s="65"/>
    </row>
    <row r="266" spans="4:4" x14ac:dyDescent="0.25">
      <c r="D266" s="65"/>
    </row>
    <row r="267" spans="4:4" x14ac:dyDescent="0.25">
      <c r="D267" s="65"/>
    </row>
    <row r="268" spans="4:4" x14ac:dyDescent="0.25">
      <c r="D268" s="65"/>
    </row>
    <row r="269" spans="4:4" x14ac:dyDescent="0.25">
      <c r="D269" s="65"/>
    </row>
    <row r="270" spans="4:4" x14ac:dyDescent="0.25">
      <c r="D270" s="65"/>
    </row>
    <row r="271" spans="4:4" x14ac:dyDescent="0.25">
      <c r="D271" s="65"/>
    </row>
    <row r="272" spans="4:4" x14ac:dyDescent="0.25">
      <c r="D272" s="65"/>
    </row>
    <row r="273" spans="4:4" x14ac:dyDescent="0.25">
      <c r="D273" s="65"/>
    </row>
    <row r="274" spans="4:4" x14ac:dyDescent="0.25">
      <c r="D274" s="65"/>
    </row>
    <row r="275" spans="4:4" x14ac:dyDescent="0.25">
      <c r="D275" s="65"/>
    </row>
    <row r="276" spans="4:4" x14ac:dyDescent="0.25">
      <c r="D276" s="65"/>
    </row>
    <row r="277" spans="4:4" x14ac:dyDescent="0.25">
      <c r="D277" s="65"/>
    </row>
    <row r="278" spans="4:4" x14ac:dyDescent="0.25">
      <c r="D278" s="65"/>
    </row>
    <row r="279" spans="4:4" x14ac:dyDescent="0.25">
      <c r="D279" s="65"/>
    </row>
    <row r="280" spans="4:4" x14ac:dyDescent="0.25">
      <c r="D280" s="65"/>
    </row>
    <row r="281" spans="4:4" x14ac:dyDescent="0.25">
      <c r="D281" s="65"/>
    </row>
    <row r="282" spans="4:4" x14ac:dyDescent="0.25">
      <c r="D282" s="65"/>
    </row>
    <row r="283" spans="4:4" x14ac:dyDescent="0.25">
      <c r="D283" s="65"/>
    </row>
    <row r="284" spans="4:4" x14ac:dyDescent="0.25">
      <c r="D284" s="65"/>
    </row>
    <row r="285" spans="4:4" x14ac:dyDescent="0.25">
      <c r="D285" s="65"/>
    </row>
    <row r="286" spans="4:4" x14ac:dyDescent="0.25">
      <c r="D286" s="65"/>
    </row>
    <row r="287" spans="4:4" x14ac:dyDescent="0.25">
      <c r="D287" s="65"/>
    </row>
    <row r="288" spans="4:4" x14ac:dyDescent="0.25">
      <c r="D288" s="65"/>
    </row>
    <row r="289" spans="4:4" x14ac:dyDescent="0.25">
      <c r="D289" s="65"/>
    </row>
    <row r="290" spans="4:4" x14ac:dyDescent="0.25">
      <c r="D290" s="65"/>
    </row>
    <row r="291" spans="4:4" x14ac:dyDescent="0.25">
      <c r="D291" s="65"/>
    </row>
    <row r="292" spans="4:4" x14ac:dyDescent="0.25">
      <c r="D292" s="65"/>
    </row>
    <row r="293" spans="4:4" x14ac:dyDescent="0.25">
      <c r="D293" s="65"/>
    </row>
    <row r="294" spans="4:4" x14ac:dyDescent="0.25">
      <c r="D294" s="65"/>
    </row>
    <row r="295" spans="4:4" x14ac:dyDescent="0.25">
      <c r="D295" s="65"/>
    </row>
    <row r="296" spans="4:4" x14ac:dyDescent="0.25">
      <c r="D296" s="65"/>
    </row>
    <row r="297" spans="4:4" x14ac:dyDescent="0.25">
      <c r="D297" s="65"/>
    </row>
    <row r="298" spans="4:4" x14ac:dyDescent="0.25">
      <c r="D298" s="65"/>
    </row>
    <row r="299" spans="4:4" x14ac:dyDescent="0.25">
      <c r="D299" s="65"/>
    </row>
    <row r="300" spans="4:4" x14ac:dyDescent="0.25">
      <c r="D300" s="65"/>
    </row>
    <row r="301" spans="4:4" x14ac:dyDescent="0.25">
      <c r="D301" s="65"/>
    </row>
    <row r="302" spans="4:4" x14ac:dyDescent="0.25">
      <c r="D302" s="65"/>
    </row>
    <row r="303" spans="4:4" x14ac:dyDescent="0.25">
      <c r="D303" s="65"/>
    </row>
    <row r="304" spans="4:4" x14ac:dyDescent="0.25">
      <c r="D304" s="65"/>
    </row>
    <row r="305" spans="4:4" x14ac:dyDescent="0.25">
      <c r="D305" s="65"/>
    </row>
    <row r="306" spans="4:4" x14ac:dyDescent="0.25">
      <c r="D306" s="65"/>
    </row>
    <row r="307" spans="4:4" x14ac:dyDescent="0.25">
      <c r="D307" s="65"/>
    </row>
    <row r="308" spans="4:4" x14ac:dyDescent="0.25">
      <c r="D308" s="65"/>
    </row>
    <row r="309" spans="4:4" x14ac:dyDescent="0.25">
      <c r="D309" s="65"/>
    </row>
    <row r="310" spans="4:4" x14ac:dyDescent="0.25">
      <c r="D310" s="65"/>
    </row>
    <row r="311" spans="4:4" x14ac:dyDescent="0.25">
      <c r="D311" s="65"/>
    </row>
    <row r="312" spans="4:4" x14ac:dyDescent="0.25">
      <c r="D312" s="65"/>
    </row>
    <row r="313" spans="4:4" x14ac:dyDescent="0.25">
      <c r="D313" s="65"/>
    </row>
    <row r="314" spans="4:4" x14ac:dyDescent="0.25">
      <c r="D314" s="65"/>
    </row>
    <row r="315" spans="4:4" x14ac:dyDescent="0.25">
      <c r="D315" s="65"/>
    </row>
    <row r="316" spans="4:4" x14ac:dyDescent="0.25">
      <c r="D316" s="65"/>
    </row>
    <row r="317" spans="4:4" x14ac:dyDescent="0.25">
      <c r="D317" s="65"/>
    </row>
    <row r="318" spans="4:4" x14ac:dyDescent="0.25">
      <c r="D318" s="65"/>
    </row>
    <row r="319" spans="4:4" x14ac:dyDescent="0.25">
      <c r="D319" s="65"/>
    </row>
    <row r="320" spans="4:4" x14ac:dyDescent="0.25">
      <c r="D320" s="65"/>
    </row>
    <row r="321" spans="4:4" x14ac:dyDescent="0.25">
      <c r="D321" s="65"/>
    </row>
    <row r="322" spans="4:4" x14ac:dyDescent="0.25">
      <c r="D322" s="65"/>
    </row>
    <row r="323" spans="4:4" x14ac:dyDescent="0.25">
      <c r="D323" s="65"/>
    </row>
    <row r="324" spans="4:4" x14ac:dyDescent="0.25">
      <c r="D324" s="65"/>
    </row>
    <row r="325" spans="4:4" x14ac:dyDescent="0.25">
      <c r="D325" s="65"/>
    </row>
    <row r="326" spans="4:4" x14ac:dyDescent="0.25">
      <c r="D326" s="65"/>
    </row>
    <row r="327" spans="4:4" x14ac:dyDescent="0.25">
      <c r="D327" s="65"/>
    </row>
    <row r="328" spans="4:4" x14ac:dyDescent="0.25">
      <c r="D328" s="65"/>
    </row>
    <row r="329" spans="4:4" x14ac:dyDescent="0.25">
      <c r="D329" s="65"/>
    </row>
    <row r="330" spans="4:4" x14ac:dyDescent="0.25">
      <c r="D330" s="65"/>
    </row>
    <row r="331" spans="4:4" x14ac:dyDescent="0.25">
      <c r="D331" s="65"/>
    </row>
    <row r="332" spans="4:4" x14ac:dyDescent="0.25">
      <c r="D332" s="65"/>
    </row>
    <row r="333" spans="4:4" x14ac:dyDescent="0.25">
      <c r="D333" s="65"/>
    </row>
    <row r="334" spans="4:4" x14ac:dyDescent="0.25">
      <c r="D334" s="65"/>
    </row>
    <row r="335" spans="4:4" x14ac:dyDescent="0.25">
      <c r="D335" s="65"/>
    </row>
    <row r="336" spans="4:4" x14ac:dyDescent="0.25">
      <c r="D336" s="65"/>
    </row>
    <row r="337" spans="4:4" x14ac:dyDescent="0.25">
      <c r="D337" s="65"/>
    </row>
    <row r="338" spans="4:4" x14ac:dyDescent="0.25">
      <c r="D338" s="65"/>
    </row>
    <row r="339" spans="4:4" x14ac:dyDescent="0.25">
      <c r="D339" s="65"/>
    </row>
    <row r="340" spans="4:4" x14ac:dyDescent="0.25">
      <c r="D340" s="65"/>
    </row>
    <row r="341" spans="4:4" x14ac:dyDescent="0.25">
      <c r="D341" s="65"/>
    </row>
    <row r="342" spans="4:4" x14ac:dyDescent="0.25">
      <c r="D342" s="65"/>
    </row>
    <row r="343" spans="4:4" x14ac:dyDescent="0.25">
      <c r="D343" s="65"/>
    </row>
    <row r="344" spans="4:4" x14ac:dyDescent="0.25">
      <c r="D344" s="65"/>
    </row>
    <row r="345" spans="4:4" x14ac:dyDescent="0.25">
      <c r="D345" s="65"/>
    </row>
    <row r="346" spans="4:4" x14ac:dyDescent="0.25">
      <c r="D346" s="65"/>
    </row>
    <row r="347" spans="4:4" x14ac:dyDescent="0.25">
      <c r="D347" s="65"/>
    </row>
    <row r="348" spans="4:4" x14ac:dyDescent="0.25">
      <c r="D348" s="65"/>
    </row>
    <row r="349" spans="4:4" x14ac:dyDescent="0.25">
      <c r="D349" s="65"/>
    </row>
    <row r="350" spans="4:4" x14ac:dyDescent="0.25">
      <c r="D350" s="65"/>
    </row>
    <row r="351" spans="4:4" x14ac:dyDescent="0.25">
      <c r="D351" s="65"/>
    </row>
    <row r="352" spans="4:4" x14ac:dyDescent="0.25">
      <c r="D352" s="65"/>
    </row>
    <row r="353" spans="4:4" x14ac:dyDescent="0.25">
      <c r="D353" s="65"/>
    </row>
    <row r="354" spans="4:4" x14ac:dyDescent="0.25">
      <c r="D354" s="65"/>
    </row>
    <row r="355" spans="4:4" x14ac:dyDescent="0.25">
      <c r="D355" s="65"/>
    </row>
    <row r="356" spans="4:4" x14ac:dyDescent="0.25">
      <c r="D356" s="65"/>
    </row>
    <row r="357" spans="4:4" x14ac:dyDescent="0.25">
      <c r="D357" s="65"/>
    </row>
    <row r="358" spans="4:4" x14ac:dyDescent="0.25">
      <c r="D358" s="65"/>
    </row>
    <row r="359" spans="4:4" x14ac:dyDescent="0.25">
      <c r="D359" s="65"/>
    </row>
    <row r="360" spans="4:4" x14ac:dyDescent="0.25">
      <c r="D360" s="65"/>
    </row>
    <row r="361" spans="4:4" x14ac:dyDescent="0.25">
      <c r="D361" s="65"/>
    </row>
    <row r="362" spans="4:4" x14ac:dyDescent="0.25">
      <c r="D362" s="65"/>
    </row>
    <row r="363" spans="4:4" x14ac:dyDescent="0.25">
      <c r="D363" s="65"/>
    </row>
    <row r="364" spans="4:4" x14ac:dyDescent="0.25">
      <c r="D364" s="65"/>
    </row>
    <row r="365" spans="4:4" x14ac:dyDescent="0.25">
      <c r="D365" s="65"/>
    </row>
    <row r="366" spans="4:4" x14ac:dyDescent="0.25">
      <c r="D366" s="65"/>
    </row>
    <row r="367" spans="4:4" x14ac:dyDescent="0.25">
      <c r="D367" s="65"/>
    </row>
    <row r="368" spans="4:4" x14ac:dyDescent="0.25">
      <c r="D368" s="65"/>
    </row>
    <row r="369" spans="4:4" x14ac:dyDescent="0.25">
      <c r="D369" s="65"/>
    </row>
    <row r="370" spans="4:4" x14ac:dyDescent="0.25">
      <c r="D370" s="65"/>
    </row>
    <row r="371" spans="4:4" x14ac:dyDescent="0.25">
      <c r="D371" s="65"/>
    </row>
    <row r="372" spans="4:4" x14ac:dyDescent="0.25">
      <c r="D372" s="65"/>
    </row>
    <row r="373" spans="4:4" x14ac:dyDescent="0.25">
      <c r="D373" s="65"/>
    </row>
    <row r="374" spans="4:4" x14ac:dyDescent="0.25">
      <c r="D374" s="65"/>
    </row>
    <row r="375" spans="4:4" x14ac:dyDescent="0.25">
      <c r="D375" s="65"/>
    </row>
    <row r="376" spans="4:4" x14ac:dyDescent="0.25">
      <c r="D376" s="65"/>
    </row>
    <row r="377" spans="4:4" x14ac:dyDescent="0.25">
      <c r="D377" s="65"/>
    </row>
    <row r="378" spans="4:4" x14ac:dyDescent="0.25">
      <c r="D378" s="65"/>
    </row>
    <row r="379" spans="4:4" x14ac:dyDescent="0.25">
      <c r="D379" s="65"/>
    </row>
    <row r="380" spans="4:4" x14ac:dyDescent="0.25">
      <c r="D380" s="65"/>
    </row>
    <row r="381" spans="4:4" x14ac:dyDescent="0.25">
      <c r="D381" s="65"/>
    </row>
    <row r="382" spans="4:4" x14ac:dyDescent="0.25">
      <c r="D382" s="65"/>
    </row>
    <row r="383" spans="4:4" x14ac:dyDescent="0.25">
      <c r="D383" s="65"/>
    </row>
    <row r="384" spans="4:4" x14ac:dyDescent="0.25">
      <c r="D384" s="65"/>
    </row>
    <row r="385" spans="4:4" x14ac:dyDescent="0.25">
      <c r="D385" s="65"/>
    </row>
    <row r="386" spans="4:4" x14ac:dyDescent="0.25">
      <c r="D386" s="65"/>
    </row>
    <row r="387" spans="4:4" x14ac:dyDescent="0.25">
      <c r="D387" s="65"/>
    </row>
    <row r="388" spans="4:4" x14ac:dyDescent="0.25">
      <c r="D388" s="65"/>
    </row>
    <row r="389" spans="4:4" x14ac:dyDescent="0.25">
      <c r="D389" s="65"/>
    </row>
    <row r="390" spans="4:4" x14ac:dyDescent="0.25">
      <c r="D390" s="65"/>
    </row>
    <row r="391" spans="4:4" x14ac:dyDescent="0.25">
      <c r="D391" s="65"/>
    </row>
    <row r="392" spans="4:4" x14ac:dyDescent="0.25">
      <c r="D392" s="65"/>
    </row>
    <row r="393" spans="4:4" x14ac:dyDescent="0.25">
      <c r="D393" s="65"/>
    </row>
    <row r="394" spans="4:4" x14ac:dyDescent="0.25">
      <c r="D394" s="65"/>
    </row>
    <row r="395" spans="4:4" x14ac:dyDescent="0.25">
      <c r="D395" s="65"/>
    </row>
    <row r="396" spans="4:4" x14ac:dyDescent="0.25">
      <c r="D396" s="65"/>
    </row>
    <row r="397" spans="4:4" x14ac:dyDescent="0.25">
      <c r="D397" s="65"/>
    </row>
    <row r="398" spans="4:4" x14ac:dyDescent="0.25">
      <c r="D398" s="65"/>
    </row>
    <row r="399" spans="4:4" x14ac:dyDescent="0.25">
      <c r="D399" s="65"/>
    </row>
    <row r="400" spans="4:4" x14ac:dyDescent="0.25">
      <c r="D400" s="65"/>
    </row>
    <row r="401" spans="4:4" x14ac:dyDescent="0.25">
      <c r="D401" s="65"/>
    </row>
    <row r="402" spans="4:4" x14ac:dyDescent="0.25">
      <c r="D402" s="65"/>
    </row>
    <row r="403" spans="4:4" x14ac:dyDescent="0.25">
      <c r="D403" s="65"/>
    </row>
    <row r="404" spans="4:4" x14ac:dyDescent="0.25">
      <c r="D404" s="65"/>
    </row>
    <row r="405" spans="4:4" x14ac:dyDescent="0.25">
      <c r="D405" s="65"/>
    </row>
    <row r="406" spans="4:4" x14ac:dyDescent="0.25">
      <c r="D406" s="65"/>
    </row>
    <row r="407" spans="4:4" x14ac:dyDescent="0.25">
      <c r="D407" s="65"/>
    </row>
    <row r="408" spans="4:4" x14ac:dyDescent="0.25">
      <c r="D408" s="65"/>
    </row>
    <row r="409" spans="4:4" x14ac:dyDescent="0.25">
      <c r="D409" s="65"/>
    </row>
    <row r="410" spans="4:4" x14ac:dyDescent="0.25">
      <c r="D410" s="65"/>
    </row>
    <row r="411" spans="4:4" x14ac:dyDescent="0.25">
      <c r="D411" s="65"/>
    </row>
    <row r="412" spans="4:4" x14ac:dyDescent="0.25">
      <c r="D412" s="65"/>
    </row>
    <row r="413" spans="4:4" x14ac:dyDescent="0.25">
      <c r="D413" s="65"/>
    </row>
    <row r="414" spans="4:4" x14ac:dyDescent="0.25">
      <c r="D414" s="65"/>
    </row>
    <row r="415" spans="4:4" x14ac:dyDescent="0.25">
      <c r="D415" s="65"/>
    </row>
    <row r="416" spans="4:4" x14ac:dyDescent="0.25">
      <c r="D416" s="65"/>
    </row>
    <row r="417" spans="4:4" x14ac:dyDescent="0.25">
      <c r="D417" s="65"/>
    </row>
    <row r="418" spans="4:4" x14ac:dyDescent="0.25">
      <c r="D418" s="65"/>
    </row>
    <row r="419" spans="4:4" x14ac:dyDescent="0.25">
      <c r="D419" s="65"/>
    </row>
    <row r="420" spans="4:4" x14ac:dyDescent="0.25">
      <c r="D420" s="65"/>
    </row>
    <row r="421" spans="4:4" x14ac:dyDescent="0.25">
      <c r="D421" s="65"/>
    </row>
    <row r="422" spans="4:4" x14ac:dyDescent="0.25">
      <c r="D422" s="65"/>
    </row>
    <row r="423" spans="4:4" x14ac:dyDescent="0.25">
      <c r="D423" s="65"/>
    </row>
    <row r="424" spans="4:4" x14ac:dyDescent="0.25">
      <c r="D424" s="65"/>
    </row>
    <row r="425" spans="4:4" x14ac:dyDescent="0.25">
      <c r="D425" s="65"/>
    </row>
    <row r="426" spans="4:4" x14ac:dyDescent="0.25">
      <c r="D426" s="65"/>
    </row>
    <row r="427" spans="4:4" x14ac:dyDescent="0.25">
      <c r="D427" s="65"/>
    </row>
    <row r="428" spans="4:4" x14ac:dyDescent="0.25">
      <c r="D428" s="65"/>
    </row>
    <row r="429" spans="4:4" x14ac:dyDescent="0.25">
      <c r="D429" s="65"/>
    </row>
    <row r="430" spans="4:4" x14ac:dyDescent="0.25">
      <c r="D430" s="65"/>
    </row>
    <row r="431" spans="4:4" x14ac:dyDescent="0.25">
      <c r="D431" s="65"/>
    </row>
    <row r="432" spans="4:4" x14ac:dyDescent="0.25">
      <c r="D432" s="65"/>
    </row>
    <row r="433" spans="4:4" x14ac:dyDescent="0.25">
      <c r="D433" s="65"/>
    </row>
    <row r="434" spans="4:4" x14ac:dyDescent="0.25">
      <c r="D434" s="65"/>
    </row>
    <row r="435" spans="4:4" x14ac:dyDescent="0.25">
      <c r="D435" s="65"/>
    </row>
    <row r="436" spans="4:4" x14ac:dyDescent="0.25">
      <c r="D436" s="65"/>
    </row>
    <row r="437" spans="4:4" x14ac:dyDescent="0.25">
      <c r="D437" s="65"/>
    </row>
    <row r="438" spans="4:4" x14ac:dyDescent="0.25">
      <c r="D438" s="65"/>
    </row>
    <row r="439" spans="4:4" x14ac:dyDescent="0.25">
      <c r="D439" s="65"/>
    </row>
    <row r="440" spans="4:4" x14ac:dyDescent="0.25">
      <c r="D440" s="65"/>
    </row>
    <row r="441" spans="4:4" x14ac:dyDescent="0.25">
      <c r="D441" s="65"/>
    </row>
    <row r="442" spans="4:4" x14ac:dyDescent="0.25">
      <c r="D442" s="65"/>
    </row>
    <row r="443" spans="4:4" x14ac:dyDescent="0.25">
      <c r="D443" s="65"/>
    </row>
    <row r="444" spans="4:4" x14ac:dyDescent="0.25">
      <c r="D444" s="65"/>
    </row>
    <row r="445" spans="4:4" x14ac:dyDescent="0.25">
      <c r="D445" s="65"/>
    </row>
    <row r="446" spans="4:4" x14ac:dyDescent="0.25">
      <c r="D446" s="65"/>
    </row>
    <row r="447" spans="4:4" x14ac:dyDescent="0.25">
      <c r="D447" s="65"/>
    </row>
    <row r="448" spans="4:4" x14ac:dyDescent="0.25">
      <c r="D448" s="65"/>
    </row>
    <row r="449" spans="4:4" x14ac:dyDescent="0.25">
      <c r="D449" s="65"/>
    </row>
    <row r="450" spans="4:4" x14ac:dyDescent="0.25">
      <c r="D450" s="65"/>
    </row>
    <row r="451" spans="4:4" x14ac:dyDescent="0.25">
      <c r="D451" s="65"/>
    </row>
    <row r="452" spans="4:4" x14ac:dyDescent="0.25">
      <c r="D452" s="65"/>
    </row>
    <row r="453" spans="4:4" x14ac:dyDescent="0.25">
      <c r="D453" s="65"/>
    </row>
    <row r="454" spans="4:4" x14ac:dyDescent="0.25">
      <c r="D454" s="65"/>
    </row>
    <row r="455" spans="4:4" x14ac:dyDescent="0.25">
      <c r="D455" s="65"/>
    </row>
    <row r="456" spans="4:4" x14ac:dyDescent="0.25">
      <c r="D456" s="65"/>
    </row>
    <row r="457" spans="4:4" x14ac:dyDescent="0.25">
      <c r="D457" s="65"/>
    </row>
    <row r="458" spans="4:4" x14ac:dyDescent="0.25">
      <c r="D458" s="65"/>
    </row>
    <row r="459" spans="4:4" x14ac:dyDescent="0.25">
      <c r="D459" s="65"/>
    </row>
    <row r="460" spans="4:4" x14ac:dyDescent="0.25">
      <c r="D460" s="65"/>
    </row>
    <row r="461" spans="4:4" x14ac:dyDescent="0.25">
      <c r="D461" s="65"/>
    </row>
    <row r="462" spans="4:4" x14ac:dyDescent="0.25">
      <c r="D462" s="65"/>
    </row>
    <row r="463" spans="4:4" x14ac:dyDescent="0.25">
      <c r="D463" s="65"/>
    </row>
    <row r="464" spans="4:4" x14ac:dyDescent="0.25">
      <c r="D464" s="65"/>
    </row>
    <row r="465" spans="4:4" x14ac:dyDescent="0.25">
      <c r="D465" s="65"/>
    </row>
    <row r="466" spans="4:4" x14ac:dyDescent="0.25">
      <c r="D466" s="65"/>
    </row>
    <row r="467" spans="4:4" x14ac:dyDescent="0.25">
      <c r="D467" s="65"/>
    </row>
    <row r="468" spans="4:4" x14ac:dyDescent="0.25">
      <c r="D468" s="65"/>
    </row>
    <row r="469" spans="4:4" x14ac:dyDescent="0.25">
      <c r="D469" s="65"/>
    </row>
    <row r="470" spans="4:4" x14ac:dyDescent="0.25">
      <c r="D470" s="65"/>
    </row>
    <row r="471" spans="4:4" x14ac:dyDescent="0.25">
      <c r="D471" s="65"/>
    </row>
    <row r="472" spans="4:4" x14ac:dyDescent="0.25">
      <c r="D472" s="65"/>
    </row>
    <row r="473" spans="4:4" x14ac:dyDescent="0.25">
      <c r="D473" s="65"/>
    </row>
    <row r="474" spans="4:4" x14ac:dyDescent="0.25">
      <c r="D474" s="65"/>
    </row>
    <row r="475" spans="4:4" x14ac:dyDescent="0.25">
      <c r="D475" s="65"/>
    </row>
    <row r="476" spans="4:4" x14ac:dyDescent="0.25">
      <c r="D476" s="65"/>
    </row>
    <row r="477" spans="4:4" x14ac:dyDescent="0.25">
      <c r="D477" s="65"/>
    </row>
    <row r="478" spans="4:4" x14ac:dyDescent="0.25">
      <c r="D478" s="65"/>
    </row>
    <row r="479" spans="4:4" x14ac:dyDescent="0.25">
      <c r="D479" s="65"/>
    </row>
    <row r="480" spans="4:4" x14ac:dyDescent="0.25">
      <c r="D480" s="65"/>
    </row>
    <row r="481" spans="4:4" x14ac:dyDescent="0.25">
      <c r="D481" s="65"/>
    </row>
    <row r="482" spans="4:4" x14ac:dyDescent="0.25">
      <c r="D482" s="65"/>
    </row>
    <row r="483" spans="4:4" x14ac:dyDescent="0.25">
      <c r="D483" s="65"/>
    </row>
    <row r="484" spans="4:4" x14ac:dyDescent="0.25">
      <c r="D484" s="65"/>
    </row>
    <row r="485" spans="4:4" x14ac:dyDescent="0.25">
      <c r="D485" s="65"/>
    </row>
    <row r="486" spans="4:4" x14ac:dyDescent="0.25">
      <c r="D486" s="65"/>
    </row>
    <row r="487" spans="4:4" x14ac:dyDescent="0.25">
      <c r="D487" s="65"/>
    </row>
    <row r="488" spans="4:4" x14ac:dyDescent="0.25">
      <c r="D488" s="65"/>
    </row>
    <row r="489" spans="4:4" x14ac:dyDescent="0.25">
      <c r="D489" s="65"/>
    </row>
    <row r="490" spans="4:4" x14ac:dyDescent="0.25">
      <c r="D490" s="65"/>
    </row>
    <row r="491" spans="4:4" x14ac:dyDescent="0.25">
      <c r="D491" s="65"/>
    </row>
    <row r="492" spans="4:4" x14ac:dyDescent="0.25">
      <c r="D492" s="65"/>
    </row>
    <row r="493" spans="4:4" x14ac:dyDescent="0.25">
      <c r="D493" s="65"/>
    </row>
    <row r="494" spans="4:4" x14ac:dyDescent="0.25">
      <c r="D494" s="65"/>
    </row>
    <row r="495" spans="4:4" x14ac:dyDescent="0.25">
      <c r="D495" s="65"/>
    </row>
    <row r="496" spans="4:4" x14ac:dyDescent="0.25">
      <c r="D496" s="65"/>
    </row>
    <row r="497" spans="4:4" x14ac:dyDescent="0.25">
      <c r="D497" s="65"/>
    </row>
    <row r="498" spans="4:4" x14ac:dyDescent="0.25">
      <c r="D498" s="65"/>
    </row>
    <row r="499" spans="4:4" x14ac:dyDescent="0.25">
      <c r="D499" s="65"/>
    </row>
    <row r="500" spans="4:4" x14ac:dyDescent="0.25">
      <c r="D500" s="65"/>
    </row>
    <row r="501" spans="4:4" x14ac:dyDescent="0.25">
      <c r="D501" s="65"/>
    </row>
    <row r="502" spans="4:4" x14ac:dyDescent="0.25">
      <c r="D502" s="65"/>
    </row>
    <row r="503" spans="4:4" x14ac:dyDescent="0.25">
      <c r="D503" s="65"/>
    </row>
    <row r="504" spans="4:4" x14ac:dyDescent="0.25">
      <c r="D504" s="65"/>
    </row>
    <row r="505" spans="4:4" x14ac:dyDescent="0.25">
      <c r="D505" s="65"/>
    </row>
    <row r="506" spans="4:4" x14ac:dyDescent="0.25">
      <c r="D506" s="65"/>
    </row>
    <row r="507" spans="4:4" x14ac:dyDescent="0.25">
      <c r="D507" s="65"/>
    </row>
    <row r="508" spans="4:4" x14ac:dyDescent="0.25">
      <c r="D508" s="65"/>
    </row>
    <row r="509" spans="4:4" x14ac:dyDescent="0.25">
      <c r="D509" s="65"/>
    </row>
    <row r="510" spans="4:4" x14ac:dyDescent="0.25">
      <c r="D510" s="65"/>
    </row>
    <row r="511" spans="4:4" x14ac:dyDescent="0.25">
      <c r="D511" s="65"/>
    </row>
    <row r="512" spans="4:4" x14ac:dyDescent="0.25">
      <c r="D512" s="65"/>
    </row>
    <row r="513" spans="4:4" x14ac:dyDescent="0.25">
      <c r="D513" s="65"/>
    </row>
    <row r="514" spans="4:4" x14ac:dyDescent="0.25">
      <c r="D514" s="65"/>
    </row>
    <row r="515" spans="4:4" x14ac:dyDescent="0.25">
      <c r="D515" s="65"/>
    </row>
    <row r="516" spans="4:4" x14ac:dyDescent="0.25">
      <c r="D516" s="65"/>
    </row>
    <row r="517" spans="4:4" x14ac:dyDescent="0.25">
      <c r="D517" s="65"/>
    </row>
    <row r="518" spans="4:4" x14ac:dyDescent="0.25">
      <c r="D518" s="65"/>
    </row>
    <row r="519" spans="4:4" x14ac:dyDescent="0.25">
      <c r="D519" s="65"/>
    </row>
    <row r="520" spans="4:4" x14ac:dyDescent="0.25">
      <c r="D520" s="65"/>
    </row>
    <row r="521" spans="4:4" x14ac:dyDescent="0.25">
      <c r="D521" s="65"/>
    </row>
    <row r="522" spans="4:4" x14ac:dyDescent="0.25">
      <c r="D522" s="65"/>
    </row>
    <row r="523" spans="4:4" x14ac:dyDescent="0.25">
      <c r="D523" s="65"/>
    </row>
    <row r="524" spans="4:4" x14ac:dyDescent="0.25">
      <c r="D524" s="65"/>
    </row>
    <row r="525" spans="4:4" x14ac:dyDescent="0.25">
      <c r="D525" s="65"/>
    </row>
    <row r="526" spans="4:4" x14ac:dyDescent="0.25">
      <c r="D526" s="65"/>
    </row>
    <row r="527" spans="4:4" x14ac:dyDescent="0.25">
      <c r="D527" s="65"/>
    </row>
    <row r="528" spans="4:4" x14ac:dyDescent="0.25">
      <c r="D528" s="65"/>
    </row>
    <row r="529" spans="4:4" x14ac:dyDescent="0.25">
      <c r="D529" s="65"/>
    </row>
    <row r="530" spans="4:4" x14ac:dyDescent="0.25">
      <c r="D530" s="65"/>
    </row>
    <row r="531" spans="4:4" x14ac:dyDescent="0.25">
      <c r="D531" s="65"/>
    </row>
    <row r="532" spans="4:4" x14ac:dyDescent="0.25">
      <c r="D532" s="65"/>
    </row>
    <row r="533" spans="4:4" x14ac:dyDescent="0.25">
      <c r="D533" s="65"/>
    </row>
    <row r="534" spans="4:4" x14ac:dyDescent="0.25">
      <c r="D534" s="65"/>
    </row>
    <row r="535" spans="4:4" x14ac:dyDescent="0.25">
      <c r="D535" s="65"/>
    </row>
    <row r="536" spans="4:4" x14ac:dyDescent="0.25">
      <c r="D536" s="65"/>
    </row>
    <row r="537" spans="4:4" x14ac:dyDescent="0.25">
      <c r="D537" s="65"/>
    </row>
    <row r="538" spans="4:4" x14ac:dyDescent="0.25">
      <c r="D538" s="65"/>
    </row>
    <row r="539" spans="4:4" x14ac:dyDescent="0.25">
      <c r="D539" s="65"/>
    </row>
    <row r="540" spans="4:4" x14ac:dyDescent="0.25">
      <c r="D540" s="65"/>
    </row>
    <row r="541" spans="4:4" x14ac:dyDescent="0.25">
      <c r="D541" s="65"/>
    </row>
    <row r="542" spans="4:4" x14ac:dyDescent="0.25">
      <c r="D542" s="65"/>
    </row>
    <row r="543" spans="4:4" x14ac:dyDescent="0.25">
      <c r="D543" s="65"/>
    </row>
    <row r="544" spans="4:4" x14ac:dyDescent="0.25">
      <c r="D544" s="65"/>
    </row>
    <row r="545" spans="4:4" x14ac:dyDescent="0.25">
      <c r="D545" s="65"/>
    </row>
    <row r="546" spans="4:4" x14ac:dyDescent="0.25">
      <c r="D546" s="65"/>
    </row>
    <row r="547" spans="4:4" x14ac:dyDescent="0.25">
      <c r="D547" s="65"/>
    </row>
    <row r="548" spans="4:4" x14ac:dyDescent="0.25">
      <c r="D548" s="65"/>
    </row>
    <row r="549" spans="4:4" x14ac:dyDescent="0.25">
      <c r="D549" s="65"/>
    </row>
    <row r="550" spans="4:4" x14ac:dyDescent="0.25">
      <c r="D550" s="65"/>
    </row>
    <row r="551" spans="4:4" x14ac:dyDescent="0.25">
      <c r="D551" s="65"/>
    </row>
    <row r="552" spans="4:4" x14ac:dyDescent="0.25">
      <c r="D552" s="65"/>
    </row>
    <row r="553" spans="4:4" x14ac:dyDescent="0.25">
      <c r="D553" s="65"/>
    </row>
    <row r="554" spans="4:4" x14ac:dyDescent="0.25">
      <c r="D554" s="65"/>
    </row>
    <row r="555" spans="4:4" x14ac:dyDescent="0.25">
      <c r="D555" s="65"/>
    </row>
    <row r="556" spans="4:4" x14ac:dyDescent="0.25">
      <c r="D556" s="65"/>
    </row>
    <row r="557" spans="4:4" x14ac:dyDescent="0.25">
      <c r="D557" s="65"/>
    </row>
    <row r="558" spans="4:4" x14ac:dyDescent="0.25">
      <c r="D558" s="65"/>
    </row>
    <row r="559" spans="4:4" x14ac:dyDescent="0.25">
      <c r="D559" s="65"/>
    </row>
    <row r="560" spans="4:4" x14ac:dyDescent="0.25">
      <c r="D560" s="65"/>
    </row>
    <row r="561" spans="4:4" x14ac:dyDescent="0.25">
      <c r="D561" s="65"/>
    </row>
    <row r="562" spans="4:4" x14ac:dyDescent="0.25">
      <c r="D562" s="65"/>
    </row>
    <row r="563" spans="4:4" x14ac:dyDescent="0.25">
      <c r="D563" s="65"/>
    </row>
    <row r="564" spans="4:4" x14ac:dyDescent="0.25">
      <c r="D564" s="65"/>
    </row>
    <row r="565" spans="4:4" x14ac:dyDescent="0.25">
      <c r="D565" s="65"/>
    </row>
    <row r="566" spans="4:4" x14ac:dyDescent="0.25">
      <c r="D566" s="65"/>
    </row>
    <row r="567" spans="4:4" x14ac:dyDescent="0.25">
      <c r="D567" s="65"/>
    </row>
    <row r="568" spans="4:4" x14ac:dyDescent="0.25">
      <c r="D568" s="65"/>
    </row>
    <row r="569" spans="4:4" x14ac:dyDescent="0.25">
      <c r="D569" s="65"/>
    </row>
    <row r="570" spans="4:4" x14ac:dyDescent="0.25">
      <c r="D570" s="65"/>
    </row>
    <row r="571" spans="4:4" x14ac:dyDescent="0.25">
      <c r="D571" s="65"/>
    </row>
    <row r="572" spans="4:4" x14ac:dyDescent="0.25">
      <c r="D572" s="65"/>
    </row>
    <row r="573" spans="4:4" x14ac:dyDescent="0.25">
      <c r="D573" s="65"/>
    </row>
    <row r="574" spans="4:4" x14ac:dyDescent="0.25">
      <c r="D574" s="65"/>
    </row>
    <row r="575" spans="4:4" x14ac:dyDescent="0.25">
      <c r="D575" s="65"/>
    </row>
    <row r="576" spans="4:4" x14ac:dyDescent="0.25">
      <c r="D576" s="65"/>
    </row>
    <row r="577" spans="4:4" x14ac:dyDescent="0.25">
      <c r="D577" s="65"/>
    </row>
    <row r="578" spans="4:4" x14ac:dyDescent="0.25">
      <c r="D578" s="65"/>
    </row>
    <row r="579" spans="4:4" x14ac:dyDescent="0.25">
      <c r="D579" s="65"/>
    </row>
    <row r="580" spans="4:4" x14ac:dyDescent="0.25">
      <c r="D580" s="65"/>
    </row>
    <row r="581" spans="4:4" x14ac:dyDescent="0.25">
      <c r="D581" s="65"/>
    </row>
    <row r="582" spans="4:4" x14ac:dyDescent="0.25">
      <c r="D582" s="65"/>
    </row>
    <row r="583" spans="4:4" x14ac:dyDescent="0.25">
      <c r="D583" s="65"/>
    </row>
    <row r="584" spans="4:4" x14ac:dyDescent="0.25">
      <c r="D584" s="65"/>
    </row>
    <row r="585" spans="4:4" x14ac:dyDescent="0.25">
      <c r="D585" s="65"/>
    </row>
    <row r="586" spans="4:4" x14ac:dyDescent="0.25">
      <c r="D586" s="65"/>
    </row>
    <row r="587" spans="4:4" x14ac:dyDescent="0.25">
      <c r="D587" s="65"/>
    </row>
    <row r="588" spans="4:4" x14ac:dyDescent="0.25">
      <c r="D588" s="65"/>
    </row>
    <row r="589" spans="4:4" x14ac:dyDescent="0.25">
      <c r="D589" s="65"/>
    </row>
    <row r="590" spans="4:4" x14ac:dyDescent="0.25">
      <c r="D590" s="65"/>
    </row>
    <row r="591" spans="4:4" x14ac:dyDescent="0.25">
      <c r="D591" s="65"/>
    </row>
    <row r="592" spans="4:4" x14ac:dyDescent="0.25">
      <c r="D592" s="65"/>
    </row>
    <row r="593" spans="4:4" x14ac:dyDescent="0.25">
      <c r="D593" s="65"/>
    </row>
    <row r="594" spans="4:4" x14ac:dyDescent="0.25">
      <c r="D594" s="65"/>
    </row>
    <row r="595" spans="4:4" x14ac:dyDescent="0.25">
      <c r="D595" s="65"/>
    </row>
    <row r="596" spans="4:4" x14ac:dyDescent="0.25">
      <c r="D596" s="65"/>
    </row>
    <row r="597" spans="4:4" x14ac:dyDescent="0.25">
      <c r="D597" s="65"/>
    </row>
    <row r="598" spans="4:4" x14ac:dyDescent="0.25">
      <c r="D598" s="65"/>
    </row>
  </sheetData>
  <phoneticPr fontId="17" type="noConversion"/>
  <printOptions horizontalCentered="1" verticalCentered="1"/>
  <pageMargins left="0.5" right="0.5" top="0.5" bottom="0.5" header="0.5" footer="0.5"/>
  <pageSetup scale="73" orientation="portrait" horizontalDpi="300" verticalDpi="300" r:id="rId1"/>
  <headerFooter alignWithMargins="0">
    <oddHeader>&amp;RPAGE 7 OF 9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6"/>
  <sheetViews>
    <sheetView view="pageBreakPreview" zoomScale="60" zoomScaleNormal="100" workbookViewId="0">
      <selection activeCell="A5" sqref="A5"/>
    </sheetView>
  </sheetViews>
  <sheetFormatPr defaultRowHeight="13.2" x14ac:dyDescent="0.25"/>
  <cols>
    <col min="1" max="2" width="4.6640625" customWidth="1"/>
    <col min="3" max="3" width="38.6640625" customWidth="1"/>
    <col min="4" max="4" width="7.6640625" bestFit="1" customWidth="1"/>
    <col min="5" max="5" width="2.6640625" customWidth="1"/>
    <col min="6" max="6" width="22.88671875" style="36" customWidth="1"/>
    <col min="7" max="7" width="2.6640625" style="36" customWidth="1"/>
    <col min="8" max="8" width="22.44140625" style="36" customWidth="1"/>
    <col min="9" max="9" width="2.6640625" customWidth="1"/>
    <col min="10" max="10" width="21.5546875" bestFit="1" customWidth="1"/>
    <col min="11" max="11" width="2.6640625" customWidth="1"/>
    <col min="12" max="12" width="14.88671875" bestFit="1" customWidth="1"/>
  </cols>
  <sheetData>
    <row r="1" spans="1:10" ht="17.399999999999999" x14ac:dyDescent="0.25">
      <c r="A1" s="151" t="s">
        <v>15</v>
      </c>
      <c r="B1" s="152"/>
      <c r="C1" s="152"/>
      <c r="D1" s="152"/>
      <c r="E1" s="152"/>
      <c r="F1" s="153"/>
      <c r="G1" s="153"/>
      <c r="H1" s="153"/>
      <c r="I1" s="152"/>
      <c r="J1" s="154"/>
    </row>
    <row r="2" spans="1:10" ht="15.6" x14ac:dyDescent="0.25">
      <c r="A2" s="149" t="s">
        <v>77</v>
      </c>
      <c r="B2" s="152"/>
      <c r="C2" s="152"/>
      <c r="D2" s="152"/>
      <c r="E2" s="152"/>
      <c r="F2" s="153"/>
      <c r="G2" s="153"/>
      <c r="H2" s="153"/>
      <c r="I2" s="152"/>
      <c r="J2" s="154"/>
    </row>
    <row r="3" spans="1:10" ht="15.6" x14ac:dyDescent="0.25">
      <c r="A3" s="149" t="s">
        <v>301</v>
      </c>
      <c r="B3" s="152"/>
      <c r="C3" s="152"/>
      <c r="D3" s="152"/>
      <c r="E3" s="152"/>
      <c r="F3" s="153"/>
      <c r="G3" s="153"/>
      <c r="H3" s="153"/>
      <c r="I3" s="152"/>
      <c r="J3" s="154"/>
    </row>
    <row r="4" spans="1:10" ht="15.6" x14ac:dyDescent="0.25">
      <c r="A4" s="155" t="str">
        <f>+'Combined Bal Sheet Page 1'!A3</f>
        <v>November 30, 2002</v>
      </c>
      <c r="B4" s="152"/>
      <c r="C4" s="152"/>
      <c r="D4" s="152"/>
      <c r="E4" s="152"/>
      <c r="F4" s="153"/>
      <c r="G4" s="153"/>
      <c r="H4" s="153"/>
      <c r="I4" s="152"/>
      <c r="J4" s="154"/>
    </row>
    <row r="5" spans="1:10" ht="15.6" x14ac:dyDescent="0.3">
      <c r="A5" s="8"/>
      <c r="B5" s="71"/>
      <c r="C5" s="75"/>
      <c r="D5" s="75"/>
      <c r="E5" s="71"/>
      <c r="F5" s="72"/>
      <c r="G5" s="72"/>
      <c r="H5" s="72"/>
      <c r="I5" s="71"/>
      <c r="J5" s="89"/>
    </row>
    <row r="6" spans="1:10" ht="15.6" x14ac:dyDescent="0.3">
      <c r="A6" s="8"/>
      <c r="B6" s="71"/>
      <c r="C6" s="75"/>
      <c r="D6" s="75"/>
      <c r="E6" s="71"/>
      <c r="F6" s="72"/>
      <c r="G6" s="72"/>
      <c r="H6" s="72"/>
      <c r="I6" s="71"/>
      <c r="J6" s="103" t="s">
        <v>235</v>
      </c>
    </row>
    <row r="7" spans="1:10" x14ac:dyDescent="0.25">
      <c r="A7" s="73"/>
      <c r="B7" s="73"/>
      <c r="C7" s="75"/>
      <c r="D7" s="75"/>
      <c r="E7" s="73"/>
      <c r="F7" s="78" t="s">
        <v>314</v>
      </c>
      <c r="G7" s="74"/>
      <c r="H7" s="78" t="s">
        <v>146</v>
      </c>
      <c r="I7" s="75"/>
      <c r="J7" s="78" t="s">
        <v>236</v>
      </c>
    </row>
    <row r="8" spans="1:10" ht="13.8" thickBot="1" x14ac:dyDescent="0.3">
      <c r="A8" s="73"/>
      <c r="B8" s="73"/>
      <c r="C8" s="75"/>
      <c r="D8" s="75"/>
      <c r="E8" s="73"/>
      <c r="F8" s="76" t="s">
        <v>145</v>
      </c>
      <c r="G8" s="74"/>
      <c r="H8" s="76" t="s">
        <v>127</v>
      </c>
      <c r="I8" s="75"/>
      <c r="J8" s="76" t="s">
        <v>207</v>
      </c>
    </row>
    <row r="9" spans="1:10" x14ac:dyDescent="0.25">
      <c r="A9" s="77" t="s">
        <v>31</v>
      </c>
      <c r="B9" s="73"/>
      <c r="C9" s="75"/>
      <c r="D9" s="75"/>
      <c r="E9" s="73"/>
      <c r="F9" s="79"/>
      <c r="G9" s="79"/>
      <c r="H9" s="79"/>
      <c r="I9" s="73"/>
      <c r="J9" s="73"/>
    </row>
    <row r="10" spans="1:10" x14ac:dyDescent="0.25">
      <c r="A10" s="77" t="s">
        <v>213</v>
      </c>
      <c r="B10" s="73"/>
      <c r="C10" s="75"/>
      <c r="D10" s="75"/>
      <c r="E10" s="73"/>
      <c r="F10" s="79"/>
      <c r="G10" s="79"/>
      <c r="H10" s="79"/>
      <c r="I10" s="73"/>
      <c r="J10" s="73"/>
    </row>
    <row r="11" spans="1:10" x14ac:dyDescent="0.25">
      <c r="A11" s="73"/>
      <c r="B11" s="73" t="s">
        <v>163</v>
      </c>
      <c r="C11" s="75"/>
      <c r="D11" s="75">
        <v>3199</v>
      </c>
      <c r="E11" s="73"/>
      <c r="F11" s="80">
        <v>4513012.13</v>
      </c>
      <c r="G11" s="79"/>
      <c r="H11" s="80">
        <v>422891.32</v>
      </c>
      <c r="I11" s="73"/>
      <c r="J11" s="80">
        <f>+F11-H11</f>
        <v>4090120.81</v>
      </c>
    </row>
    <row r="12" spans="1:10" x14ac:dyDescent="0.25">
      <c r="A12" s="73"/>
      <c r="B12" s="73"/>
      <c r="C12" s="83" t="s">
        <v>171</v>
      </c>
      <c r="D12" s="75"/>
      <c r="E12" s="73"/>
      <c r="F12" s="79">
        <f>SUM(F10:F11)</f>
        <v>4513012.13</v>
      </c>
      <c r="G12" s="79"/>
      <c r="H12" s="79">
        <f>SUM(H10:H11)</f>
        <v>422891.32</v>
      </c>
      <c r="I12" s="73"/>
      <c r="J12" s="79">
        <f>SUM(J10:J11)</f>
        <v>4090120.81</v>
      </c>
    </row>
    <row r="13" spans="1:10" x14ac:dyDescent="0.25">
      <c r="A13" s="73"/>
      <c r="B13" s="73"/>
      <c r="C13" s="75"/>
      <c r="D13" s="75"/>
      <c r="E13" s="73"/>
      <c r="F13" s="79"/>
      <c r="G13" s="79"/>
      <c r="H13" s="79"/>
      <c r="I13" s="73"/>
      <c r="J13" s="73"/>
    </row>
    <row r="14" spans="1:10" x14ac:dyDescent="0.25">
      <c r="A14" s="77" t="s">
        <v>172</v>
      </c>
      <c r="B14" s="73"/>
      <c r="C14" s="75"/>
      <c r="D14" s="75"/>
      <c r="E14" s="73"/>
      <c r="F14" s="79"/>
      <c r="G14" s="79"/>
      <c r="H14" s="79"/>
      <c r="I14" s="73"/>
      <c r="J14" s="73"/>
    </row>
    <row r="15" spans="1:10" x14ac:dyDescent="0.25">
      <c r="A15" s="73"/>
      <c r="B15" s="73" t="s">
        <v>164</v>
      </c>
      <c r="C15" s="75"/>
      <c r="D15" s="75">
        <v>3201</v>
      </c>
      <c r="E15" s="73"/>
      <c r="F15" s="79">
        <v>1462329.03</v>
      </c>
      <c r="G15" s="79"/>
      <c r="H15" s="79">
        <v>460002.3</v>
      </c>
      <c r="I15" s="73"/>
      <c r="J15" s="84">
        <f>+F15-H15</f>
        <v>1002326.73</v>
      </c>
    </row>
    <row r="16" spans="1:10" x14ac:dyDescent="0.25">
      <c r="A16" s="73"/>
      <c r="B16" s="73" t="s">
        <v>66</v>
      </c>
      <c r="C16" s="75"/>
      <c r="D16" s="75">
        <v>3202</v>
      </c>
      <c r="E16" s="73"/>
      <c r="F16" s="79">
        <v>544779</v>
      </c>
      <c r="G16" s="79"/>
      <c r="H16" s="79">
        <v>544779</v>
      </c>
      <c r="I16" s="73"/>
      <c r="J16" s="84">
        <f t="shared" ref="J16:J23" si="0">+F16-H16</f>
        <v>0</v>
      </c>
    </row>
    <row r="17" spans="1:10" x14ac:dyDescent="0.25">
      <c r="A17" s="73"/>
      <c r="B17" s="73" t="s">
        <v>165</v>
      </c>
      <c r="C17" s="75"/>
      <c r="D17" s="75">
        <v>3220</v>
      </c>
      <c r="E17" s="73"/>
      <c r="F17" s="79">
        <v>0</v>
      </c>
      <c r="G17" s="79"/>
      <c r="H17" s="79">
        <v>0</v>
      </c>
      <c r="I17" s="73"/>
      <c r="J17" s="84">
        <f t="shared" si="0"/>
        <v>0</v>
      </c>
    </row>
    <row r="18" spans="1:10" x14ac:dyDescent="0.25">
      <c r="A18" s="73"/>
      <c r="B18" s="73" t="s">
        <v>167</v>
      </c>
      <c r="C18" s="75"/>
      <c r="D18" s="75">
        <v>3226</v>
      </c>
      <c r="E18" s="73"/>
      <c r="F18" s="79">
        <v>7621633.21</v>
      </c>
      <c r="G18" s="79"/>
      <c r="H18" s="79">
        <v>999499.62</v>
      </c>
      <c r="I18" s="73"/>
      <c r="J18" s="84">
        <f t="shared" si="0"/>
        <v>6622133.5899999999</v>
      </c>
    </row>
    <row r="19" spans="1:10" x14ac:dyDescent="0.25">
      <c r="A19" s="73"/>
      <c r="B19" s="73" t="s">
        <v>166</v>
      </c>
      <c r="C19" s="75"/>
      <c r="D19" s="75">
        <v>3227</v>
      </c>
      <c r="E19" s="73"/>
      <c r="F19" s="79">
        <v>978316.61</v>
      </c>
      <c r="G19" s="79"/>
      <c r="H19" s="79">
        <v>316119.76</v>
      </c>
      <c r="I19" s="73"/>
      <c r="J19" s="84">
        <f t="shared" si="0"/>
        <v>662196.85</v>
      </c>
    </row>
    <row r="20" spans="1:10" x14ac:dyDescent="0.25">
      <c r="A20" s="73"/>
      <c r="B20" s="73" t="s">
        <v>168</v>
      </c>
      <c r="C20" s="75"/>
      <c r="D20" s="75">
        <v>3230</v>
      </c>
      <c r="E20" s="73"/>
      <c r="F20" s="79">
        <v>35884911.490000002</v>
      </c>
      <c r="G20" s="79"/>
      <c r="H20" s="79">
        <v>9731292.3200000003</v>
      </c>
      <c r="I20" s="73"/>
      <c r="J20" s="84">
        <f t="shared" si="0"/>
        <v>26153619.170000002</v>
      </c>
    </row>
    <row r="21" spans="1:10" x14ac:dyDescent="0.25">
      <c r="A21" s="73"/>
      <c r="B21" s="73" t="s">
        <v>222</v>
      </c>
      <c r="C21" s="75"/>
      <c r="D21" s="75">
        <v>3240</v>
      </c>
      <c r="E21" s="73"/>
      <c r="F21" s="79">
        <v>35251746.039999999</v>
      </c>
      <c r="G21" s="79"/>
      <c r="H21" s="79">
        <v>9241538.7899999991</v>
      </c>
      <c r="I21" s="73"/>
      <c r="J21" s="84">
        <f t="shared" si="0"/>
        <v>26010207.25</v>
      </c>
    </row>
    <row r="22" spans="1:10" x14ac:dyDescent="0.25">
      <c r="A22" s="73"/>
      <c r="B22" s="73" t="s">
        <v>222</v>
      </c>
      <c r="C22" s="75"/>
      <c r="D22" s="75">
        <v>3270</v>
      </c>
      <c r="E22" s="73"/>
      <c r="F22" s="79">
        <v>720306.26</v>
      </c>
      <c r="G22" s="79"/>
      <c r="H22" s="79">
        <v>605.45000000000005</v>
      </c>
      <c r="I22" s="73"/>
      <c r="J22" s="84">
        <f t="shared" si="0"/>
        <v>719700.81</v>
      </c>
    </row>
    <row r="23" spans="1:10" x14ac:dyDescent="0.25">
      <c r="A23" s="73"/>
      <c r="B23" s="73" t="s">
        <v>169</v>
      </c>
      <c r="C23" s="75"/>
      <c r="D23" s="75">
        <v>3294</v>
      </c>
      <c r="E23" s="73"/>
      <c r="F23" s="80">
        <v>7410056.1900000004</v>
      </c>
      <c r="G23" s="79"/>
      <c r="H23" s="80">
        <v>1636182.58</v>
      </c>
      <c r="I23" s="73"/>
      <c r="J23" s="80">
        <f t="shared" si="0"/>
        <v>5773873.6100000003</v>
      </c>
    </row>
    <row r="24" spans="1:10" x14ac:dyDescent="0.25">
      <c r="A24" s="73"/>
      <c r="B24" s="73"/>
      <c r="C24" s="83" t="s">
        <v>170</v>
      </c>
      <c r="D24" s="75"/>
      <c r="E24" s="73"/>
      <c r="F24" s="79">
        <f>SUM(F14:F23)</f>
        <v>89874077.829999998</v>
      </c>
      <c r="G24" s="79"/>
      <c r="H24" s="79">
        <f>SUM(H14:H23)</f>
        <v>22930019.82</v>
      </c>
      <c r="I24" s="73"/>
      <c r="J24" s="79">
        <f>SUM(J14:J23)</f>
        <v>66944058.010000005</v>
      </c>
    </row>
    <row r="25" spans="1:10" x14ac:dyDescent="0.25">
      <c r="A25" s="73"/>
      <c r="B25" s="73"/>
      <c r="C25" s="122"/>
      <c r="D25" s="75"/>
      <c r="E25" s="73"/>
      <c r="F25" s="79"/>
      <c r="G25" s="79"/>
      <c r="H25" s="79"/>
      <c r="I25" s="73"/>
      <c r="J25" s="73"/>
    </row>
    <row r="26" spans="1:10" x14ac:dyDescent="0.25">
      <c r="A26" s="77" t="s">
        <v>75</v>
      </c>
      <c r="B26" s="73"/>
      <c r="C26" s="75"/>
      <c r="D26" s="75"/>
      <c r="E26" s="73"/>
      <c r="F26" s="79"/>
      <c r="G26" s="79"/>
      <c r="H26" s="79"/>
      <c r="I26" s="73"/>
      <c r="J26" s="73"/>
    </row>
    <row r="27" spans="1:10" x14ac:dyDescent="0.25">
      <c r="A27" s="77"/>
      <c r="B27" s="73" t="s">
        <v>291</v>
      </c>
      <c r="C27" s="75"/>
      <c r="D27" s="75">
        <v>3335</v>
      </c>
      <c r="E27" s="73"/>
      <c r="F27" s="79">
        <v>0</v>
      </c>
      <c r="G27" s="79"/>
      <c r="H27" s="79">
        <v>0</v>
      </c>
      <c r="I27" s="73"/>
      <c r="J27" s="84">
        <f>+F27-H27</f>
        <v>0</v>
      </c>
    </row>
    <row r="28" spans="1:10" x14ac:dyDescent="0.25">
      <c r="A28" s="73"/>
      <c r="B28" s="73" t="s">
        <v>173</v>
      </c>
      <c r="C28" s="75"/>
      <c r="D28" s="75">
        <v>3399</v>
      </c>
      <c r="E28" s="73"/>
      <c r="F28" s="80">
        <v>0</v>
      </c>
      <c r="G28" s="79"/>
      <c r="H28" s="80">
        <v>-9168.0400000000009</v>
      </c>
      <c r="I28" s="73"/>
      <c r="J28" s="80">
        <f>+F28-H28</f>
        <v>9168.0400000000009</v>
      </c>
    </row>
    <row r="29" spans="1:10" x14ac:dyDescent="0.25">
      <c r="A29" s="73"/>
      <c r="B29" s="73"/>
      <c r="C29" s="83" t="s">
        <v>98</v>
      </c>
      <c r="D29" s="75"/>
      <c r="E29" s="73"/>
      <c r="F29" s="79">
        <f>SUM(F27:F28)</f>
        <v>0</v>
      </c>
      <c r="G29" s="79"/>
      <c r="H29" s="79">
        <f>SUM(H26:H28)</f>
        <v>-9168.0400000000009</v>
      </c>
      <c r="I29" s="73"/>
      <c r="J29" s="79">
        <f>SUM(J26:J28)</f>
        <v>9168.0400000000009</v>
      </c>
    </row>
    <row r="30" spans="1:10" x14ac:dyDescent="0.25">
      <c r="A30" s="73"/>
      <c r="B30" s="73"/>
      <c r="C30" s="122"/>
      <c r="D30" s="75"/>
      <c r="E30" s="73"/>
      <c r="F30" s="79"/>
      <c r="G30" s="79"/>
      <c r="H30" s="79"/>
      <c r="I30" s="73"/>
      <c r="J30" s="73"/>
    </row>
    <row r="31" spans="1:10" x14ac:dyDescent="0.25">
      <c r="A31" s="77" t="s">
        <v>76</v>
      </c>
      <c r="B31" s="73"/>
      <c r="C31" s="75"/>
      <c r="D31" s="75"/>
      <c r="E31" s="73"/>
      <c r="F31" s="79"/>
      <c r="G31" s="79"/>
      <c r="H31" s="79"/>
      <c r="I31" s="73"/>
      <c r="J31" s="73"/>
    </row>
    <row r="32" spans="1:10" x14ac:dyDescent="0.25">
      <c r="A32" s="77"/>
      <c r="B32" s="73" t="s">
        <v>280</v>
      </c>
      <c r="C32" s="75"/>
      <c r="D32" s="75">
        <v>3471</v>
      </c>
      <c r="E32" s="73"/>
      <c r="F32" s="79">
        <v>0</v>
      </c>
      <c r="G32" s="79"/>
      <c r="H32" s="79">
        <v>0</v>
      </c>
      <c r="I32" s="73"/>
      <c r="J32" s="84">
        <f>+F32-H32</f>
        <v>0</v>
      </c>
    </row>
    <row r="33" spans="1:10" x14ac:dyDescent="0.25">
      <c r="A33" s="73"/>
      <c r="B33" s="73" t="s">
        <v>135</v>
      </c>
      <c r="C33" s="73" t="s">
        <v>281</v>
      </c>
      <c r="D33" s="75">
        <v>3472</v>
      </c>
      <c r="E33" s="73"/>
      <c r="F33" s="79">
        <v>0</v>
      </c>
      <c r="G33" s="79"/>
      <c r="H33" s="79">
        <v>0</v>
      </c>
      <c r="I33" s="73"/>
      <c r="J33" s="84">
        <f>+F33-H33</f>
        <v>0</v>
      </c>
    </row>
    <row r="34" spans="1:10" x14ac:dyDescent="0.25">
      <c r="A34" s="77"/>
      <c r="B34" s="73" t="s">
        <v>200</v>
      </c>
      <c r="C34" s="75"/>
      <c r="D34" s="75">
        <v>3473</v>
      </c>
      <c r="E34" s="73"/>
      <c r="F34" s="79">
        <v>0</v>
      </c>
      <c r="G34" s="79"/>
      <c r="H34" s="79">
        <v>0</v>
      </c>
      <c r="I34" s="73"/>
      <c r="J34" s="84">
        <f>+F34-H34</f>
        <v>0</v>
      </c>
    </row>
    <row r="35" spans="1:10" x14ac:dyDescent="0.25">
      <c r="A35" s="77"/>
      <c r="B35" s="73" t="s">
        <v>302</v>
      </c>
      <c r="C35" s="75"/>
      <c r="D35" s="75">
        <v>3479</v>
      </c>
      <c r="E35" s="73"/>
      <c r="F35" s="79">
        <v>0</v>
      </c>
      <c r="G35" s="79"/>
      <c r="H35" s="79">
        <v>0</v>
      </c>
      <c r="I35" s="73"/>
      <c r="J35" s="84">
        <f>+F35-H35</f>
        <v>0</v>
      </c>
    </row>
    <row r="36" spans="1:10" x14ac:dyDescent="0.25">
      <c r="A36" s="73"/>
      <c r="B36" s="73" t="s">
        <v>223</v>
      </c>
      <c r="C36" s="75"/>
      <c r="D36" s="75">
        <v>3490</v>
      </c>
      <c r="E36" s="73"/>
      <c r="F36" s="80">
        <v>0</v>
      </c>
      <c r="G36" s="79"/>
      <c r="H36" s="80">
        <v>0</v>
      </c>
      <c r="I36" s="73"/>
      <c r="J36" s="80">
        <f>+F36-H36</f>
        <v>0</v>
      </c>
    </row>
    <row r="37" spans="1:10" x14ac:dyDescent="0.25">
      <c r="A37" s="73"/>
      <c r="B37" s="73"/>
      <c r="C37" s="83" t="s">
        <v>81</v>
      </c>
      <c r="D37" s="75"/>
      <c r="E37" s="73"/>
      <c r="F37" s="79">
        <f>SUM(F31:F36)</f>
        <v>0</v>
      </c>
      <c r="G37" s="79"/>
      <c r="H37" s="79">
        <f>SUM(H31:H36)</f>
        <v>0</v>
      </c>
      <c r="I37" s="73"/>
      <c r="J37" s="79">
        <f>SUM(J31:J36)</f>
        <v>0</v>
      </c>
    </row>
    <row r="38" spans="1:10" x14ac:dyDescent="0.25">
      <c r="A38" s="73"/>
      <c r="B38" s="73"/>
      <c r="C38" s="122"/>
      <c r="D38" s="75"/>
      <c r="E38" s="73"/>
      <c r="F38" s="79"/>
      <c r="G38" s="79"/>
      <c r="H38" s="79"/>
      <c r="I38" s="73"/>
      <c r="J38" s="73"/>
    </row>
    <row r="39" spans="1:10" x14ac:dyDescent="0.25">
      <c r="A39" s="77" t="s">
        <v>224</v>
      </c>
      <c r="B39" s="73"/>
      <c r="C39" s="122"/>
      <c r="D39" s="75"/>
      <c r="E39" s="73"/>
      <c r="F39" s="79"/>
      <c r="G39" s="79"/>
      <c r="H39" s="79"/>
      <c r="I39" s="73"/>
      <c r="J39" s="73"/>
    </row>
    <row r="40" spans="1:10" x14ac:dyDescent="0.25">
      <c r="A40" s="73"/>
      <c r="B40" s="73" t="s">
        <v>226</v>
      </c>
      <c r="C40" s="122"/>
      <c r="D40" s="75">
        <v>3610</v>
      </c>
      <c r="E40" s="73"/>
      <c r="F40" s="84">
        <v>108655.82</v>
      </c>
      <c r="G40" s="79"/>
      <c r="H40" s="84">
        <v>40186.71</v>
      </c>
      <c r="I40" s="73"/>
      <c r="J40" s="84">
        <f>+F40-H40</f>
        <v>68469.110000000015</v>
      </c>
    </row>
    <row r="41" spans="1:10" x14ac:dyDescent="0.25">
      <c r="A41" s="73"/>
      <c r="B41" s="73" t="s">
        <v>262</v>
      </c>
      <c r="C41" s="122"/>
      <c r="D41" s="75">
        <v>3640</v>
      </c>
      <c r="E41" s="73"/>
      <c r="F41" s="80">
        <v>0</v>
      </c>
      <c r="G41" s="79"/>
      <c r="H41" s="80">
        <v>0</v>
      </c>
      <c r="I41" s="73"/>
      <c r="J41" s="80">
        <f>+F41-H41</f>
        <v>0</v>
      </c>
    </row>
    <row r="42" spans="1:10" x14ac:dyDescent="0.25">
      <c r="A42" s="73"/>
      <c r="B42" s="73"/>
      <c r="C42" s="83" t="s">
        <v>227</v>
      </c>
      <c r="D42" s="75"/>
      <c r="E42" s="73"/>
      <c r="F42" s="79">
        <f>SUM(F39:F41)</f>
        <v>108655.82</v>
      </c>
      <c r="G42" s="79"/>
      <c r="H42" s="79">
        <f>SUM(H39:H41)</f>
        <v>40186.71</v>
      </c>
      <c r="I42" s="73"/>
      <c r="J42" s="79">
        <f>SUM(J39:J41)</f>
        <v>68469.110000000015</v>
      </c>
    </row>
    <row r="43" spans="1:10" x14ac:dyDescent="0.25">
      <c r="A43" s="73"/>
      <c r="B43" s="73"/>
      <c r="C43" s="122"/>
      <c r="D43" s="75"/>
      <c r="E43" s="73"/>
      <c r="F43" s="79"/>
      <c r="G43" s="79"/>
      <c r="H43" s="79"/>
      <c r="I43" s="73"/>
      <c r="J43" s="79"/>
    </row>
    <row r="44" spans="1:10" x14ac:dyDescent="0.25">
      <c r="A44" s="73" t="s">
        <v>120</v>
      </c>
      <c r="B44" s="73"/>
      <c r="C44" s="122"/>
      <c r="D44" s="75">
        <v>2700</v>
      </c>
      <c r="E44" s="73"/>
      <c r="F44" s="79">
        <v>0</v>
      </c>
      <c r="G44" s="79"/>
      <c r="H44" s="79">
        <v>0</v>
      </c>
      <c r="I44" s="73"/>
      <c r="J44" s="79"/>
    </row>
    <row r="45" spans="1:10" x14ac:dyDescent="0.25">
      <c r="A45" s="73"/>
      <c r="B45" s="73"/>
      <c r="C45" s="122"/>
      <c r="D45" s="75"/>
      <c r="E45" s="73"/>
      <c r="F45" s="79"/>
      <c r="G45" s="79"/>
      <c r="H45" s="80"/>
      <c r="I45" s="73"/>
      <c r="J45" s="73"/>
    </row>
    <row r="46" spans="1:10" ht="13.8" thickBot="1" x14ac:dyDescent="0.3">
      <c r="A46" s="77" t="s">
        <v>247</v>
      </c>
      <c r="B46" s="73"/>
      <c r="C46" s="75"/>
      <c r="D46" s="75"/>
      <c r="E46" s="73"/>
      <c r="F46" s="85">
        <f>F12+F24+F29+F37+F42</f>
        <v>94495745.779999986</v>
      </c>
      <c r="G46" s="73"/>
      <c r="H46" s="85">
        <f>H12+H24+H29+H37+H42+H44</f>
        <v>23383929.810000002</v>
      </c>
      <c r="I46" s="73"/>
      <c r="J46" s="85">
        <f>J12+J24+J29+J37+J42</f>
        <v>71111815.970000014</v>
      </c>
    </row>
    <row r="47" spans="1:10" ht="13.8" thickTop="1" x14ac:dyDescent="0.25">
      <c r="A47" s="77"/>
      <c r="B47" s="73"/>
      <c r="C47" s="75"/>
      <c r="D47" s="75"/>
      <c r="E47" s="73"/>
      <c r="F47" s="81"/>
      <c r="G47" s="73"/>
      <c r="H47" s="81"/>
      <c r="I47" s="73"/>
      <c r="J47" s="81"/>
    </row>
    <row r="48" spans="1:10" x14ac:dyDescent="0.25">
      <c r="A48" s="73"/>
      <c r="B48" s="73"/>
      <c r="C48" s="75"/>
      <c r="D48" s="75"/>
      <c r="E48" s="73"/>
      <c r="F48" s="79"/>
      <c r="G48" s="79"/>
      <c r="H48" s="79"/>
      <c r="I48" s="79"/>
      <c r="J48" s="73"/>
    </row>
    <row r="49" spans="1:10" x14ac:dyDescent="0.25">
      <c r="A49" s="77" t="s">
        <v>42</v>
      </c>
      <c r="B49" s="73"/>
      <c r="C49" s="75"/>
      <c r="D49" s="75"/>
      <c r="E49" s="73"/>
      <c r="F49" s="79"/>
      <c r="G49" s="79"/>
      <c r="I49" s="79"/>
      <c r="J49" s="73"/>
    </row>
    <row r="50" spans="1:10" x14ac:dyDescent="0.25">
      <c r="A50" s="77" t="s">
        <v>85</v>
      </c>
      <c r="B50" s="73"/>
      <c r="C50" s="75"/>
      <c r="D50" s="122">
        <v>5000</v>
      </c>
      <c r="E50" s="73"/>
      <c r="F50" s="79"/>
      <c r="G50" s="79"/>
      <c r="H50" s="79"/>
      <c r="I50" s="73"/>
      <c r="J50" s="73"/>
    </row>
    <row r="51" spans="1:10" x14ac:dyDescent="0.25">
      <c r="A51" s="73"/>
      <c r="B51" s="73" t="s">
        <v>59</v>
      </c>
      <c r="C51" s="75"/>
      <c r="D51" s="75">
        <v>5100</v>
      </c>
      <c r="E51" s="73"/>
      <c r="F51" s="79">
        <v>30745231.41</v>
      </c>
      <c r="G51" s="79"/>
      <c r="H51" s="79">
        <v>7756720.7599999998</v>
      </c>
      <c r="I51" s="73"/>
      <c r="J51" s="84">
        <f>+F51-H51</f>
        <v>22988510.649999999</v>
      </c>
    </row>
    <row r="52" spans="1:10" x14ac:dyDescent="0.25">
      <c r="A52" s="73"/>
      <c r="B52" s="73" t="s">
        <v>60</v>
      </c>
      <c r="C52" s="75"/>
      <c r="D52" s="75">
        <v>5200</v>
      </c>
      <c r="E52" s="73"/>
      <c r="F52" s="79">
        <v>14589805.59</v>
      </c>
      <c r="G52" s="79"/>
      <c r="H52" s="79">
        <v>2304682.77</v>
      </c>
      <c r="I52" s="73"/>
      <c r="J52" s="84">
        <f>+F52-H52</f>
        <v>12285122.82</v>
      </c>
    </row>
    <row r="53" spans="1:10" x14ac:dyDescent="0.25">
      <c r="A53" s="73"/>
      <c r="B53" s="73" t="s">
        <v>44</v>
      </c>
      <c r="C53" s="75"/>
      <c r="D53" s="75">
        <v>5300</v>
      </c>
      <c r="E53" s="73"/>
      <c r="F53" s="79">
        <v>266994.56</v>
      </c>
      <c r="G53" s="79"/>
      <c r="H53" s="79">
        <v>124883.79</v>
      </c>
      <c r="I53" s="73"/>
      <c r="J53" s="84">
        <f>+F53-H53</f>
        <v>142110.77000000002</v>
      </c>
    </row>
    <row r="54" spans="1:10" x14ac:dyDescent="0.25">
      <c r="A54" s="73"/>
      <c r="B54" s="73" t="s">
        <v>45</v>
      </c>
      <c r="C54" s="75"/>
      <c r="D54" s="75">
        <v>5500</v>
      </c>
      <c r="E54" s="73"/>
      <c r="F54" s="80">
        <v>3074098.32</v>
      </c>
      <c r="G54" s="79"/>
      <c r="H54" s="80">
        <v>246315.09</v>
      </c>
      <c r="I54" s="73"/>
      <c r="J54" s="80">
        <f>+F54-H54</f>
        <v>2827783.23</v>
      </c>
    </row>
    <row r="55" spans="1:10" x14ac:dyDescent="0.25">
      <c r="A55" s="73"/>
      <c r="C55" s="83" t="s">
        <v>88</v>
      </c>
      <c r="D55" s="75"/>
      <c r="E55" s="73"/>
      <c r="F55" s="79">
        <f>SUM(F50:F54)</f>
        <v>48676129.880000003</v>
      </c>
      <c r="G55" s="79"/>
      <c r="H55" s="79">
        <f>SUM(H50:H54)</f>
        <v>10432602.409999998</v>
      </c>
      <c r="I55" s="73"/>
      <c r="J55" s="79">
        <f>SUM(J50:J54)</f>
        <v>38243527.469999999</v>
      </c>
    </row>
    <row r="56" spans="1:10" x14ac:dyDescent="0.25">
      <c r="A56" s="73"/>
      <c r="C56" s="122"/>
      <c r="D56" s="75"/>
      <c r="E56" s="73"/>
      <c r="F56" s="79"/>
      <c r="G56" s="79"/>
      <c r="H56" s="79"/>
      <c r="I56" s="73"/>
      <c r="J56" s="73"/>
    </row>
    <row r="57" spans="1:10" x14ac:dyDescent="0.25">
      <c r="A57" s="77" t="s">
        <v>86</v>
      </c>
      <c r="B57" s="73"/>
      <c r="C57" s="75"/>
      <c r="D57" s="122">
        <v>6000</v>
      </c>
      <c r="E57" s="73"/>
      <c r="F57" s="79"/>
      <c r="G57" s="79"/>
      <c r="H57" s="79"/>
      <c r="I57" s="73"/>
      <c r="J57" s="73"/>
    </row>
    <row r="58" spans="1:10" x14ac:dyDescent="0.25">
      <c r="A58" s="73"/>
      <c r="B58" s="73" t="s">
        <v>46</v>
      </c>
      <c r="C58" s="75"/>
      <c r="D58" s="75">
        <v>6100</v>
      </c>
      <c r="E58" s="73"/>
      <c r="F58" s="79">
        <v>11666821.710000001</v>
      </c>
      <c r="G58" s="79"/>
      <c r="H58" s="79">
        <v>3130058.88</v>
      </c>
      <c r="I58" s="73"/>
      <c r="J58" s="84">
        <f>+F58-H58</f>
        <v>8536762.8300000019</v>
      </c>
    </row>
    <row r="59" spans="1:10" x14ac:dyDescent="0.25">
      <c r="A59" s="73"/>
      <c r="B59" s="73" t="s">
        <v>47</v>
      </c>
      <c r="C59" s="75"/>
      <c r="D59" s="75">
        <v>6200</v>
      </c>
      <c r="E59" s="73"/>
      <c r="F59" s="79">
        <v>457824.23</v>
      </c>
      <c r="G59" s="79"/>
      <c r="H59" s="79">
        <v>-1018.05</v>
      </c>
      <c r="I59" s="73"/>
      <c r="J59" s="84">
        <f>+F59-H59</f>
        <v>458842.27999999997</v>
      </c>
    </row>
    <row r="60" spans="1:10" x14ac:dyDescent="0.25">
      <c r="A60" s="73"/>
      <c r="B60" s="73" t="s">
        <v>140</v>
      </c>
      <c r="C60" s="75"/>
      <c r="D60" s="75">
        <v>6300</v>
      </c>
      <c r="E60" s="73"/>
      <c r="F60" s="79">
        <v>5906951.1399999997</v>
      </c>
      <c r="G60" s="79"/>
      <c r="H60" s="79">
        <v>1576170.04</v>
      </c>
      <c r="I60" s="73"/>
      <c r="J60" s="84">
        <f>+F60-H60</f>
        <v>4330781.0999999996</v>
      </c>
    </row>
    <row r="61" spans="1:10" x14ac:dyDescent="0.25">
      <c r="A61" s="73"/>
      <c r="B61" s="73" t="s">
        <v>49</v>
      </c>
      <c r="C61" s="75"/>
      <c r="D61" s="75">
        <v>6400</v>
      </c>
      <c r="E61" s="73"/>
      <c r="F61" s="80">
        <v>16899311.600000001</v>
      </c>
      <c r="G61" s="79"/>
      <c r="H61" s="80">
        <v>3257726.78</v>
      </c>
      <c r="I61" s="73"/>
      <c r="J61" s="80">
        <f>+F61-H61</f>
        <v>13641584.820000002</v>
      </c>
    </row>
    <row r="62" spans="1:10" x14ac:dyDescent="0.25">
      <c r="A62" s="73"/>
      <c r="C62" s="83" t="s">
        <v>89</v>
      </c>
      <c r="D62" s="75"/>
      <c r="E62" s="73"/>
      <c r="F62" s="79">
        <f>SUM(F57:F61)</f>
        <v>34930908.680000007</v>
      </c>
      <c r="G62" s="79"/>
      <c r="H62" s="79">
        <f>SUM(H57:H61)</f>
        <v>7962937.6500000004</v>
      </c>
      <c r="I62" s="73"/>
      <c r="J62" s="79">
        <f>SUM(J57:J61)</f>
        <v>26967971.030000001</v>
      </c>
    </row>
    <row r="63" spans="1:10" x14ac:dyDescent="0.25">
      <c r="A63" s="73"/>
      <c r="C63" s="122"/>
      <c r="D63" s="75"/>
      <c r="E63" s="73"/>
      <c r="F63" s="79"/>
      <c r="G63" s="79"/>
      <c r="H63" s="79"/>
      <c r="I63" s="73"/>
      <c r="J63" s="73"/>
    </row>
    <row r="64" spans="1:10" x14ac:dyDescent="0.25">
      <c r="A64" s="77" t="s">
        <v>87</v>
      </c>
      <c r="B64" s="73"/>
      <c r="C64" s="75"/>
      <c r="D64" s="122">
        <v>7000</v>
      </c>
      <c r="E64" s="73"/>
      <c r="F64" s="79"/>
      <c r="G64" s="79"/>
      <c r="H64" s="79"/>
      <c r="I64" s="73"/>
      <c r="J64" s="73"/>
    </row>
    <row r="65" spans="1:10" x14ac:dyDescent="0.25">
      <c r="A65" s="73"/>
      <c r="B65" s="73" t="s">
        <v>50</v>
      </c>
      <c r="C65" s="75"/>
      <c r="D65" s="75">
        <v>7100</v>
      </c>
      <c r="E65" s="73"/>
      <c r="F65" s="79">
        <v>0</v>
      </c>
      <c r="G65" s="79"/>
      <c r="H65" s="79">
        <v>0</v>
      </c>
      <c r="I65" s="73"/>
      <c r="J65" s="84">
        <f t="shared" ref="J65:J72" si="1">+F65-H65</f>
        <v>0</v>
      </c>
    </row>
    <row r="66" spans="1:10" x14ac:dyDescent="0.25">
      <c r="A66" s="73"/>
      <c r="B66" s="73" t="s">
        <v>51</v>
      </c>
      <c r="C66" s="75"/>
      <c r="D66" s="75">
        <v>7200</v>
      </c>
      <c r="E66" s="73"/>
      <c r="F66" s="79">
        <v>4390873.6100000003</v>
      </c>
      <c r="G66" s="79"/>
      <c r="H66" s="79">
        <v>1240388.04</v>
      </c>
      <c r="I66" s="73"/>
      <c r="J66" s="84">
        <f t="shared" si="1"/>
        <v>3150485.5700000003</v>
      </c>
    </row>
    <row r="67" spans="1:10" x14ac:dyDescent="0.25">
      <c r="A67" s="73"/>
      <c r="B67" s="73" t="s">
        <v>52</v>
      </c>
      <c r="C67" s="75"/>
      <c r="D67" s="75">
        <v>7300</v>
      </c>
      <c r="E67" s="73"/>
      <c r="F67" s="79">
        <v>2828.86</v>
      </c>
      <c r="G67" s="79"/>
      <c r="H67" s="79">
        <v>859.19</v>
      </c>
      <c r="I67" s="73"/>
      <c r="J67" s="84">
        <f t="shared" si="1"/>
        <v>1969.67</v>
      </c>
    </row>
    <row r="68" spans="1:10" x14ac:dyDescent="0.25">
      <c r="A68" s="73"/>
      <c r="B68" s="73" t="s">
        <v>141</v>
      </c>
      <c r="C68" s="75"/>
      <c r="D68" s="75">
        <v>7400</v>
      </c>
      <c r="E68" s="73"/>
      <c r="F68" s="79">
        <v>1621188.71</v>
      </c>
      <c r="G68" s="79"/>
      <c r="H68" s="79">
        <v>0</v>
      </c>
      <c r="I68" s="73"/>
      <c r="J68" s="84">
        <f t="shared" si="1"/>
        <v>1621188.71</v>
      </c>
    </row>
    <row r="69" spans="1:10" x14ac:dyDescent="0.25">
      <c r="A69" s="73"/>
      <c r="B69" s="73" t="s">
        <v>54</v>
      </c>
      <c r="C69" s="75"/>
      <c r="D69" s="75">
        <v>7500</v>
      </c>
      <c r="E69" s="73"/>
      <c r="F69" s="79">
        <v>79903</v>
      </c>
      <c r="G69" s="79"/>
      <c r="H69" s="79">
        <v>79903</v>
      </c>
      <c r="I69" s="73"/>
      <c r="J69" s="84">
        <f t="shared" si="1"/>
        <v>0</v>
      </c>
    </row>
    <row r="70" spans="1:10" x14ac:dyDescent="0.25">
      <c r="A70" s="73"/>
      <c r="B70" s="73" t="s">
        <v>56</v>
      </c>
      <c r="C70" s="75"/>
      <c r="D70" s="75">
        <v>7700</v>
      </c>
      <c r="E70" s="73"/>
      <c r="F70" s="79">
        <v>544480.94999999995</v>
      </c>
      <c r="G70" s="79"/>
      <c r="H70" s="79">
        <v>124362.25</v>
      </c>
      <c r="I70" s="73"/>
      <c r="J70" s="84">
        <f t="shared" si="1"/>
        <v>420118.69999999995</v>
      </c>
    </row>
    <row r="71" spans="1:10" x14ac:dyDescent="0.25">
      <c r="A71" s="73"/>
      <c r="B71" s="73" t="s">
        <v>57</v>
      </c>
      <c r="C71" s="75"/>
      <c r="D71" s="75">
        <v>7800</v>
      </c>
      <c r="E71" s="73"/>
      <c r="F71" s="79">
        <v>3178542.8</v>
      </c>
      <c r="G71" s="79"/>
      <c r="H71" s="79">
        <v>2853900.28</v>
      </c>
      <c r="I71" s="73"/>
      <c r="J71" s="84">
        <f t="shared" si="1"/>
        <v>324642.52</v>
      </c>
    </row>
    <row r="72" spans="1:10" x14ac:dyDescent="0.25">
      <c r="A72" s="73"/>
      <c r="B72" s="73" t="s">
        <v>58</v>
      </c>
      <c r="C72" s="75"/>
      <c r="D72" s="75">
        <v>7900</v>
      </c>
      <c r="E72" s="73"/>
      <c r="F72" s="80">
        <v>14969.99</v>
      </c>
      <c r="G72" s="79"/>
      <c r="H72" s="80">
        <v>3112.71</v>
      </c>
      <c r="I72" s="73"/>
      <c r="J72" s="80">
        <f t="shared" si="1"/>
        <v>11857.279999999999</v>
      </c>
    </row>
    <row r="73" spans="1:10" x14ac:dyDescent="0.25">
      <c r="A73" s="73"/>
      <c r="C73" s="83" t="s">
        <v>90</v>
      </c>
      <c r="D73" s="75"/>
      <c r="E73" s="73"/>
      <c r="F73" s="79">
        <f>SUM(F64:F72)</f>
        <v>9832787.9199999999</v>
      </c>
      <c r="G73" s="79"/>
      <c r="H73" s="79">
        <f>SUM(H64:H72)</f>
        <v>4302525.47</v>
      </c>
      <c r="I73" s="73"/>
      <c r="J73" s="79">
        <f>SUM(J64:J72)</f>
        <v>5530262.4500000002</v>
      </c>
    </row>
    <row r="74" spans="1:10" x14ac:dyDescent="0.25">
      <c r="A74" s="73"/>
      <c r="C74" s="122"/>
      <c r="D74" s="75"/>
      <c r="E74" s="73"/>
      <c r="F74" s="79"/>
      <c r="G74" s="79"/>
      <c r="H74" s="79"/>
      <c r="I74" s="73"/>
      <c r="J74" s="73"/>
    </row>
    <row r="75" spans="1:10" x14ac:dyDescent="0.25">
      <c r="A75" s="77" t="s">
        <v>61</v>
      </c>
      <c r="C75" s="122"/>
      <c r="D75" s="122">
        <v>8100</v>
      </c>
      <c r="E75" s="73"/>
      <c r="F75" s="79">
        <v>0</v>
      </c>
      <c r="G75" s="79"/>
      <c r="H75" s="79">
        <v>0</v>
      </c>
      <c r="I75" s="73"/>
      <c r="J75" s="84">
        <f>+F75-H75</f>
        <v>0</v>
      </c>
    </row>
    <row r="76" spans="1:10" x14ac:dyDescent="0.25">
      <c r="A76" s="77" t="s">
        <v>62</v>
      </c>
      <c r="C76" s="122"/>
      <c r="D76" s="122">
        <v>9100</v>
      </c>
      <c r="E76" s="73"/>
      <c r="F76" s="79">
        <v>591043.30000000005</v>
      </c>
      <c r="G76" s="79"/>
      <c r="H76" s="79">
        <v>220988.28</v>
      </c>
      <c r="I76" s="73"/>
      <c r="J76" s="84">
        <f>+F76-H76</f>
        <v>370055.02</v>
      </c>
    </row>
    <row r="77" spans="1:10" x14ac:dyDescent="0.25">
      <c r="A77" s="77" t="s">
        <v>63</v>
      </c>
      <c r="C77" s="122"/>
      <c r="D77" s="122">
        <v>9200</v>
      </c>
      <c r="E77" s="73"/>
      <c r="F77" s="79">
        <v>0</v>
      </c>
      <c r="G77" s="79"/>
      <c r="H77" s="79">
        <v>0</v>
      </c>
      <c r="I77" s="73"/>
      <c r="J77" s="84">
        <f>+F77-H77</f>
        <v>0</v>
      </c>
    </row>
    <row r="78" spans="1:10" x14ac:dyDescent="0.25">
      <c r="A78" s="77" t="s">
        <v>144</v>
      </c>
      <c r="B78" s="73"/>
      <c r="C78" s="75"/>
      <c r="D78" s="122">
        <v>9700</v>
      </c>
      <c r="E78" s="73"/>
      <c r="F78" s="84"/>
      <c r="G78" s="79"/>
      <c r="H78" s="84"/>
      <c r="I78" s="73"/>
      <c r="J78" s="84"/>
    </row>
    <row r="79" spans="1:10" x14ac:dyDescent="0.25">
      <c r="A79" s="77"/>
      <c r="B79" s="73" t="s">
        <v>218</v>
      </c>
      <c r="C79" s="75"/>
      <c r="D79" s="75">
        <v>910</v>
      </c>
      <c r="E79" s="73"/>
      <c r="F79" s="84">
        <v>464876</v>
      </c>
      <c r="G79" s="79"/>
      <c r="H79" s="84">
        <v>464876</v>
      </c>
      <c r="I79" s="73"/>
      <c r="J79" s="84">
        <f>+F79-H79</f>
        <v>0</v>
      </c>
    </row>
    <row r="80" spans="1:10" x14ac:dyDescent="0.25">
      <c r="A80" s="73"/>
      <c r="B80" s="73"/>
      <c r="C80" s="75"/>
      <c r="D80" s="75"/>
      <c r="E80" s="73"/>
      <c r="F80" s="80"/>
      <c r="G80" s="79"/>
      <c r="H80" s="80"/>
      <c r="I80" s="73"/>
      <c r="J80" s="90"/>
    </row>
    <row r="81" spans="1:12" x14ac:dyDescent="0.25">
      <c r="A81" s="77" t="s">
        <v>250</v>
      </c>
      <c r="B81" s="73"/>
      <c r="C81" s="75"/>
      <c r="D81" s="75"/>
      <c r="E81" s="73"/>
      <c r="F81" s="79">
        <f>F55+F62+F73+F75+F76+F77+F79</f>
        <v>94495745.780000001</v>
      </c>
      <c r="G81" s="79"/>
      <c r="H81" s="79">
        <f>H55+H62+H73+H75+H76+H77+H79</f>
        <v>23383929.809999999</v>
      </c>
      <c r="I81" s="73"/>
      <c r="J81" s="79">
        <f>J55+J62+J73+J75+J76+J77+J79</f>
        <v>71111815.969999999</v>
      </c>
      <c r="L81" s="36"/>
    </row>
    <row r="82" spans="1:12" x14ac:dyDescent="0.25">
      <c r="A82" s="77"/>
      <c r="B82" s="73"/>
      <c r="C82" s="75"/>
      <c r="D82" s="75"/>
      <c r="E82" s="73"/>
      <c r="F82" s="79"/>
      <c r="G82" s="79"/>
      <c r="H82" s="79"/>
      <c r="I82" s="73"/>
      <c r="J82" s="73"/>
    </row>
    <row r="83" spans="1:12" x14ac:dyDescent="0.25">
      <c r="A83" s="73" t="s">
        <v>248</v>
      </c>
      <c r="B83" s="73"/>
      <c r="C83" s="75"/>
      <c r="D83" s="75">
        <v>2700</v>
      </c>
      <c r="E83" s="73"/>
      <c r="F83" s="79">
        <v>0</v>
      </c>
      <c r="G83" s="79"/>
      <c r="H83" s="79">
        <f>+H46-H81</f>
        <v>0</v>
      </c>
      <c r="I83" s="73"/>
      <c r="J83" s="84">
        <f>+F83-H83</f>
        <v>0</v>
      </c>
    </row>
    <row r="84" spans="1:12" x14ac:dyDescent="0.25">
      <c r="A84" s="77"/>
      <c r="B84" s="73"/>
      <c r="C84" s="75"/>
      <c r="D84" s="75"/>
      <c r="E84" s="73"/>
      <c r="F84" s="79"/>
      <c r="G84" s="79"/>
      <c r="H84" s="79"/>
      <c r="I84" s="79"/>
      <c r="J84" s="79"/>
      <c r="K84" s="79"/>
    </row>
    <row r="85" spans="1:12" ht="13.8" thickBot="1" x14ac:dyDescent="0.3">
      <c r="A85" s="77" t="s">
        <v>153</v>
      </c>
      <c r="B85" s="73"/>
      <c r="C85" s="75"/>
      <c r="D85" s="75"/>
      <c r="E85" s="73"/>
      <c r="F85" s="85">
        <f>SUM(F81:F84)</f>
        <v>94495745.780000001</v>
      </c>
      <c r="G85" s="79"/>
      <c r="H85" s="85">
        <f>SUM(H81:H84)</f>
        <v>23383929.809999999</v>
      </c>
      <c r="I85" s="79"/>
      <c r="J85" s="85">
        <f>SUM(J81:J84)</f>
        <v>71111815.969999999</v>
      </c>
      <c r="K85" s="79"/>
      <c r="L85" s="113"/>
    </row>
    <row r="86" spans="1:12" ht="13.8" thickTop="1" x14ac:dyDescent="0.25">
      <c r="A86" s="73"/>
      <c r="B86" s="73"/>
      <c r="C86" s="75"/>
      <c r="D86" s="75"/>
      <c r="E86" s="73"/>
      <c r="F86" s="79"/>
      <c r="G86" s="79"/>
      <c r="H86" s="79"/>
      <c r="I86" s="73"/>
      <c r="J86" s="73"/>
    </row>
    <row r="87" spans="1:12" x14ac:dyDescent="0.25">
      <c r="A87" s="73"/>
      <c r="B87" s="73"/>
      <c r="C87" s="75"/>
      <c r="D87" s="75"/>
      <c r="E87" s="73"/>
      <c r="F87" s="79"/>
      <c r="G87" s="79"/>
      <c r="H87" s="79"/>
      <c r="I87" s="73"/>
      <c r="J87" s="73"/>
    </row>
    <row r="88" spans="1:12" x14ac:dyDescent="0.25">
      <c r="A88" s="73"/>
      <c r="B88" s="73"/>
      <c r="C88" s="73"/>
      <c r="D88" s="73"/>
      <c r="E88" s="73"/>
      <c r="F88" s="79"/>
      <c r="G88" s="79"/>
      <c r="H88" s="79"/>
      <c r="I88" s="73"/>
      <c r="J88" s="73"/>
    </row>
    <row r="89" spans="1:12" x14ac:dyDescent="0.25">
      <c r="A89" s="73"/>
      <c r="B89" s="73"/>
      <c r="C89" s="73"/>
      <c r="D89" s="73"/>
      <c r="E89" s="73"/>
      <c r="F89" s="79"/>
      <c r="G89" s="79"/>
      <c r="H89" s="79"/>
      <c r="I89" s="73"/>
      <c r="J89" s="73"/>
    </row>
    <row r="90" spans="1:12" hidden="1" x14ac:dyDescent="0.25">
      <c r="A90" s="73"/>
      <c r="B90" s="73"/>
      <c r="C90" s="73"/>
      <c r="D90" s="73"/>
      <c r="E90" s="73"/>
      <c r="F90" s="79">
        <f>+F46-F85</f>
        <v>0</v>
      </c>
      <c r="G90" s="79"/>
      <c r="H90" s="79">
        <f>+H46-H85</f>
        <v>0</v>
      </c>
      <c r="I90" s="73"/>
      <c r="J90" s="73"/>
    </row>
    <row r="91" spans="1:12" x14ac:dyDescent="0.25">
      <c r="A91" s="73"/>
      <c r="B91" s="73"/>
      <c r="C91" s="73"/>
      <c r="D91" s="73"/>
      <c r="E91" s="73"/>
      <c r="F91" s="79"/>
      <c r="G91" s="79"/>
      <c r="H91" s="79"/>
      <c r="I91" s="73"/>
      <c r="J91" s="73"/>
    </row>
    <row r="92" spans="1:12" x14ac:dyDescent="0.25">
      <c r="A92" s="73"/>
      <c r="B92" s="73"/>
      <c r="C92" s="73"/>
      <c r="D92" s="73"/>
      <c r="E92" s="73"/>
      <c r="F92" s="79"/>
      <c r="G92" s="79"/>
      <c r="H92" s="79"/>
      <c r="I92" s="73"/>
      <c r="J92" s="73"/>
    </row>
    <row r="93" spans="1:12" x14ac:dyDescent="0.25">
      <c r="A93" s="73"/>
      <c r="B93" s="73"/>
      <c r="C93" s="73"/>
      <c r="D93" s="73"/>
      <c r="E93" s="73"/>
      <c r="F93" s="79"/>
      <c r="G93" s="79"/>
      <c r="H93" s="79"/>
      <c r="I93" s="73"/>
      <c r="J93" s="73"/>
    </row>
    <row r="94" spans="1:12" x14ac:dyDescent="0.25">
      <c r="A94" s="73"/>
      <c r="B94" s="73"/>
      <c r="C94" s="73"/>
      <c r="D94" s="73"/>
      <c r="E94" s="73"/>
      <c r="F94" s="79"/>
      <c r="G94" s="79"/>
      <c r="H94" s="79"/>
      <c r="I94" s="73"/>
      <c r="J94" s="73"/>
    </row>
    <row r="95" spans="1:12" x14ac:dyDescent="0.25">
      <c r="A95" s="73"/>
      <c r="B95" s="73"/>
      <c r="C95" s="73"/>
      <c r="D95" s="73"/>
      <c r="E95" s="73"/>
      <c r="F95" s="79"/>
      <c r="G95" s="79"/>
      <c r="H95" s="79"/>
      <c r="I95" s="73"/>
      <c r="J95" s="73"/>
    </row>
    <row r="96" spans="1:12" x14ac:dyDescent="0.25">
      <c r="A96" s="73"/>
      <c r="B96" s="73"/>
      <c r="C96" s="73"/>
      <c r="D96" s="73"/>
      <c r="E96" s="73"/>
      <c r="F96" s="79"/>
      <c r="G96" s="79"/>
      <c r="H96" s="79"/>
      <c r="I96" s="73"/>
      <c r="J96" s="73"/>
    </row>
    <row r="97" spans="1:10" x14ac:dyDescent="0.25">
      <c r="A97" s="73"/>
      <c r="B97" s="73"/>
      <c r="C97" s="73"/>
      <c r="D97" s="73"/>
      <c r="E97" s="73"/>
      <c r="F97" s="79"/>
      <c r="G97" s="79"/>
      <c r="H97" s="79"/>
      <c r="I97" s="73"/>
      <c r="J97" s="73"/>
    </row>
    <row r="98" spans="1:10" x14ac:dyDescent="0.25">
      <c r="A98" s="73"/>
      <c r="B98" s="73"/>
      <c r="C98" s="73"/>
      <c r="D98" s="73"/>
      <c r="E98" s="73"/>
      <c r="F98" s="79"/>
      <c r="G98" s="79"/>
      <c r="H98" s="79"/>
      <c r="I98" s="73"/>
      <c r="J98" s="73"/>
    </row>
    <row r="99" spans="1:10" x14ac:dyDescent="0.25">
      <c r="A99" s="73"/>
      <c r="B99" s="73"/>
      <c r="C99" s="73"/>
      <c r="D99" s="73"/>
      <c r="E99" s="73"/>
      <c r="F99" s="79"/>
      <c r="G99" s="79"/>
      <c r="H99" s="79"/>
      <c r="I99" s="73"/>
      <c r="J99" s="73"/>
    </row>
    <row r="100" spans="1:10" x14ac:dyDescent="0.25">
      <c r="A100" s="73"/>
      <c r="B100" s="73"/>
      <c r="C100" s="73"/>
      <c r="D100" s="73"/>
      <c r="E100" s="73"/>
      <c r="F100" s="79"/>
      <c r="G100" s="79"/>
      <c r="H100" s="79"/>
      <c r="I100" s="73"/>
      <c r="J100" s="73"/>
    </row>
    <row r="101" spans="1:10" x14ac:dyDescent="0.25">
      <c r="A101" s="73"/>
      <c r="B101" s="73"/>
      <c r="C101" s="73"/>
      <c r="D101" s="73"/>
      <c r="E101" s="73"/>
      <c r="F101" s="79"/>
      <c r="G101" s="79"/>
      <c r="H101" s="79"/>
      <c r="I101" s="73"/>
      <c r="J101" s="73"/>
    </row>
    <row r="102" spans="1:10" x14ac:dyDescent="0.25">
      <c r="A102" s="73"/>
      <c r="B102" s="73"/>
      <c r="C102" s="73"/>
      <c r="D102" s="73"/>
      <c r="E102" s="73"/>
      <c r="F102" s="79"/>
      <c r="G102" s="79"/>
      <c r="H102" s="79"/>
      <c r="I102" s="73"/>
      <c r="J102" s="73"/>
    </row>
    <row r="103" spans="1:10" x14ac:dyDescent="0.25">
      <c r="A103" s="73"/>
      <c r="B103" s="73"/>
      <c r="C103" s="73"/>
      <c r="D103" s="73"/>
      <c r="E103" s="73"/>
      <c r="F103" s="79"/>
      <c r="G103" s="79"/>
      <c r="H103" s="79"/>
      <c r="I103" s="73"/>
      <c r="J103" s="73"/>
    </row>
    <row r="104" spans="1:10" x14ac:dyDescent="0.25">
      <c r="A104" s="73"/>
      <c r="B104" s="73"/>
      <c r="C104" s="73"/>
      <c r="D104" s="73"/>
      <c r="E104" s="73"/>
      <c r="F104" s="79"/>
      <c r="G104" s="79"/>
      <c r="H104" s="79"/>
      <c r="I104" s="73"/>
      <c r="J104" s="73"/>
    </row>
    <row r="105" spans="1:10" x14ac:dyDescent="0.25">
      <c r="A105" s="73"/>
      <c r="B105" s="73"/>
      <c r="C105" s="73"/>
      <c r="D105" s="73"/>
      <c r="E105" s="73"/>
      <c r="F105" s="79"/>
      <c r="G105" s="79"/>
      <c r="H105" s="79"/>
      <c r="I105" s="73"/>
      <c r="J105" s="73"/>
    </row>
    <row r="106" spans="1:10" x14ac:dyDescent="0.25">
      <c r="A106" s="73"/>
      <c r="B106" s="73"/>
      <c r="C106" s="73"/>
      <c r="D106" s="73"/>
      <c r="E106" s="73"/>
      <c r="F106" s="79"/>
      <c r="G106" s="79"/>
      <c r="H106" s="79"/>
      <c r="I106" s="73"/>
      <c r="J106" s="73"/>
    </row>
  </sheetData>
  <phoneticPr fontId="17" type="noConversion"/>
  <printOptions horizontalCentered="1" verticalCentered="1"/>
  <pageMargins left="0.5" right="0.5" top="0.5" bottom="0.5" header="0.5" footer="0.5"/>
  <pageSetup scale="66" orientation="portrait" horizontalDpi="300" verticalDpi="300" r:id="rId1"/>
  <headerFooter alignWithMargins="0">
    <oddHeader>&amp;RPAGE 8 OF 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30" baseType="lpstr">
      <vt:lpstr>Coversheet</vt:lpstr>
      <vt:lpstr>Combined Bal Sheet Page 1</vt:lpstr>
      <vt:lpstr>Comb Rev &amp; Expend Page 2</vt:lpstr>
      <vt:lpstr>General Rev 3 </vt:lpstr>
      <vt:lpstr>General Exp Page 4</vt:lpstr>
      <vt:lpstr>Debt Service Page 5</vt:lpstr>
      <vt:lpstr>Capital Projects Page 6</vt:lpstr>
      <vt:lpstr>Food Service Page 7</vt:lpstr>
      <vt:lpstr>Federal Projects Page 8</vt:lpstr>
      <vt:lpstr>Internal Service Page 9</vt:lpstr>
      <vt:lpstr>Exp by Fun Gen Support Chart5</vt:lpstr>
      <vt:lpstr>1</vt:lpstr>
      <vt:lpstr>2</vt:lpstr>
      <vt:lpstr>3</vt:lpstr>
      <vt:lpstr>4</vt:lpstr>
      <vt:lpstr>Rev by Source Gen Chart 1</vt:lpstr>
      <vt:lpstr>Rev by Source All Funds Chart2</vt:lpstr>
      <vt:lpstr>Exp by Object Chart 3</vt:lpstr>
      <vt:lpstr>Exp by Fun Gen Chart 4</vt:lpstr>
      <vt:lpstr>'Capital Projects Page 6'!Print_Area</vt:lpstr>
      <vt:lpstr>'Comb Rev &amp; Expend Page 2'!Print_Area</vt:lpstr>
      <vt:lpstr>'Combined Bal Sheet Page 1'!Print_Area</vt:lpstr>
      <vt:lpstr>'Debt Service Page 5'!Print_Area</vt:lpstr>
      <vt:lpstr>'Exp by Fun Gen Support Chart5'!Print_Area</vt:lpstr>
      <vt:lpstr>'Federal Projects Page 8'!Print_Area</vt:lpstr>
      <vt:lpstr>'Food Service Page 7'!Print_Area</vt:lpstr>
      <vt:lpstr>'General Exp Page 4'!Print_Area</vt:lpstr>
      <vt:lpstr>'General Rev 3 '!Print_Area</vt:lpstr>
      <vt:lpstr>'Internal Service Page 9'!Print_Area</vt:lpstr>
      <vt:lpstr>'General Exp Page 4'!Print_Titles</vt:lpstr>
    </vt:vector>
  </TitlesOfParts>
  <Manager>Debbie Crouch</Manager>
  <Company>Business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Superintendent's Monthly Financial Statement</dc:title>
  <dc:subject>October 2002</dc:subject>
  <dc:creator>Connie Faulkner</dc:creator>
  <cp:lastModifiedBy>Aniket Gupta</cp:lastModifiedBy>
  <cp:lastPrinted>2003-01-09T17:11:05Z</cp:lastPrinted>
  <dcterms:created xsi:type="dcterms:W3CDTF">2000-02-08T20:50:27Z</dcterms:created>
  <dcterms:modified xsi:type="dcterms:W3CDTF">2024-02-03T22:12:27Z</dcterms:modified>
  <cp:category>Financials</cp:category>
</cp:coreProperties>
</file>