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D212DC7B-71E5-4D06-9262-BEDE625E3BE2}" xr6:coauthVersionLast="47" xr6:coauthVersionMax="47" xr10:uidLastSave="{00000000-0000-0000-0000-000000000000}"/>
  <bookViews>
    <workbookView xWindow="3348" yWindow="3348" windowWidth="17280" windowHeight="8880" firstSheet="2" activeTab="3"/>
  </bookViews>
  <sheets>
    <sheet name="Assumptions for IS" sheetId="4" r:id="rId1"/>
    <sheet name="Income Statement 90%" sheetId="2" r:id="rId2"/>
    <sheet name="Income Statement 50% " sheetId="8" r:id="rId3"/>
    <sheet name="Income Statement 10%" sheetId="9" r:id="rId4"/>
  </sheets>
  <definedNames>
    <definedName name="_xlnm.Print_Titles" localSheetId="1">'Income Statement 90%'!$4:$5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D10" i="4"/>
  <c r="E10" i="4" s="1"/>
  <c r="E11" i="4" s="1"/>
  <c r="B11" i="4"/>
  <c r="B13" i="4" s="1"/>
  <c r="C11" i="4"/>
  <c r="C13" i="4" s="1"/>
  <c r="D11" i="4"/>
  <c r="D13" i="4" s="1"/>
  <c r="C17" i="4"/>
  <c r="C18" i="4" s="1"/>
  <c r="D17" i="4"/>
  <c r="D18" i="4" s="1"/>
  <c r="B18" i="4"/>
  <c r="B20" i="4" s="1"/>
  <c r="C24" i="4"/>
  <c r="C25" i="4" s="1"/>
  <c r="B25" i="4"/>
  <c r="B27" i="4"/>
  <c r="B7" i="9"/>
  <c r="C7" i="9" s="1"/>
  <c r="C9" i="9" s="1"/>
  <c r="B9" i="9"/>
  <c r="C8" i="9" s="1"/>
  <c r="B12" i="9"/>
  <c r="C12" i="9" s="1"/>
  <c r="D12" i="9"/>
  <c r="F12" i="9"/>
  <c r="H12" i="9"/>
  <c r="D13" i="9"/>
  <c r="F13" i="9"/>
  <c r="H13" i="9"/>
  <c r="B21" i="9"/>
  <c r="C21" i="9" s="1"/>
  <c r="D21" i="9"/>
  <c r="F21" i="9"/>
  <c r="H21" i="9"/>
  <c r="B7" i="8"/>
  <c r="B9" i="8" s="1"/>
  <c r="B12" i="8"/>
  <c r="C12" i="8" s="1"/>
  <c r="D12" i="8"/>
  <c r="F12" i="8"/>
  <c r="H12" i="8"/>
  <c r="D13" i="8"/>
  <c r="F13" i="8"/>
  <c r="H13" i="8"/>
  <c r="D18" i="8"/>
  <c r="F18" i="8"/>
  <c r="D19" i="8"/>
  <c r="F19" i="8"/>
  <c r="D20" i="8"/>
  <c r="F20" i="8"/>
  <c r="B21" i="8"/>
  <c r="C21" i="8" s="1"/>
  <c r="D21" i="8"/>
  <c r="F21" i="8"/>
  <c r="H21" i="8"/>
  <c r="B7" i="2"/>
  <c r="C7" i="2" s="1"/>
  <c r="C9" i="2" s="1"/>
  <c r="F7" i="2"/>
  <c r="F9" i="2" s="1"/>
  <c r="B9" i="2"/>
  <c r="C8" i="2" s="1"/>
  <c r="B12" i="2"/>
  <c r="C12" i="2" s="1"/>
  <c r="D12" i="2"/>
  <c r="F12" i="2"/>
  <c r="G12" i="2" s="1"/>
  <c r="H12" i="2"/>
  <c r="H13" i="2" s="1"/>
  <c r="B13" i="2"/>
  <c r="B15" i="2" s="1"/>
  <c r="D13" i="2"/>
  <c r="F13" i="2"/>
  <c r="G13" i="2" s="1"/>
  <c r="B18" i="2"/>
  <c r="C18" i="2" s="1"/>
  <c r="D18" i="2"/>
  <c r="D18" i="9" s="1"/>
  <c r="F18" i="2"/>
  <c r="G18" i="2" s="1"/>
  <c r="H18" i="2"/>
  <c r="H18" i="9" s="1"/>
  <c r="B19" i="2"/>
  <c r="C19" i="2" s="1"/>
  <c r="D19" i="2"/>
  <c r="D19" i="9" s="1"/>
  <c r="F19" i="2"/>
  <c r="H19" i="2"/>
  <c r="H19" i="9" s="1"/>
  <c r="B20" i="2"/>
  <c r="C20" i="2" s="1"/>
  <c r="D20" i="2"/>
  <c r="D20" i="9" s="1"/>
  <c r="F20" i="2"/>
  <c r="G20" i="2" s="1"/>
  <c r="H20" i="2"/>
  <c r="H20" i="9" s="1"/>
  <c r="C21" i="2"/>
  <c r="D20" i="4" l="1"/>
  <c r="F7" i="8"/>
  <c r="C20" i="4"/>
  <c r="D7" i="8"/>
  <c r="G8" i="2"/>
  <c r="G21" i="2"/>
  <c r="F15" i="2"/>
  <c r="G19" i="2"/>
  <c r="C15" i="2"/>
  <c r="B24" i="2"/>
  <c r="E13" i="4"/>
  <c r="H7" i="2"/>
  <c r="C8" i="8"/>
  <c r="B15" i="8"/>
  <c r="D7" i="9"/>
  <c r="C27" i="4"/>
  <c r="B20" i="9"/>
  <c r="C20" i="9" s="1"/>
  <c r="B19" i="9"/>
  <c r="C19" i="9" s="1"/>
  <c r="B18" i="9"/>
  <c r="C18" i="9" s="1"/>
  <c r="B13" i="9"/>
  <c r="E17" i="4"/>
  <c r="E18" i="4" s="1"/>
  <c r="B20" i="8"/>
  <c r="C20" i="8" s="1"/>
  <c r="B19" i="8"/>
  <c r="C19" i="8" s="1"/>
  <c r="B18" i="8"/>
  <c r="C18" i="8" s="1"/>
  <c r="B13" i="8"/>
  <c r="C13" i="8" s="1"/>
  <c r="F19" i="9"/>
  <c r="F18" i="9"/>
  <c r="H20" i="8"/>
  <c r="H19" i="8"/>
  <c r="H18" i="8"/>
  <c r="D24" i="4"/>
  <c r="F20" i="9"/>
  <c r="C13" i="2"/>
  <c r="G7" i="2"/>
  <c r="G9" i="2" s="1"/>
  <c r="C7" i="8"/>
  <c r="C9" i="8" s="1"/>
  <c r="D7" i="2"/>
  <c r="C24" i="2" l="1"/>
  <c r="C25" i="2" s="1"/>
  <c r="B25" i="2"/>
  <c r="B27" i="2" s="1"/>
  <c r="C27" i="2" s="1"/>
  <c r="D9" i="9"/>
  <c r="B24" i="8"/>
  <c r="C15" i="8"/>
  <c r="E24" i="4"/>
  <c r="E25" i="4" s="1"/>
  <c r="D25" i="4"/>
  <c r="E20" i="4"/>
  <c r="H7" i="8"/>
  <c r="D9" i="2"/>
  <c r="E7" i="2" s="1"/>
  <c r="E9" i="2" s="1"/>
  <c r="C13" i="9"/>
  <c r="B15" i="9"/>
  <c r="D9" i="8"/>
  <c r="H9" i="2"/>
  <c r="G7" i="8"/>
  <c r="G9" i="8" s="1"/>
  <c r="F9" i="8"/>
  <c r="G15" i="2"/>
  <c r="F24" i="2"/>
  <c r="H15" i="2" l="1"/>
  <c r="I8" i="2"/>
  <c r="I12" i="2"/>
  <c r="I18" i="2"/>
  <c r="I19" i="2"/>
  <c r="I20" i="2"/>
  <c r="I21" i="2"/>
  <c r="I13" i="2"/>
  <c r="G24" i="2"/>
  <c r="G25" i="2" s="1"/>
  <c r="F25" i="2"/>
  <c r="F27" i="2" s="1"/>
  <c r="G27" i="2" s="1"/>
  <c r="E12" i="9"/>
  <c r="E13" i="9"/>
  <c r="E21" i="9"/>
  <c r="E8" i="9"/>
  <c r="D15" i="9"/>
  <c r="E18" i="9"/>
  <c r="E20" i="9"/>
  <c r="E19" i="9"/>
  <c r="H9" i="8"/>
  <c r="D15" i="8"/>
  <c r="E12" i="8"/>
  <c r="E13" i="8"/>
  <c r="E18" i="8"/>
  <c r="E19" i="8"/>
  <c r="E20" i="8"/>
  <c r="E21" i="8"/>
  <c r="E8" i="8"/>
  <c r="E7" i="8"/>
  <c r="E9" i="8" s="1"/>
  <c r="D27" i="4"/>
  <c r="F7" i="9"/>
  <c r="I7" i="2"/>
  <c r="I9" i="2" s="1"/>
  <c r="C24" i="8"/>
  <c r="C25" i="8" s="1"/>
  <c r="B25" i="8"/>
  <c r="B27" i="8" s="1"/>
  <c r="C27" i="8" s="1"/>
  <c r="E7" i="9"/>
  <c r="E9" i="9" s="1"/>
  <c r="F15" i="8"/>
  <c r="G8" i="8"/>
  <c r="G13" i="8"/>
  <c r="G18" i="8"/>
  <c r="G12" i="8"/>
  <c r="G20" i="8"/>
  <c r="G21" i="8"/>
  <c r="G19" i="8"/>
  <c r="B24" i="9"/>
  <c r="C15" i="9"/>
  <c r="E27" i="4"/>
  <c r="H7" i="9"/>
  <c r="E12" i="2"/>
  <c r="E13" i="2"/>
  <c r="E18" i="2"/>
  <c r="E20" i="2"/>
  <c r="E8" i="2"/>
  <c r="E21" i="2"/>
  <c r="D15" i="2"/>
  <c r="E19" i="2"/>
  <c r="E15" i="9" l="1"/>
  <c r="D24" i="9"/>
  <c r="D24" i="8"/>
  <c r="E15" i="8"/>
  <c r="C24" i="9"/>
  <c r="C25" i="9" s="1"/>
  <c r="B25" i="9"/>
  <c r="B27" i="9" s="1"/>
  <c r="C27" i="9" s="1"/>
  <c r="F24" i="8"/>
  <c r="G15" i="8"/>
  <c r="H15" i="8"/>
  <c r="I8" i="8"/>
  <c r="I12" i="8"/>
  <c r="I13" i="8"/>
  <c r="I21" i="8"/>
  <c r="I20" i="8"/>
  <c r="I18" i="8"/>
  <c r="I19" i="8"/>
  <c r="I7" i="8"/>
  <c r="I9" i="8" s="1"/>
  <c r="H9" i="9"/>
  <c r="E15" i="2"/>
  <c r="D24" i="2"/>
  <c r="F9" i="9"/>
  <c r="I15" i="2"/>
  <c r="H24" i="2"/>
  <c r="D25" i="9" l="1"/>
  <c r="D27" i="9" s="1"/>
  <c r="E27" i="9" s="1"/>
  <c r="E24" i="9"/>
  <c r="E25" i="9" s="1"/>
  <c r="G8" i="9"/>
  <c r="F15" i="9"/>
  <c r="G12" i="9"/>
  <c r="G13" i="9"/>
  <c r="G21" i="9"/>
  <c r="G18" i="9"/>
  <c r="G19" i="9"/>
  <c r="G20" i="9"/>
  <c r="D25" i="2"/>
  <c r="D27" i="2" s="1"/>
  <c r="E27" i="2" s="1"/>
  <c r="E24" i="2"/>
  <c r="E25" i="2" s="1"/>
  <c r="F25" i="8"/>
  <c r="F27" i="8" s="1"/>
  <c r="G27" i="8" s="1"/>
  <c r="G24" i="8"/>
  <c r="G25" i="8" s="1"/>
  <c r="H15" i="9"/>
  <c r="I8" i="9"/>
  <c r="I12" i="9"/>
  <c r="I13" i="9"/>
  <c r="I21" i="9"/>
  <c r="I18" i="9"/>
  <c r="I19" i="9"/>
  <c r="I20" i="9"/>
  <c r="H25" i="2"/>
  <c r="H27" i="2" s="1"/>
  <c r="I27" i="2" s="1"/>
  <c r="I24" i="2"/>
  <c r="I25" i="2" s="1"/>
  <c r="I7" i="9"/>
  <c r="I9" i="9" s="1"/>
  <c r="H24" i="8"/>
  <c r="I15" i="8"/>
  <c r="D25" i="8"/>
  <c r="D27" i="8" s="1"/>
  <c r="E27" i="8" s="1"/>
  <c r="E24" i="8"/>
  <c r="E25" i="8" s="1"/>
  <c r="G7" i="9"/>
  <c r="G9" i="9" s="1"/>
  <c r="H24" i="9" l="1"/>
  <c r="I15" i="9"/>
  <c r="G15" i="9"/>
  <c r="F24" i="9"/>
  <c r="I24" i="8"/>
  <c r="I25" i="8" s="1"/>
  <c r="H25" i="8"/>
  <c r="H27" i="8" s="1"/>
  <c r="I27" i="8" s="1"/>
  <c r="G24" i="9" l="1"/>
  <c r="G25" i="9" s="1"/>
  <c r="F25" i="9"/>
  <c r="F27" i="9" s="1"/>
  <c r="G27" i="9" s="1"/>
  <c r="H25" i="9"/>
  <c r="H27" i="9" s="1"/>
  <c r="I27" i="9" s="1"/>
  <c r="I24" i="9"/>
  <c r="I25" i="9" s="1"/>
</calcChain>
</file>

<file path=xl/sharedStrings.xml><?xml version="1.0" encoding="utf-8"?>
<sst xmlns="http://schemas.openxmlformats.org/spreadsheetml/2006/main" count="74" uniqueCount="27">
  <si>
    <t>Technology &amp; Development</t>
  </si>
  <si>
    <t>Sales &amp; Marketing</t>
  </si>
  <si>
    <t>General &amp; Administrative</t>
  </si>
  <si>
    <t>TOTAL OPERATING EXPENSES</t>
  </si>
  <si>
    <t>EBITDA</t>
  </si>
  <si>
    <t>REVENUES:</t>
  </si>
  <si>
    <t>TOTAL REVENUES</t>
  </si>
  <si>
    <t>COST OF GOODS SOLD:</t>
  </si>
  <si>
    <t>TOTAL COST OF GOODS SOLD</t>
  </si>
  <si>
    <t>GROSS PROFIT</t>
  </si>
  <si>
    <t>OPERATING EXPENSES:</t>
  </si>
  <si>
    <t>Registration Fees</t>
  </si>
  <si>
    <t>NUMBER.TEL REVENUE ASSUMPTIONS</t>
  </si>
  <si>
    <t>Domain Name Market Size:</t>
  </si>
  <si>
    <t>Number.tel Expected Gross Revenue from Registrations</t>
  </si>
  <si>
    <t>Fees to TOB</t>
  </si>
  <si>
    <t>OTHER EXPENSES</t>
  </si>
  <si>
    <t>TOTAL OTHER EXPENSES</t>
  </si>
  <si>
    <t>Average Fee for Registration per Year</t>
  </si>
  <si>
    <t>Registration Costs</t>
  </si>
  <si>
    <t>Other Fees</t>
  </si>
  <si>
    <t>90% CONFIDENCE LEVEL:</t>
  </si>
  <si>
    <t>50% CONFIDENCE LEVEL:</t>
  </si>
  <si>
    <t>10% CONFIDENCE LEVEL:</t>
  </si>
  <si>
    <t>Expected ".tel" TLD Annual Registrations (New + Renewals)</t>
  </si>
  <si>
    <t>Fees to Registry Operator</t>
  </si>
  <si>
    <t>Number.tel Expected Gross Margin from Registrations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</si>
</sst>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71" formatCode="&quot;$&quot;#,##0"/>
    <numFmt numFmtId="173" formatCode="0.0%"/>
    <numFmt numFmtId="175" formatCode="_(* #,##0_);_(* \(#,##0\);_(* &quot;-&quot;??_);_(@_)"/>
    <numFmt numFmtId="181" formatCode="&quot;$&quot;#,##0.00"/>
  </numFmts>
  <fonts count="10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i/>
      <sz val="9"/>
      <name val="Arial"/>
      <family val="2"/>
    </font>
    <font>
      <i/>
      <u/>
      <sz val="9"/>
      <name val="Arial"/>
      <family val="2"/>
    </font>
    <font>
      <b/>
      <i/>
      <sz val="9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2" fillId="0" borderId="0" xfId="0" applyFont="1" applyFill="1" applyAlignment="1">
      <alignment horizontal="right" vertical="top" wrapText="1"/>
    </xf>
    <xf numFmtId="0" fontId="4" fillId="0" borderId="0" xfId="0" applyFont="1" applyFill="1"/>
    <xf numFmtId="6" fontId="4" fillId="0" borderId="0" xfId="0" applyNumberFormat="1" applyFont="1" applyFill="1" applyAlignment="1">
      <alignment horizontal="right" vertical="top" wrapText="1"/>
    </xf>
    <xf numFmtId="0" fontId="4" fillId="0" borderId="0" xfId="0" applyFont="1" applyFill="1" applyAlignment="1">
      <alignment horizontal="left" vertical="top" wrapText="1" indent="1"/>
    </xf>
    <xf numFmtId="6" fontId="5" fillId="0" borderId="0" xfId="0" applyNumberFormat="1" applyFont="1" applyFill="1" applyAlignment="1">
      <alignment horizontal="right" vertical="top" wrapText="1"/>
    </xf>
    <xf numFmtId="0" fontId="2" fillId="0" borderId="0" xfId="0" applyFont="1" applyFill="1" applyAlignment="1">
      <alignment horizontal="left" vertical="top" wrapText="1" indent="2"/>
    </xf>
    <xf numFmtId="6" fontId="2" fillId="0" borderId="0" xfId="0" applyNumberFormat="1" applyFont="1" applyFill="1" applyAlignment="1">
      <alignment horizontal="right" vertical="top" wrapText="1"/>
    </xf>
    <xf numFmtId="10" fontId="4" fillId="0" borderId="0" xfId="0" applyNumberFormat="1" applyFont="1" applyFill="1" applyAlignment="1">
      <alignment horizontal="right" vertical="top" wrapText="1"/>
    </xf>
    <xf numFmtId="0" fontId="4" fillId="0" borderId="0" xfId="0" applyFont="1" applyFill="1" applyAlignment="1">
      <alignment horizontal="right" vertical="top" wrapText="1"/>
    </xf>
    <xf numFmtId="173" fontId="2" fillId="0" borderId="0" xfId="0" applyNumberFormat="1" applyFont="1" applyFill="1" applyAlignment="1">
      <alignment horizontal="right" vertical="top" wrapText="1"/>
    </xf>
    <xf numFmtId="0" fontId="4" fillId="0" borderId="0" xfId="0" applyFont="1" applyFill="1" applyAlignment="1">
      <alignment horizontal="left" vertical="top" wrapText="1"/>
    </xf>
    <xf numFmtId="0" fontId="2" fillId="0" borderId="0" xfId="0" applyFont="1" applyFill="1"/>
    <xf numFmtId="0" fontId="9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173" fontId="6" fillId="0" borderId="0" xfId="3" applyNumberFormat="1" applyFont="1" applyFill="1" applyAlignment="1">
      <alignment horizontal="right" vertical="top" wrapText="1"/>
    </xf>
    <xf numFmtId="173" fontId="8" fillId="0" borderId="0" xfId="3" applyNumberFormat="1" applyFont="1" applyFill="1" applyAlignment="1">
      <alignment horizontal="right" vertical="top" wrapText="1"/>
    </xf>
    <xf numFmtId="173" fontId="4" fillId="0" borderId="0" xfId="0" applyNumberFormat="1" applyFont="1" applyFill="1" applyAlignment="1">
      <alignment horizontal="right" vertical="top" wrapText="1"/>
    </xf>
    <xf numFmtId="173" fontId="7" fillId="0" borderId="0" xfId="3" applyNumberFormat="1" applyFont="1" applyFill="1" applyAlignment="1">
      <alignment horizontal="right" vertical="top" wrapText="1"/>
    </xf>
    <xf numFmtId="173" fontId="2" fillId="0" borderId="0" xfId="3" applyNumberFormat="1" applyFont="1" applyFill="1" applyAlignment="1">
      <alignment horizontal="right" vertical="top" wrapText="1"/>
    </xf>
    <xf numFmtId="0" fontId="4" fillId="0" borderId="0" xfId="0" applyFont="1" applyFill="1" applyAlignment="1"/>
    <xf numFmtId="9" fontId="2" fillId="0" borderId="0" xfId="3" applyFont="1" applyFill="1" applyAlignment="1">
      <alignment horizontal="right" vertical="top" wrapText="1"/>
    </xf>
    <xf numFmtId="175" fontId="4" fillId="0" borderId="0" xfId="1" applyNumberFormat="1" applyFont="1" applyFill="1"/>
    <xf numFmtId="173" fontId="4" fillId="0" borderId="0" xfId="3" applyNumberFormat="1" applyFont="1" applyFill="1"/>
    <xf numFmtId="181" fontId="4" fillId="0" borderId="0" xfId="2" applyNumberFormat="1" applyFont="1" applyFill="1"/>
    <xf numFmtId="171" fontId="4" fillId="0" borderId="0" xfId="2" applyNumberFormat="1" applyFont="1" applyFill="1"/>
    <xf numFmtId="0" fontId="3" fillId="0" borderId="0" xfId="0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7620</xdr:rowOff>
        </xdr:from>
        <xdr:to>
          <xdr:col>0</xdr:col>
          <xdr:colOff>685800</xdr:colOff>
          <xdr:row>4</xdr:row>
          <xdr:rowOff>30480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2A89E2A7-7E9D-4128-B35A-8A19927553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685800</xdr:colOff>
          <xdr:row>4</xdr:row>
          <xdr:rowOff>22860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6998AB63-8E10-3F34-4FEB-0086280AC0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4:I27"/>
  <sheetViews>
    <sheetView zoomScale="75" workbookViewId="0"/>
  </sheetViews>
  <sheetFormatPr defaultColWidth="9.109375" defaultRowHeight="11.4" x14ac:dyDescent="0.2"/>
  <cols>
    <col min="1" max="1" width="57.109375" style="5" bestFit="1" customWidth="1"/>
    <col min="2" max="4" width="14.6640625" style="5" customWidth="1"/>
    <col min="5" max="5" width="15.6640625" style="5" customWidth="1"/>
    <col min="6" max="16384" width="9.109375" style="5"/>
  </cols>
  <sheetData>
    <row r="4" spans="1:9" ht="12" x14ac:dyDescent="0.25">
      <c r="A4" s="29" t="s">
        <v>12</v>
      </c>
      <c r="B4" s="1"/>
      <c r="C4" s="1"/>
    </row>
    <row r="5" spans="1:9" ht="12" x14ac:dyDescent="0.25">
      <c r="B5" s="2">
        <v>2001</v>
      </c>
      <c r="C5" s="2">
        <v>2002</v>
      </c>
      <c r="D5" s="2">
        <v>2003</v>
      </c>
      <c r="E5" s="2">
        <v>2004</v>
      </c>
    </row>
    <row r="6" spans="1:9" ht="12" x14ac:dyDescent="0.2">
      <c r="A6" s="17" t="s">
        <v>13</v>
      </c>
      <c r="B6" s="4"/>
      <c r="C6" s="4"/>
      <c r="D6" s="4"/>
    </row>
    <row r="7" spans="1:9" ht="12" x14ac:dyDescent="0.2">
      <c r="A7" s="17"/>
      <c r="B7" s="4"/>
      <c r="C7" s="4"/>
      <c r="D7" s="4"/>
    </row>
    <row r="8" spans="1:9" ht="12" x14ac:dyDescent="0.2">
      <c r="A8" s="17" t="s">
        <v>21</v>
      </c>
    </row>
    <row r="9" spans="1:9" x14ac:dyDescent="0.2">
      <c r="A9" s="14" t="s">
        <v>24</v>
      </c>
      <c r="B9" s="25">
        <v>450300</v>
      </c>
      <c r="C9" s="25">
        <v>913700</v>
      </c>
      <c r="D9" s="25">
        <v>1399000</v>
      </c>
      <c r="E9" s="25">
        <v>1915000</v>
      </c>
    </row>
    <row r="10" spans="1:9" x14ac:dyDescent="0.2">
      <c r="A10" s="14" t="s">
        <v>18</v>
      </c>
      <c r="B10" s="27">
        <v>6</v>
      </c>
      <c r="C10" s="27">
        <f>B10-0.25</f>
        <v>5.75</v>
      </c>
      <c r="D10" s="27">
        <f>C10-0.25</f>
        <v>5.5</v>
      </c>
      <c r="E10" s="27">
        <f>D10-0.25</f>
        <v>5.25</v>
      </c>
    </row>
    <row r="11" spans="1:9" x14ac:dyDescent="0.2">
      <c r="A11" s="14" t="s">
        <v>14</v>
      </c>
      <c r="B11" s="28">
        <f>B9*B10</f>
        <v>2701800</v>
      </c>
      <c r="C11" s="28">
        <f>C9*C10</f>
        <v>5253775</v>
      </c>
      <c r="D11" s="28">
        <f>D9*D10</f>
        <v>7694500</v>
      </c>
      <c r="E11" s="28">
        <f>E9*E10</f>
        <v>10053750</v>
      </c>
    </row>
    <row r="12" spans="1:9" x14ac:dyDescent="0.2">
      <c r="A12" s="14" t="s">
        <v>25</v>
      </c>
      <c r="B12" s="27">
        <v>2.5</v>
      </c>
      <c r="C12" s="27">
        <v>2.5</v>
      </c>
      <c r="D12" s="27">
        <v>2.5</v>
      </c>
      <c r="E12" s="27">
        <v>2.5</v>
      </c>
    </row>
    <row r="13" spans="1:9" x14ac:dyDescent="0.2">
      <c r="A13" s="14" t="s">
        <v>26</v>
      </c>
      <c r="B13" s="28">
        <f>B11-(B12*B9)</f>
        <v>1576050</v>
      </c>
      <c r="C13" s="28">
        <f>C11-(C12*C9)</f>
        <v>2969525</v>
      </c>
      <c r="D13" s="28">
        <f>D11-(D12*D9)</f>
        <v>4197000</v>
      </c>
      <c r="E13" s="28">
        <f>E11-(E12*E9)</f>
        <v>5266250</v>
      </c>
    </row>
    <row r="14" spans="1:9" x14ac:dyDescent="0.2">
      <c r="A14" s="14"/>
      <c r="F14" s="26"/>
      <c r="G14" s="26"/>
      <c r="H14" s="26"/>
      <c r="I14" s="26"/>
    </row>
    <row r="15" spans="1:9" ht="12" x14ac:dyDescent="0.2">
      <c r="A15" s="17" t="s">
        <v>22</v>
      </c>
    </row>
    <row r="16" spans="1:9" x14ac:dyDescent="0.2">
      <c r="A16" s="14" t="s">
        <v>24</v>
      </c>
      <c r="B16" s="25">
        <v>600000</v>
      </c>
      <c r="C16" s="25">
        <v>1218300</v>
      </c>
      <c r="D16" s="25">
        <v>1865700</v>
      </c>
      <c r="E16" s="25">
        <v>2554200</v>
      </c>
    </row>
    <row r="17" spans="1:5" x14ac:dyDescent="0.2">
      <c r="A17" s="14" t="s">
        <v>18</v>
      </c>
      <c r="B17" s="27">
        <v>6</v>
      </c>
      <c r="C17" s="27">
        <f>B17-0.25</f>
        <v>5.75</v>
      </c>
      <c r="D17" s="27">
        <f>C17-0.25</f>
        <v>5.5</v>
      </c>
      <c r="E17" s="27">
        <f>D17-0.25</f>
        <v>5.25</v>
      </c>
    </row>
    <row r="18" spans="1:5" x14ac:dyDescent="0.2">
      <c r="A18" s="14" t="s">
        <v>14</v>
      </c>
      <c r="B18" s="28">
        <f>B16*B17</f>
        <v>3600000</v>
      </c>
      <c r="C18" s="28">
        <f>C16*C17</f>
        <v>7005225</v>
      </c>
      <c r="D18" s="28">
        <f>D16*D17</f>
        <v>10261350</v>
      </c>
      <c r="E18" s="28">
        <f>E16*E17</f>
        <v>13409550</v>
      </c>
    </row>
    <row r="19" spans="1:5" x14ac:dyDescent="0.2">
      <c r="A19" s="14" t="s">
        <v>25</v>
      </c>
      <c r="B19" s="27">
        <v>2.5</v>
      </c>
      <c r="C19" s="27">
        <v>2.5</v>
      </c>
      <c r="D19" s="27">
        <v>2.5</v>
      </c>
      <c r="E19" s="27">
        <v>2.5</v>
      </c>
    </row>
    <row r="20" spans="1:5" x14ac:dyDescent="0.2">
      <c r="A20" s="14" t="s">
        <v>26</v>
      </c>
      <c r="B20" s="28">
        <f>B18-(B19*B16)</f>
        <v>2100000</v>
      </c>
      <c r="C20" s="28">
        <f>C18-(C19*C16)</f>
        <v>3959475</v>
      </c>
      <c r="D20" s="28">
        <f>D18-(D19*D16)</f>
        <v>5597100</v>
      </c>
      <c r="E20" s="28">
        <f>E18-(E19*E16)</f>
        <v>7024050</v>
      </c>
    </row>
    <row r="22" spans="1:5" ht="12" x14ac:dyDescent="0.2">
      <c r="A22" s="17" t="s">
        <v>23</v>
      </c>
    </row>
    <row r="23" spans="1:5" x14ac:dyDescent="0.2">
      <c r="A23" s="14" t="s">
        <v>24</v>
      </c>
      <c r="B23" s="25">
        <v>750300</v>
      </c>
      <c r="C23" s="25">
        <v>1522700</v>
      </c>
      <c r="D23" s="25">
        <v>2332000</v>
      </c>
      <c r="E23" s="25">
        <v>3192500</v>
      </c>
    </row>
    <row r="24" spans="1:5" x14ac:dyDescent="0.2">
      <c r="A24" s="14" t="s">
        <v>18</v>
      </c>
      <c r="B24" s="27">
        <v>6</v>
      </c>
      <c r="C24" s="27">
        <f>B24-0.25</f>
        <v>5.75</v>
      </c>
      <c r="D24" s="27">
        <f>C24-0.25</f>
        <v>5.5</v>
      </c>
      <c r="E24" s="27">
        <f>D24-0.25</f>
        <v>5.25</v>
      </c>
    </row>
    <row r="25" spans="1:5" x14ac:dyDescent="0.2">
      <c r="A25" s="14" t="s">
        <v>14</v>
      </c>
      <c r="B25" s="28">
        <f>B23*B24</f>
        <v>4501800</v>
      </c>
      <c r="C25" s="28">
        <f>C23*C24</f>
        <v>8755525</v>
      </c>
      <c r="D25" s="28">
        <f>D23*D24</f>
        <v>12826000</v>
      </c>
      <c r="E25" s="28">
        <f>E23*E24</f>
        <v>16760625</v>
      </c>
    </row>
    <row r="26" spans="1:5" x14ac:dyDescent="0.2">
      <c r="A26" s="14" t="s">
        <v>25</v>
      </c>
      <c r="B26" s="27">
        <v>2.5</v>
      </c>
      <c r="C26" s="27">
        <v>2.5</v>
      </c>
      <c r="D26" s="27">
        <v>2.5</v>
      </c>
      <c r="E26" s="27">
        <v>2.5</v>
      </c>
    </row>
    <row r="27" spans="1:5" x14ac:dyDescent="0.2">
      <c r="A27" s="14" t="s">
        <v>26</v>
      </c>
      <c r="B27" s="28">
        <f>B25-(B26*B23)</f>
        <v>2626050</v>
      </c>
      <c r="C27" s="28">
        <f>C25-(C26*C23)</f>
        <v>4948775</v>
      </c>
      <c r="D27" s="28">
        <f>D25-(D26*D23)</f>
        <v>6996000</v>
      </c>
      <c r="E27" s="28">
        <f>E25-(E26*E23)</f>
        <v>8779375</v>
      </c>
    </row>
  </sheetData>
  <printOptions horizontalCentered="1"/>
  <pageMargins left="0.5" right="0.5" top="1" bottom="1" header="0.5" footer="0.5"/>
  <pageSetup orientation="landscape" horizontalDpi="0" verticalDpi="0" r:id="rId1"/>
  <headerFooter alignWithMargins="0">
    <oddHeader>&amp;C&amp;"Times New Roman,Bold"TABLE 1
NUMBER.TEL
ASSUMPTIONS FOR INCOME STATEMENT PROJECTIONS</oddHeader>
  </headerFooter>
  <drawing r:id="rId2"/>
  <legacyDrawing r:id="rId3"/>
  <controls>
    <mc:AlternateContent xmlns:mc="http://schemas.openxmlformats.org/markup-compatibility/2006">
      <mc:Choice Requires="x14">
        <control shapeId="4097" r:id="rId4" name="Control 1">
          <controlPr defaultSize="0" r:id="rId5">
            <anchor moveWithCells="1">
              <from>
                <xdr:col>0</xdr:col>
                <xdr:colOff>0</xdr:colOff>
                <xdr:row>3</xdr:row>
                <xdr:rowOff>7620</xdr:rowOff>
              </from>
              <to>
                <xdr:col>0</xdr:col>
                <xdr:colOff>685800</xdr:colOff>
                <xdr:row>4</xdr:row>
                <xdr:rowOff>30480</xdr:rowOff>
              </to>
            </anchor>
          </controlPr>
        </control>
      </mc:Choice>
      <mc:Fallback>
        <control shapeId="4097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3:I27"/>
  <sheetViews>
    <sheetView zoomScale="75" workbookViewId="0"/>
  </sheetViews>
  <sheetFormatPr defaultColWidth="9.109375" defaultRowHeight="11.4" x14ac:dyDescent="0.2"/>
  <cols>
    <col min="1" max="1" width="29" style="5" customWidth="1"/>
    <col min="2" max="2" width="13.33203125" style="5" customWidth="1"/>
    <col min="3" max="3" width="9.6640625" style="5" bestFit="1" customWidth="1"/>
    <col min="4" max="4" width="13.33203125" style="5" customWidth="1"/>
    <col min="5" max="5" width="9.6640625" style="5" bestFit="1" customWidth="1"/>
    <col min="6" max="6" width="13.33203125" style="5" customWidth="1"/>
    <col min="7" max="7" width="9.6640625" style="5" bestFit="1" customWidth="1"/>
    <col min="8" max="8" width="13.33203125" style="5" customWidth="1"/>
    <col min="9" max="9" width="9.6640625" style="5" bestFit="1" customWidth="1"/>
    <col min="10" max="16384" width="9.109375" style="5"/>
  </cols>
  <sheetData>
    <row r="3" spans="1:9" ht="13.2" x14ac:dyDescent="0.2">
      <c r="A3" s="16" t="s">
        <v>21</v>
      </c>
    </row>
    <row r="4" spans="1:9" s="23" customFormat="1" ht="12" x14ac:dyDescent="0.2">
      <c r="A4" s="1"/>
      <c r="B4" s="1"/>
      <c r="C4" s="1"/>
      <c r="D4" s="1"/>
      <c r="E4" s="1"/>
    </row>
    <row r="5" spans="1:9" ht="12" x14ac:dyDescent="0.25">
      <c r="A5" s="1"/>
      <c r="B5" s="2">
        <v>2001</v>
      </c>
      <c r="C5" s="3"/>
      <c r="D5" s="2">
        <v>2002</v>
      </c>
      <c r="E5" s="3"/>
      <c r="F5" s="2">
        <v>2003</v>
      </c>
      <c r="G5" s="4"/>
      <c r="H5" s="2">
        <v>2003</v>
      </c>
      <c r="I5" s="4"/>
    </row>
    <row r="6" spans="1:9" ht="12" x14ac:dyDescent="0.2">
      <c r="A6" s="1" t="s">
        <v>5</v>
      </c>
      <c r="B6" s="6"/>
      <c r="C6" s="6"/>
      <c r="D6" s="6"/>
      <c r="E6" s="6"/>
      <c r="F6" s="6"/>
      <c r="G6" s="6"/>
      <c r="H6" s="6"/>
      <c r="I6" s="6"/>
    </row>
    <row r="7" spans="1:9" x14ac:dyDescent="0.2">
      <c r="A7" s="7" t="s">
        <v>11</v>
      </c>
      <c r="B7" s="6">
        <f>'Assumptions for IS'!B11</f>
        <v>2701800</v>
      </c>
      <c r="C7" s="18">
        <f>B7/B$9</f>
        <v>1</v>
      </c>
      <c r="D7" s="6">
        <f>'Assumptions for IS'!C11</f>
        <v>5253775</v>
      </c>
      <c r="E7" s="18">
        <f>D7/D$9</f>
        <v>1</v>
      </c>
      <c r="F7" s="6">
        <f>'Assumptions for IS'!D11</f>
        <v>7694500</v>
      </c>
      <c r="G7" s="18">
        <f>F7/F$9</f>
        <v>1</v>
      </c>
      <c r="H7" s="6">
        <f>'Assumptions for IS'!E11</f>
        <v>10053750</v>
      </c>
      <c r="I7" s="18">
        <f>H7/H$9</f>
        <v>1</v>
      </c>
    </row>
    <row r="8" spans="1:9" x14ac:dyDescent="0.2">
      <c r="A8" s="7" t="s">
        <v>20</v>
      </c>
      <c r="B8" s="8">
        <v>0</v>
      </c>
      <c r="C8" s="21">
        <f>B8/B$9</f>
        <v>0</v>
      </c>
      <c r="D8" s="8">
        <v>0</v>
      </c>
      <c r="E8" s="21">
        <f>D8/D$9</f>
        <v>0</v>
      </c>
      <c r="F8" s="8">
        <v>0</v>
      </c>
      <c r="G8" s="21">
        <f>F8/F$9</f>
        <v>0</v>
      </c>
      <c r="H8" s="8">
        <v>0</v>
      </c>
      <c r="I8" s="21">
        <f>H8/H$9</f>
        <v>0</v>
      </c>
    </row>
    <row r="9" spans="1:9" s="15" customFormat="1" ht="12" x14ac:dyDescent="0.25">
      <c r="A9" s="1" t="s">
        <v>6</v>
      </c>
      <c r="B9" s="10">
        <f t="shared" ref="B9:G9" si="0">SUM(B7:B7)</f>
        <v>2701800</v>
      </c>
      <c r="C9" s="19">
        <f t="shared" si="0"/>
        <v>1</v>
      </c>
      <c r="D9" s="10">
        <f t="shared" si="0"/>
        <v>5253775</v>
      </c>
      <c r="E9" s="19">
        <f t="shared" si="0"/>
        <v>1</v>
      </c>
      <c r="F9" s="10">
        <f t="shared" si="0"/>
        <v>7694500</v>
      </c>
      <c r="G9" s="19">
        <f t="shared" si="0"/>
        <v>1</v>
      </c>
      <c r="H9" s="10">
        <f>SUM(H7:H7)</f>
        <v>10053750</v>
      </c>
      <c r="I9" s="19">
        <f>SUM(I7:I7)</f>
        <v>1</v>
      </c>
    </row>
    <row r="10" spans="1:9" ht="12" x14ac:dyDescent="0.2">
      <c r="A10" s="9"/>
      <c r="B10" s="6"/>
      <c r="C10" s="20"/>
      <c r="D10" s="6"/>
      <c r="E10" s="20"/>
      <c r="F10" s="6"/>
      <c r="G10" s="20"/>
      <c r="H10" s="6"/>
      <c r="I10" s="20"/>
    </row>
    <row r="11" spans="1:9" ht="12" x14ac:dyDescent="0.2">
      <c r="A11" s="1" t="s">
        <v>7</v>
      </c>
      <c r="B11" s="6"/>
      <c r="C11" s="20"/>
      <c r="D11" s="6"/>
      <c r="E11" s="20"/>
      <c r="F11" s="6"/>
      <c r="G11" s="20"/>
      <c r="H11" s="6"/>
      <c r="I11" s="20"/>
    </row>
    <row r="12" spans="1:9" x14ac:dyDescent="0.2">
      <c r="A12" s="7" t="s">
        <v>19</v>
      </c>
      <c r="B12" s="8">
        <f>'Assumptions for IS'!B9*'Assumptions for IS'!B12</f>
        <v>1125750</v>
      </c>
      <c r="C12" s="21">
        <f>B12/B$9</f>
        <v>0.41666666666666669</v>
      </c>
      <c r="D12" s="8">
        <f>'Assumptions for IS'!C9*'Assumptions for IS'!C12</f>
        <v>2284250</v>
      </c>
      <c r="E12" s="21">
        <f>D12/D$9</f>
        <v>0.43478260869565216</v>
      </c>
      <c r="F12" s="8">
        <f>'Assumptions for IS'!D9*'Assumptions for IS'!D12</f>
        <v>3497500</v>
      </c>
      <c r="G12" s="21">
        <f>F12/F$9</f>
        <v>0.45454545454545453</v>
      </c>
      <c r="H12" s="8">
        <f>'Assumptions for IS'!E9*'Assumptions for IS'!E12</f>
        <v>4787500</v>
      </c>
      <c r="I12" s="21">
        <f>H12/H$9</f>
        <v>0.47619047619047616</v>
      </c>
    </row>
    <row r="13" spans="1:9" s="15" customFormat="1" ht="12" x14ac:dyDescent="0.25">
      <c r="A13" s="1" t="s">
        <v>8</v>
      </c>
      <c r="B13" s="10">
        <f>B12</f>
        <v>1125750</v>
      </c>
      <c r="C13" s="19">
        <f>B13/B$9</f>
        <v>0.41666666666666669</v>
      </c>
      <c r="D13" s="10">
        <f>D12</f>
        <v>2284250</v>
      </c>
      <c r="E13" s="19">
        <f>D13/D$9</f>
        <v>0.43478260869565216</v>
      </c>
      <c r="F13" s="10">
        <f>F12</f>
        <v>3497500</v>
      </c>
      <c r="G13" s="19">
        <f>F13/F$9</f>
        <v>0.45454545454545453</v>
      </c>
      <c r="H13" s="10">
        <f>H12</f>
        <v>4787500</v>
      </c>
      <c r="I13" s="19">
        <f>H13/H$9</f>
        <v>0.47619047619047616</v>
      </c>
    </row>
    <row r="14" spans="1:9" ht="12" x14ac:dyDescent="0.2">
      <c r="A14" s="1"/>
      <c r="B14" s="6"/>
      <c r="C14" s="20"/>
      <c r="D14" s="6"/>
      <c r="E14" s="20"/>
      <c r="F14" s="6"/>
      <c r="G14" s="20"/>
      <c r="H14" s="6"/>
      <c r="I14" s="20"/>
    </row>
    <row r="15" spans="1:9" ht="12" x14ac:dyDescent="0.2">
      <c r="A15" s="1" t="s">
        <v>9</v>
      </c>
      <c r="B15" s="10">
        <f>B9-B13</f>
        <v>1576050</v>
      </c>
      <c r="C15" s="19">
        <f>B15/B9</f>
        <v>0.58333333333333337</v>
      </c>
      <c r="D15" s="10">
        <f>D9-D13</f>
        <v>2969525</v>
      </c>
      <c r="E15" s="19">
        <f>D15/D9</f>
        <v>0.56521739130434778</v>
      </c>
      <c r="F15" s="10">
        <f>F9-F13</f>
        <v>4197000</v>
      </c>
      <c r="G15" s="19">
        <f>F15/F9</f>
        <v>0.54545454545454541</v>
      </c>
      <c r="H15" s="10">
        <f>H9-H13</f>
        <v>5266250</v>
      </c>
      <c r="I15" s="19">
        <f>H15/H9</f>
        <v>0.52380952380952384</v>
      </c>
    </row>
    <row r="16" spans="1:9" ht="12" x14ac:dyDescent="0.2">
      <c r="A16" s="1"/>
      <c r="B16" s="11"/>
      <c r="C16" s="20"/>
      <c r="D16" s="11"/>
      <c r="E16" s="20"/>
      <c r="F16" s="11"/>
      <c r="G16" s="20"/>
      <c r="H16" s="11"/>
      <c r="I16" s="20"/>
    </row>
    <row r="17" spans="1:9" ht="12" x14ac:dyDescent="0.2">
      <c r="A17" s="1" t="s">
        <v>10</v>
      </c>
      <c r="B17" s="12"/>
      <c r="C17" s="20"/>
      <c r="D17" s="12"/>
      <c r="E17" s="20"/>
      <c r="F17" s="12"/>
      <c r="G17" s="20"/>
      <c r="H17" s="12"/>
      <c r="I17" s="20"/>
    </row>
    <row r="18" spans="1:9" x14ac:dyDescent="0.2">
      <c r="A18" s="7" t="s">
        <v>1</v>
      </c>
      <c r="B18" s="6">
        <f>B$21*0.775</f>
        <v>2712500</v>
      </c>
      <c r="C18" s="18">
        <f>B18/B$9</f>
        <v>1.0039603227477978</v>
      </c>
      <c r="D18" s="6">
        <f>D$21*0.675</f>
        <v>2025000.0000000002</v>
      </c>
      <c r="E18" s="18">
        <f>D18/D$9</f>
        <v>0.38543713805787272</v>
      </c>
      <c r="F18" s="6">
        <f>F$21*0.625</f>
        <v>1875000</v>
      </c>
      <c r="G18" s="18">
        <f>F18/F$9</f>
        <v>0.24368055104295275</v>
      </c>
      <c r="H18" s="6">
        <f>H$21*0.625</f>
        <v>1875000</v>
      </c>
      <c r="I18" s="18">
        <f>H18/H$9</f>
        <v>0.18649757553151808</v>
      </c>
    </row>
    <row r="19" spans="1:9" x14ac:dyDescent="0.2">
      <c r="A19" s="7" t="s">
        <v>2</v>
      </c>
      <c r="B19" s="6">
        <f>B$21*0.2</f>
        <v>700000</v>
      </c>
      <c r="C19" s="18">
        <f>B19/B$9</f>
        <v>0.25908653490265748</v>
      </c>
      <c r="D19" s="6">
        <f>D$21*0.3</f>
        <v>900000</v>
      </c>
      <c r="E19" s="18">
        <f>D19/D$9</f>
        <v>0.17130539469238784</v>
      </c>
      <c r="F19" s="6">
        <f>F$21*0.35</f>
        <v>1050000</v>
      </c>
      <c r="G19" s="18">
        <f>F19/F$9</f>
        <v>0.13646110858405355</v>
      </c>
      <c r="H19" s="6">
        <f>H$21*0.35</f>
        <v>1050000</v>
      </c>
      <c r="I19" s="18">
        <f>H19/H$9</f>
        <v>0.10443864229765012</v>
      </c>
    </row>
    <row r="20" spans="1:9" x14ac:dyDescent="0.2">
      <c r="A20" s="7" t="s">
        <v>0</v>
      </c>
      <c r="B20" s="8">
        <f>B$21*0.025</f>
        <v>87500</v>
      </c>
      <c r="C20" s="21">
        <f>B20/B$9</f>
        <v>3.2385816862832185E-2</v>
      </c>
      <c r="D20" s="8">
        <f>D$21*0.025</f>
        <v>75000</v>
      </c>
      <c r="E20" s="21">
        <f>D20/D$9</f>
        <v>1.4275449557698989E-2</v>
      </c>
      <c r="F20" s="8">
        <f>F$21*0.025</f>
        <v>75000</v>
      </c>
      <c r="G20" s="21">
        <f>F20/F$9</f>
        <v>9.7472220417181097E-3</v>
      </c>
      <c r="H20" s="8">
        <f>H$21*0.025</f>
        <v>75000</v>
      </c>
      <c r="I20" s="21">
        <f>H20/H$9</f>
        <v>7.4599030212607236E-3</v>
      </c>
    </row>
    <row r="21" spans="1:9" ht="12" x14ac:dyDescent="0.2">
      <c r="A21" s="1" t="s">
        <v>3</v>
      </c>
      <c r="B21" s="10">
        <v>3500000</v>
      </c>
      <c r="C21" s="19">
        <f>B21/B9</f>
        <v>1.2954326745132874</v>
      </c>
      <c r="D21" s="10">
        <v>3000000</v>
      </c>
      <c r="E21" s="19">
        <f>D21/D9</f>
        <v>0.57101798230795953</v>
      </c>
      <c r="F21" s="10">
        <v>3000000</v>
      </c>
      <c r="G21" s="19">
        <f>F21/F$9</f>
        <v>0.38988888166872443</v>
      </c>
      <c r="H21" s="10">
        <v>3000000</v>
      </c>
      <c r="I21" s="19">
        <f>H21/H$9</f>
        <v>0.29839612085042894</v>
      </c>
    </row>
    <row r="22" spans="1:9" ht="12" x14ac:dyDescent="0.2">
      <c r="A22" s="1"/>
      <c r="B22" s="10"/>
      <c r="C22" s="19"/>
      <c r="D22" s="10"/>
      <c r="E22" s="19"/>
      <c r="F22" s="10"/>
      <c r="G22" s="19"/>
      <c r="H22" s="10"/>
      <c r="I22" s="19"/>
    </row>
    <row r="23" spans="1:9" ht="12" x14ac:dyDescent="0.2">
      <c r="A23" s="1" t="s">
        <v>16</v>
      </c>
      <c r="B23" s="10"/>
      <c r="C23" s="19"/>
      <c r="D23" s="10"/>
      <c r="E23" s="19"/>
      <c r="F23" s="10"/>
      <c r="G23" s="19"/>
      <c r="H23" s="10"/>
      <c r="I23" s="19"/>
    </row>
    <row r="24" spans="1:9" x14ac:dyDescent="0.2">
      <c r="A24" s="7" t="s">
        <v>15</v>
      </c>
      <c r="B24" s="8">
        <f>IF((B15-B21)&gt;250000,((B15-B21)*0.2),250000)</f>
        <v>250000</v>
      </c>
      <c r="C24" s="21">
        <f>B24/B$9</f>
        <v>9.2530905322377677E-2</v>
      </c>
      <c r="D24" s="8">
        <f>IF(((D15-D21)*0.2)&gt;250000,((D15-D21)*0.2),250000)</f>
        <v>250000</v>
      </c>
      <c r="E24" s="21">
        <f>D24/D$9</f>
        <v>4.7584831858996625E-2</v>
      </c>
      <c r="F24" s="8">
        <f>IF(((F15-F21)*0.2)&gt;250000,((F15-F21)*0.2),250000)</f>
        <v>250000</v>
      </c>
      <c r="G24" s="21">
        <f>F24/F$9</f>
        <v>3.2490740139060365E-2</v>
      </c>
      <c r="H24" s="8">
        <f>IF(((H15-H21)*0.2)&gt;250000,((H15-H21)*0.2),250000)</f>
        <v>453250</v>
      </c>
      <c r="I24" s="21">
        <f>H24/H$9</f>
        <v>4.5082680591818976E-2</v>
      </c>
    </row>
    <row r="25" spans="1:9" ht="12" x14ac:dyDescent="0.2">
      <c r="A25" s="1" t="s">
        <v>17</v>
      </c>
      <c r="B25" s="10">
        <f t="shared" ref="B25:I25" si="1">SUM(B24:B24)</f>
        <v>250000</v>
      </c>
      <c r="C25" s="24">
        <f t="shared" si="1"/>
        <v>9.2530905322377677E-2</v>
      </c>
      <c r="D25" s="10">
        <f t="shared" si="1"/>
        <v>250000</v>
      </c>
      <c r="E25" s="24">
        <f t="shared" si="1"/>
        <v>4.7584831858996625E-2</v>
      </c>
      <c r="F25" s="10">
        <f t="shared" si="1"/>
        <v>250000</v>
      </c>
      <c r="G25" s="24">
        <f t="shared" si="1"/>
        <v>3.2490740139060365E-2</v>
      </c>
      <c r="H25" s="10">
        <f t="shared" si="1"/>
        <v>453250</v>
      </c>
      <c r="I25" s="24">
        <f t="shared" si="1"/>
        <v>4.5082680591818976E-2</v>
      </c>
    </row>
    <row r="26" spans="1:9" ht="12" x14ac:dyDescent="0.2">
      <c r="A26" s="1"/>
      <c r="B26" s="10"/>
      <c r="C26" s="13"/>
      <c r="D26" s="10"/>
      <c r="E26" s="13"/>
      <c r="F26" s="10"/>
      <c r="G26" s="13"/>
      <c r="H26" s="10"/>
      <c r="I26" s="13"/>
    </row>
    <row r="27" spans="1:9" s="15" customFormat="1" ht="12" x14ac:dyDescent="0.25">
      <c r="A27" s="1" t="s">
        <v>4</v>
      </c>
      <c r="B27" s="10">
        <f>B15-B21-B25</f>
        <v>-2173950</v>
      </c>
      <c r="C27" s="22">
        <f>B27/B9</f>
        <v>-0.80463024650233173</v>
      </c>
      <c r="D27" s="10">
        <f>D15-D21-D25</f>
        <v>-280475</v>
      </c>
      <c r="E27" s="22">
        <f>D27/D9</f>
        <v>-5.3385422862608313E-2</v>
      </c>
      <c r="F27" s="10">
        <f>F15-F21-F25</f>
        <v>947000</v>
      </c>
      <c r="G27" s="22">
        <f>F27/F9</f>
        <v>0.12307492364676068</v>
      </c>
      <c r="H27" s="10">
        <f>H15-H21-H25</f>
        <v>1813000</v>
      </c>
      <c r="I27" s="22">
        <f>H27/H9</f>
        <v>0.1803307223672759</v>
      </c>
    </row>
  </sheetData>
  <printOptions horizontalCentered="1"/>
  <pageMargins left="0.5" right="0.5" top="1" bottom="1" header="0.5" footer="0.5"/>
  <pageSetup orientation="landscape" horizontalDpi="0" verticalDpi="0" r:id="rId1"/>
  <headerFooter alignWithMargins="0">
    <oddHeader>&amp;C&amp;"Times New Roman,Bold"TABLE 2
NUMBER.TEL
INCOME STATEMENT PROJECTIONS
90% Confidence Level</oddHeader>
  </headerFooter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685800</xdr:colOff>
                <xdr:row>4</xdr:row>
                <xdr:rowOff>22860</xdr:rowOff>
              </to>
            </anchor>
          </controlPr>
        </control>
      </mc:Choice>
      <mc:Fallback>
        <control shapeId="2049" r:id="rId4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7"/>
  <sheetViews>
    <sheetView zoomScale="75" workbookViewId="0"/>
  </sheetViews>
  <sheetFormatPr defaultColWidth="9.109375" defaultRowHeight="11.4" x14ac:dyDescent="0.2"/>
  <cols>
    <col min="1" max="1" width="29" style="5" customWidth="1"/>
    <col min="2" max="2" width="13.33203125" style="5" customWidth="1"/>
    <col min="3" max="3" width="10.33203125" style="5" bestFit="1" customWidth="1"/>
    <col min="4" max="4" width="13.33203125" style="5" customWidth="1"/>
    <col min="5" max="5" width="10.33203125" style="5" bestFit="1" customWidth="1"/>
    <col min="6" max="6" width="13.33203125" style="5" customWidth="1"/>
    <col min="7" max="7" width="10.33203125" style="5" bestFit="1" customWidth="1"/>
    <col min="8" max="8" width="13.33203125" style="5" customWidth="1"/>
    <col min="9" max="9" width="10.33203125" style="5" bestFit="1" customWidth="1"/>
    <col min="10" max="16384" width="9.109375" style="5"/>
  </cols>
  <sheetData>
    <row r="3" spans="1:9" ht="13.2" x14ac:dyDescent="0.2">
      <c r="A3" s="16" t="s">
        <v>22</v>
      </c>
    </row>
    <row r="4" spans="1:9" s="23" customFormat="1" ht="12" x14ac:dyDescent="0.2">
      <c r="A4" s="1"/>
      <c r="B4" s="1"/>
      <c r="C4" s="1"/>
      <c r="D4" s="1"/>
      <c r="E4" s="1"/>
    </row>
    <row r="5" spans="1:9" ht="12" x14ac:dyDescent="0.25">
      <c r="A5" s="1"/>
      <c r="B5" s="2">
        <v>2001</v>
      </c>
      <c r="C5" s="3"/>
      <c r="D5" s="2">
        <v>2002</v>
      </c>
      <c r="E5" s="3"/>
      <c r="F5" s="2">
        <v>2003</v>
      </c>
      <c r="G5" s="4"/>
      <c r="H5" s="2">
        <v>2004</v>
      </c>
      <c r="I5" s="4"/>
    </row>
    <row r="6" spans="1:9" ht="12" x14ac:dyDescent="0.2">
      <c r="A6" s="1" t="s">
        <v>5</v>
      </c>
      <c r="B6" s="6"/>
      <c r="C6" s="6"/>
      <c r="D6" s="6"/>
      <c r="E6" s="6"/>
      <c r="F6" s="6"/>
      <c r="G6" s="6"/>
      <c r="H6" s="6"/>
      <c r="I6" s="6"/>
    </row>
    <row r="7" spans="1:9" x14ac:dyDescent="0.2">
      <c r="A7" s="7" t="s">
        <v>11</v>
      </c>
      <c r="B7" s="6">
        <f>'Assumptions for IS'!B18</f>
        <v>3600000</v>
      </c>
      <c r="C7" s="18">
        <f>B7/B$9</f>
        <v>1</v>
      </c>
      <c r="D7" s="6">
        <f>'Assumptions for IS'!C18</f>
        <v>7005225</v>
      </c>
      <c r="E7" s="18">
        <f>D7/D$9</f>
        <v>1</v>
      </c>
      <c r="F7" s="6">
        <f>'Assumptions for IS'!D18</f>
        <v>10261350</v>
      </c>
      <c r="G7" s="18">
        <f>F7/F$9</f>
        <v>1</v>
      </c>
      <c r="H7" s="6">
        <f>'Assumptions for IS'!E18</f>
        <v>13409550</v>
      </c>
      <c r="I7" s="18">
        <f>H7/H$9</f>
        <v>1</v>
      </c>
    </row>
    <row r="8" spans="1:9" x14ac:dyDescent="0.2">
      <c r="A8" s="7" t="s">
        <v>20</v>
      </c>
      <c r="B8" s="8">
        <v>0</v>
      </c>
      <c r="C8" s="21">
        <f>B8/B$9</f>
        <v>0</v>
      </c>
      <c r="D8" s="8">
        <v>0</v>
      </c>
      <c r="E8" s="21">
        <f>D8/D$9</f>
        <v>0</v>
      </c>
      <c r="F8" s="8">
        <v>0</v>
      </c>
      <c r="G8" s="21">
        <f>F8/F$9</f>
        <v>0</v>
      </c>
      <c r="H8" s="8">
        <v>0</v>
      </c>
      <c r="I8" s="21">
        <f>H8/H$9</f>
        <v>0</v>
      </c>
    </row>
    <row r="9" spans="1:9" s="15" customFormat="1" ht="12" x14ac:dyDescent="0.25">
      <c r="A9" s="1" t="s">
        <v>6</v>
      </c>
      <c r="B9" s="10">
        <f t="shared" ref="B9:G9" si="0">SUM(B7:B7)</f>
        <v>3600000</v>
      </c>
      <c r="C9" s="19">
        <f t="shared" si="0"/>
        <v>1</v>
      </c>
      <c r="D9" s="10">
        <f t="shared" si="0"/>
        <v>7005225</v>
      </c>
      <c r="E9" s="19">
        <f t="shared" si="0"/>
        <v>1</v>
      </c>
      <c r="F9" s="10">
        <f t="shared" si="0"/>
        <v>10261350</v>
      </c>
      <c r="G9" s="19">
        <f t="shared" si="0"/>
        <v>1</v>
      </c>
      <c r="H9" s="10">
        <f>SUM(H7:H7)</f>
        <v>13409550</v>
      </c>
      <c r="I9" s="19">
        <f>SUM(I7:I7)</f>
        <v>1</v>
      </c>
    </row>
    <row r="10" spans="1:9" ht="12" x14ac:dyDescent="0.2">
      <c r="A10" s="9"/>
      <c r="B10" s="6"/>
      <c r="C10" s="20"/>
      <c r="D10" s="6"/>
      <c r="E10" s="20"/>
      <c r="F10" s="6"/>
      <c r="G10" s="20"/>
      <c r="H10" s="6"/>
      <c r="I10" s="20"/>
    </row>
    <row r="11" spans="1:9" ht="12" x14ac:dyDescent="0.2">
      <c r="A11" s="1" t="s">
        <v>7</v>
      </c>
      <c r="B11" s="6"/>
      <c r="C11" s="20"/>
      <c r="D11" s="6"/>
      <c r="E11" s="20"/>
      <c r="F11" s="6"/>
      <c r="G11" s="20"/>
      <c r="H11" s="6"/>
      <c r="I11" s="20"/>
    </row>
    <row r="12" spans="1:9" x14ac:dyDescent="0.2">
      <c r="A12" s="7" t="s">
        <v>19</v>
      </c>
      <c r="B12" s="8">
        <f>'Assumptions for IS'!B16*'Assumptions for IS'!B19</f>
        <v>1500000</v>
      </c>
      <c r="C12" s="21">
        <f>B12/B$9</f>
        <v>0.41666666666666669</v>
      </c>
      <c r="D12" s="8">
        <f>'Assumptions for IS'!C16*'Assumptions for IS'!C19</f>
        <v>3045750</v>
      </c>
      <c r="E12" s="21">
        <f>D12/D$9</f>
        <v>0.43478260869565216</v>
      </c>
      <c r="F12" s="8">
        <f>'Assumptions for IS'!D16*'Assumptions for IS'!D19</f>
        <v>4664250</v>
      </c>
      <c r="G12" s="21">
        <f>F12/F$9</f>
        <v>0.45454545454545453</v>
      </c>
      <c r="H12" s="8">
        <f>'Assumptions for IS'!E16*'Assumptions for IS'!E19</f>
        <v>6385500</v>
      </c>
      <c r="I12" s="21">
        <f>H12/H$9</f>
        <v>0.47619047619047616</v>
      </c>
    </row>
    <row r="13" spans="1:9" s="15" customFormat="1" ht="12" x14ac:dyDescent="0.25">
      <c r="A13" s="1" t="s">
        <v>8</v>
      </c>
      <c r="B13" s="10">
        <f>B12</f>
        <v>1500000</v>
      </c>
      <c r="C13" s="19">
        <f>B13/B$9</f>
        <v>0.41666666666666669</v>
      </c>
      <c r="D13" s="10">
        <f>D12</f>
        <v>3045750</v>
      </c>
      <c r="E13" s="19">
        <f>D13/D$9</f>
        <v>0.43478260869565216</v>
      </c>
      <c r="F13" s="10">
        <f>F12</f>
        <v>4664250</v>
      </c>
      <c r="G13" s="19">
        <f>F13/F$9</f>
        <v>0.45454545454545453</v>
      </c>
      <c r="H13" s="10">
        <f>H12</f>
        <v>6385500</v>
      </c>
      <c r="I13" s="19">
        <f>H13/H$9</f>
        <v>0.47619047619047616</v>
      </c>
    </row>
    <row r="14" spans="1:9" ht="12" x14ac:dyDescent="0.2">
      <c r="A14" s="1"/>
      <c r="B14" s="6"/>
      <c r="C14" s="20"/>
      <c r="D14" s="6"/>
      <c r="E14" s="20"/>
      <c r="F14" s="6"/>
      <c r="G14" s="20"/>
      <c r="H14" s="6"/>
      <c r="I14" s="20"/>
    </row>
    <row r="15" spans="1:9" ht="12" x14ac:dyDescent="0.2">
      <c r="A15" s="1" t="s">
        <v>9</v>
      </c>
      <c r="B15" s="10">
        <f>B9-B13</f>
        <v>2100000</v>
      </c>
      <c r="C15" s="19">
        <f>B15/B9</f>
        <v>0.58333333333333337</v>
      </c>
      <c r="D15" s="10">
        <f>D9-D13</f>
        <v>3959475</v>
      </c>
      <c r="E15" s="19">
        <f>D15/D9</f>
        <v>0.56521739130434778</v>
      </c>
      <c r="F15" s="10">
        <f>F9-F13</f>
        <v>5597100</v>
      </c>
      <c r="G15" s="19">
        <f>F15/F9</f>
        <v>0.54545454545454541</v>
      </c>
      <c r="H15" s="10">
        <f>H9-H13</f>
        <v>7024050</v>
      </c>
      <c r="I15" s="19">
        <f>H15/H9</f>
        <v>0.52380952380952384</v>
      </c>
    </row>
    <row r="16" spans="1:9" ht="12" x14ac:dyDescent="0.2">
      <c r="A16" s="1"/>
      <c r="B16" s="11"/>
      <c r="C16" s="20"/>
      <c r="D16" s="11"/>
      <c r="E16" s="20"/>
      <c r="F16" s="11"/>
      <c r="G16" s="20"/>
      <c r="H16" s="11"/>
      <c r="I16" s="20"/>
    </row>
    <row r="17" spans="1:9" ht="12" x14ac:dyDescent="0.2">
      <c r="A17" s="1" t="s">
        <v>10</v>
      </c>
      <c r="B17" s="12"/>
      <c r="C17" s="20"/>
      <c r="D17" s="12"/>
      <c r="E17" s="20"/>
      <c r="F17" s="12"/>
      <c r="G17" s="20"/>
      <c r="H17" s="12"/>
      <c r="I17" s="20"/>
    </row>
    <row r="18" spans="1:9" x14ac:dyDescent="0.2">
      <c r="A18" s="7" t="s">
        <v>1</v>
      </c>
      <c r="B18" s="6">
        <f>'Income Statement 90%'!B18</f>
        <v>2712500</v>
      </c>
      <c r="C18" s="18">
        <f>B18/B$9</f>
        <v>0.75347222222222221</v>
      </c>
      <c r="D18" s="6">
        <f>'Income Statement 90%'!D18</f>
        <v>2025000.0000000002</v>
      </c>
      <c r="E18" s="18">
        <f>D18/D$9</f>
        <v>0.2890699442202071</v>
      </c>
      <c r="F18" s="6">
        <f>'Income Statement 90%'!F18</f>
        <v>1875000</v>
      </c>
      <c r="G18" s="18">
        <f>F18/F$9</f>
        <v>0.18272449531494395</v>
      </c>
      <c r="H18" s="6">
        <f>'Income Statement 90%'!H18</f>
        <v>1875000</v>
      </c>
      <c r="I18" s="18">
        <f>H18/H$9</f>
        <v>0.13982572122107007</v>
      </c>
    </row>
    <row r="19" spans="1:9" x14ac:dyDescent="0.2">
      <c r="A19" s="7" t="s">
        <v>2</v>
      </c>
      <c r="B19" s="6">
        <f>'Income Statement 90%'!B19</f>
        <v>700000</v>
      </c>
      <c r="C19" s="18">
        <f>B19/B$9</f>
        <v>0.19444444444444445</v>
      </c>
      <c r="D19" s="6">
        <f>'Income Statement 90%'!D19</f>
        <v>900000</v>
      </c>
      <c r="E19" s="18">
        <f>D19/D$9</f>
        <v>0.12847553076453647</v>
      </c>
      <c r="F19" s="6">
        <f>'Income Statement 90%'!F19</f>
        <v>1050000</v>
      </c>
      <c r="G19" s="18">
        <f>F19/F$9</f>
        <v>0.1023257173763686</v>
      </c>
      <c r="H19" s="6">
        <f>'Income Statement 90%'!H19</f>
        <v>1050000</v>
      </c>
      <c r="I19" s="18">
        <f>H19/H$9</f>
        <v>7.8302403883799235E-2</v>
      </c>
    </row>
    <row r="20" spans="1:9" x14ac:dyDescent="0.2">
      <c r="A20" s="7" t="s">
        <v>0</v>
      </c>
      <c r="B20" s="8">
        <f>'Income Statement 90%'!B20</f>
        <v>87500</v>
      </c>
      <c r="C20" s="21">
        <f>B20/B$9</f>
        <v>2.4305555555555556E-2</v>
      </c>
      <c r="D20" s="8">
        <f>'Income Statement 90%'!D20</f>
        <v>75000</v>
      </c>
      <c r="E20" s="21">
        <f>D20/D$9</f>
        <v>1.0706294230378039E-2</v>
      </c>
      <c r="F20" s="8">
        <f>'Income Statement 90%'!F20</f>
        <v>75000</v>
      </c>
      <c r="G20" s="21">
        <f>F20/F$9</f>
        <v>7.3089798125977575E-3</v>
      </c>
      <c r="H20" s="8">
        <f>'Income Statement 90%'!H20</f>
        <v>75000</v>
      </c>
      <c r="I20" s="21">
        <f>H20/H$9</f>
        <v>5.5930288488428024E-3</v>
      </c>
    </row>
    <row r="21" spans="1:9" s="15" customFormat="1" ht="12" x14ac:dyDescent="0.25">
      <c r="A21" s="1" t="s">
        <v>3</v>
      </c>
      <c r="B21" s="10">
        <f>'Income Statement 90%'!B21</f>
        <v>3500000</v>
      </c>
      <c r="C21" s="19">
        <f>B21/B9</f>
        <v>0.97222222222222221</v>
      </c>
      <c r="D21" s="10">
        <f>'Income Statement 90%'!D21</f>
        <v>3000000</v>
      </c>
      <c r="E21" s="19">
        <f>D21/D9</f>
        <v>0.42825176921512159</v>
      </c>
      <c r="F21" s="10">
        <f>'Income Statement 90%'!F21</f>
        <v>3000000</v>
      </c>
      <c r="G21" s="19">
        <f>F21/F$9</f>
        <v>0.29235919250391029</v>
      </c>
      <c r="H21" s="10">
        <f>'Income Statement 90%'!H21</f>
        <v>3000000</v>
      </c>
      <c r="I21" s="19">
        <f>H21/H$9</f>
        <v>0.22372115395371209</v>
      </c>
    </row>
    <row r="22" spans="1:9" ht="12" x14ac:dyDescent="0.2">
      <c r="A22" s="1"/>
      <c r="B22" s="10"/>
      <c r="C22" s="19"/>
      <c r="D22" s="10"/>
      <c r="E22" s="19"/>
      <c r="F22" s="10"/>
      <c r="G22" s="19"/>
      <c r="H22" s="10"/>
      <c r="I22" s="19"/>
    </row>
    <row r="23" spans="1:9" ht="12" x14ac:dyDescent="0.2">
      <c r="A23" s="1" t="s">
        <v>16</v>
      </c>
      <c r="B23" s="10"/>
      <c r="C23" s="19"/>
      <c r="D23" s="10"/>
      <c r="E23" s="19"/>
      <c r="F23" s="10"/>
      <c r="G23" s="19"/>
      <c r="H23" s="10"/>
      <c r="I23" s="19"/>
    </row>
    <row r="24" spans="1:9" x14ac:dyDescent="0.2">
      <c r="A24" s="7" t="s">
        <v>15</v>
      </c>
      <c r="B24" s="8">
        <f>IF((B15-B21)&gt;250000,((B15-B21)*0.2),250000)</f>
        <v>250000</v>
      </c>
      <c r="C24" s="21">
        <f>B24/B$9</f>
        <v>6.9444444444444448E-2</v>
      </c>
      <c r="D24" s="8">
        <f>IF(((D15-D21)*0.2)&gt;250000,((D15-D21)*0.2),250000)</f>
        <v>250000</v>
      </c>
      <c r="E24" s="21">
        <f>D24/D$9</f>
        <v>3.5687647434593461E-2</v>
      </c>
      <c r="F24" s="8">
        <f>IF(((F15-F21)*0.2)&gt;250000,((F15-F21)*0.2),250000)</f>
        <v>519420</v>
      </c>
      <c r="G24" s="21">
        <f>F24/F$9</f>
        <v>5.0619070590127033E-2</v>
      </c>
      <c r="H24" s="8">
        <f>IF(((H15-H21)*0.2)&gt;250000,((H15-H21)*0.2),250000)</f>
        <v>804810</v>
      </c>
      <c r="I24" s="21">
        <f>H24/H$9</f>
        <v>6.0017673971162346E-2</v>
      </c>
    </row>
    <row r="25" spans="1:9" ht="12" x14ac:dyDescent="0.2">
      <c r="A25" s="1" t="s">
        <v>17</v>
      </c>
      <c r="B25" s="10">
        <f t="shared" ref="B25:I25" si="1">SUM(B24:B24)</f>
        <v>250000</v>
      </c>
      <c r="C25" s="24">
        <f t="shared" si="1"/>
        <v>6.9444444444444448E-2</v>
      </c>
      <c r="D25" s="10">
        <f t="shared" si="1"/>
        <v>250000</v>
      </c>
      <c r="E25" s="24">
        <f t="shared" si="1"/>
        <v>3.5687647434593461E-2</v>
      </c>
      <c r="F25" s="10">
        <f t="shared" si="1"/>
        <v>519420</v>
      </c>
      <c r="G25" s="24">
        <f t="shared" si="1"/>
        <v>5.0619070590127033E-2</v>
      </c>
      <c r="H25" s="10">
        <f t="shared" si="1"/>
        <v>804810</v>
      </c>
      <c r="I25" s="24">
        <f t="shared" si="1"/>
        <v>6.0017673971162346E-2</v>
      </c>
    </row>
    <row r="26" spans="1:9" ht="12" x14ac:dyDescent="0.2">
      <c r="A26" s="1"/>
      <c r="B26" s="10"/>
      <c r="C26" s="13"/>
      <c r="D26" s="10"/>
      <c r="E26" s="13"/>
      <c r="F26" s="10"/>
      <c r="G26" s="13"/>
      <c r="H26" s="10"/>
      <c r="I26" s="13"/>
    </row>
    <row r="27" spans="1:9" s="15" customFormat="1" ht="12" x14ac:dyDescent="0.25">
      <c r="A27" s="1" t="s">
        <v>4</v>
      </c>
      <c r="B27" s="10">
        <f>B15-B21-B25</f>
        <v>-1650000</v>
      </c>
      <c r="C27" s="22">
        <f>B27/B9</f>
        <v>-0.45833333333333331</v>
      </c>
      <c r="D27" s="10">
        <f>D15-D21-D25</f>
        <v>709475</v>
      </c>
      <c r="E27" s="22">
        <f>D27/D9</f>
        <v>0.10127797465463279</v>
      </c>
      <c r="F27" s="10">
        <f>F15-F21-F25</f>
        <v>2077680</v>
      </c>
      <c r="G27" s="22">
        <f>F27/F9</f>
        <v>0.20247628236050813</v>
      </c>
      <c r="H27" s="10">
        <f>H15-H21-H25</f>
        <v>3219240</v>
      </c>
      <c r="I27" s="22">
        <f>H27/H9</f>
        <v>0.24007069588464938</v>
      </c>
    </row>
  </sheetData>
  <pageMargins left="0.75" right="0.75" top="1" bottom="1" header="0.5" footer="0.5"/>
  <pageSetup orientation="landscape" horizontalDpi="0" verticalDpi="0" r:id="rId1"/>
  <headerFooter alignWithMargins="0">
    <oddHeader>&amp;C&amp;"Arial,Bold"TABLE 3
NUMBER.TEL
INCOME STATEMENT PROJECTIONS
50% Confidence Level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7"/>
  <sheetViews>
    <sheetView tabSelected="1" zoomScale="75" workbookViewId="0"/>
  </sheetViews>
  <sheetFormatPr defaultColWidth="9.109375" defaultRowHeight="11.4" x14ac:dyDescent="0.2"/>
  <cols>
    <col min="1" max="1" width="29" style="5" customWidth="1"/>
    <col min="2" max="2" width="13.33203125" style="5" customWidth="1"/>
    <col min="3" max="3" width="10.33203125" style="5" bestFit="1" customWidth="1"/>
    <col min="4" max="4" width="13.33203125" style="5" customWidth="1"/>
    <col min="5" max="5" width="10.33203125" style="5" bestFit="1" customWidth="1"/>
    <col min="6" max="6" width="13.33203125" style="5" customWidth="1"/>
    <col min="7" max="7" width="10.33203125" style="5" bestFit="1" customWidth="1"/>
    <col min="8" max="8" width="13.33203125" style="5" customWidth="1"/>
    <col min="9" max="9" width="10.33203125" style="5" bestFit="1" customWidth="1"/>
    <col min="10" max="16384" width="9.109375" style="5"/>
  </cols>
  <sheetData>
    <row r="3" spans="1:9" ht="13.2" x14ac:dyDescent="0.2">
      <c r="A3" s="16" t="s">
        <v>23</v>
      </c>
    </row>
    <row r="4" spans="1:9" s="23" customFormat="1" ht="12" x14ac:dyDescent="0.2">
      <c r="A4" s="1"/>
      <c r="B4" s="1"/>
      <c r="C4" s="1"/>
      <c r="D4" s="1"/>
      <c r="E4" s="1"/>
    </row>
    <row r="5" spans="1:9" ht="12" x14ac:dyDescent="0.25">
      <c r="A5" s="1"/>
      <c r="B5" s="2">
        <v>2001</v>
      </c>
      <c r="C5" s="3"/>
      <c r="D5" s="2">
        <v>2002</v>
      </c>
      <c r="E5" s="3"/>
      <c r="F5" s="2">
        <v>2003</v>
      </c>
      <c r="G5" s="4"/>
      <c r="H5" s="2">
        <v>2004</v>
      </c>
      <c r="I5" s="4"/>
    </row>
    <row r="6" spans="1:9" ht="12" x14ac:dyDescent="0.2">
      <c r="A6" s="1" t="s">
        <v>5</v>
      </c>
      <c r="B6" s="6"/>
      <c r="C6" s="6"/>
      <c r="D6" s="6"/>
      <c r="E6" s="6"/>
      <c r="F6" s="6"/>
      <c r="G6" s="6"/>
      <c r="H6" s="6"/>
      <c r="I6" s="6"/>
    </row>
    <row r="7" spans="1:9" x14ac:dyDescent="0.2">
      <c r="A7" s="7" t="s">
        <v>11</v>
      </c>
      <c r="B7" s="6">
        <f>'Assumptions for IS'!B25</f>
        <v>4501800</v>
      </c>
      <c r="C7" s="18">
        <f>B7/B$9</f>
        <v>1</v>
      </c>
      <c r="D7" s="6">
        <f>'Assumptions for IS'!C25</f>
        <v>8755525</v>
      </c>
      <c r="E7" s="18">
        <f>D7/D$9</f>
        <v>1</v>
      </c>
      <c r="F7" s="6">
        <f>'Assumptions for IS'!D25</f>
        <v>12826000</v>
      </c>
      <c r="G7" s="18">
        <f>F7/F$9</f>
        <v>1</v>
      </c>
      <c r="H7" s="6">
        <f>'Assumptions for IS'!E25</f>
        <v>16760625</v>
      </c>
      <c r="I7" s="18">
        <f>H7/H$9</f>
        <v>1</v>
      </c>
    </row>
    <row r="8" spans="1:9" x14ac:dyDescent="0.2">
      <c r="A8" s="7" t="s">
        <v>20</v>
      </c>
      <c r="B8" s="8">
        <v>0</v>
      </c>
      <c r="C8" s="21">
        <f>B8/B$9</f>
        <v>0</v>
      </c>
      <c r="D8" s="8">
        <v>0</v>
      </c>
      <c r="E8" s="21">
        <f>D8/D$9</f>
        <v>0</v>
      </c>
      <c r="F8" s="8">
        <v>0</v>
      </c>
      <c r="G8" s="21">
        <f>F8/F$9</f>
        <v>0</v>
      </c>
      <c r="H8" s="8">
        <v>0</v>
      </c>
      <c r="I8" s="21">
        <f>H8/H$9</f>
        <v>0</v>
      </c>
    </row>
    <row r="9" spans="1:9" s="15" customFormat="1" ht="12" x14ac:dyDescent="0.25">
      <c r="A9" s="1" t="s">
        <v>6</v>
      </c>
      <c r="B9" s="10">
        <f t="shared" ref="B9:G9" si="0">SUM(B7:B7)</f>
        <v>4501800</v>
      </c>
      <c r="C9" s="19">
        <f t="shared" si="0"/>
        <v>1</v>
      </c>
      <c r="D9" s="10">
        <f t="shared" si="0"/>
        <v>8755525</v>
      </c>
      <c r="E9" s="19">
        <f t="shared" si="0"/>
        <v>1</v>
      </c>
      <c r="F9" s="10">
        <f t="shared" si="0"/>
        <v>12826000</v>
      </c>
      <c r="G9" s="19">
        <f t="shared" si="0"/>
        <v>1</v>
      </c>
      <c r="H9" s="10">
        <f>SUM(H7:H7)</f>
        <v>16760625</v>
      </c>
      <c r="I9" s="19">
        <f>SUM(I7:I7)</f>
        <v>1</v>
      </c>
    </row>
    <row r="10" spans="1:9" ht="12" x14ac:dyDescent="0.2">
      <c r="A10" s="9"/>
      <c r="B10" s="6"/>
      <c r="C10" s="20"/>
      <c r="D10" s="6"/>
      <c r="E10" s="20"/>
      <c r="F10" s="6"/>
      <c r="G10" s="20"/>
      <c r="H10" s="6"/>
      <c r="I10" s="20"/>
    </row>
    <row r="11" spans="1:9" ht="12" x14ac:dyDescent="0.2">
      <c r="A11" s="1" t="s">
        <v>7</v>
      </c>
      <c r="B11" s="6"/>
      <c r="C11" s="20"/>
      <c r="D11" s="6"/>
      <c r="E11" s="20"/>
      <c r="F11" s="6"/>
      <c r="G11" s="20"/>
      <c r="H11" s="6"/>
      <c r="I11" s="20"/>
    </row>
    <row r="12" spans="1:9" x14ac:dyDescent="0.2">
      <c r="A12" s="7" t="s">
        <v>19</v>
      </c>
      <c r="B12" s="8">
        <f>'Assumptions for IS'!B23*'Assumptions for IS'!B26</f>
        <v>1875750</v>
      </c>
      <c r="C12" s="21">
        <f>B12/B$9</f>
        <v>0.41666666666666669</v>
      </c>
      <c r="D12" s="8">
        <f>'Assumptions for IS'!C23*'Assumptions for IS'!C26</f>
        <v>3806750</v>
      </c>
      <c r="E12" s="21">
        <f>D12/D$9</f>
        <v>0.43478260869565216</v>
      </c>
      <c r="F12" s="8">
        <f>'Assumptions for IS'!D23*'Assumptions for IS'!D26</f>
        <v>5830000</v>
      </c>
      <c r="G12" s="21">
        <f>F12/F$9</f>
        <v>0.45454545454545453</v>
      </c>
      <c r="H12" s="8">
        <f>'Assumptions for IS'!E23*'Assumptions for IS'!E26</f>
        <v>7981250</v>
      </c>
      <c r="I12" s="21">
        <f>H12/H$9</f>
        <v>0.47619047619047616</v>
      </c>
    </row>
    <row r="13" spans="1:9" s="15" customFormat="1" ht="12" x14ac:dyDescent="0.25">
      <c r="A13" s="1" t="s">
        <v>8</v>
      </c>
      <c r="B13" s="10">
        <f>B12</f>
        <v>1875750</v>
      </c>
      <c r="C13" s="19">
        <f>B13/B$9</f>
        <v>0.41666666666666669</v>
      </c>
      <c r="D13" s="10">
        <f>D12</f>
        <v>3806750</v>
      </c>
      <c r="E13" s="19">
        <f>D13/D$9</f>
        <v>0.43478260869565216</v>
      </c>
      <c r="F13" s="10">
        <f>F12</f>
        <v>5830000</v>
      </c>
      <c r="G13" s="19">
        <f>F13/F$9</f>
        <v>0.45454545454545453</v>
      </c>
      <c r="H13" s="10">
        <f>H12</f>
        <v>7981250</v>
      </c>
      <c r="I13" s="19">
        <f>H13/H$9</f>
        <v>0.47619047619047616</v>
      </c>
    </row>
    <row r="14" spans="1:9" ht="12" x14ac:dyDescent="0.2">
      <c r="A14" s="1"/>
      <c r="B14" s="6"/>
      <c r="C14" s="20"/>
      <c r="D14" s="6"/>
      <c r="E14" s="20"/>
      <c r="F14" s="6"/>
      <c r="G14" s="20"/>
      <c r="H14" s="6"/>
      <c r="I14" s="20"/>
    </row>
    <row r="15" spans="1:9" ht="12" x14ac:dyDescent="0.2">
      <c r="A15" s="1" t="s">
        <v>9</v>
      </c>
      <c r="B15" s="10">
        <f>B9-B13</f>
        <v>2626050</v>
      </c>
      <c r="C15" s="19">
        <f>B15/B9</f>
        <v>0.58333333333333337</v>
      </c>
      <c r="D15" s="10">
        <f>D9-D13</f>
        <v>4948775</v>
      </c>
      <c r="E15" s="19">
        <f>D15/D9</f>
        <v>0.56521739130434778</v>
      </c>
      <c r="F15" s="10">
        <f>F9-F13</f>
        <v>6996000</v>
      </c>
      <c r="G15" s="19">
        <f>F15/F9</f>
        <v>0.54545454545454541</v>
      </c>
      <c r="H15" s="10">
        <f>H9-H13</f>
        <v>8779375</v>
      </c>
      <c r="I15" s="19">
        <f>H15/H9</f>
        <v>0.52380952380952384</v>
      </c>
    </row>
    <row r="16" spans="1:9" ht="12" x14ac:dyDescent="0.2">
      <c r="A16" s="1"/>
      <c r="B16" s="11"/>
      <c r="C16" s="20"/>
      <c r="D16" s="11"/>
      <c r="E16" s="20"/>
      <c r="F16" s="11"/>
      <c r="G16" s="20"/>
      <c r="H16" s="11"/>
      <c r="I16" s="20"/>
    </row>
    <row r="17" spans="1:9" ht="12" x14ac:dyDescent="0.2">
      <c r="A17" s="1" t="s">
        <v>10</v>
      </c>
      <c r="B17" s="12"/>
      <c r="C17" s="20"/>
      <c r="D17" s="12"/>
      <c r="E17" s="20"/>
      <c r="F17" s="12"/>
      <c r="G17" s="20"/>
      <c r="H17" s="12"/>
      <c r="I17" s="20"/>
    </row>
    <row r="18" spans="1:9" x14ac:dyDescent="0.2">
      <c r="A18" s="7" t="s">
        <v>1</v>
      </c>
      <c r="B18" s="6">
        <f>'Income Statement 90%'!B18</f>
        <v>2712500</v>
      </c>
      <c r="C18" s="18">
        <f>B18/B$9</f>
        <v>0.60253676307254878</v>
      </c>
      <c r="D18" s="6">
        <f>'Income Statement 90%'!D18</f>
        <v>2025000.0000000002</v>
      </c>
      <c r="E18" s="18">
        <f>D18/D$9</f>
        <v>0.23128253302914448</v>
      </c>
      <c r="F18" s="6">
        <f>'Income Statement 90%'!F18</f>
        <v>1875000</v>
      </c>
      <c r="G18" s="18">
        <f>F18/F$9</f>
        <v>0.14618743177919849</v>
      </c>
      <c r="H18" s="6">
        <f>'Income Statement 90%'!H18</f>
        <v>1875000</v>
      </c>
      <c r="I18" s="18">
        <f>H18/H$9</f>
        <v>0.11186933661483388</v>
      </c>
    </row>
    <row r="19" spans="1:9" x14ac:dyDescent="0.2">
      <c r="A19" s="7" t="s">
        <v>2</v>
      </c>
      <c r="B19" s="6">
        <f>'Income Statement 90%'!B19</f>
        <v>700000</v>
      </c>
      <c r="C19" s="18">
        <f>B19/B$9</f>
        <v>0.15549335821227064</v>
      </c>
      <c r="D19" s="6">
        <f>'Income Statement 90%'!D19</f>
        <v>900000</v>
      </c>
      <c r="E19" s="18">
        <f>D19/D$9</f>
        <v>0.10279223690184199</v>
      </c>
      <c r="F19" s="6">
        <f>'Income Statement 90%'!F19</f>
        <v>1050000</v>
      </c>
      <c r="G19" s="18">
        <f>F19/F$9</f>
        <v>8.1864961796351166E-2</v>
      </c>
      <c r="H19" s="6">
        <f>'Income Statement 90%'!H19</f>
        <v>1050000</v>
      </c>
      <c r="I19" s="18">
        <f>H19/H$9</f>
        <v>6.2646828504306973E-2</v>
      </c>
    </row>
    <row r="20" spans="1:9" x14ac:dyDescent="0.2">
      <c r="A20" s="7" t="s">
        <v>0</v>
      </c>
      <c r="B20" s="8">
        <f>'Income Statement 90%'!B20</f>
        <v>87500</v>
      </c>
      <c r="C20" s="21">
        <f>B20/B$9</f>
        <v>1.943666977653383E-2</v>
      </c>
      <c r="D20" s="8">
        <f>'Income Statement 90%'!D20</f>
        <v>75000</v>
      </c>
      <c r="E20" s="21">
        <f>D20/D$9</f>
        <v>8.5660197418201654E-3</v>
      </c>
      <c r="F20" s="8">
        <f>'Income Statement 90%'!F20</f>
        <v>75000</v>
      </c>
      <c r="G20" s="21">
        <f>F20/F$9</f>
        <v>5.8474972711679398E-3</v>
      </c>
      <c r="H20" s="8">
        <f>'Income Statement 90%'!H20</f>
        <v>75000</v>
      </c>
      <c r="I20" s="21">
        <f>H20/H$9</f>
        <v>4.4747734645933547E-3</v>
      </c>
    </row>
    <row r="21" spans="1:9" s="15" customFormat="1" ht="12" x14ac:dyDescent="0.25">
      <c r="A21" s="1" t="s">
        <v>3</v>
      </c>
      <c r="B21" s="10">
        <f>'Income Statement 90%'!B21</f>
        <v>3500000</v>
      </c>
      <c r="C21" s="19">
        <f>B21/B9</f>
        <v>0.77746679106135319</v>
      </c>
      <c r="D21" s="10">
        <f>'Income Statement 90%'!D21</f>
        <v>3000000</v>
      </c>
      <c r="E21" s="19">
        <f>D21/D9</f>
        <v>0.34264078967280659</v>
      </c>
      <c r="F21" s="10">
        <f>'Income Statement 90%'!F21</f>
        <v>3000000</v>
      </c>
      <c r="G21" s="19">
        <f>F21/F$9</f>
        <v>0.23389989084671761</v>
      </c>
      <c r="H21" s="10">
        <f>'Income Statement 90%'!H21</f>
        <v>3000000</v>
      </c>
      <c r="I21" s="19">
        <f>H21/H$9</f>
        <v>0.17899093858373419</v>
      </c>
    </row>
    <row r="22" spans="1:9" ht="12" x14ac:dyDescent="0.2">
      <c r="A22" s="1"/>
      <c r="B22" s="10"/>
      <c r="C22" s="19"/>
      <c r="D22" s="10"/>
      <c r="E22" s="19"/>
      <c r="F22" s="10"/>
      <c r="G22" s="19"/>
      <c r="H22" s="10"/>
      <c r="I22" s="19"/>
    </row>
    <row r="23" spans="1:9" ht="12" x14ac:dyDescent="0.2">
      <c r="A23" s="1" t="s">
        <v>16</v>
      </c>
      <c r="B23" s="10"/>
      <c r="C23" s="19"/>
      <c r="D23" s="10"/>
      <c r="E23" s="19"/>
      <c r="F23" s="10"/>
      <c r="G23" s="19"/>
      <c r="H23" s="10"/>
      <c r="I23" s="19"/>
    </row>
    <row r="24" spans="1:9" x14ac:dyDescent="0.2">
      <c r="A24" s="7" t="s">
        <v>15</v>
      </c>
      <c r="B24" s="8">
        <f>IF((B15-B21)&gt;250000,((B15-B21)*0.2),250000)</f>
        <v>250000</v>
      </c>
      <c r="C24" s="21">
        <f>B24/B$9</f>
        <v>5.553334221866809E-2</v>
      </c>
      <c r="D24" s="8">
        <f>IF(((D15-D21)*0.2)&gt;250000,((D15-D21)*0.2),250000)</f>
        <v>389755</v>
      </c>
      <c r="E24" s="21">
        <f>D24/D$9</f>
        <v>4.4515320326308248E-2</v>
      </c>
      <c r="F24" s="8">
        <f>IF(((F15-F21)*0.2)&gt;250000,((F15-F21)*0.2),250000)</f>
        <v>799200</v>
      </c>
      <c r="G24" s="21">
        <f>F24/F$9</f>
        <v>6.2310930921565567E-2</v>
      </c>
      <c r="H24" s="8">
        <f>IF(((H15-H21)*0.2)&gt;250000,((H15-H21)*0.2),250000)</f>
        <v>1155875</v>
      </c>
      <c r="I24" s="21">
        <f>H24/H$9</f>
        <v>6.8963717045157927E-2</v>
      </c>
    </row>
    <row r="25" spans="1:9" ht="12" x14ac:dyDescent="0.2">
      <c r="A25" s="1" t="s">
        <v>17</v>
      </c>
      <c r="B25" s="10">
        <f t="shared" ref="B25:I25" si="1">SUM(B24:B24)</f>
        <v>250000</v>
      </c>
      <c r="C25" s="24">
        <f t="shared" si="1"/>
        <v>5.553334221866809E-2</v>
      </c>
      <c r="D25" s="10">
        <f t="shared" si="1"/>
        <v>389755</v>
      </c>
      <c r="E25" s="24">
        <f t="shared" si="1"/>
        <v>4.4515320326308248E-2</v>
      </c>
      <c r="F25" s="10">
        <f t="shared" si="1"/>
        <v>799200</v>
      </c>
      <c r="G25" s="24">
        <f t="shared" si="1"/>
        <v>6.2310930921565567E-2</v>
      </c>
      <c r="H25" s="10">
        <f t="shared" si="1"/>
        <v>1155875</v>
      </c>
      <c r="I25" s="24">
        <f t="shared" si="1"/>
        <v>6.8963717045157927E-2</v>
      </c>
    </row>
    <row r="26" spans="1:9" ht="12" x14ac:dyDescent="0.2">
      <c r="A26" s="1"/>
      <c r="B26" s="10"/>
      <c r="C26" s="13"/>
      <c r="D26" s="10"/>
      <c r="E26" s="13"/>
      <c r="F26" s="10"/>
      <c r="G26" s="13"/>
      <c r="H26" s="10"/>
      <c r="I26" s="13"/>
    </row>
    <row r="27" spans="1:9" s="15" customFormat="1" ht="12" x14ac:dyDescent="0.25">
      <c r="A27" s="1" t="s">
        <v>4</v>
      </c>
      <c r="B27" s="10">
        <f>B15-B21-B25</f>
        <v>-1123950</v>
      </c>
      <c r="C27" s="22">
        <f>B27/B9</f>
        <v>-0.249666799946688</v>
      </c>
      <c r="D27" s="10">
        <f>D15-D21-D25</f>
        <v>1559020</v>
      </c>
      <c r="E27" s="22">
        <f>D27/D9</f>
        <v>0.17806128130523299</v>
      </c>
      <c r="F27" s="10">
        <f>F15-F21-F25</f>
        <v>3196800</v>
      </c>
      <c r="G27" s="22">
        <f>F27/F9</f>
        <v>0.24924372368626227</v>
      </c>
      <c r="H27" s="10">
        <f>H15-H21-H25</f>
        <v>4623500</v>
      </c>
      <c r="I27" s="22">
        <f>H27/H9</f>
        <v>0.27585486818063171</v>
      </c>
    </row>
  </sheetData>
  <pageMargins left="0.75" right="0.75" top="1" bottom="1" header="0.5" footer="0.5"/>
  <pageSetup orientation="landscape" horizontalDpi="0" verticalDpi="0" r:id="rId1"/>
  <headerFooter alignWithMargins="0">
    <oddHeader>&amp;C&amp;"Arial,Bold"TABLE 4
NUMBER.TEL
INCOME STATEMENT PROJECTIONS
10% Confidence Level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Assumptions for IS</vt:lpstr>
      <vt:lpstr>Income Statement 90%</vt:lpstr>
      <vt:lpstr>Income Statement 50% </vt:lpstr>
      <vt:lpstr>Income Statement 10%</vt:lpstr>
      <vt:lpstr>'Income Statement 90%'!Print_Titles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ec TLD Financial Tables -- Final</dc:title>
  <dc:subject>MEM</dc:subject>
  <dc:creator>ECORREIA</dc:creator>
  <dc:description/>
  <cp:lastModifiedBy>Aniket Gupta</cp:lastModifiedBy>
  <cp:lastPrinted>2000-09-27T21:11:30Z</cp:lastPrinted>
  <dcterms:created xsi:type="dcterms:W3CDTF">2000-09-08T23:29:09Z</dcterms:created>
  <dcterms:modified xsi:type="dcterms:W3CDTF">2024-02-03T22:12:33Z</dcterms:modified>
</cp:coreProperties>
</file>