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3D29621F-4523-4F0B-8F66-5A6E89C978E4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34" i="1"/>
  <c r="F34" i="1" s="1"/>
  <c r="C35" i="1"/>
  <c r="F35" i="1" s="1"/>
  <c r="C36" i="1"/>
  <c r="F36" i="1"/>
  <c r="C37" i="1"/>
  <c r="F37" i="1" s="1"/>
  <c r="C38" i="1"/>
  <c r="F38" i="1" s="1"/>
  <c r="C39" i="1"/>
  <c r="F39" i="1" s="1"/>
  <c r="C40" i="1"/>
  <c r="F40" i="1"/>
  <c r="C59" i="1"/>
  <c r="C84" i="1" s="1"/>
  <c r="F84" i="1" s="1"/>
  <c r="C61" i="1"/>
  <c r="C63" i="1"/>
  <c r="C65" i="1"/>
  <c r="C67" i="1"/>
  <c r="C73" i="1" s="1"/>
  <c r="C85" i="1" s="1"/>
  <c r="F85" i="1" s="1"/>
  <c r="C69" i="1"/>
  <c r="C76" i="1"/>
  <c r="C82" i="1"/>
  <c r="F82" i="1" s="1"/>
  <c r="C83" i="1"/>
  <c r="F83" i="1" s="1"/>
  <c r="C86" i="1"/>
  <c r="F86" i="1" s="1"/>
  <c r="C91" i="1"/>
  <c r="E91" i="1"/>
</calcChain>
</file>

<file path=xl/sharedStrings.xml><?xml version="1.0" encoding="utf-8"?>
<sst xmlns="http://schemas.openxmlformats.org/spreadsheetml/2006/main" count="111" uniqueCount="104">
  <si>
    <t>CORPORATE FINANCIAL TEST</t>
  </si>
  <si>
    <t>LINE</t>
  </si>
  <si>
    <t>DESCRIPTION</t>
  </si>
  <si>
    <t>AMOUNT</t>
  </si>
  <si>
    <t>ALL AMOUNTS IN $'000</t>
  </si>
  <si>
    <t>1.a</t>
  </si>
  <si>
    <t>Cost Estimates</t>
  </si>
  <si>
    <t>Total Liabilities</t>
  </si>
  <si>
    <t>Tangible Net Worth</t>
  </si>
  <si>
    <t>*</t>
  </si>
  <si>
    <t>Intangible Assets</t>
  </si>
  <si>
    <t>Current Assets</t>
  </si>
  <si>
    <t>Current Liabilties</t>
  </si>
  <si>
    <t>Net Working Capital</t>
  </si>
  <si>
    <t>(Line 4 minus Line 5)</t>
  </si>
  <si>
    <t>Net Income</t>
  </si>
  <si>
    <t>Depletion + Depreciation</t>
  </si>
  <si>
    <t>Total Assets</t>
  </si>
  <si>
    <t>Total Assets in US</t>
  </si>
  <si>
    <t>TEST</t>
  </si>
  <si>
    <t>Item</t>
  </si>
  <si>
    <t>Description</t>
  </si>
  <si>
    <t>Value</t>
  </si>
  <si>
    <t>Threshhold</t>
  </si>
  <si>
    <t>Criterion</t>
  </si>
  <si>
    <t xml:space="preserve">Meets </t>
  </si>
  <si>
    <t>Criterion?</t>
  </si>
  <si>
    <t>Debt:Equity (line 2 /line 3)</t>
  </si>
  <si>
    <t>&lt; 1.5</t>
  </si>
  <si>
    <t>A.ii.</t>
  </si>
  <si>
    <t>Cash Flow Coverage (line 7 + line 8 - $10 million)/line 2</t>
  </si>
  <si>
    <t>A.iii.</t>
  </si>
  <si>
    <t>Current Ratio (line 4 / line 5)</t>
  </si>
  <si>
    <t>Working Capital Coverage (line 6/ line 1.a.)</t>
  </si>
  <si>
    <t>&gt;= 4.0</t>
  </si>
  <si>
    <t>&gt; 0.1</t>
  </si>
  <si>
    <t>&gt; 1.5</t>
  </si>
  <si>
    <t>B.ii</t>
  </si>
  <si>
    <t>Net Worth Coverage (line 3 / line 1.a.)</t>
  </si>
  <si>
    <t>&gt;= 6.0</t>
  </si>
  <si>
    <t>C.</t>
  </si>
  <si>
    <t>$10 million test (line 3 - line 1.a.)</t>
  </si>
  <si>
    <t>D.</t>
  </si>
  <si>
    <t>U.S. Asset Coverage (line 10 / line 1)</t>
  </si>
  <si>
    <t>11</t>
  </si>
  <si>
    <t>Retained Earnings</t>
  </si>
  <si>
    <t xml:space="preserve">12 </t>
  </si>
  <si>
    <t>EBIT</t>
  </si>
  <si>
    <t>13</t>
  </si>
  <si>
    <t>14.</t>
  </si>
  <si>
    <t>Net Sales</t>
  </si>
  <si>
    <t xml:space="preserve">15. </t>
  </si>
  <si>
    <t>Federal Income Tax Credits</t>
  </si>
  <si>
    <t>16</t>
  </si>
  <si>
    <t>Federal Income Tax</t>
  </si>
  <si>
    <t>17</t>
  </si>
  <si>
    <t>Recurring book income not taxable</t>
  </si>
  <si>
    <t>18</t>
  </si>
  <si>
    <t>19</t>
  </si>
  <si>
    <t>20</t>
  </si>
  <si>
    <t>21</t>
  </si>
  <si>
    <t>22</t>
  </si>
  <si>
    <t>23</t>
  </si>
  <si>
    <t>24</t>
  </si>
  <si>
    <t>Altman's Z</t>
  </si>
  <si>
    <t>Public [sum(1.2 times line 19) + (1.4 times line 20) +</t>
  </si>
  <si>
    <t xml:space="preserve">   (3.3 times line 21) + (0.6 times line 22) + line 23]</t>
  </si>
  <si>
    <t>Private [sum(0.717 times line 19) + (0.847 times line 20) +</t>
  </si>
  <si>
    <t xml:space="preserve">   (3.107 times line 21) + (0.42 times line 22) + line 23]</t>
  </si>
  <si>
    <t>Internally generated cash (sum lines 8,12,15, 17, -13,-16)</t>
  </si>
  <si>
    <t>Liquid Asset Ratio (line 6 divided by line 9)</t>
  </si>
  <si>
    <t>Earned Surplus Ratio (line 11 divided by line 9)</t>
  </si>
  <si>
    <t>Productivity (line 12 divided by line 9)</t>
  </si>
  <si>
    <t>Equity ratio (line 3 divided by line 2)</t>
  </si>
  <si>
    <t>Efficiency (line 14 divided by line 9)</t>
  </si>
  <si>
    <t>Interest Expense</t>
  </si>
  <si>
    <t>Alternative Test</t>
  </si>
  <si>
    <t>B.I</t>
  </si>
  <si>
    <t>A.i.</t>
  </si>
  <si>
    <t>B.i.</t>
  </si>
  <si>
    <t>B.iii.</t>
  </si>
  <si>
    <t>A.</t>
  </si>
  <si>
    <t>Tangible Net Worth (line 3 minus line 1.a.)</t>
  </si>
  <si>
    <t>Threshold</t>
  </si>
  <si>
    <t>Meets</t>
  </si>
  <si>
    <t>Times Interest Earned (line 12/ line 13)</t>
  </si>
  <si>
    <t>Beaver's Ratio (line 18 / line 2)</t>
  </si>
  <si>
    <t>24[a]</t>
  </si>
  <si>
    <t>24[b]</t>
  </si>
  <si>
    <t>PERMITTEE, INC.</t>
  </si>
  <si>
    <t>YES</t>
  </si>
  <si>
    <t>NO</t>
  </si>
  <si>
    <t>&gt;=10.00</t>
  </si>
  <si>
    <t>&gt;=6.0</t>
  </si>
  <si>
    <t>Alman's Z (line 24 [a]) for public company</t>
  </si>
  <si>
    <t>Alman's Z (line 24 [b]) for private company</t>
  </si>
  <si>
    <t>In order to pass the corporate financial test permittee must be able to answer "YES" to</t>
  </si>
  <si>
    <t>two out of three parts of A.; all of B.; C. and D.</t>
  </si>
  <si>
    <t>In order to pass the alternative financial test permittee must be able to answer "YES" to</t>
  </si>
  <si>
    <t>part A. and to two out of three parts of B.</t>
  </si>
  <si>
    <t>&gt;=2.0</t>
  </si>
  <si>
    <t>&gt;=10000</t>
  </si>
  <si>
    <t>&gt;=0.2</t>
  </si>
  <si>
    <t>&gt;=2.9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</si>
</sst>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0000"/>
    <numFmt numFmtId="166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49" fontId="0" fillId="0" borderId="0" applyProtection="0"/>
    <xf numFmtId="43" fontId="1" fillId="0" borderId="0" applyFont="0" applyFill="0" applyBorder="0" applyAlignment="0" applyProtection="0"/>
  </cellStyleXfs>
  <cellXfs count="12">
    <xf numFmtId="49" fontId="0" fillId="0" borderId="0" xfId="0"/>
    <xf numFmtId="49" fontId="0" fillId="0" borderId="0" xfId="0" applyNumberFormat="1"/>
    <xf numFmtId="43" fontId="0" fillId="0" borderId="0" xfId="1" applyFont="1"/>
    <xf numFmtId="2" fontId="0" fillId="0" borderId="0" xfId="0" applyNumberFormat="1"/>
    <xf numFmtId="15" fontId="0" fillId="0" borderId="0" xfId="0" applyNumberFormat="1"/>
    <xf numFmtId="19" fontId="0" fillId="0" borderId="0" xfId="0" applyNumberFormat="1"/>
    <xf numFmtId="166" fontId="0" fillId="0" borderId="0" xfId="1" applyNumberFormat="1" applyFont="1"/>
    <xf numFmtId="43" fontId="0" fillId="0" borderId="0" xfId="1" applyNumberFormat="1" applyFont="1"/>
    <xf numFmtId="164" fontId="0" fillId="0" borderId="0" xfId="0" applyNumberFormat="1"/>
    <xf numFmtId="49" fontId="2" fillId="0" borderId="0" xfId="0" applyNumberFormat="1" applyFont="1"/>
    <xf numFmtId="2" fontId="2" fillId="0" borderId="0" xfId="0" applyNumberFormat="1" applyFont="1"/>
    <xf numFmtId="4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8"/>
  <sheetViews>
    <sheetView tabSelected="1" topLeftCell="B68" workbookViewId="0">
      <selection activeCell="F91" sqref="F91"/>
    </sheetView>
  </sheetViews>
  <sheetFormatPr defaultRowHeight="13.2" x14ac:dyDescent="0.25"/>
  <cols>
    <col min="2" max="2" width="49.109375" customWidth="1"/>
    <col min="3" max="3" width="14.88671875" customWidth="1"/>
    <col min="4" max="4" width="3.109375" customWidth="1"/>
    <col min="5" max="5" width="14" customWidth="1"/>
    <col min="6" max="6" width="9.6640625" customWidth="1"/>
  </cols>
  <sheetData>
    <row r="1" spans="1:5" x14ac:dyDescent="0.25">
      <c r="A1" t="s">
        <v>89</v>
      </c>
    </row>
    <row r="2" spans="1:5" x14ac:dyDescent="0.25">
      <c r="A2" t="s">
        <v>0</v>
      </c>
    </row>
    <row r="3" spans="1:5" x14ac:dyDescent="0.25">
      <c r="A3" t="s">
        <v>4</v>
      </c>
    </row>
    <row r="5" spans="1:5" x14ac:dyDescent="0.25">
      <c r="A5" t="s">
        <v>1</v>
      </c>
      <c r="B5" t="s">
        <v>2</v>
      </c>
      <c r="C5" t="s">
        <v>3</v>
      </c>
    </row>
    <row r="7" spans="1:5" x14ac:dyDescent="0.25">
      <c r="A7" t="s">
        <v>5</v>
      </c>
      <c r="B7" t="s">
        <v>6</v>
      </c>
      <c r="C7" s="6"/>
    </row>
    <row r="8" spans="1:5" x14ac:dyDescent="0.25">
      <c r="C8" s="6"/>
    </row>
    <row r="9" spans="1:5" x14ac:dyDescent="0.25">
      <c r="A9">
        <v>2</v>
      </c>
      <c r="B9" t="s">
        <v>7</v>
      </c>
      <c r="C9" s="6"/>
    </row>
    <row r="10" spans="1:5" x14ac:dyDescent="0.25">
      <c r="C10" s="6"/>
    </row>
    <row r="11" spans="1:5" x14ac:dyDescent="0.25">
      <c r="A11" t="s">
        <v>9</v>
      </c>
      <c r="B11" t="s">
        <v>10</v>
      </c>
      <c r="C11" s="6"/>
    </row>
    <row r="12" spans="1:5" x14ac:dyDescent="0.25">
      <c r="C12" s="6"/>
    </row>
    <row r="13" spans="1:5" x14ac:dyDescent="0.25">
      <c r="A13">
        <v>3</v>
      </c>
      <c r="B13" t="s">
        <v>8</v>
      </c>
      <c r="C13" s="6"/>
      <c r="E13" s="3"/>
    </row>
    <row r="14" spans="1:5" x14ac:dyDescent="0.25">
      <c r="C14" s="6"/>
    </row>
    <row r="15" spans="1:5" x14ac:dyDescent="0.25">
      <c r="A15">
        <v>4</v>
      </c>
      <c r="B15" t="s">
        <v>11</v>
      </c>
      <c r="C15" s="6"/>
    </row>
    <row r="16" spans="1:5" x14ac:dyDescent="0.25">
      <c r="C16" s="6"/>
    </row>
    <row r="17" spans="1:6" x14ac:dyDescent="0.25">
      <c r="A17">
        <v>5</v>
      </c>
      <c r="B17" t="s">
        <v>12</v>
      </c>
      <c r="C17" s="6"/>
    </row>
    <row r="18" spans="1:6" x14ac:dyDescent="0.25">
      <c r="C18" s="6"/>
    </row>
    <row r="19" spans="1:6" x14ac:dyDescent="0.25">
      <c r="A19">
        <v>6</v>
      </c>
      <c r="B19" t="s">
        <v>13</v>
      </c>
      <c r="C19" s="6">
        <f>C15-C17</f>
        <v>0</v>
      </c>
    </row>
    <row r="20" spans="1:6" x14ac:dyDescent="0.25">
      <c r="B20" t="s">
        <v>14</v>
      </c>
      <c r="C20" s="6"/>
    </row>
    <row r="21" spans="1:6" x14ac:dyDescent="0.25">
      <c r="C21" s="6"/>
    </row>
    <row r="22" spans="1:6" x14ac:dyDescent="0.25">
      <c r="A22">
        <v>7</v>
      </c>
      <c r="B22" t="s">
        <v>15</v>
      </c>
      <c r="C22" s="6"/>
    </row>
    <row r="23" spans="1:6" x14ac:dyDescent="0.25">
      <c r="C23" s="6"/>
      <c r="F23" t="s">
        <v>90</v>
      </c>
    </row>
    <row r="24" spans="1:6" x14ac:dyDescent="0.25">
      <c r="A24">
        <v>8</v>
      </c>
      <c r="B24" t="s">
        <v>16</v>
      </c>
      <c r="C24" s="6"/>
    </row>
    <row r="25" spans="1:6" x14ac:dyDescent="0.25">
      <c r="C25" s="6"/>
      <c r="F25" t="s">
        <v>91</v>
      </c>
    </row>
    <row r="26" spans="1:6" x14ac:dyDescent="0.25">
      <c r="A26">
        <v>9</v>
      </c>
      <c r="B26" t="s">
        <v>17</v>
      </c>
      <c r="C26" s="6"/>
    </row>
    <row r="27" spans="1:6" x14ac:dyDescent="0.25">
      <c r="C27" s="6"/>
    </row>
    <row r="28" spans="1:6" x14ac:dyDescent="0.25">
      <c r="A28">
        <v>10</v>
      </c>
      <c r="B28" t="s">
        <v>18</v>
      </c>
      <c r="C28" s="6"/>
    </row>
    <row r="29" spans="1:6" x14ac:dyDescent="0.25">
      <c r="C29" s="6"/>
    </row>
    <row r="30" spans="1:6" x14ac:dyDescent="0.25">
      <c r="A30" t="s">
        <v>19</v>
      </c>
    </row>
    <row r="31" spans="1:6" x14ac:dyDescent="0.25">
      <c r="A31" t="s">
        <v>20</v>
      </c>
      <c r="B31" t="s">
        <v>21</v>
      </c>
      <c r="C31" t="s">
        <v>22</v>
      </c>
      <c r="E31" t="s">
        <v>23</v>
      </c>
      <c r="F31" t="s">
        <v>25</v>
      </c>
    </row>
    <row r="32" spans="1:6" x14ac:dyDescent="0.25">
      <c r="E32" t="s">
        <v>24</v>
      </c>
      <c r="F32" t="s">
        <v>26</v>
      </c>
    </row>
    <row r="34" spans="1:6" x14ac:dyDescent="0.25">
      <c r="A34" t="s">
        <v>78</v>
      </c>
      <c r="B34" t="s">
        <v>27</v>
      </c>
      <c r="C34" s="2" t="e">
        <f>C9/C13</f>
        <v>#DIV/0!</v>
      </c>
      <c r="D34" s="2"/>
      <c r="E34" t="s">
        <v>28</v>
      </c>
      <c r="F34" s="3" t="e">
        <f>IF(C34&lt;1.5,F$23,F$25)</f>
        <v>#DIV/0!</v>
      </c>
    </row>
    <row r="35" spans="1:6" x14ac:dyDescent="0.25">
      <c r="A35" s="1" t="s">
        <v>29</v>
      </c>
      <c r="B35" t="s">
        <v>30</v>
      </c>
      <c r="C35" s="3" t="e">
        <f>(C22+C24-10000)/C9</f>
        <v>#DIV/0!</v>
      </c>
      <c r="D35" s="3"/>
      <c r="E35" t="s">
        <v>35</v>
      </c>
      <c r="F35" s="3" t="e">
        <f>IF(C35&gt;0.1,F$23,F$25)</f>
        <v>#DIV/0!</v>
      </c>
    </row>
    <row r="36" spans="1:6" x14ac:dyDescent="0.25">
      <c r="A36" s="1" t="s">
        <v>31</v>
      </c>
      <c r="B36" t="s">
        <v>32</v>
      </c>
      <c r="C36" s="3" t="e">
        <f>C15/C17</f>
        <v>#DIV/0!</v>
      </c>
      <c r="D36" s="3"/>
      <c r="E36" t="s">
        <v>36</v>
      </c>
      <c r="F36" s="3" t="e">
        <f>IF(C36&gt;1.5,F$23,F$25)</f>
        <v>#DIV/0!</v>
      </c>
    </row>
    <row r="37" spans="1:6" x14ac:dyDescent="0.25">
      <c r="A37" s="1" t="s">
        <v>79</v>
      </c>
      <c r="B37" t="s">
        <v>33</v>
      </c>
      <c r="C37" s="3" t="e">
        <f>C19/C7</f>
        <v>#DIV/0!</v>
      </c>
      <c r="D37" s="3"/>
      <c r="E37" t="s">
        <v>34</v>
      </c>
      <c r="F37" s="3" t="e">
        <f>IF(C37&gt;=4,F$23,F$25)</f>
        <v>#DIV/0!</v>
      </c>
    </row>
    <row r="38" spans="1:6" x14ac:dyDescent="0.25">
      <c r="A38" s="1" t="s">
        <v>37</v>
      </c>
      <c r="B38" t="s">
        <v>38</v>
      </c>
      <c r="C38" s="3" t="e">
        <f>C13/C7</f>
        <v>#DIV/0!</v>
      </c>
      <c r="D38" s="3"/>
      <c r="E38" t="s">
        <v>39</v>
      </c>
      <c r="F38" s="3" t="e">
        <f>IF(C38&gt;=6,F$23,F$25)</f>
        <v>#DIV/0!</v>
      </c>
    </row>
    <row r="39" spans="1:6" x14ac:dyDescent="0.25">
      <c r="A39" s="1" t="s">
        <v>40</v>
      </c>
      <c r="B39" t="s">
        <v>41</v>
      </c>
      <c r="C39" s="7">
        <f>(C13-C7)/1000</f>
        <v>0</v>
      </c>
      <c r="D39" s="3"/>
      <c r="E39" t="s">
        <v>92</v>
      </c>
      <c r="F39" s="3" t="str">
        <f>IF(C39&gt;=10,F$23,F$25)</f>
        <v>NO</v>
      </c>
    </row>
    <row r="40" spans="1:6" x14ac:dyDescent="0.25">
      <c r="A40" s="1" t="s">
        <v>42</v>
      </c>
      <c r="B40" t="s">
        <v>43</v>
      </c>
      <c r="C40" s="3" t="e">
        <f>C28/C7</f>
        <v>#DIV/0!</v>
      </c>
      <c r="D40" s="3"/>
      <c r="E40" t="s">
        <v>93</v>
      </c>
      <c r="F40" s="3" t="e">
        <f>IF(C40&gt;=6,F$23,F$25)</f>
        <v>#DIV/0!</v>
      </c>
    </row>
    <row r="41" spans="1:6" x14ac:dyDescent="0.25">
      <c r="A41" s="1"/>
      <c r="C41" s="3"/>
      <c r="D41" s="3"/>
    </row>
    <row r="42" spans="1:6" x14ac:dyDescent="0.25">
      <c r="A42" s="9" t="s">
        <v>96</v>
      </c>
      <c r="C42" s="3"/>
      <c r="D42" s="3"/>
    </row>
    <row r="43" spans="1:6" x14ac:dyDescent="0.25">
      <c r="A43" s="9" t="s">
        <v>97</v>
      </c>
      <c r="C43" s="3"/>
      <c r="D43" s="3"/>
    </row>
    <row r="44" spans="1:6" x14ac:dyDescent="0.25">
      <c r="A44" s="1"/>
      <c r="C44" s="3"/>
      <c r="D44" s="3"/>
    </row>
    <row r="45" spans="1:6" x14ac:dyDescent="0.25">
      <c r="A45" s="1" t="s">
        <v>44</v>
      </c>
      <c r="B45" t="s">
        <v>45</v>
      </c>
      <c r="C45" s="6"/>
      <c r="D45" s="3"/>
    </row>
    <row r="46" spans="1:6" x14ac:dyDescent="0.25">
      <c r="C46" s="6"/>
      <c r="D46" s="3"/>
    </row>
    <row r="47" spans="1:6" x14ac:dyDescent="0.25">
      <c r="A47" t="s">
        <v>46</v>
      </c>
      <c r="B47" t="s">
        <v>47</v>
      </c>
      <c r="C47" s="6"/>
      <c r="D47" s="3"/>
    </row>
    <row r="48" spans="1:6" x14ac:dyDescent="0.25">
      <c r="C48" s="6"/>
      <c r="D48" s="3"/>
    </row>
    <row r="49" spans="1:4" x14ac:dyDescent="0.25">
      <c r="A49" t="s">
        <v>48</v>
      </c>
      <c r="B49" t="s">
        <v>75</v>
      </c>
      <c r="C49" s="6"/>
      <c r="D49" s="3"/>
    </row>
    <row r="50" spans="1:4" x14ac:dyDescent="0.25">
      <c r="C50" s="6"/>
    </row>
    <row r="51" spans="1:4" x14ac:dyDescent="0.25">
      <c r="A51" t="s">
        <v>49</v>
      </c>
      <c r="B51" t="s">
        <v>50</v>
      </c>
      <c r="C51" s="6"/>
    </row>
    <row r="52" spans="1:4" x14ac:dyDescent="0.25">
      <c r="C52" s="6"/>
    </row>
    <row r="53" spans="1:4" x14ac:dyDescent="0.25">
      <c r="A53" t="s">
        <v>51</v>
      </c>
      <c r="B53" t="s">
        <v>52</v>
      </c>
      <c r="C53" s="6"/>
    </row>
    <row r="54" spans="1:4" x14ac:dyDescent="0.25">
      <c r="C54" s="6"/>
    </row>
    <row r="55" spans="1:4" x14ac:dyDescent="0.25">
      <c r="A55" t="s">
        <v>53</v>
      </c>
      <c r="B55" t="s">
        <v>54</v>
      </c>
      <c r="C55" s="6"/>
    </row>
    <row r="56" spans="1:4" x14ac:dyDescent="0.25">
      <c r="C56" s="6"/>
    </row>
    <row r="57" spans="1:4" x14ac:dyDescent="0.25">
      <c r="A57" t="s">
        <v>55</v>
      </c>
      <c r="B57" t="s">
        <v>56</v>
      </c>
      <c r="C57" s="6">
        <v>0</v>
      </c>
    </row>
    <row r="58" spans="1:4" x14ac:dyDescent="0.25">
      <c r="C58" s="6"/>
    </row>
    <row r="59" spans="1:4" x14ac:dyDescent="0.25">
      <c r="A59" t="s">
        <v>57</v>
      </c>
      <c r="B59" t="s">
        <v>69</v>
      </c>
      <c r="C59" s="6">
        <f>C24+C47+C53+C57-C49-C55</f>
        <v>0</v>
      </c>
    </row>
    <row r="60" spans="1:4" x14ac:dyDescent="0.25">
      <c r="C60" s="6"/>
    </row>
    <row r="61" spans="1:4" x14ac:dyDescent="0.25">
      <c r="A61" t="s">
        <v>58</v>
      </c>
      <c r="B61" t="s">
        <v>70</v>
      </c>
      <c r="C61" s="3" t="e">
        <f>C19/C26</f>
        <v>#DIV/0!</v>
      </c>
    </row>
    <row r="62" spans="1:4" x14ac:dyDescent="0.25">
      <c r="C62" s="3"/>
    </row>
    <row r="63" spans="1:4" x14ac:dyDescent="0.25">
      <c r="A63" t="s">
        <v>59</v>
      </c>
      <c r="B63" t="s">
        <v>71</v>
      </c>
      <c r="C63" s="3" t="e">
        <f>C45/C26</f>
        <v>#DIV/0!</v>
      </c>
    </row>
    <row r="64" spans="1:4" x14ac:dyDescent="0.25">
      <c r="C64" s="3"/>
    </row>
    <row r="65" spans="1:6" x14ac:dyDescent="0.25">
      <c r="A65" t="s">
        <v>60</v>
      </c>
      <c r="B65" t="s">
        <v>72</v>
      </c>
      <c r="C65" s="3" t="e">
        <f>C47/C26</f>
        <v>#DIV/0!</v>
      </c>
    </row>
    <row r="66" spans="1:6" x14ac:dyDescent="0.25">
      <c r="C66" s="3"/>
    </row>
    <row r="67" spans="1:6" x14ac:dyDescent="0.25">
      <c r="A67" t="s">
        <v>61</v>
      </c>
      <c r="B67" t="s">
        <v>73</v>
      </c>
      <c r="C67" s="3" t="e">
        <f>C13/C9</f>
        <v>#DIV/0!</v>
      </c>
    </row>
    <row r="68" spans="1:6" x14ac:dyDescent="0.25">
      <c r="C68" s="3"/>
    </row>
    <row r="69" spans="1:6" x14ac:dyDescent="0.25">
      <c r="A69" t="s">
        <v>62</v>
      </c>
      <c r="B69" t="s">
        <v>74</v>
      </c>
      <c r="C69" s="3" t="e">
        <f>C51/C26</f>
        <v>#DIV/0!</v>
      </c>
    </row>
    <row r="70" spans="1:6" x14ac:dyDescent="0.25">
      <c r="C70" s="3"/>
    </row>
    <row r="71" spans="1:6" x14ac:dyDescent="0.25">
      <c r="A71" t="s">
        <v>63</v>
      </c>
      <c r="B71" t="s">
        <v>64</v>
      </c>
      <c r="C71" s="3"/>
    </row>
    <row r="72" spans="1:6" x14ac:dyDescent="0.25">
      <c r="C72" s="3"/>
    </row>
    <row r="73" spans="1:6" x14ac:dyDescent="0.25">
      <c r="A73" t="s">
        <v>87</v>
      </c>
      <c r="B73" t="s">
        <v>65</v>
      </c>
      <c r="C73" s="3" t="e">
        <f>(1.2*C61)+(1.4*C63)+(3.3*C65)+(0.6*C67)+C69</f>
        <v>#DIV/0!</v>
      </c>
    </row>
    <row r="74" spans="1:6" x14ac:dyDescent="0.25">
      <c r="B74" t="s">
        <v>66</v>
      </c>
      <c r="C74" s="3"/>
    </row>
    <row r="75" spans="1:6" x14ac:dyDescent="0.25">
      <c r="C75" s="3"/>
    </row>
    <row r="76" spans="1:6" x14ac:dyDescent="0.25">
      <c r="A76" t="s">
        <v>88</v>
      </c>
      <c r="B76" t="s">
        <v>67</v>
      </c>
      <c r="C76" s="3" t="e">
        <f>(0.717*C61)+(0.847*C63)+(3.107*C65)+(0.42*C67)+C69</f>
        <v>#DIV/0!</v>
      </c>
    </row>
    <row r="77" spans="1:6" x14ac:dyDescent="0.25">
      <c r="B77" t="s">
        <v>68</v>
      </c>
      <c r="C77" s="3"/>
    </row>
    <row r="78" spans="1:6" x14ac:dyDescent="0.25">
      <c r="C78" s="3"/>
    </row>
    <row r="79" spans="1:6" x14ac:dyDescent="0.25">
      <c r="A79" t="s">
        <v>76</v>
      </c>
      <c r="C79" s="3"/>
      <c r="E79" t="s">
        <v>83</v>
      </c>
      <c r="F79" t="s">
        <v>84</v>
      </c>
    </row>
    <row r="80" spans="1:6" x14ac:dyDescent="0.25">
      <c r="A80" t="s">
        <v>20</v>
      </c>
      <c r="B80" t="s">
        <v>21</v>
      </c>
      <c r="C80" s="3" t="s">
        <v>22</v>
      </c>
      <c r="E80" t="s">
        <v>24</v>
      </c>
      <c r="F80" t="s">
        <v>26</v>
      </c>
    </row>
    <row r="81" spans="1:6" x14ac:dyDescent="0.25">
      <c r="C81" s="3"/>
    </row>
    <row r="82" spans="1:6" x14ac:dyDescent="0.25">
      <c r="A82" t="s">
        <v>81</v>
      </c>
      <c r="B82" t="s">
        <v>82</v>
      </c>
      <c r="C82" s="6">
        <f>C13-C7</f>
        <v>0</v>
      </c>
      <c r="E82" s="6" t="s">
        <v>101</v>
      </c>
      <c r="F82" s="10" t="str">
        <f>IF(C82&gt;=10000,F$23,F$25)</f>
        <v>NO</v>
      </c>
    </row>
    <row r="83" spans="1:6" x14ac:dyDescent="0.25">
      <c r="A83" s="8" t="s">
        <v>77</v>
      </c>
      <c r="B83" t="s">
        <v>85</v>
      </c>
      <c r="C83" s="3" t="e">
        <f>C47/C49</f>
        <v>#DIV/0!</v>
      </c>
      <c r="E83" t="s">
        <v>100</v>
      </c>
      <c r="F83" s="11" t="e">
        <f>IF(C83&gt;=2,F$23,F$25)</f>
        <v>#DIV/0!</v>
      </c>
    </row>
    <row r="84" spans="1:6" x14ac:dyDescent="0.25">
      <c r="A84" s="1" t="s">
        <v>37</v>
      </c>
      <c r="B84" t="s">
        <v>86</v>
      </c>
      <c r="C84" s="3" t="e">
        <f>C59/C9</f>
        <v>#DIV/0!</v>
      </c>
      <c r="E84" t="s">
        <v>102</v>
      </c>
      <c r="F84" s="11" t="e">
        <f>IF(C84&gt;=0.2,F$23,F$25)</f>
        <v>#DIV/0!</v>
      </c>
    </row>
    <row r="85" spans="1:6" x14ac:dyDescent="0.25">
      <c r="A85" s="1" t="s">
        <v>80</v>
      </c>
      <c r="B85" t="s">
        <v>94</v>
      </c>
      <c r="C85" s="3" t="e">
        <f>C73</f>
        <v>#DIV/0!</v>
      </c>
      <c r="E85" t="s">
        <v>103</v>
      </c>
      <c r="F85" s="11" t="e">
        <f>IF(C85&gt;=2.9,F$23,F$25)</f>
        <v>#DIV/0!</v>
      </c>
    </row>
    <row r="86" spans="1:6" x14ac:dyDescent="0.25">
      <c r="A86" s="1"/>
      <c r="B86" t="s">
        <v>95</v>
      </c>
      <c r="C86" s="3" t="e">
        <f>C76</f>
        <v>#DIV/0!</v>
      </c>
      <c r="E86" t="s">
        <v>103</v>
      </c>
      <c r="F86" s="11" t="e">
        <f>IF(C86&gt;=2.9,F$23,F$25)</f>
        <v>#DIV/0!</v>
      </c>
    </row>
    <row r="87" spans="1:6" x14ac:dyDescent="0.25">
      <c r="A87" s="1"/>
      <c r="C87" s="3"/>
    </row>
    <row r="88" spans="1:6" x14ac:dyDescent="0.25">
      <c r="A88" s="9" t="s">
        <v>98</v>
      </c>
      <c r="C88" s="3"/>
      <c r="D88" s="3"/>
    </row>
    <row r="89" spans="1:6" x14ac:dyDescent="0.25">
      <c r="A89" s="9" t="s">
        <v>99</v>
      </c>
      <c r="C89" s="3"/>
      <c r="D89" s="3"/>
    </row>
    <row r="90" spans="1:6" x14ac:dyDescent="0.25">
      <c r="C90" s="3"/>
    </row>
    <row r="91" spans="1:6" x14ac:dyDescent="0.25">
      <c r="C91" s="4">
        <f ca="1">NOW()</f>
        <v>45325.592785300927</v>
      </c>
      <c r="E91" s="5">
        <f ca="1">NOW()</f>
        <v>45325.592785300927</v>
      </c>
    </row>
    <row r="92" spans="1:6" x14ac:dyDescent="0.25">
      <c r="C92" s="3"/>
    </row>
    <row r="93" spans="1:6" x14ac:dyDescent="0.25">
      <c r="C93" s="3"/>
    </row>
    <row r="94" spans="1:6" x14ac:dyDescent="0.25">
      <c r="C94" s="3"/>
    </row>
    <row r="95" spans="1:6" x14ac:dyDescent="0.25">
      <c r="C95" s="3"/>
    </row>
    <row r="96" spans="1:6" x14ac:dyDescent="0.25">
      <c r="C96" s="3"/>
    </row>
    <row r="97" spans="3:3" x14ac:dyDescent="0.25">
      <c r="C97" s="3"/>
    </row>
    <row r="98" spans="3:3" x14ac:dyDescent="0.25">
      <c r="C98" s="3"/>
    </row>
  </sheetData>
  <printOptions horizontalCentered="1" verticalCentered="1" gridLines="1"/>
  <pageMargins left="0.25" right="0.25" top="0.25" bottom="0.25" header="0.5" footer="0.5"/>
  <pageSetup scale="63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DEQ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Corporate Financial Test Model</dc:title>
  <dc:creator>State of Oregon</dc:creator>
  <cp:lastModifiedBy>Aniket Gupta</cp:lastModifiedBy>
  <cp:lastPrinted>2001-08-22T00:34:56Z</cp:lastPrinted>
  <dcterms:created xsi:type="dcterms:W3CDTF">2000-07-21T00:45:19Z</dcterms:created>
  <dcterms:modified xsi:type="dcterms:W3CDTF">2024-02-03T22:13:36Z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1406380856</vt:i4>
  </property>
  <property fmtid="{D5CDD505-2E9C-101B-9397-08002B2CF9AE}" pid="3" name="_EmailSubject">
    <vt:lpwstr>Financial Assurance Docs for SW Website</vt:lpwstr>
  </property>
  <property fmtid="{D5CDD505-2E9C-101B-9397-08002B2CF9AE}" pid="4" name="_AuthorEmail">
    <vt:lpwstr>WHITWORTH.Janis@deq.state.or.us</vt:lpwstr>
  </property>
  <property fmtid="{D5CDD505-2E9C-101B-9397-08002B2CF9AE}" pid="5" name="_AuthorEmailDisplayName">
    <vt:lpwstr>WHITWORTH Jan</vt:lpwstr>
  </property>
  <property fmtid="{D5CDD505-2E9C-101B-9397-08002B2CF9AE}" pid="6" name="_ReviewingToolsShownOnce">
    <vt:lpwstr/>
  </property>
</Properties>
</file>