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87D5B6C-E4CA-4089-8678-922EF612A5F1}" xr6:coauthVersionLast="47" xr6:coauthVersionMax="47" xr10:uidLastSave="{00000000-0000-0000-0000-000000000000}"/>
  <bookViews>
    <workbookView xWindow="3348" yWindow="3348" windowWidth="17280" windowHeight="8880" tabRatio="776"/>
  </bookViews>
  <sheets>
    <sheet name="Payroll" sheetId="1" r:id="rId1"/>
    <sheet name="Capital Exp" sheetId="2" r:id="rId2"/>
    <sheet name="Expenses" sheetId="3" r:id="rId3"/>
    <sheet name="Rev-projections" sheetId="4" r:id="rId4"/>
    <sheet name="Rev-Quarterly" sheetId="5" r:id="rId5"/>
    <sheet name="Cost-Quarterly" sheetId="6" r:id="rId6"/>
    <sheet name="Cost vs. Rev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E3" i="2"/>
  <c r="F3" i="2" s="1"/>
  <c r="G3" i="2" s="1"/>
  <c r="H3" i="2" s="1"/>
  <c r="I3" i="2" s="1"/>
  <c r="J3" i="2" s="1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E5" i="2"/>
  <c r="D5" i="2" s="1"/>
  <c r="C5" i="2" s="1"/>
  <c r="F5" i="2"/>
  <c r="G5" i="2"/>
  <c r="H5" i="2"/>
  <c r="J5" i="2"/>
  <c r="L5" i="2"/>
  <c r="M5" i="2"/>
  <c r="E6" i="2"/>
  <c r="F6" i="2"/>
  <c r="F19" i="2" s="1"/>
  <c r="F29" i="2" s="1"/>
  <c r="G6" i="2"/>
  <c r="H6" i="2"/>
  <c r="I6" i="2"/>
  <c r="J6" i="2"/>
  <c r="K6" i="2"/>
  <c r="L6" i="2"/>
  <c r="L19" i="2" s="1"/>
  <c r="L29" i="2" s="1"/>
  <c r="M6" i="2"/>
  <c r="N6" i="2"/>
  <c r="N19" i="2" s="1"/>
  <c r="N29" i="2" s="1"/>
  <c r="O6" i="2"/>
  <c r="P6" i="2"/>
  <c r="Q6" i="2"/>
  <c r="R6" i="2"/>
  <c r="S6" i="2"/>
  <c r="E7" i="2"/>
  <c r="F7" i="2"/>
  <c r="G7" i="2"/>
  <c r="H7" i="2"/>
  <c r="I7" i="2"/>
  <c r="J7" i="2"/>
  <c r="K7" i="2"/>
  <c r="K19" i="2" s="1"/>
  <c r="K29" i="2" s="1"/>
  <c r="L7" i="2"/>
  <c r="M7" i="2"/>
  <c r="M19" i="2" s="1"/>
  <c r="M29" i="2" s="1"/>
  <c r="N7" i="2"/>
  <c r="O7" i="2"/>
  <c r="P7" i="2"/>
  <c r="Q7" i="2"/>
  <c r="R7" i="2"/>
  <c r="S7" i="2"/>
  <c r="S19" i="2" s="1"/>
  <c r="S29" i="2" s="1"/>
  <c r="D8" i="2"/>
  <c r="C8" i="2" s="1"/>
  <c r="C9" i="2"/>
  <c r="D9" i="2"/>
  <c r="D10" i="2"/>
  <c r="C10" i="2" s="1"/>
  <c r="D11" i="2"/>
  <c r="C11" i="2" s="1"/>
  <c r="D12" i="2"/>
  <c r="C12" i="2" s="1"/>
  <c r="C13" i="2"/>
  <c r="D13" i="2"/>
  <c r="D14" i="2"/>
  <c r="C14" i="2" s="1"/>
  <c r="D15" i="2"/>
  <c r="C15" i="2" s="1"/>
  <c r="D16" i="2"/>
  <c r="C16" i="2" s="1"/>
  <c r="C18" i="2"/>
  <c r="D18" i="2"/>
  <c r="G19" i="2"/>
  <c r="G29" i="2" s="1"/>
  <c r="H19" i="2"/>
  <c r="I19" i="2"/>
  <c r="I29" i="2" s="1"/>
  <c r="J19" i="2"/>
  <c r="J29" i="2" s="1"/>
  <c r="O19" i="2"/>
  <c r="O29" i="2" s="1"/>
  <c r="P19" i="2"/>
  <c r="P29" i="2" s="1"/>
  <c r="Q19" i="2"/>
  <c r="Q29" i="2" s="1"/>
  <c r="R19" i="2"/>
  <c r="R29" i="2" s="1"/>
  <c r="T19" i="2"/>
  <c r="U19" i="2"/>
  <c r="V19" i="2"/>
  <c r="W19" i="2"/>
  <c r="W29" i="2" s="1"/>
  <c r="X19" i="2"/>
  <c r="X29" i="2" s="1"/>
  <c r="Y19" i="2"/>
  <c r="Y29" i="2" s="1"/>
  <c r="Z19" i="2"/>
  <c r="Z29" i="2" s="1"/>
  <c r="AA19" i="2"/>
  <c r="AB19" i="2"/>
  <c r="AC19" i="2"/>
  <c r="AD19" i="2"/>
  <c r="AE19" i="2"/>
  <c r="AE29" i="2" s="1"/>
  <c r="AF19" i="2"/>
  <c r="AG19" i="2"/>
  <c r="AG29" i="2" s="1"/>
  <c r="AH19" i="2"/>
  <c r="AH29" i="2" s="1"/>
  <c r="AI19" i="2"/>
  <c r="AJ19" i="2"/>
  <c r="AK19" i="2"/>
  <c r="AL19" i="2"/>
  <c r="AM19" i="2"/>
  <c r="AM29" i="2" s="1"/>
  <c r="AN19" i="2"/>
  <c r="C22" i="2"/>
  <c r="D22" i="2"/>
  <c r="D23" i="2"/>
  <c r="C23" i="2" s="1"/>
  <c r="C24" i="2"/>
  <c r="D24" i="2"/>
  <c r="C25" i="2"/>
  <c r="D25" i="2"/>
  <c r="C26" i="2"/>
  <c r="D26" i="2"/>
  <c r="E27" i="2"/>
  <c r="F27" i="2"/>
  <c r="G27" i="2"/>
  <c r="H27" i="2"/>
  <c r="J33" i="2" s="1"/>
  <c r="D4" i="6" s="1"/>
  <c r="I27" i="2"/>
  <c r="J27" i="2"/>
  <c r="K27" i="2"/>
  <c r="L27" i="2"/>
  <c r="M27" i="2"/>
  <c r="N27" i="2"/>
  <c r="O27" i="2"/>
  <c r="P27" i="2"/>
  <c r="Q27" i="2"/>
  <c r="S33" i="2" s="1"/>
  <c r="R27" i="2"/>
  <c r="S27" i="2"/>
  <c r="T27" i="2"/>
  <c r="U27" i="2"/>
  <c r="V27" i="2"/>
  <c r="W27" i="2"/>
  <c r="X27" i="2"/>
  <c r="Y33" i="2" s="1"/>
  <c r="D9" i="6" s="1"/>
  <c r="Y27" i="2"/>
  <c r="Z27" i="2"/>
  <c r="AA27" i="2"/>
  <c r="AA29" i="2" s="1"/>
  <c r="AB27" i="2"/>
  <c r="AC27" i="2"/>
  <c r="AD27" i="2"/>
  <c r="AE27" i="2"/>
  <c r="AF27" i="2"/>
  <c r="AH33" i="2" s="1"/>
  <c r="D12" i="6" s="1"/>
  <c r="AG27" i="2"/>
  <c r="AH27" i="2"/>
  <c r="AI27" i="2"/>
  <c r="AI29" i="2" s="1"/>
  <c r="AJ27" i="2"/>
  <c r="AK27" i="2"/>
  <c r="AL27" i="2"/>
  <c r="AM27" i="2"/>
  <c r="AN27" i="2"/>
  <c r="T29" i="2"/>
  <c r="U29" i="2"/>
  <c r="V29" i="2"/>
  <c r="AB29" i="2"/>
  <c r="AC29" i="2"/>
  <c r="AD29" i="2"/>
  <c r="AJ29" i="2"/>
  <c r="AK29" i="2"/>
  <c r="AL29" i="2"/>
  <c r="G33" i="2"/>
  <c r="M33" i="2"/>
  <c r="V33" i="2"/>
  <c r="AB33" i="2"/>
  <c r="D10" i="6" s="1"/>
  <c r="AE33" i="2"/>
  <c r="AK33" i="2"/>
  <c r="D3" i="6"/>
  <c r="D5" i="6"/>
  <c r="D8" i="6"/>
  <c r="D11" i="6"/>
  <c r="D13" i="6"/>
  <c r="C1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/>
  <c r="R3" i="3" s="1"/>
  <c r="S3" i="3" s="1"/>
  <c r="T3" i="3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C4" i="3"/>
  <c r="D5" i="3"/>
  <c r="D27" i="3" s="1"/>
  <c r="E5" i="3"/>
  <c r="F5" i="3"/>
  <c r="F27" i="3" s="1"/>
  <c r="G5" i="3"/>
  <c r="H5" i="3"/>
  <c r="I5" i="3"/>
  <c r="J5" i="3"/>
  <c r="K5" i="3"/>
  <c r="K29" i="3" s="1"/>
  <c r="L33" i="3" s="1"/>
  <c r="E5" i="6" s="1"/>
  <c r="L5" i="3"/>
  <c r="L27" i="3" s="1"/>
  <c r="M5" i="3"/>
  <c r="N5" i="3"/>
  <c r="N27" i="3" s="1"/>
  <c r="O5" i="3"/>
  <c r="P5" i="3"/>
  <c r="Q5" i="3"/>
  <c r="R5" i="3"/>
  <c r="S5" i="3"/>
  <c r="T5" i="3"/>
  <c r="T27" i="3" s="1"/>
  <c r="U5" i="3"/>
  <c r="V5" i="3"/>
  <c r="V27" i="3" s="1"/>
  <c r="W5" i="3"/>
  <c r="X5" i="3"/>
  <c r="Y5" i="3"/>
  <c r="Z5" i="3"/>
  <c r="AA5" i="3"/>
  <c r="AA29" i="3" s="1"/>
  <c r="AB5" i="3"/>
  <c r="AB27" i="3" s="1"/>
  <c r="AC5" i="3"/>
  <c r="AD5" i="3"/>
  <c r="AD27" i="3" s="1"/>
  <c r="AE5" i="3"/>
  <c r="AF5" i="3"/>
  <c r="AG5" i="3"/>
  <c r="AH5" i="3"/>
  <c r="AI5" i="3"/>
  <c r="AJ5" i="3"/>
  <c r="AJ27" i="3" s="1"/>
  <c r="AK5" i="3"/>
  <c r="AL5" i="3"/>
  <c r="AL27" i="3" s="1"/>
  <c r="AM5" i="3"/>
  <c r="C6" i="3"/>
  <c r="D7" i="3"/>
  <c r="E7" i="3"/>
  <c r="F7" i="3"/>
  <c r="G7" i="3"/>
  <c r="G27" i="3" s="1"/>
  <c r="H7" i="3"/>
  <c r="H27" i="3" s="1"/>
  <c r="I7" i="3"/>
  <c r="J7" i="3"/>
  <c r="K7" i="3"/>
  <c r="L7" i="3"/>
  <c r="M7" i="3"/>
  <c r="N7" i="3"/>
  <c r="O7" i="3"/>
  <c r="O27" i="3" s="1"/>
  <c r="P7" i="3"/>
  <c r="Q7" i="3"/>
  <c r="R7" i="3"/>
  <c r="S7" i="3"/>
  <c r="T7" i="3"/>
  <c r="U7" i="3"/>
  <c r="V7" i="3"/>
  <c r="W7" i="3"/>
  <c r="W27" i="3" s="1"/>
  <c r="X7" i="3"/>
  <c r="X27" i="3" s="1"/>
  <c r="Y7" i="3"/>
  <c r="Z7" i="3"/>
  <c r="AA7" i="3"/>
  <c r="AB7" i="3"/>
  <c r="AC7" i="3"/>
  <c r="AD7" i="3"/>
  <c r="AE7" i="3"/>
  <c r="AE27" i="3" s="1"/>
  <c r="AF7" i="3"/>
  <c r="AF29" i="3" s="1"/>
  <c r="AG7" i="3"/>
  <c r="AH7" i="3"/>
  <c r="AI7" i="3"/>
  <c r="AJ7" i="3"/>
  <c r="AK7" i="3"/>
  <c r="AL7" i="3"/>
  <c r="AM7" i="3"/>
  <c r="AM27" i="3" s="1"/>
  <c r="D8" i="3"/>
  <c r="E8" i="3"/>
  <c r="F8" i="3"/>
  <c r="G8" i="3"/>
  <c r="H8" i="3"/>
  <c r="I8" i="3"/>
  <c r="J8" i="3"/>
  <c r="J29" i="3" s="1"/>
  <c r="K8" i="3"/>
  <c r="C8" i="3" s="1"/>
  <c r="L8" i="3"/>
  <c r="M8" i="3"/>
  <c r="N8" i="3"/>
  <c r="O8" i="3"/>
  <c r="P8" i="3"/>
  <c r="Q8" i="3"/>
  <c r="R8" i="3"/>
  <c r="R29" i="3" s="1"/>
  <c r="S8" i="3"/>
  <c r="T8" i="3"/>
  <c r="U8" i="3"/>
  <c r="V8" i="3"/>
  <c r="W8" i="3"/>
  <c r="X8" i="3"/>
  <c r="Y8" i="3"/>
  <c r="Z8" i="3"/>
  <c r="Z29" i="3" s="1"/>
  <c r="AA8" i="3"/>
  <c r="AB8" i="3"/>
  <c r="AC8" i="3"/>
  <c r="AD8" i="3"/>
  <c r="AE8" i="3"/>
  <c r="AF8" i="3"/>
  <c r="AG8" i="3"/>
  <c r="AH8" i="3"/>
  <c r="AH29" i="3" s="1"/>
  <c r="AI8" i="3"/>
  <c r="AJ8" i="3"/>
  <c r="AK8" i="3"/>
  <c r="AL8" i="3"/>
  <c r="AM8" i="3"/>
  <c r="C10" i="3"/>
  <c r="C11" i="3"/>
  <c r="C12" i="3"/>
  <c r="C13" i="3"/>
  <c r="C15" i="3"/>
  <c r="C16" i="3"/>
  <c r="C17" i="3"/>
  <c r="C18" i="3"/>
  <c r="C19" i="3"/>
  <c r="D20" i="3"/>
  <c r="E20" i="3"/>
  <c r="F20" i="3"/>
  <c r="F29" i="3" s="1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V29" i="3" s="1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L29" i="3" s="1"/>
  <c r="AM20" i="3"/>
  <c r="C21" i="3"/>
  <c r="C22" i="3"/>
  <c r="C23" i="3"/>
  <c r="C24" i="3"/>
  <c r="C25" i="3"/>
  <c r="C26" i="3"/>
  <c r="I27" i="3"/>
  <c r="J27" i="3"/>
  <c r="K27" i="3"/>
  <c r="P27" i="3"/>
  <c r="Q27" i="3"/>
  <c r="R27" i="3"/>
  <c r="Y27" i="3"/>
  <c r="Z27" i="3"/>
  <c r="AA27" i="3"/>
  <c r="AF27" i="3"/>
  <c r="AG27" i="3"/>
  <c r="AH27" i="3"/>
  <c r="D29" i="3"/>
  <c r="G29" i="3"/>
  <c r="I29" i="3"/>
  <c r="L29" i="3"/>
  <c r="N29" i="3"/>
  <c r="O29" i="3"/>
  <c r="Q29" i="3"/>
  <c r="T29" i="3"/>
  <c r="W29" i="3"/>
  <c r="Y29" i="3"/>
  <c r="AA33" i="3" s="1"/>
  <c r="E10" i="6" s="1"/>
  <c r="AB29" i="3"/>
  <c r="AD29" i="3"/>
  <c r="AE29" i="3"/>
  <c r="AG29" i="3"/>
  <c r="AJ29" i="3"/>
  <c r="AM29" i="3"/>
  <c r="E3" i="1"/>
  <c r="F3" i="1"/>
  <c r="C6" i="1"/>
  <c r="C7" i="1"/>
  <c r="E7" i="1"/>
  <c r="C8" i="1"/>
  <c r="E8" i="1" s="1"/>
  <c r="C9" i="1"/>
  <c r="E9" i="1"/>
  <c r="F9" i="1"/>
  <c r="C10" i="1"/>
  <c r="E10" i="1"/>
  <c r="F10" i="1"/>
  <c r="C11" i="1"/>
  <c r="F11" i="1" s="1"/>
  <c r="E11" i="1"/>
  <c r="C12" i="1"/>
  <c r="E12" i="1" s="1"/>
  <c r="F12" i="1"/>
  <c r="C13" i="1"/>
  <c r="C14" i="1"/>
  <c r="F14" i="1" s="1"/>
  <c r="E14" i="1"/>
  <c r="C15" i="1"/>
  <c r="E15" i="1" s="1"/>
  <c r="C16" i="1"/>
  <c r="F16" i="1" s="1"/>
  <c r="E16" i="1"/>
  <c r="C17" i="1"/>
  <c r="E17" i="1"/>
  <c r="F17" i="1"/>
  <c r="C18" i="1"/>
  <c r="F18" i="1" s="1"/>
  <c r="E18" i="1"/>
  <c r="C19" i="1"/>
  <c r="E19" i="1" s="1"/>
  <c r="F19" i="1"/>
  <c r="C20" i="1"/>
  <c r="E20" i="1"/>
  <c r="F20" i="1"/>
  <c r="C21" i="1"/>
  <c r="E21" i="1" s="1"/>
  <c r="F21" i="1"/>
  <c r="C22" i="1"/>
  <c r="F22" i="1" s="1"/>
  <c r="E22" i="1"/>
  <c r="C23" i="1"/>
  <c r="E23" i="1" s="1"/>
  <c r="F23" i="1"/>
  <c r="C24" i="1"/>
  <c r="C25" i="1"/>
  <c r="E25" i="1" s="1"/>
  <c r="C26" i="1"/>
  <c r="F26" i="1" s="1"/>
  <c r="E26" i="1"/>
  <c r="C27" i="1"/>
  <c r="E27" i="1"/>
  <c r="F27" i="1"/>
  <c r="C28" i="1"/>
  <c r="E28" i="1"/>
  <c r="F28" i="1"/>
  <c r="C29" i="1"/>
  <c r="E29" i="1" s="1"/>
  <c r="F29" i="1"/>
  <c r="C30" i="1"/>
  <c r="E30" i="1" s="1"/>
  <c r="F30" i="1"/>
  <c r="C31" i="1"/>
  <c r="C32" i="1"/>
  <c r="F32" i="1" s="1"/>
  <c r="E32" i="1"/>
  <c r="D33" i="1"/>
  <c r="C37" i="1"/>
  <c r="E37" i="1" s="1"/>
  <c r="E44" i="1" s="1"/>
  <c r="F37" i="1"/>
  <c r="C38" i="1"/>
  <c r="E38" i="1"/>
  <c r="F38" i="1"/>
  <c r="C39" i="1"/>
  <c r="E39" i="1"/>
  <c r="F39" i="1"/>
  <c r="C40" i="1"/>
  <c r="F40" i="1" s="1"/>
  <c r="F44" i="1" s="1"/>
  <c r="E40" i="1"/>
  <c r="C41" i="1"/>
  <c r="E41" i="1"/>
  <c r="F41" i="1"/>
  <c r="C42" i="1"/>
  <c r="E42" i="1"/>
  <c r="F42" i="1"/>
  <c r="C43" i="1"/>
  <c r="E43" i="1" s="1"/>
  <c r="F43" i="1"/>
  <c r="D44" i="1"/>
  <c r="E45" i="1"/>
  <c r="C48" i="1"/>
  <c r="E48" i="1"/>
  <c r="F48" i="1"/>
  <c r="C49" i="1"/>
  <c r="E49" i="1"/>
  <c r="F49" i="1"/>
  <c r="C50" i="1"/>
  <c r="E50" i="1" s="1"/>
  <c r="C51" i="1"/>
  <c r="E51" i="1" s="1"/>
  <c r="F51" i="1"/>
  <c r="C52" i="1"/>
  <c r="C53" i="1"/>
  <c r="E53" i="1"/>
  <c r="F53" i="1"/>
  <c r="C54" i="1"/>
  <c r="E54" i="1"/>
  <c r="F54" i="1"/>
  <c r="D55" i="1"/>
  <c r="C59" i="1"/>
  <c r="E59" i="1" s="1"/>
  <c r="F59" i="1"/>
  <c r="C60" i="1"/>
  <c r="C61" i="1"/>
  <c r="F61" i="1" s="1"/>
  <c r="E61" i="1"/>
  <c r="C62" i="1"/>
  <c r="F62" i="1" s="1"/>
  <c r="E62" i="1"/>
  <c r="C63" i="1"/>
  <c r="F63" i="1" s="1"/>
  <c r="E63" i="1"/>
  <c r="C64" i="1"/>
  <c r="E64" i="1"/>
  <c r="F64" i="1"/>
  <c r="C65" i="1"/>
  <c r="E65" i="1"/>
  <c r="F65" i="1"/>
  <c r="C66" i="1"/>
  <c r="E66" i="1" s="1"/>
  <c r="F66" i="1"/>
  <c r="D67" i="1"/>
  <c r="D71" i="1"/>
  <c r="C1" i="4"/>
  <c r="D3" i="4"/>
  <c r="E3" i="4"/>
  <c r="F3" i="4" s="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B7" i="4"/>
  <c r="M14" i="4"/>
  <c r="M15" i="4" s="1"/>
  <c r="M19" i="4" s="1"/>
  <c r="N14" i="4"/>
  <c r="O14" i="4"/>
  <c r="P14" i="4"/>
  <c r="Q14" i="4"/>
  <c r="R14" i="4"/>
  <c r="S14" i="4"/>
  <c r="T14" i="4"/>
  <c r="T15" i="4" s="1"/>
  <c r="T16" i="4" s="1"/>
  <c r="U14" i="4"/>
  <c r="U15" i="4" s="1"/>
  <c r="U19" i="4" s="1"/>
  <c r="U23" i="4" s="1"/>
  <c r="V14" i="4"/>
  <c r="W14" i="4"/>
  <c r="X14" i="4"/>
  <c r="Y14" i="4"/>
  <c r="Z14" i="4"/>
  <c r="AA14" i="4"/>
  <c r="AA15" i="4" s="1"/>
  <c r="AB14" i="4"/>
  <c r="AB15" i="4" s="1"/>
  <c r="AB16" i="4" s="1"/>
  <c r="AC14" i="4"/>
  <c r="AC15" i="4" s="1"/>
  <c r="AC19" i="4" s="1"/>
  <c r="AC23" i="4" s="1"/>
  <c r="AD14" i="4"/>
  <c r="AE14" i="4"/>
  <c r="AF14" i="4"/>
  <c r="AG14" i="4"/>
  <c r="AH14" i="4"/>
  <c r="AI14" i="4"/>
  <c r="AJ14" i="4"/>
  <c r="AJ15" i="4" s="1"/>
  <c r="AJ19" i="4" s="1"/>
  <c r="AK14" i="4"/>
  <c r="AK15" i="4" s="1"/>
  <c r="AK19" i="4" s="1"/>
  <c r="AL14" i="4"/>
  <c r="AM14" i="4"/>
  <c r="R15" i="4"/>
  <c r="S15" i="4"/>
  <c r="S19" i="4" s="1"/>
  <c r="X15" i="4"/>
  <c r="X16" i="4" s="1"/>
  <c r="Y15" i="4"/>
  <c r="AH15" i="4"/>
  <c r="AI15" i="4"/>
  <c r="AI16" i="4" s="1"/>
  <c r="C16" i="4"/>
  <c r="D16" i="4"/>
  <c r="E16" i="4"/>
  <c r="F16" i="4"/>
  <c r="G16" i="4"/>
  <c r="H16" i="4"/>
  <c r="I16" i="4"/>
  <c r="J16" i="4"/>
  <c r="K16" i="4"/>
  <c r="L16" i="4"/>
  <c r="AJ16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T19" i="4"/>
  <c r="T23" i="4" s="1"/>
  <c r="B22" i="4"/>
  <c r="C23" i="4"/>
  <c r="D23" i="4"/>
  <c r="E23" i="4"/>
  <c r="F23" i="4"/>
  <c r="G23" i="4"/>
  <c r="H23" i="4"/>
  <c r="I23" i="4"/>
  <c r="J23" i="4"/>
  <c r="K23" i="4"/>
  <c r="L23" i="4"/>
  <c r="M23" i="4"/>
  <c r="B28" i="4"/>
  <c r="M31" i="4"/>
  <c r="M32" i="4" s="1"/>
  <c r="S31" i="4"/>
  <c r="S33" i="4" s="1"/>
  <c r="T31" i="4"/>
  <c r="T33" i="4" s="1"/>
  <c r="U31" i="4"/>
  <c r="U32" i="4" s="1"/>
  <c r="V31" i="4"/>
  <c r="V36" i="4" s="1"/>
  <c r="V40" i="4" s="1"/>
  <c r="AB31" i="4"/>
  <c r="AC31" i="4"/>
  <c r="AC32" i="4" s="1"/>
  <c r="AD31" i="4"/>
  <c r="AD36" i="4" s="1"/>
  <c r="AD40" i="4" s="1"/>
  <c r="AE31" i="4"/>
  <c r="AE36" i="4" s="1"/>
  <c r="AE40" i="4" s="1"/>
  <c r="AK31" i="4"/>
  <c r="AK32" i="4" s="1"/>
  <c r="AL31" i="4"/>
  <c r="AL32" i="4" s="1"/>
  <c r="AM31" i="4"/>
  <c r="AM36" i="4" s="1"/>
  <c r="AM40" i="4" s="1"/>
  <c r="S32" i="4"/>
  <c r="T32" i="4"/>
  <c r="AB32" i="4"/>
  <c r="AD32" i="4"/>
  <c r="AM32" i="4"/>
  <c r="U33" i="4"/>
  <c r="AD33" i="4"/>
  <c r="AM33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S36" i="4"/>
  <c r="S40" i="4" s="1"/>
  <c r="AC36" i="4"/>
  <c r="AC40" i="4" s="1"/>
  <c r="AK36" i="4"/>
  <c r="AK40" i="4" s="1"/>
  <c r="AL36" i="4"/>
  <c r="AL40" i="4" s="1"/>
  <c r="B39" i="4"/>
  <c r="B45" i="4"/>
  <c r="M48" i="4"/>
  <c r="N48" i="4"/>
  <c r="O48" i="4"/>
  <c r="O52" i="4" s="1"/>
  <c r="O56" i="4" s="1"/>
  <c r="P48" i="4"/>
  <c r="P49" i="4" s="1"/>
  <c r="Q48" i="4"/>
  <c r="Q52" i="4" s="1"/>
  <c r="Q56" i="4" s="1"/>
  <c r="T48" i="4"/>
  <c r="U48" i="4"/>
  <c r="V48" i="4"/>
  <c r="W48" i="4"/>
  <c r="X48" i="4"/>
  <c r="X49" i="4" s="1"/>
  <c r="Y48" i="4"/>
  <c r="Y52" i="4" s="1"/>
  <c r="Y56" i="4" s="1"/>
  <c r="Z48" i="4"/>
  <c r="Z52" i="4" s="1"/>
  <c r="Z56" i="4" s="1"/>
  <c r="AC48" i="4"/>
  <c r="AD48" i="4"/>
  <c r="AE48" i="4"/>
  <c r="AF48" i="4"/>
  <c r="AF49" i="4" s="1"/>
  <c r="AG48" i="4"/>
  <c r="AG52" i="4" s="1"/>
  <c r="AG56" i="4" s="1"/>
  <c r="AH48" i="4"/>
  <c r="AH52" i="4" s="1"/>
  <c r="AH56" i="4" s="1"/>
  <c r="AJ48" i="4"/>
  <c r="AJ52" i="4" s="1"/>
  <c r="AJ56" i="4" s="1"/>
  <c r="AL48" i="4"/>
  <c r="AM48" i="4"/>
  <c r="M49" i="4"/>
  <c r="N49" i="4"/>
  <c r="O49" i="4"/>
  <c r="T49" i="4"/>
  <c r="U49" i="4"/>
  <c r="V49" i="4"/>
  <c r="W49" i="4"/>
  <c r="Y49" i="4"/>
  <c r="AC49" i="4"/>
  <c r="AD49" i="4"/>
  <c r="AE49" i="4"/>
  <c r="AH49" i="4"/>
  <c r="AJ49" i="4"/>
  <c r="AL49" i="4"/>
  <c r="AM49" i="4"/>
  <c r="M51" i="4"/>
  <c r="N51" i="4"/>
  <c r="O51" i="4"/>
  <c r="P51" i="4"/>
  <c r="Q51" i="4"/>
  <c r="R51" i="4"/>
  <c r="S51" i="4"/>
  <c r="T51" i="4"/>
  <c r="U51" i="4"/>
  <c r="V51" i="4"/>
  <c r="V52" i="4" s="1"/>
  <c r="V56" i="4" s="1"/>
  <c r="W51" i="4"/>
  <c r="X51" i="4"/>
  <c r="Y51" i="4"/>
  <c r="Z51" i="4"/>
  <c r="AA51" i="4"/>
  <c r="AB51" i="4"/>
  <c r="AC51" i="4"/>
  <c r="AD51" i="4"/>
  <c r="AE51" i="4"/>
  <c r="AE52" i="4" s="1"/>
  <c r="AE56" i="4" s="1"/>
  <c r="AF51" i="4"/>
  <c r="AG51" i="4"/>
  <c r="AH51" i="4"/>
  <c r="AI51" i="4"/>
  <c r="AJ51" i="4"/>
  <c r="AK51" i="4"/>
  <c r="AL51" i="4"/>
  <c r="AM51" i="4"/>
  <c r="M52" i="4"/>
  <c r="M56" i="4" s="1"/>
  <c r="N52" i="4"/>
  <c r="N56" i="4" s="1"/>
  <c r="T52" i="4"/>
  <c r="U52" i="4"/>
  <c r="U56" i="4" s="1"/>
  <c r="W52" i="4"/>
  <c r="W56" i="4" s="1"/>
  <c r="AC52" i="4"/>
  <c r="AC56" i="4" s="1"/>
  <c r="AD52" i="4"/>
  <c r="AD56" i="4" s="1"/>
  <c r="AF52" i="4"/>
  <c r="AF56" i="4" s="1"/>
  <c r="AL52" i="4"/>
  <c r="AM52" i="4"/>
  <c r="AM56" i="4" s="1"/>
  <c r="B55" i="4"/>
  <c r="B56" i="4"/>
  <c r="T56" i="4"/>
  <c r="AL56" i="4"/>
  <c r="C64" i="4"/>
  <c r="D64" i="4"/>
  <c r="E64" i="4"/>
  <c r="E66" i="4" s="1"/>
  <c r="F70" i="4" s="1"/>
  <c r="F64" i="4"/>
  <c r="F66" i="4" s="1"/>
  <c r="G64" i="4"/>
  <c r="G66" i="4" s="1"/>
  <c r="H64" i="4"/>
  <c r="H66" i="4" s="1"/>
  <c r="I64" i="4"/>
  <c r="J64" i="4"/>
  <c r="K64" i="4"/>
  <c r="L64" i="4"/>
  <c r="D66" i="4"/>
  <c r="I66" i="4"/>
  <c r="J66" i="4"/>
  <c r="L70" i="4" s="1"/>
  <c r="K66" i="4"/>
  <c r="L66" i="4"/>
  <c r="C5" i="5"/>
  <c r="D5" i="7" s="1"/>
  <c r="AA19" i="4" l="1"/>
  <c r="AA16" i="4"/>
  <c r="I70" i="4"/>
  <c r="C4" i="5" s="1"/>
  <c r="D4" i="7" s="1"/>
  <c r="C3" i="5"/>
  <c r="D3" i="7" s="1"/>
  <c r="AJ23" i="4"/>
  <c r="F68" i="1"/>
  <c r="Z49" i="4"/>
  <c r="Q49" i="4"/>
  <c r="AE33" i="4"/>
  <c r="V33" i="4"/>
  <c r="M33" i="4"/>
  <c r="AE32" i="4"/>
  <c r="V32" i="4"/>
  <c r="P31" i="4"/>
  <c r="X31" i="4"/>
  <c r="AF31" i="4"/>
  <c r="AK16" i="4"/>
  <c r="Y16" i="4"/>
  <c r="O15" i="4"/>
  <c r="W15" i="4"/>
  <c r="AE15" i="4"/>
  <c r="AM15" i="4"/>
  <c r="AC64" i="4"/>
  <c r="AC66" i="4" s="1"/>
  <c r="AC62" i="4"/>
  <c r="AG49" i="4"/>
  <c r="AL33" i="4"/>
  <c r="AC33" i="4"/>
  <c r="AB36" i="4"/>
  <c r="AB40" i="4" s="1"/>
  <c r="S23" i="4"/>
  <c r="U16" i="4"/>
  <c r="AH19" i="4"/>
  <c r="AH16" i="4"/>
  <c r="R19" i="4"/>
  <c r="R16" i="4"/>
  <c r="T36" i="4"/>
  <c r="U62" i="4"/>
  <c r="T62" i="4"/>
  <c r="AK33" i="4"/>
  <c r="AB33" i="4"/>
  <c r="AJ31" i="4"/>
  <c r="AA31" i="4"/>
  <c r="R31" i="4"/>
  <c r="AK23" i="4"/>
  <c r="AB19" i="4"/>
  <c r="AG15" i="4"/>
  <c r="Q15" i="4"/>
  <c r="AI19" i="4"/>
  <c r="S48" i="4"/>
  <c r="AA48" i="4"/>
  <c r="AI48" i="4"/>
  <c r="B40" i="4"/>
  <c r="AI31" i="4"/>
  <c r="AI62" i="4" s="1"/>
  <c r="Z31" i="4"/>
  <c r="Q31" i="4"/>
  <c r="Y19" i="4"/>
  <c r="S16" i="4"/>
  <c r="AF15" i="4"/>
  <c r="P15" i="4"/>
  <c r="P52" i="4"/>
  <c r="P56" i="4" s="1"/>
  <c r="M36" i="4"/>
  <c r="M40" i="4" s="1"/>
  <c r="AH31" i="4"/>
  <c r="Y31" i="4"/>
  <c r="O31" i="4"/>
  <c r="X19" i="4"/>
  <c r="AC16" i="4"/>
  <c r="E60" i="1"/>
  <c r="E68" i="1" s="1"/>
  <c r="F60" i="1"/>
  <c r="F67" i="1" s="1"/>
  <c r="M62" i="4"/>
  <c r="X52" i="4"/>
  <c r="X56" i="4" s="1"/>
  <c r="AK48" i="4"/>
  <c r="AK62" i="4" s="1"/>
  <c r="AB48" i="4"/>
  <c r="R48" i="4"/>
  <c r="U36" i="4"/>
  <c r="U40" i="4" s="1"/>
  <c r="AG31" i="4"/>
  <c r="W31" i="4"/>
  <c r="N31" i="4"/>
  <c r="M16" i="4"/>
  <c r="Z15" i="4"/>
  <c r="AL15" i="4"/>
  <c r="AD15" i="4"/>
  <c r="V15" i="4"/>
  <c r="N15" i="4"/>
  <c r="E52" i="1"/>
  <c r="E55" i="1" s="1"/>
  <c r="F52" i="1"/>
  <c r="F55" i="1"/>
  <c r="F50" i="1"/>
  <c r="F56" i="1" s="1"/>
  <c r="F45" i="1"/>
  <c r="E13" i="1"/>
  <c r="F13" i="1"/>
  <c r="E31" i="1"/>
  <c r="F31" i="1"/>
  <c r="F24" i="1"/>
  <c r="E24" i="1"/>
  <c r="F25" i="1"/>
  <c r="D6" i="2"/>
  <c r="E6" i="1"/>
  <c r="F6" i="1"/>
  <c r="AI29" i="3"/>
  <c r="AJ33" i="3" s="1"/>
  <c r="E13" i="6" s="1"/>
  <c r="AI27" i="3"/>
  <c r="S29" i="3"/>
  <c r="S27" i="3"/>
  <c r="C5" i="3"/>
  <c r="C7" i="3"/>
  <c r="AN29" i="2"/>
  <c r="AF29" i="2"/>
  <c r="D7" i="2"/>
  <c r="C7" i="2" s="1"/>
  <c r="D7" i="6"/>
  <c r="D6" i="6"/>
  <c r="F15" i="1"/>
  <c r="H29" i="2"/>
  <c r="X29" i="3"/>
  <c r="X33" i="3" s="1"/>
  <c r="E9" i="6" s="1"/>
  <c r="P29" i="3"/>
  <c r="R33" i="3" s="1"/>
  <c r="E7" i="6" s="1"/>
  <c r="H29" i="3"/>
  <c r="I33" i="3" s="1"/>
  <c r="E4" i="6" s="1"/>
  <c r="AK29" i="3"/>
  <c r="AM33" i="3" s="1"/>
  <c r="E14" i="6" s="1"/>
  <c r="AK27" i="3"/>
  <c r="AC29" i="3"/>
  <c r="AD33" i="3" s="1"/>
  <c r="E11" i="6" s="1"/>
  <c r="AC27" i="3"/>
  <c r="U29" i="3"/>
  <c r="U27" i="3"/>
  <c r="M29" i="3"/>
  <c r="O33" i="3" s="1"/>
  <c r="E6" i="6" s="1"/>
  <c r="M27" i="3"/>
  <c r="E29" i="3"/>
  <c r="F33" i="3" s="1"/>
  <c r="E3" i="6" s="1"/>
  <c r="E27" i="3"/>
  <c r="AN33" i="2"/>
  <c r="D14" i="6" s="1"/>
  <c r="P33" i="2"/>
  <c r="F8" i="1"/>
  <c r="AG33" i="3"/>
  <c r="E12" i="6" s="1"/>
  <c r="F7" i="1"/>
  <c r="G3" i="1"/>
  <c r="E19" i="2"/>
  <c r="E29" i="2" s="1"/>
  <c r="D27" i="2"/>
  <c r="AK60" i="4" l="1"/>
  <c r="AK63" i="4"/>
  <c r="AI63" i="4"/>
  <c r="AI60" i="4"/>
  <c r="Y32" i="4"/>
  <c r="Y33" i="4"/>
  <c r="Y36" i="4"/>
  <c r="Y40" i="4" s="1"/>
  <c r="Q32" i="4"/>
  <c r="Q33" i="4"/>
  <c r="Q36" i="4"/>
  <c r="Q40" i="4" s="1"/>
  <c r="AA33" i="4"/>
  <c r="AA32" i="4"/>
  <c r="AA36" i="4"/>
  <c r="AA40" i="4" s="1"/>
  <c r="AE16" i="4"/>
  <c r="AE19" i="4"/>
  <c r="AE62" i="4"/>
  <c r="Y62" i="4"/>
  <c r="N33" i="4"/>
  <c r="N36" i="4"/>
  <c r="N40" i="4" s="1"/>
  <c r="N32" i="4"/>
  <c r="AH33" i="4"/>
  <c r="AH32" i="4"/>
  <c r="AH62" i="4"/>
  <c r="AH36" i="4"/>
  <c r="AH40" i="4" s="1"/>
  <c r="Z33" i="4"/>
  <c r="Z36" i="4"/>
  <c r="Z40" i="4" s="1"/>
  <c r="Z32" i="4"/>
  <c r="AJ36" i="4"/>
  <c r="AJ33" i="4"/>
  <c r="AJ32" i="4"/>
  <c r="AJ62" i="4"/>
  <c r="R23" i="4"/>
  <c r="W16" i="4"/>
  <c r="W19" i="4"/>
  <c r="W62" i="4"/>
  <c r="M64" i="4"/>
  <c r="F33" i="1"/>
  <c r="F34" i="1"/>
  <c r="F72" i="1" s="1"/>
  <c r="M60" i="4"/>
  <c r="M63" i="4"/>
  <c r="AG32" i="4"/>
  <c r="AG33" i="4"/>
  <c r="AG36" i="4"/>
  <c r="AG40" i="4" s="1"/>
  <c r="F71" i="1"/>
  <c r="Q16" i="4"/>
  <c r="Q62" i="4"/>
  <c r="Q19" i="4"/>
  <c r="AH23" i="4"/>
  <c r="AC60" i="4"/>
  <c r="AC63" i="4"/>
  <c r="G11" i="1"/>
  <c r="H3" i="1"/>
  <c r="G10" i="1"/>
  <c r="G19" i="1"/>
  <c r="G8" i="1"/>
  <c r="G16" i="1"/>
  <c r="G6" i="1"/>
  <c r="G12" i="1"/>
  <c r="G13" i="1"/>
  <c r="G21" i="1"/>
  <c r="G18" i="1"/>
  <c r="G15" i="1"/>
  <c r="G9" i="1"/>
  <c r="G17" i="1"/>
  <c r="G14" i="1"/>
  <c r="G29" i="1"/>
  <c r="G26" i="1"/>
  <c r="G7" i="1"/>
  <c r="G20" i="1"/>
  <c r="G23" i="1"/>
  <c r="G31" i="1"/>
  <c r="G38" i="1"/>
  <c r="G28" i="1"/>
  <c r="G25" i="1"/>
  <c r="G27" i="1"/>
  <c r="G43" i="1"/>
  <c r="G50" i="1"/>
  <c r="G32" i="1"/>
  <c r="G40" i="1"/>
  <c r="G22" i="1"/>
  <c r="G24" i="1"/>
  <c r="G30" i="1"/>
  <c r="G42" i="1"/>
  <c r="G49" i="1"/>
  <c r="G39" i="1"/>
  <c r="G41" i="1"/>
  <c r="G48" i="1"/>
  <c r="G51" i="1"/>
  <c r="G66" i="1"/>
  <c r="G63" i="1"/>
  <c r="G60" i="1"/>
  <c r="G37" i="1"/>
  <c r="G65" i="1"/>
  <c r="G62" i="1"/>
  <c r="G64" i="1"/>
  <c r="G59" i="1"/>
  <c r="G61" i="1"/>
  <c r="G52" i="1"/>
  <c r="G53" i="1"/>
  <c r="G54" i="1"/>
  <c r="W32" i="4"/>
  <c r="W36" i="4"/>
  <c r="W40" i="4" s="1"/>
  <c r="W33" i="4"/>
  <c r="AI33" i="4"/>
  <c r="AI32" i="4"/>
  <c r="AI36" i="4"/>
  <c r="AI40" i="4" s="1"/>
  <c r="AI23" i="4"/>
  <c r="AI64" i="4"/>
  <c r="AI66" i="4" s="1"/>
  <c r="C27" i="3"/>
  <c r="D19" i="2"/>
  <c r="C6" i="2"/>
  <c r="V19" i="4"/>
  <c r="V16" i="4"/>
  <c r="V62" i="4"/>
  <c r="E72" i="1"/>
  <c r="P16" i="4"/>
  <c r="P62" i="4"/>
  <c r="P19" i="4"/>
  <c r="AI52" i="4"/>
  <c r="AI56" i="4" s="1"/>
  <c r="AI49" i="4"/>
  <c r="AG62" i="4"/>
  <c r="AG19" i="4"/>
  <c r="AG16" i="4"/>
  <c r="T60" i="4"/>
  <c r="T63" i="4"/>
  <c r="AD62" i="4"/>
  <c r="AD16" i="4"/>
  <c r="AD19" i="4"/>
  <c r="R52" i="4"/>
  <c r="R56" i="4" s="1"/>
  <c r="R49" i="4"/>
  <c r="AF16" i="4"/>
  <c r="AF62" i="4"/>
  <c r="AF19" i="4"/>
  <c r="AA52" i="4"/>
  <c r="AA56" i="4" s="1"/>
  <c r="AA49" i="4"/>
  <c r="AB23" i="4"/>
  <c r="AB64" i="4"/>
  <c r="AB66" i="4" s="1"/>
  <c r="U60" i="4"/>
  <c r="U63" i="4"/>
  <c r="E56" i="1"/>
  <c r="AF36" i="4"/>
  <c r="AF40" i="4" s="1"/>
  <c r="AF32" i="4"/>
  <c r="AF33" i="4"/>
  <c r="E33" i="1"/>
  <c r="E34" i="1"/>
  <c r="N16" i="4"/>
  <c r="N19" i="4"/>
  <c r="N62" i="4"/>
  <c r="U33" i="3"/>
  <c r="E8" i="6" s="1"/>
  <c r="AL19" i="4"/>
  <c r="AL62" i="4"/>
  <c r="AL16" i="4"/>
  <c r="AB49" i="4"/>
  <c r="AB52" i="4"/>
  <c r="AB56" i="4" s="1"/>
  <c r="AB62" i="4"/>
  <c r="X23" i="4"/>
  <c r="X64" i="4"/>
  <c r="X66" i="4" s="1"/>
  <c r="S49" i="4"/>
  <c r="S52" i="4"/>
  <c r="U64" i="4"/>
  <c r="U66" i="4" s="1"/>
  <c r="E67" i="1"/>
  <c r="X32" i="4"/>
  <c r="X33" i="4"/>
  <c r="X36" i="4"/>
  <c r="X40" i="4" s="1"/>
  <c r="X62" i="4"/>
  <c r="AA62" i="4"/>
  <c r="O16" i="4"/>
  <c r="O19" i="4"/>
  <c r="O62" i="4"/>
  <c r="Z19" i="4"/>
  <c r="Z16" i="4"/>
  <c r="Z62" i="4"/>
  <c r="AK49" i="4"/>
  <c r="AK52" i="4"/>
  <c r="O32" i="4"/>
  <c r="O33" i="4"/>
  <c r="O36" i="4"/>
  <c r="O40" i="4" s="1"/>
  <c r="Y64" i="4"/>
  <c r="Y66" i="4" s="1"/>
  <c r="Y23" i="4"/>
  <c r="S62" i="4"/>
  <c r="R33" i="4"/>
  <c r="R62" i="4"/>
  <c r="R32" i="4"/>
  <c r="R36" i="4"/>
  <c r="R40" i="4" s="1"/>
  <c r="T40" i="4"/>
  <c r="T64" i="4"/>
  <c r="T66" i="4" s="1"/>
  <c r="AM16" i="4"/>
  <c r="AM19" i="4"/>
  <c r="AM62" i="4"/>
  <c r="P32" i="4"/>
  <c r="P33" i="4"/>
  <c r="P36" i="4"/>
  <c r="P40" i="4" s="1"/>
  <c r="AA64" i="4"/>
  <c r="AA66" i="4" s="1"/>
  <c r="AA23" i="4"/>
  <c r="E30" i="3" l="1"/>
  <c r="F30" i="2"/>
  <c r="E67" i="4"/>
  <c r="AK56" i="4"/>
  <c r="AK64" i="4"/>
  <c r="AK66" i="4" s="1"/>
  <c r="Z63" i="4"/>
  <c r="Z60" i="4"/>
  <c r="AL63" i="4"/>
  <c r="AL60" i="4"/>
  <c r="AG23" i="4"/>
  <c r="AG64" i="4"/>
  <c r="AG66" i="4" s="1"/>
  <c r="V63" i="4"/>
  <c r="V60" i="4"/>
  <c r="AJ60" i="4"/>
  <c r="AJ63" i="4"/>
  <c r="AH63" i="4"/>
  <c r="AH60" i="4"/>
  <c r="AE23" i="4"/>
  <c r="AE64" i="4"/>
  <c r="AE66" i="4" s="1"/>
  <c r="AM63" i="4"/>
  <c r="AM60" i="4"/>
  <c r="H6" i="1"/>
  <c r="H14" i="1"/>
  <c r="H22" i="1"/>
  <c r="I3" i="1"/>
  <c r="H8" i="1"/>
  <c r="H16" i="1"/>
  <c r="H10" i="1"/>
  <c r="H12" i="1"/>
  <c r="H13" i="1"/>
  <c r="H7" i="1"/>
  <c r="H20" i="1"/>
  <c r="H24" i="1"/>
  <c r="H32" i="1"/>
  <c r="H29" i="1"/>
  <c r="H15" i="1"/>
  <c r="H26" i="1"/>
  <c r="H9" i="1"/>
  <c r="H17" i="1"/>
  <c r="H18" i="1"/>
  <c r="H23" i="1"/>
  <c r="H31" i="1"/>
  <c r="H38" i="1"/>
  <c r="H28" i="1"/>
  <c r="H19" i="1"/>
  <c r="H30" i="1"/>
  <c r="H37" i="1"/>
  <c r="H53" i="1"/>
  <c r="H11" i="1"/>
  <c r="H43" i="1"/>
  <c r="H50" i="1"/>
  <c r="H21" i="1"/>
  <c r="H27" i="1"/>
  <c r="H40" i="1"/>
  <c r="H52" i="1"/>
  <c r="H25" i="1"/>
  <c r="H42" i="1"/>
  <c r="H54" i="1"/>
  <c r="H61" i="1"/>
  <c r="H49" i="1"/>
  <c r="H51" i="1"/>
  <c r="H66" i="1"/>
  <c r="H63" i="1"/>
  <c r="H60" i="1"/>
  <c r="H41" i="1"/>
  <c r="H65" i="1"/>
  <c r="H39" i="1"/>
  <c r="H59" i="1"/>
  <c r="H64" i="1"/>
  <c r="H48" i="1"/>
  <c r="H62" i="1"/>
  <c r="AG63" i="4"/>
  <c r="AG60" i="4"/>
  <c r="V64" i="4"/>
  <c r="V66" i="4" s="1"/>
  <c r="V23" i="4"/>
  <c r="G34" i="1"/>
  <c r="G33" i="1"/>
  <c r="W63" i="4"/>
  <c r="W60" i="4"/>
  <c r="AA63" i="4"/>
  <c r="AA60" i="4"/>
  <c r="S63" i="4"/>
  <c r="S60" i="4"/>
  <c r="D30" i="3"/>
  <c r="E30" i="2"/>
  <c r="D67" i="4"/>
  <c r="G45" i="1"/>
  <c r="G44" i="1"/>
  <c r="AE63" i="4"/>
  <c r="AE60" i="4"/>
  <c r="AL64" i="4"/>
  <c r="AL66" i="4" s="1"/>
  <c r="AL23" i="4"/>
  <c r="M66" i="4"/>
  <c r="AA70" i="4"/>
  <c r="C10" i="5" s="1"/>
  <c r="D10" i="7" s="1"/>
  <c r="Z64" i="4"/>
  <c r="Z66" i="4" s="1"/>
  <c r="Z23" i="4"/>
  <c r="O63" i="4"/>
  <c r="O60" i="4"/>
  <c r="N63" i="4"/>
  <c r="N60" i="4"/>
  <c r="AD63" i="4"/>
  <c r="AD60" i="4"/>
  <c r="G68" i="1"/>
  <c r="G67" i="1"/>
  <c r="W23" i="4"/>
  <c r="W64" i="4"/>
  <c r="W66" i="4" s="1"/>
  <c r="AJ40" i="4"/>
  <c r="AJ64" i="4"/>
  <c r="AJ66" i="4" s="1"/>
  <c r="X63" i="4"/>
  <c r="X60" i="4"/>
  <c r="AB60" i="4"/>
  <c r="AB63" i="4"/>
  <c r="N64" i="4"/>
  <c r="N23" i="4"/>
  <c r="AF23" i="4"/>
  <c r="AF64" i="4"/>
  <c r="AF66" i="4" s="1"/>
  <c r="P23" i="4"/>
  <c r="P64" i="4"/>
  <c r="P66" i="4" s="1"/>
  <c r="G55" i="1"/>
  <c r="G56" i="1"/>
  <c r="AH64" i="4"/>
  <c r="AH66" i="4" s="1"/>
  <c r="AJ70" i="4" s="1"/>
  <c r="C13" i="5" s="1"/>
  <c r="D13" i="7" s="1"/>
  <c r="AM23" i="4"/>
  <c r="AM64" i="4"/>
  <c r="AM66" i="4" s="1"/>
  <c r="S56" i="4"/>
  <c r="S64" i="4"/>
  <c r="S66" i="4" s="1"/>
  <c r="U70" i="4" s="1"/>
  <c r="C8" i="5" s="1"/>
  <c r="D8" i="7" s="1"/>
  <c r="Q60" i="4"/>
  <c r="Q63" i="4"/>
  <c r="AD64" i="4"/>
  <c r="AD66" i="4" s="1"/>
  <c r="AD70" i="4" s="1"/>
  <c r="AD23" i="4"/>
  <c r="O23" i="4"/>
  <c r="O64" i="4"/>
  <c r="O66" i="4" s="1"/>
  <c r="R63" i="4"/>
  <c r="R60" i="4"/>
  <c r="E71" i="1"/>
  <c r="AF63" i="4"/>
  <c r="AF60" i="4"/>
  <c r="P63" i="4"/>
  <c r="P60" i="4"/>
  <c r="Q64" i="4"/>
  <c r="Q66" i="4" s="1"/>
  <c r="Q23" i="4"/>
  <c r="R64" i="4"/>
  <c r="R66" i="4" s="1"/>
  <c r="Y60" i="4"/>
  <c r="Y63" i="4"/>
  <c r="C11" i="5" l="1"/>
  <c r="D11" i="7" s="1"/>
  <c r="N66" i="4"/>
  <c r="H68" i="1"/>
  <c r="H67" i="1"/>
  <c r="G72" i="1"/>
  <c r="X70" i="4"/>
  <c r="C9" i="5" s="1"/>
  <c r="D9" i="7" s="1"/>
  <c r="AG70" i="4"/>
  <c r="C12" i="5" s="1"/>
  <c r="D12" i="7" s="1"/>
  <c r="AM70" i="4"/>
  <c r="C14" i="5" s="1"/>
  <c r="D14" i="7" s="1"/>
  <c r="R70" i="4"/>
  <c r="G71" i="1"/>
  <c r="J3" i="1"/>
  <c r="I9" i="1"/>
  <c r="I8" i="1"/>
  <c r="I11" i="1"/>
  <c r="I17" i="1"/>
  <c r="I14" i="1"/>
  <c r="I19" i="1"/>
  <c r="I6" i="1"/>
  <c r="I16" i="1"/>
  <c r="I10" i="1"/>
  <c r="I12" i="1"/>
  <c r="I13" i="1"/>
  <c r="I15" i="1"/>
  <c r="I22" i="1"/>
  <c r="I27" i="1"/>
  <c r="I24" i="1"/>
  <c r="I29" i="1"/>
  <c r="I7" i="1"/>
  <c r="I20" i="1"/>
  <c r="I26" i="1"/>
  <c r="I18" i="1"/>
  <c r="I23" i="1"/>
  <c r="I31" i="1"/>
  <c r="I21" i="1"/>
  <c r="I25" i="1"/>
  <c r="I37" i="1"/>
  <c r="I41" i="1"/>
  <c r="I48" i="1"/>
  <c r="I53" i="1"/>
  <c r="I32" i="1"/>
  <c r="I43" i="1"/>
  <c r="I30" i="1"/>
  <c r="I40" i="1"/>
  <c r="I38" i="1"/>
  <c r="I28" i="1"/>
  <c r="I39" i="1"/>
  <c r="I42" i="1"/>
  <c r="I52" i="1"/>
  <c r="I64" i="1"/>
  <c r="I54" i="1"/>
  <c r="I61" i="1"/>
  <c r="I49" i="1"/>
  <c r="I51" i="1"/>
  <c r="I66" i="1"/>
  <c r="I63" i="1"/>
  <c r="I50" i="1"/>
  <c r="I60" i="1"/>
  <c r="I62" i="1"/>
  <c r="I59" i="1"/>
  <c r="I65" i="1"/>
  <c r="G75" i="1"/>
  <c r="C3" i="6" s="1"/>
  <c r="F3" i="6" s="1"/>
  <c r="O70" i="4"/>
  <c r="H44" i="1"/>
  <c r="H45" i="1"/>
  <c r="H55" i="1"/>
  <c r="H56" i="1"/>
  <c r="H33" i="1"/>
  <c r="H34" i="1"/>
  <c r="I45" i="1" l="1"/>
  <c r="I44" i="1"/>
  <c r="F30" i="3"/>
  <c r="G30" i="2"/>
  <c r="F67" i="4"/>
  <c r="I68" i="1"/>
  <c r="I67" i="1"/>
  <c r="J12" i="1"/>
  <c r="J11" i="1"/>
  <c r="J7" i="1"/>
  <c r="J9" i="1"/>
  <c r="J20" i="1"/>
  <c r="J17" i="1"/>
  <c r="K3" i="1"/>
  <c r="J14" i="1"/>
  <c r="J22" i="1"/>
  <c r="J8" i="1"/>
  <c r="J19" i="1"/>
  <c r="J6" i="1"/>
  <c r="J16" i="1"/>
  <c r="J18" i="1"/>
  <c r="J30" i="1"/>
  <c r="J37" i="1"/>
  <c r="J27" i="1"/>
  <c r="J24" i="1"/>
  <c r="J32" i="1"/>
  <c r="J15" i="1"/>
  <c r="J29" i="1"/>
  <c r="J26" i="1"/>
  <c r="J13" i="1"/>
  <c r="J28" i="1"/>
  <c r="J51" i="1"/>
  <c r="J41" i="1"/>
  <c r="J48" i="1"/>
  <c r="J21" i="1"/>
  <c r="J23" i="1"/>
  <c r="J43" i="1"/>
  <c r="J50" i="1"/>
  <c r="J31" i="1"/>
  <c r="J40" i="1"/>
  <c r="J42" i="1"/>
  <c r="J49" i="1"/>
  <c r="J25" i="1"/>
  <c r="J53" i="1"/>
  <c r="J59" i="1"/>
  <c r="J52" i="1"/>
  <c r="J64" i="1"/>
  <c r="J10" i="1"/>
  <c r="J54" i="1"/>
  <c r="J61" i="1"/>
  <c r="J38" i="1"/>
  <c r="J66" i="1"/>
  <c r="J63" i="1"/>
  <c r="J65" i="1"/>
  <c r="J62" i="1"/>
  <c r="J60" i="1"/>
  <c r="J39" i="1"/>
  <c r="H71" i="1"/>
  <c r="H72" i="1"/>
  <c r="I34" i="1"/>
  <c r="I33" i="1"/>
  <c r="C6" i="5"/>
  <c r="D6" i="7" s="1"/>
  <c r="O71" i="4"/>
  <c r="AA71" i="4"/>
  <c r="C7" i="5"/>
  <c r="D7" i="7" s="1"/>
  <c r="F14" i="7"/>
  <c r="C3" i="7"/>
  <c r="G3" i="7" s="1"/>
  <c r="I55" i="1"/>
  <c r="I56" i="1"/>
  <c r="AM71" i="4"/>
  <c r="I72" i="1" l="1"/>
  <c r="J67" i="1"/>
  <c r="J68" i="1"/>
  <c r="F6" i="7"/>
  <c r="G30" i="3"/>
  <c r="H30" i="2"/>
  <c r="G67" i="4"/>
  <c r="J34" i="1"/>
  <c r="J33" i="1"/>
  <c r="J56" i="1"/>
  <c r="J55" i="1"/>
  <c r="J44" i="1"/>
  <c r="J45" i="1"/>
  <c r="I71" i="1"/>
  <c r="K7" i="1"/>
  <c r="K6" i="1"/>
  <c r="K15" i="1"/>
  <c r="K23" i="1"/>
  <c r="K9" i="1"/>
  <c r="K11" i="1"/>
  <c r="K17" i="1"/>
  <c r="L3" i="1"/>
  <c r="K14" i="1"/>
  <c r="K8" i="1"/>
  <c r="K10" i="1"/>
  <c r="K13" i="1"/>
  <c r="K21" i="1"/>
  <c r="K25" i="1"/>
  <c r="K22" i="1"/>
  <c r="K30" i="1"/>
  <c r="K27" i="1"/>
  <c r="K24" i="1"/>
  <c r="K32" i="1"/>
  <c r="K20" i="1"/>
  <c r="K29" i="1"/>
  <c r="K12" i="1"/>
  <c r="K31" i="1"/>
  <c r="K39" i="1"/>
  <c r="K54" i="1"/>
  <c r="K37" i="1"/>
  <c r="K51" i="1"/>
  <c r="K16" i="1"/>
  <c r="K41" i="1"/>
  <c r="K53" i="1"/>
  <c r="K43" i="1"/>
  <c r="K38" i="1"/>
  <c r="K62" i="1"/>
  <c r="K19" i="1"/>
  <c r="K40" i="1"/>
  <c r="K42" i="1"/>
  <c r="K59" i="1"/>
  <c r="K52" i="1"/>
  <c r="K64" i="1"/>
  <c r="K49" i="1"/>
  <c r="K61" i="1"/>
  <c r="K26" i="1"/>
  <c r="K66" i="1"/>
  <c r="K18" i="1"/>
  <c r="K28" i="1"/>
  <c r="K48" i="1"/>
  <c r="K60" i="1"/>
  <c r="K50" i="1"/>
  <c r="K63" i="1"/>
  <c r="K65" i="1"/>
  <c r="F10" i="7"/>
  <c r="K55" i="1" l="1"/>
  <c r="K56" i="1"/>
  <c r="J72" i="1"/>
  <c r="K44" i="1"/>
  <c r="K45" i="1"/>
  <c r="K33" i="1"/>
  <c r="K34" i="1"/>
  <c r="J71" i="1"/>
  <c r="J75" i="1" s="1"/>
  <c r="C4" i="6" s="1"/>
  <c r="F4" i="6" s="1"/>
  <c r="M3" i="1"/>
  <c r="L10" i="1"/>
  <c r="L9" i="1"/>
  <c r="L18" i="1"/>
  <c r="L7" i="1"/>
  <c r="L15" i="1"/>
  <c r="L11" i="1"/>
  <c r="L20" i="1"/>
  <c r="L17" i="1"/>
  <c r="L14" i="1"/>
  <c r="L12" i="1"/>
  <c r="L16" i="1"/>
  <c r="L19" i="1"/>
  <c r="L21" i="1"/>
  <c r="L28" i="1"/>
  <c r="L25" i="1"/>
  <c r="L6" i="1"/>
  <c r="L8" i="1"/>
  <c r="L22" i="1"/>
  <c r="L30" i="1"/>
  <c r="L37" i="1"/>
  <c r="L27" i="1"/>
  <c r="L24" i="1"/>
  <c r="L32" i="1"/>
  <c r="L23" i="1"/>
  <c r="L26" i="1"/>
  <c r="L29" i="1"/>
  <c r="L42" i="1"/>
  <c r="L49" i="1"/>
  <c r="L39" i="1"/>
  <c r="L54" i="1"/>
  <c r="L41" i="1"/>
  <c r="L48" i="1"/>
  <c r="L40" i="1"/>
  <c r="L65" i="1"/>
  <c r="L13" i="1"/>
  <c r="L31" i="1"/>
  <c r="L53" i="1"/>
  <c r="L62" i="1"/>
  <c r="L43" i="1"/>
  <c r="L59" i="1"/>
  <c r="L51" i="1"/>
  <c r="L52" i="1"/>
  <c r="L64" i="1"/>
  <c r="L38" i="1"/>
  <c r="L61" i="1"/>
  <c r="L50" i="1"/>
  <c r="L63" i="1"/>
  <c r="L60" i="1"/>
  <c r="L66" i="1"/>
  <c r="K67" i="1"/>
  <c r="K68" i="1"/>
  <c r="K72" i="1" s="1"/>
  <c r="I30" i="2"/>
  <c r="H30" i="3"/>
  <c r="H67" i="4"/>
  <c r="C4" i="7" l="1"/>
  <c r="G4" i="7" s="1"/>
  <c r="L45" i="1"/>
  <c r="L44" i="1"/>
  <c r="K71" i="1"/>
  <c r="I30" i="3"/>
  <c r="J30" i="2"/>
  <c r="I67" i="4"/>
  <c r="L67" i="1"/>
  <c r="L68" i="1"/>
  <c r="L72" i="1" s="1"/>
  <c r="L56" i="1"/>
  <c r="L55" i="1"/>
  <c r="L33" i="1"/>
  <c r="L34" i="1"/>
  <c r="M12" i="1"/>
  <c r="M13" i="1"/>
  <c r="M21" i="1"/>
  <c r="M7" i="1"/>
  <c r="M9" i="1"/>
  <c r="M15" i="1"/>
  <c r="M23" i="1"/>
  <c r="M11" i="1"/>
  <c r="M20" i="1"/>
  <c r="N3" i="1"/>
  <c r="M6" i="1"/>
  <c r="M8" i="1"/>
  <c r="M19" i="1"/>
  <c r="M31" i="1"/>
  <c r="M14" i="1"/>
  <c r="M28" i="1"/>
  <c r="M25" i="1"/>
  <c r="M22" i="1"/>
  <c r="M30" i="1"/>
  <c r="M37" i="1"/>
  <c r="M17" i="1"/>
  <c r="M27" i="1"/>
  <c r="M10" i="1"/>
  <c r="M16" i="1"/>
  <c r="M18" i="1"/>
  <c r="M29" i="1"/>
  <c r="M26" i="1"/>
  <c r="M38" i="1"/>
  <c r="M52" i="1"/>
  <c r="M42" i="1"/>
  <c r="M49" i="1"/>
  <c r="M39" i="1"/>
  <c r="M24" i="1"/>
  <c r="M32" i="1"/>
  <c r="M51" i="1"/>
  <c r="M41" i="1"/>
  <c r="M43" i="1"/>
  <c r="M50" i="1"/>
  <c r="M60" i="1"/>
  <c r="M65" i="1"/>
  <c r="M40" i="1"/>
  <c r="M53" i="1"/>
  <c r="M62" i="1"/>
  <c r="M54" i="1"/>
  <c r="M59" i="1"/>
  <c r="M64" i="1"/>
  <c r="M66" i="1"/>
  <c r="M61" i="1"/>
  <c r="M63" i="1"/>
  <c r="M48" i="1"/>
  <c r="K30" i="2"/>
  <c r="J30" i="3"/>
  <c r="J67" i="4"/>
  <c r="M56" i="1" l="1"/>
  <c r="M55" i="1"/>
  <c r="N8" i="1"/>
  <c r="O3" i="1"/>
  <c r="N7" i="1"/>
  <c r="N10" i="1"/>
  <c r="N16" i="1"/>
  <c r="N13" i="1"/>
  <c r="N18" i="1"/>
  <c r="N9" i="1"/>
  <c r="N15" i="1"/>
  <c r="N11" i="1"/>
  <c r="N14" i="1"/>
  <c r="N26" i="1"/>
  <c r="N19" i="1"/>
  <c r="N21" i="1"/>
  <c r="N31" i="1"/>
  <c r="N28" i="1"/>
  <c r="N6" i="1"/>
  <c r="N25" i="1"/>
  <c r="N22" i="1"/>
  <c r="N30" i="1"/>
  <c r="N24" i="1"/>
  <c r="N32" i="1"/>
  <c r="N40" i="1"/>
  <c r="N17" i="1"/>
  <c r="N29" i="1"/>
  <c r="N38" i="1"/>
  <c r="N52" i="1"/>
  <c r="N37" i="1"/>
  <c r="N42" i="1"/>
  <c r="N27" i="1"/>
  <c r="N39" i="1"/>
  <c r="N20" i="1"/>
  <c r="N23" i="1"/>
  <c r="N48" i="1"/>
  <c r="N63" i="1"/>
  <c r="N60" i="1"/>
  <c r="N65" i="1"/>
  <c r="N43" i="1"/>
  <c r="N53" i="1"/>
  <c r="N62" i="1"/>
  <c r="N49" i="1"/>
  <c r="N51" i="1"/>
  <c r="N54" i="1"/>
  <c r="N59" i="1"/>
  <c r="N61" i="1"/>
  <c r="N50" i="1"/>
  <c r="N12" i="1"/>
  <c r="N41" i="1"/>
  <c r="N66" i="1"/>
  <c r="N64" i="1"/>
  <c r="M67" i="1"/>
  <c r="M71" i="1" s="1"/>
  <c r="M68" i="1"/>
  <c r="M72" i="1" s="1"/>
  <c r="L30" i="2"/>
  <c r="K30" i="3"/>
  <c r="K67" i="4"/>
  <c r="M44" i="1"/>
  <c r="M45" i="1"/>
  <c r="M33" i="1"/>
  <c r="M34" i="1"/>
  <c r="L71" i="1"/>
  <c r="M75" i="1" s="1"/>
  <c r="C5" i="6" s="1"/>
  <c r="F5" i="6" s="1"/>
  <c r="C5" i="7" l="1"/>
  <c r="G5" i="7" s="1"/>
  <c r="N68" i="1"/>
  <c r="N67" i="1"/>
  <c r="N71" i="1" s="1"/>
  <c r="N45" i="1"/>
  <c r="N44" i="1"/>
  <c r="N55" i="1"/>
  <c r="N56" i="1"/>
  <c r="O11" i="1"/>
  <c r="P3" i="1"/>
  <c r="O10" i="1"/>
  <c r="O6" i="1"/>
  <c r="O12" i="1"/>
  <c r="O19" i="1"/>
  <c r="O16" i="1"/>
  <c r="O13" i="1"/>
  <c r="O21" i="1"/>
  <c r="O7" i="1"/>
  <c r="O18" i="1"/>
  <c r="O9" i="1"/>
  <c r="O15" i="1"/>
  <c r="O17" i="1"/>
  <c r="O23" i="1"/>
  <c r="O29" i="1"/>
  <c r="O26" i="1"/>
  <c r="O14" i="1"/>
  <c r="O31" i="1"/>
  <c r="O38" i="1"/>
  <c r="O8" i="1"/>
  <c r="O28" i="1"/>
  <c r="O25" i="1"/>
  <c r="O20" i="1"/>
  <c r="O27" i="1"/>
  <c r="O43" i="1"/>
  <c r="O50" i="1"/>
  <c r="O40" i="1"/>
  <c r="O22" i="1"/>
  <c r="O37" i="1"/>
  <c r="O42" i="1"/>
  <c r="O49" i="1"/>
  <c r="O24" i="1"/>
  <c r="O30" i="1"/>
  <c r="O32" i="1"/>
  <c r="O39" i="1"/>
  <c r="O41" i="1"/>
  <c r="O48" i="1"/>
  <c r="O66" i="1"/>
  <c r="O63" i="1"/>
  <c r="O60" i="1"/>
  <c r="O65" i="1"/>
  <c r="O52" i="1"/>
  <c r="O53" i="1"/>
  <c r="O62" i="1"/>
  <c r="O64" i="1"/>
  <c r="O51" i="1"/>
  <c r="O59" i="1"/>
  <c r="O61" i="1"/>
  <c r="O54" i="1"/>
  <c r="L30" i="3"/>
  <c r="M30" i="2"/>
  <c r="L67" i="4"/>
  <c r="N33" i="1"/>
  <c r="N34" i="1"/>
  <c r="O55" i="1" l="1"/>
  <c r="O56" i="1"/>
  <c r="O68" i="1"/>
  <c r="O67" i="1"/>
  <c r="N72" i="1"/>
  <c r="O45" i="1"/>
  <c r="O44" i="1"/>
  <c r="P6" i="1"/>
  <c r="P8" i="1"/>
  <c r="P14" i="1"/>
  <c r="P22" i="1"/>
  <c r="P10" i="1"/>
  <c r="P12" i="1"/>
  <c r="P16" i="1"/>
  <c r="P13" i="1"/>
  <c r="P7" i="1"/>
  <c r="P20" i="1"/>
  <c r="P24" i="1"/>
  <c r="P32" i="1"/>
  <c r="P23" i="1"/>
  <c r="P29" i="1"/>
  <c r="P19" i="1"/>
  <c r="P21" i="1"/>
  <c r="P26" i="1"/>
  <c r="P31" i="1"/>
  <c r="P38" i="1"/>
  <c r="Q3" i="1"/>
  <c r="P9" i="1"/>
  <c r="P15" i="1"/>
  <c r="P28" i="1"/>
  <c r="P11" i="1"/>
  <c r="P17" i="1"/>
  <c r="P30" i="1"/>
  <c r="P37" i="1"/>
  <c r="P18" i="1"/>
  <c r="P53" i="1"/>
  <c r="P43" i="1"/>
  <c r="P50" i="1"/>
  <c r="P40" i="1"/>
  <c r="P52" i="1"/>
  <c r="P27" i="1"/>
  <c r="P42" i="1"/>
  <c r="P25" i="1"/>
  <c r="P39" i="1"/>
  <c r="P61" i="1"/>
  <c r="P48" i="1"/>
  <c r="P66" i="1"/>
  <c r="P63" i="1"/>
  <c r="P60" i="1"/>
  <c r="P65" i="1"/>
  <c r="P41" i="1"/>
  <c r="P51" i="1"/>
  <c r="P54" i="1"/>
  <c r="P59" i="1"/>
  <c r="P62" i="1"/>
  <c r="P49" i="1"/>
  <c r="P64" i="1"/>
  <c r="O34" i="1"/>
  <c r="O33" i="1"/>
  <c r="O72" i="1" l="1"/>
  <c r="P68" i="1"/>
  <c r="P67" i="1"/>
  <c r="P44" i="1"/>
  <c r="P45" i="1"/>
  <c r="O71" i="1"/>
  <c r="P55" i="1"/>
  <c r="P56" i="1"/>
  <c r="M30" i="3"/>
  <c r="N30" i="2"/>
  <c r="M67" i="4"/>
  <c r="M59" i="4"/>
  <c r="Q9" i="1"/>
  <c r="Q8" i="1"/>
  <c r="Q17" i="1"/>
  <c r="Q6" i="1"/>
  <c r="Q14" i="1"/>
  <c r="Q10" i="1"/>
  <c r="Q12" i="1"/>
  <c r="Q19" i="1"/>
  <c r="Q16" i="1"/>
  <c r="Q13" i="1"/>
  <c r="R3" i="1"/>
  <c r="Q11" i="1"/>
  <c r="Q15" i="1"/>
  <c r="Q18" i="1"/>
  <c r="Q27" i="1"/>
  <c r="Q24" i="1"/>
  <c r="Q23" i="1"/>
  <c r="Q29" i="1"/>
  <c r="Q21" i="1"/>
  <c r="Q26" i="1"/>
  <c r="Q7" i="1"/>
  <c r="Q31" i="1"/>
  <c r="Q22" i="1"/>
  <c r="Q25" i="1"/>
  <c r="Q28" i="1"/>
  <c r="Q41" i="1"/>
  <c r="Q48" i="1"/>
  <c r="Q53" i="1"/>
  <c r="Q38" i="1"/>
  <c r="Q43" i="1"/>
  <c r="Q40" i="1"/>
  <c r="Q37" i="1"/>
  <c r="Q39" i="1"/>
  <c r="Q50" i="1"/>
  <c r="Q64" i="1"/>
  <c r="Q61" i="1"/>
  <c r="Q42" i="1"/>
  <c r="Q66" i="1"/>
  <c r="Q63" i="1"/>
  <c r="Q60" i="1"/>
  <c r="Q20" i="1"/>
  <c r="Q30" i="1"/>
  <c r="Q32" i="1"/>
  <c r="Q49" i="1"/>
  <c r="Q62" i="1"/>
  <c r="Q54" i="1"/>
  <c r="Q51" i="1"/>
  <c r="Q59" i="1"/>
  <c r="Q65" i="1"/>
  <c r="Q52" i="1"/>
  <c r="P34" i="1"/>
  <c r="P33" i="1"/>
  <c r="Q34" i="1" l="1"/>
  <c r="Q33" i="1"/>
  <c r="Q55" i="1"/>
  <c r="Q56" i="1"/>
  <c r="R12" i="1"/>
  <c r="R11" i="1"/>
  <c r="R20" i="1"/>
  <c r="R8" i="1"/>
  <c r="R17" i="1"/>
  <c r="R6" i="1"/>
  <c r="R14" i="1"/>
  <c r="R22" i="1"/>
  <c r="R10" i="1"/>
  <c r="R19" i="1"/>
  <c r="R7" i="1"/>
  <c r="R9" i="1"/>
  <c r="R18" i="1"/>
  <c r="R13" i="1"/>
  <c r="R30" i="1"/>
  <c r="R37" i="1"/>
  <c r="R27" i="1"/>
  <c r="R24" i="1"/>
  <c r="R32" i="1"/>
  <c r="R23" i="1"/>
  <c r="R29" i="1"/>
  <c r="R21" i="1"/>
  <c r="R26" i="1"/>
  <c r="R28" i="1"/>
  <c r="R51" i="1"/>
  <c r="S3" i="1"/>
  <c r="R41" i="1"/>
  <c r="R48" i="1"/>
  <c r="R16" i="1"/>
  <c r="R38" i="1"/>
  <c r="R43" i="1"/>
  <c r="R50" i="1"/>
  <c r="R40" i="1"/>
  <c r="R15" i="1"/>
  <c r="R31" i="1"/>
  <c r="R42" i="1"/>
  <c r="R49" i="1"/>
  <c r="R54" i="1"/>
  <c r="R59" i="1"/>
  <c r="R25" i="1"/>
  <c r="R39" i="1"/>
  <c r="R64" i="1"/>
  <c r="R61" i="1"/>
  <c r="R66" i="1"/>
  <c r="R63" i="1"/>
  <c r="R52" i="1"/>
  <c r="R65" i="1"/>
  <c r="R62" i="1"/>
  <c r="R60" i="1"/>
  <c r="R53" i="1"/>
  <c r="Q68" i="1"/>
  <c r="Q67" i="1"/>
  <c r="Q45" i="1"/>
  <c r="Q44" i="1"/>
  <c r="P71" i="1"/>
  <c r="P75" i="1" s="1"/>
  <c r="C6" i="6" s="1"/>
  <c r="F6" i="6" s="1"/>
  <c r="P72" i="1"/>
  <c r="N30" i="3"/>
  <c r="O30" i="2"/>
  <c r="N67" i="4"/>
  <c r="N59" i="4"/>
  <c r="C6" i="7" l="1"/>
  <c r="G6" i="7" s="1"/>
  <c r="H6" i="7" s="1"/>
  <c r="G6" i="6"/>
  <c r="Q72" i="1"/>
  <c r="S7" i="1"/>
  <c r="S6" i="1"/>
  <c r="T3" i="1"/>
  <c r="S15" i="1"/>
  <c r="S23" i="1"/>
  <c r="S8" i="1"/>
  <c r="S17" i="1"/>
  <c r="S12" i="1"/>
  <c r="S14" i="1"/>
  <c r="S10" i="1"/>
  <c r="S13" i="1"/>
  <c r="S21" i="1"/>
  <c r="S16" i="1"/>
  <c r="S20" i="1"/>
  <c r="S25" i="1"/>
  <c r="S18" i="1"/>
  <c r="S30" i="1"/>
  <c r="S27" i="1"/>
  <c r="S19" i="1"/>
  <c r="S24" i="1"/>
  <c r="S32" i="1"/>
  <c r="S29" i="1"/>
  <c r="S31" i="1"/>
  <c r="S9" i="1"/>
  <c r="S39" i="1"/>
  <c r="S54" i="1"/>
  <c r="S26" i="1"/>
  <c r="S28" i="1"/>
  <c r="S51" i="1"/>
  <c r="S11" i="1"/>
  <c r="S41" i="1"/>
  <c r="S53" i="1"/>
  <c r="S22" i="1"/>
  <c r="S38" i="1"/>
  <c r="S43" i="1"/>
  <c r="S62" i="1"/>
  <c r="S50" i="1"/>
  <c r="S59" i="1"/>
  <c r="S48" i="1"/>
  <c r="S64" i="1"/>
  <c r="S40" i="1"/>
  <c r="S42" i="1"/>
  <c r="S61" i="1"/>
  <c r="S37" i="1"/>
  <c r="S66" i="1"/>
  <c r="S60" i="1"/>
  <c r="S52" i="1"/>
  <c r="S49" i="1"/>
  <c r="S63" i="1"/>
  <c r="S65" i="1"/>
  <c r="O30" i="3"/>
  <c r="P30" i="2"/>
  <c r="O67" i="4"/>
  <c r="O59" i="4"/>
  <c r="R34" i="1"/>
  <c r="R33" i="1"/>
  <c r="R44" i="1"/>
  <c r="R45" i="1"/>
  <c r="R67" i="1"/>
  <c r="R71" i="1" s="1"/>
  <c r="R68" i="1"/>
  <c r="Q71" i="1"/>
  <c r="R56" i="1"/>
  <c r="R55" i="1"/>
  <c r="R72" i="1" l="1"/>
  <c r="S44" i="1"/>
  <c r="S45" i="1"/>
  <c r="U3" i="1"/>
  <c r="T10" i="1"/>
  <c r="T9" i="1"/>
  <c r="T11" i="1"/>
  <c r="T18" i="1"/>
  <c r="T15" i="1"/>
  <c r="T20" i="1"/>
  <c r="T6" i="1"/>
  <c r="T8" i="1"/>
  <c r="T17" i="1"/>
  <c r="T12" i="1"/>
  <c r="T14" i="1"/>
  <c r="T16" i="1"/>
  <c r="T22" i="1"/>
  <c r="T28" i="1"/>
  <c r="T13" i="1"/>
  <c r="T25" i="1"/>
  <c r="T30" i="1"/>
  <c r="T37" i="1"/>
  <c r="T27" i="1"/>
  <c r="T19" i="1"/>
  <c r="T23" i="1"/>
  <c r="T24" i="1"/>
  <c r="T32" i="1"/>
  <c r="T26" i="1"/>
  <c r="T7" i="1"/>
  <c r="T42" i="1"/>
  <c r="T49" i="1"/>
  <c r="T39" i="1"/>
  <c r="T54" i="1"/>
  <c r="T29" i="1"/>
  <c r="T41" i="1"/>
  <c r="T48" i="1"/>
  <c r="T21" i="1"/>
  <c r="T40" i="1"/>
  <c r="T51" i="1"/>
  <c r="T52" i="1"/>
  <c r="T65" i="1"/>
  <c r="T62" i="1"/>
  <c r="T31" i="1"/>
  <c r="T50" i="1"/>
  <c r="T59" i="1"/>
  <c r="T64" i="1"/>
  <c r="T43" i="1"/>
  <c r="T61" i="1"/>
  <c r="T53" i="1"/>
  <c r="T63" i="1"/>
  <c r="T60" i="1"/>
  <c r="T66" i="1"/>
  <c r="T38" i="1"/>
  <c r="S33" i="1"/>
  <c r="S34" i="1"/>
  <c r="Q30" i="2"/>
  <c r="P30" i="3"/>
  <c r="P67" i="4"/>
  <c r="P59" i="4"/>
  <c r="S56" i="1"/>
  <c r="S55" i="1"/>
  <c r="S67" i="1"/>
  <c r="S71" i="1" s="1"/>
  <c r="S75" i="1" s="1"/>
  <c r="C7" i="6" s="1"/>
  <c r="F7" i="6" s="1"/>
  <c r="S68" i="1"/>
  <c r="C7" i="7" l="1"/>
  <c r="G7" i="7" s="1"/>
  <c r="T55" i="1"/>
  <c r="T56" i="1"/>
  <c r="U12" i="1"/>
  <c r="U7" i="1"/>
  <c r="U9" i="1"/>
  <c r="U13" i="1"/>
  <c r="U21" i="1"/>
  <c r="V3" i="1"/>
  <c r="U11" i="1"/>
  <c r="U15" i="1"/>
  <c r="U23" i="1"/>
  <c r="U20" i="1"/>
  <c r="U6" i="1"/>
  <c r="U8" i="1"/>
  <c r="U19" i="1"/>
  <c r="U31" i="1"/>
  <c r="U16" i="1"/>
  <c r="U22" i="1"/>
  <c r="U28" i="1"/>
  <c r="U18" i="1"/>
  <c r="U25" i="1"/>
  <c r="U14" i="1"/>
  <c r="U30" i="1"/>
  <c r="U37" i="1"/>
  <c r="U27" i="1"/>
  <c r="U29" i="1"/>
  <c r="U52" i="1"/>
  <c r="U42" i="1"/>
  <c r="U49" i="1"/>
  <c r="U17" i="1"/>
  <c r="U26" i="1"/>
  <c r="U39" i="1"/>
  <c r="U51" i="1"/>
  <c r="U41" i="1"/>
  <c r="U10" i="1"/>
  <c r="U32" i="1"/>
  <c r="U38" i="1"/>
  <c r="U43" i="1"/>
  <c r="U50" i="1"/>
  <c r="U60" i="1"/>
  <c r="U54" i="1"/>
  <c r="U65" i="1"/>
  <c r="U62" i="1"/>
  <c r="U48" i="1"/>
  <c r="U59" i="1"/>
  <c r="U40" i="1"/>
  <c r="U64" i="1"/>
  <c r="U66" i="1"/>
  <c r="U53" i="1"/>
  <c r="U63" i="1"/>
  <c r="U24" i="1"/>
  <c r="U61" i="1"/>
  <c r="S72" i="1"/>
  <c r="T45" i="1"/>
  <c r="T44" i="1"/>
  <c r="T34" i="1"/>
  <c r="T33" i="1"/>
  <c r="Q30" i="3"/>
  <c r="R30" i="2"/>
  <c r="Q67" i="4"/>
  <c r="Q59" i="4"/>
  <c r="T67" i="1"/>
  <c r="T71" i="1" s="1"/>
  <c r="T68" i="1"/>
  <c r="S30" i="2" l="1"/>
  <c r="R30" i="3"/>
  <c r="R67" i="4"/>
  <c r="R59" i="4"/>
  <c r="U56" i="1"/>
  <c r="U55" i="1"/>
  <c r="U67" i="1"/>
  <c r="U68" i="1"/>
  <c r="U44" i="1"/>
  <c r="U45" i="1"/>
  <c r="V8" i="1"/>
  <c r="V7" i="1"/>
  <c r="V16" i="1"/>
  <c r="V9" i="1"/>
  <c r="V13" i="1"/>
  <c r="W3" i="1"/>
  <c r="V11" i="1"/>
  <c r="V18" i="1"/>
  <c r="V15" i="1"/>
  <c r="V10" i="1"/>
  <c r="V14" i="1"/>
  <c r="V12" i="1"/>
  <c r="V17" i="1"/>
  <c r="V26" i="1"/>
  <c r="V20" i="1"/>
  <c r="V22" i="1"/>
  <c r="V28" i="1"/>
  <c r="V25" i="1"/>
  <c r="V6" i="1"/>
  <c r="V30" i="1"/>
  <c r="V21" i="1"/>
  <c r="V24" i="1"/>
  <c r="V32" i="1"/>
  <c r="V31" i="1"/>
  <c r="V40" i="1"/>
  <c r="V52" i="1"/>
  <c r="V42" i="1"/>
  <c r="V29" i="1"/>
  <c r="V39" i="1"/>
  <c r="V19" i="1"/>
  <c r="V37" i="1"/>
  <c r="V49" i="1"/>
  <c r="V53" i="1"/>
  <c r="V63" i="1"/>
  <c r="V27" i="1"/>
  <c r="V51" i="1"/>
  <c r="V60" i="1"/>
  <c r="V23" i="1"/>
  <c r="V54" i="1"/>
  <c r="V65" i="1"/>
  <c r="V50" i="1"/>
  <c r="V62" i="1"/>
  <c r="V48" i="1"/>
  <c r="V59" i="1"/>
  <c r="V38" i="1"/>
  <c r="V61" i="1"/>
  <c r="V64" i="1"/>
  <c r="V43" i="1"/>
  <c r="V41" i="1"/>
  <c r="V66" i="1"/>
  <c r="U33" i="1"/>
  <c r="U34" i="1"/>
  <c r="T72" i="1"/>
  <c r="U71" i="1" l="1"/>
  <c r="V68" i="1"/>
  <c r="V67" i="1"/>
  <c r="V55" i="1"/>
  <c r="V56" i="1"/>
  <c r="V33" i="1"/>
  <c r="V34" i="1"/>
  <c r="T30" i="2"/>
  <c r="S30" i="3"/>
  <c r="S67" i="4"/>
  <c r="S59" i="4"/>
  <c r="V45" i="1"/>
  <c r="V44" i="1"/>
  <c r="W11" i="1"/>
  <c r="X3" i="1"/>
  <c r="W10" i="1"/>
  <c r="W19" i="1"/>
  <c r="W7" i="1"/>
  <c r="W16" i="1"/>
  <c r="W9" i="1"/>
  <c r="W13" i="1"/>
  <c r="W21" i="1"/>
  <c r="W18" i="1"/>
  <c r="W15" i="1"/>
  <c r="W6" i="1"/>
  <c r="W12" i="1"/>
  <c r="W17" i="1"/>
  <c r="W29" i="1"/>
  <c r="W26" i="1"/>
  <c r="W20" i="1"/>
  <c r="W31" i="1"/>
  <c r="W22" i="1"/>
  <c r="W28" i="1"/>
  <c r="W8" i="1"/>
  <c r="W14" i="1"/>
  <c r="W25" i="1"/>
  <c r="W23" i="1"/>
  <c r="W27" i="1"/>
  <c r="W38" i="1"/>
  <c r="W43" i="1"/>
  <c r="W50" i="1"/>
  <c r="W40" i="1"/>
  <c r="W42" i="1"/>
  <c r="W49" i="1"/>
  <c r="W39" i="1"/>
  <c r="W24" i="1"/>
  <c r="W30" i="1"/>
  <c r="W41" i="1"/>
  <c r="W48" i="1"/>
  <c r="W66" i="1"/>
  <c r="W52" i="1"/>
  <c r="W53" i="1"/>
  <c r="W63" i="1"/>
  <c r="W51" i="1"/>
  <c r="W60" i="1"/>
  <c r="W54" i="1"/>
  <c r="W65" i="1"/>
  <c r="W62" i="1"/>
  <c r="W64" i="1"/>
  <c r="W61" i="1"/>
  <c r="W37" i="1"/>
  <c r="W32" i="1"/>
  <c r="W59" i="1"/>
  <c r="U72" i="1"/>
  <c r="W68" i="1" l="1"/>
  <c r="W67" i="1"/>
  <c r="X6" i="1"/>
  <c r="X14" i="1"/>
  <c r="X22" i="1"/>
  <c r="X7" i="1"/>
  <c r="X16" i="1"/>
  <c r="Y3" i="1"/>
  <c r="X9" i="1"/>
  <c r="X11" i="1"/>
  <c r="X13" i="1"/>
  <c r="X8" i="1"/>
  <c r="X20" i="1"/>
  <c r="X10" i="1"/>
  <c r="X24" i="1"/>
  <c r="X32" i="1"/>
  <c r="X12" i="1"/>
  <c r="X17" i="1"/>
  <c r="X29" i="1"/>
  <c r="X26" i="1"/>
  <c r="X18" i="1"/>
  <c r="X31" i="1"/>
  <c r="X38" i="1"/>
  <c r="X28" i="1"/>
  <c r="X15" i="1"/>
  <c r="X19" i="1"/>
  <c r="X30" i="1"/>
  <c r="X37" i="1"/>
  <c r="X25" i="1"/>
  <c r="X53" i="1"/>
  <c r="X43" i="1"/>
  <c r="X50" i="1"/>
  <c r="X40" i="1"/>
  <c r="X52" i="1"/>
  <c r="X42" i="1"/>
  <c r="X23" i="1"/>
  <c r="X27" i="1"/>
  <c r="X41" i="1"/>
  <c r="X61" i="1"/>
  <c r="X49" i="1"/>
  <c r="X66" i="1"/>
  <c r="X21" i="1"/>
  <c r="X39" i="1"/>
  <c r="X63" i="1"/>
  <c r="X51" i="1"/>
  <c r="X60" i="1"/>
  <c r="X54" i="1"/>
  <c r="X65" i="1"/>
  <c r="X59" i="1"/>
  <c r="X64" i="1"/>
  <c r="X62" i="1"/>
  <c r="X48" i="1"/>
  <c r="T30" i="3"/>
  <c r="U30" i="2"/>
  <c r="T67" i="4"/>
  <c r="T59" i="4"/>
  <c r="V71" i="1"/>
  <c r="V72" i="1"/>
  <c r="W45" i="1"/>
  <c r="W44" i="1"/>
  <c r="W55" i="1"/>
  <c r="W56" i="1"/>
  <c r="W34" i="1"/>
  <c r="W33" i="1"/>
  <c r="V75" i="1"/>
  <c r="C8" i="6" s="1"/>
  <c r="F8" i="6" s="1"/>
  <c r="Y9" i="1" l="1"/>
  <c r="Y8" i="1"/>
  <c r="Y10" i="1"/>
  <c r="Y12" i="1"/>
  <c r="Y17" i="1"/>
  <c r="Y14" i="1"/>
  <c r="Y19" i="1"/>
  <c r="Y7" i="1"/>
  <c r="Y16" i="1"/>
  <c r="Z3" i="1"/>
  <c r="Y11" i="1"/>
  <c r="Y13" i="1"/>
  <c r="Y15" i="1"/>
  <c r="Y21" i="1"/>
  <c r="Y23" i="1"/>
  <c r="Y27" i="1"/>
  <c r="Y24" i="1"/>
  <c r="Y29" i="1"/>
  <c r="Y20" i="1"/>
  <c r="Y26" i="1"/>
  <c r="Y18" i="1"/>
  <c r="Y22" i="1"/>
  <c r="Y31" i="1"/>
  <c r="Y25" i="1"/>
  <c r="Y32" i="1"/>
  <c r="Y37" i="1"/>
  <c r="Y41" i="1"/>
  <c r="Y48" i="1"/>
  <c r="Y38" i="1"/>
  <c r="Y53" i="1"/>
  <c r="Y28" i="1"/>
  <c r="Y43" i="1"/>
  <c r="Y40" i="1"/>
  <c r="Y6" i="1"/>
  <c r="Y39" i="1"/>
  <c r="Y64" i="1"/>
  <c r="Y61" i="1"/>
  <c r="Y49" i="1"/>
  <c r="Y52" i="1"/>
  <c r="Y66" i="1"/>
  <c r="Y63" i="1"/>
  <c r="Y42" i="1"/>
  <c r="Y50" i="1"/>
  <c r="Y51" i="1"/>
  <c r="Y60" i="1"/>
  <c r="Y62" i="1"/>
  <c r="Y54" i="1"/>
  <c r="Y65" i="1"/>
  <c r="Y59" i="1"/>
  <c r="Y30" i="1"/>
  <c r="X55" i="1"/>
  <c r="X56" i="1"/>
  <c r="X44" i="1"/>
  <c r="X45" i="1"/>
  <c r="X34" i="1"/>
  <c r="X33" i="1"/>
  <c r="U30" i="3"/>
  <c r="V30" i="2"/>
  <c r="U67" i="4"/>
  <c r="U59" i="4"/>
  <c r="W71" i="1"/>
  <c r="C8" i="7"/>
  <c r="G8" i="7" s="1"/>
  <c r="X68" i="1"/>
  <c r="X72" i="1" s="1"/>
  <c r="X67" i="1"/>
  <c r="W72" i="1"/>
  <c r="W30" i="3" l="1"/>
  <c r="X30" i="2"/>
  <c r="W67" i="4"/>
  <c r="W59" i="4"/>
  <c r="Y55" i="1"/>
  <c r="Y56" i="1"/>
  <c r="V30" i="3"/>
  <c r="W30" i="2"/>
  <c r="V67" i="4"/>
  <c r="V59" i="4"/>
  <c r="Y34" i="1"/>
  <c r="Y33" i="1"/>
  <c r="Y45" i="1"/>
  <c r="Y44" i="1"/>
  <c r="Z12" i="1"/>
  <c r="Z11" i="1"/>
  <c r="Z6" i="1"/>
  <c r="Z20" i="1"/>
  <c r="Z10" i="1"/>
  <c r="Z17" i="1"/>
  <c r="Z14" i="1"/>
  <c r="Z22" i="1"/>
  <c r="Z19" i="1"/>
  <c r="Z7" i="1"/>
  <c r="Z9" i="1"/>
  <c r="Z18" i="1"/>
  <c r="Z30" i="1"/>
  <c r="Z37" i="1"/>
  <c r="Z21" i="1"/>
  <c r="Z23" i="1"/>
  <c r="Z27" i="1"/>
  <c r="Z13" i="1"/>
  <c r="Z16" i="1"/>
  <c r="Z24" i="1"/>
  <c r="Z32" i="1"/>
  <c r="Z29" i="1"/>
  <c r="Z26" i="1"/>
  <c r="AA3" i="1"/>
  <c r="Z28" i="1"/>
  <c r="Z51" i="1"/>
  <c r="Z25" i="1"/>
  <c r="Z31" i="1"/>
  <c r="Z41" i="1"/>
  <c r="Z48" i="1"/>
  <c r="Z38" i="1"/>
  <c r="Z8" i="1"/>
  <c r="Z43" i="1"/>
  <c r="Z50" i="1"/>
  <c r="Z40" i="1"/>
  <c r="Z42" i="1"/>
  <c r="Z49" i="1"/>
  <c r="Z59" i="1"/>
  <c r="Z64" i="1"/>
  <c r="Z53" i="1"/>
  <c r="Z61" i="1"/>
  <c r="Z39" i="1"/>
  <c r="Z52" i="1"/>
  <c r="Z66" i="1"/>
  <c r="Z63" i="1"/>
  <c r="Z54" i="1"/>
  <c r="Z65" i="1"/>
  <c r="Z15" i="1"/>
  <c r="Z62" i="1"/>
  <c r="Z60" i="1"/>
  <c r="X71" i="1"/>
  <c r="Y68" i="1"/>
  <c r="Y67" i="1"/>
  <c r="Z67" i="1" l="1"/>
  <c r="Z68" i="1"/>
  <c r="Z44" i="1"/>
  <c r="Z45" i="1"/>
  <c r="AA7" i="1"/>
  <c r="AA6" i="1"/>
  <c r="AA8" i="1"/>
  <c r="AA15" i="1"/>
  <c r="AA23" i="1"/>
  <c r="AA12" i="1"/>
  <c r="AA10" i="1"/>
  <c r="AA17" i="1"/>
  <c r="AA14" i="1"/>
  <c r="AB3" i="1"/>
  <c r="AA13" i="1"/>
  <c r="AA11" i="1"/>
  <c r="AA25" i="1"/>
  <c r="AA30" i="1"/>
  <c r="AA21" i="1"/>
  <c r="AA27" i="1"/>
  <c r="AA16" i="1"/>
  <c r="AA24" i="1"/>
  <c r="AA32" i="1"/>
  <c r="AA20" i="1"/>
  <c r="AA29" i="1"/>
  <c r="AA9" i="1"/>
  <c r="AA31" i="1"/>
  <c r="AA39" i="1"/>
  <c r="AA54" i="1"/>
  <c r="AA18" i="1"/>
  <c r="AA37" i="1"/>
  <c r="AA51" i="1"/>
  <c r="AA41" i="1"/>
  <c r="AA26" i="1"/>
  <c r="AA28" i="1"/>
  <c r="AA38" i="1"/>
  <c r="AA53" i="1"/>
  <c r="AA43" i="1"/>
  <c r="AA62" i="1"/>
  <c r="AA59" i="1"/>
  <c r="AA19" i="1"/>
  <c r="AA64" i="1"/>
  <c r="AA49" i="1"/>
  <c r="AA61" i="1"/>
  <c r="AA52" i="1"/>
  <c r="AA66" i="1"/>
  <c r="AA22" i="1"/>
  <c r="AA48" i="1"/>
  <c r="AA60" i="1"/>
  <c r="AA42" i="1"/>
  <c r="AA50" i="1"/>
  <c r="AA63" i="1"/>
  <c r="AA65" i="1"/>
  <c r="AA40" i="1"/>
  <c r="Y71" i="1"/>
  <c r="Y75" i="1" s="1"/>
  <c r="C9" i="6" s="1"/>
  <c r="F9" i="6" s="1"/>
  <c r="Z56" i="1"/>
  <c r="Z55" i="1"/>
  <c r="Y72" i="1"/>
  <c r="Z34" i="1"/>
  <c r="Z33" i="1"/>
  <c r="C9" i="7" l="1"/>
  <c r="G9" i="7" s="1"/>
  <c r="AC3" i="1"/>
  <c r="AB10" i="1"/>
  <c r="AB9" i="1"/>
  <c r="AB18" i="1"/>
  <c r="AB6" i="1"/>
  <c r="AB8" i="1"/>
  <c r="AB15" i="1"/>
  <c r="AB12" i="1"/>
  <c r="AB20" i="1"/>
  <c r="AB17" i="1"/>
  <c r="AB14" i="1"/>
  <c r="AB11" i="1"/>
  <c r="AB16" i="1"/>
  <c r="AB19" i="1"/>
  <c r="AB28" i="1"/>
  <c r="AB25" i="1"/>
  <c r="AB23" i="1"/>
  <c r="AB30" i="1"/>
  <c r="AB37" i="1"/>
  <c r="AB13" i="1"/>
  <c r="AB21" i="1"/>
  <c r="AB27" i="1"/>
  <c r="AB24" i="1"/>
  <c r="AB32" i="1"/>
  <c r="AB7" i="1"/>
  <c r="AB22" i="1"/>
  <c r="AB26" i="1"/>
  <c r="AB42" i="1"/>
  <c r="AB49" i="1"/>
  <c r="AB39" i="1"/>
  <c r="AB54" i="1"/>
  <c r="AB31" i="1"/>
  <c r="AB41" i="1"/>
  <c r="AB48" i="1"/>
  <c r="AB29" i="1"/>
  <c r="AB38" i="1"/>
  <c r="AB40" i="1"/>
  <c r="AB65" i="1"/>
  <c r="AB62" i="1"/>
  <c r="AB59" i="1"/>
  <c r="AB53" i="1"/>
  <c r="AB64" i="1"/>
  <c r="AB61" i="1"/>
  <c r="AB43" i="1"/>
  <c r="AB50" i="1"/>
  <c r="AB63" i="1"/>
  <c r="AB52" i="1"/>
  <c r="AB51" i="1"/>
  <c r="AB60" i="1"/>
  <c r="AB66" i="1"/>
  <c r="AA33" i="1"/>
  <c r="AA34" i="1"/>
  <c r="AA44" i="1"/>
  <c r="AA45" i="1"/>
  <c r="Z72" i="1"/>
  <c r="Z71" i="1"/>
  <c r="Y30" i="2"/>
  <c r="X30" i="3"/>
  <c r="X67" i="4"/>
  <c r="X59" i="4"/>
  <c r="AA55" i="1"/>
  <c r="AA56" i="1"/>
  <c r="AA67" i="1"/>
  <c r="AA68" i="1"/>
  <c r="AB34" i="1" l="1"/>
  <c r="AB33" i="1"/>
  <c r="AB45" i="1"/>
  <c r="AB44" i="1"/>
  <c r="AB56" i="1"/>
  <c r="AB55" i="1"/>
  <c r="AC13" i="1"/>
  <c r="AC21" i="1"/>
  <c r="AC6" i="1"/>
  <c r="AC8" i="1"/>
  <c r="AC15" i="1"/>
  <c r="AC23" i="1"/>
  <c r="AC10" i="1"/>
  <c r="AC12" i="1"/>
  <c r="AC20" i="1"/>
  <c r="AC7" i="1"/>
  <c r="AC9" i="1"/>
  <c r="AC19" i="1"/>
  <c r="AC31" i="1"/>
  <c r="AC11" i="1"/>
  <c r="AC28" i="1"/>
  <c r="AC17" i="1"/>
  <c r="AC25" i="1"/>
  <c r="AC30" i="1"/>
  <c r="AC37" i="1"/>
  <c r="AC16" i="1"/>
  <c r="AC27" i="1"/>
  <c r="AC18" i="1"/>
  <c r="AC29" i="1"/>
  <c r="AC52" i="1"/>
  <c r="AC32" i="1"/>
  <c r="AC42" i="1"/>
  <c r="AC49" i="1"/>
  <c r="AD3" i="1"/>
  <c r="AC39" i="1"/>
  <c r="AC14" i="1"/>
  <c r="AC51" i="1"/>
  <c r="AC26" i="1"/>
  <c r="AC41" i="1"/>
  <c r="AC22" i="1"/>
  <c r="AC43" i="1"/>
  <c r="AC60" i="1"/>
  <c r="AC65" i="1"/>
  <c r="AC62" i="1"/>
  <c r="AC59" i="1"/>
  <c r="AC53" i="1"/>
  <c r="AC64" i="1"/>
  <c r="AC24" i="1"/>
  <c r="AC40" i="1"/>
  <c r="AC66" i="1"/>
  <c r="AC61" i="1"/>
  <c r="AC54" i="1"/>
  <c r="AC50" i="1"/>
  <c r="AC38" i="1"/>
  <c r="AC48" i="1"/>
  <c r="AC63" i="1"/>
  <c r="AA72" i="1"/>
  <c r="AB67" i="1"/>
  <c r="AB71" i="1" s="1"/>
  <c r="AB68" i="1"/>
  <c r="AA71" i="1"/>
  <c r="AB75" i="1" s="1"/>
  <c r="C10" i="6" s="1"/>
  <c r="F10" i="6" s="1"/>
  <c r="Y30" i="3"/>
  <c r="Z30" i="2"/>
  <c r="Y67" i="4"/>
  <c r="Y59" i="4"/>
  <c r="C10" i="7" l="1"/>
  <c r="G10" i="7" s="1"/>
  <c r="H10" i="7" s="1"/>
  <c r="G10" i="6"/>
  <c r="AC67" i="1"/>
  <c r="AC68" i="1"/>
  <c r="AB72" i="1"/>
  <c r="AC55" i="1"/>
  <c r="AC56" i="1"/>
  <c r="AD8" i="1"/>
  <c r="AD7" i="1"/>
  <c r="AE3" i="1"/>
  <c r="AD11" i="1"/>
  <c r="AD16" i="1"/>
  <c r="AD13" i="1"/>
  <c r="AD18" i="1"/>
  <c r="AD6" i="1"/>
  <c r="AD15" i="1"/>
  <c r="AD10" i="1"/>
  <c r="AD12" i="1"/>
  <c r="AD14" i="1"/>
  <c r="AD22" i="1"/>
  <c r="AD26" i="1"/>
  <c r="AD19" i="1"/>
  <c r="AD28" i="1"/>
  <c r="AD17" i="1"/>
  <c r="AD23" i="1"/>
  <c r="AD25" i="1"/>
  <c r="AD21" i="1"/>
  <c r="AD30" i="1"/>
  <c r="AD24" i="1"/>
  <c r="AD32" i="1"/>
  <c r="AD40" i="1"/>
  <c r="AD9" i="1"/>
  <c r="AD52" i="1"/>
  <c r="AD37" i="1"/>
  <c r="AD42" i="1"/>
  <c r="AD31" i="1"/>
  <c r="AD39" i="1"/>
  <c r="AD20" i="1"/>
  <c r="AD38" i="1"/>
  <c r="AD48" i="1"/>
  <c r="AD50" i="1"/>
  <c r="AD54" i="1"/>
  <c r="AD63" i="1"/>
  <c r="AD41" i="1"/>
  <c r="AD60" i="1"/>
  <c r="AD27" i="1"/>
  <c r="AD29" i="1"/>
  <c r="AD65" i="1"/>
  <c r="AD62" i="1"/>
  <c r="AD49" i="1"/>
  <c r="AD59" i="1"/>
  <c r="AD51" i="1"/>
  <c r="AD61" i="1"/>
  <c r="AD66" i="1"/>
  <c r="AD53" i="1"/>
  <c r="AD64" i="1"/>
  <c r="AD43" i="1"/>
  <c r="AA30" i="2"/>
  <c r="Z30" i="3"/>
  <c r="Z67" i="4"/>
  <c r="Z59" i="4"/>
  <c r="AC44" i="1"/>
  <c r="AC45" i="1"/>
  <c r="AC33" i="1"/>
  <c r="AC34" i="1"/>
  <c r="AD33" i="1" l="1"/>
  <c r="AD34" i="1"/>
  <c r="AB30" i="2"/>
  <c r="AA30" i="3"/>
  <c r="AA67" i="4"/>
  <c r="AA59" i="4"/>
  <c r="AD55" i="1"/>
  <c r="AD56" i="1"/>
  <c r="AC72" i="1"/>
  <c r="AD68" i="1"/>
  <c r="AD67" i="1"/>
  <c r="AC71" i="1"/>
  <c r="AD45" i="1"/>
  <c r="AD44" i="1"/>
  <c r="AE11" i="1"/>
  <c r="AF3" i="1"/>
  <c r="AE10" i="1"/>
  <c r="AE9" i="1"/>
  <c r="AE19" i="1"/>
  <c r="AE16" i="1"/>
  <c r="AE13" i="1"/>
  <c r="AE21" i="1"/>
  <c r="AE8" i="1"/>
  <c r="AE18" i="1"/>
  <c r="AE6" i="1"/>
  <c r="AE15" i="1"/>
  <c r="AE17" i="1"/>
  <c r="AE29" i="1"/>
  <c r="AE22" i="1"/>
  <c r="AE26" i="1"/>
  <c r="AE12" i="1"/>
  <c r="AE31" i="1"/>
  <c r="AE28" i="1"/>
  <c r="AE23" i="1"/>
  <c r="AE25" i="1"/>
  <c r="AE14" i="1"/>
  <c r="AE20" i="1"/>
  <c r="AE27" i="1"/>
  <c r="AE24" i="1"/>
  <c r="AE30" i="1"/>
  <c r="AE43" i="1"/>
  <c r="AE50" i="1"/>
  <c r="AE7" i="1"/>
  <c r="AE40" i="1"/>
  <c r="AE32" i="1"/>
  <c r="AE37" i="1"/>
  <c r="AE42" i="1"/>
  <c r="AE49" i="1"/>
  <c r="AE39" i="1"/>
  <c r="AE41" i="1"/>
  <c r="AE48" i="1"/>
  <c r="AE38" i="1"/>
  <c r="AE66" i="1"/>
  <c r="AE54" i="1"/>
  <c r="AE63" i="1"/>
  <c r="AE60" i="1"/>
  <c r="AE65" i="1"/>
  <c r="AE62" i="1"/>
  <c r="AE52" i="1"/>
  <c r="AE53" i="1"/>
  <c r="AE64" i="1"/>
  <c r="AE61" i="1"/>
  <c r="AE51" i="1"/>
  <c r="AE59" i="1"/>
  <c r="AE68" i="1" l="1"/>
  <c r="AE67" i="1"/>
  <c r="AF6" i="1"/>
  <c r="AF7" i="1"/>
  <c r="AF14" i="1"/>
  <c r="AF22" i="1"/>
  <c r="AG3" i="1"/>
  <c r="AF9" i="1"/>
  <c r="AF11" i="1"/>
  <c r="AF16" i="1"/>
  <c r="AF13" i="1"/>
  <c r="AF8" i="1"/>
  <c r="AF12" i="1"/>
  <c r="AF20" i="1"/>
  <c r="AF15" i="1"/>
  <c r="AF24" i="1"/>
  <c r="AF32" i="1"/>
  <c r="AF10" i="1"/>
  <c r="AF29" i="1"/>
  <c r="AF19" i="1"/>
  <c r="AF26" i="1"/>
  <c r="AF31" i="1"/>
  <c r="AF17" i="1"/>
  <c r="AF28" i="1"/>
  <c r="AF30" i="1"/>
  <c r="AF37" i="1"/>
  <c r="AF27" i="1"/>
  <c r="AF38" i="1"/>
  <c r="AF53" i="1"/>
  <c r="AF43" i="1"/>
  <c r="AF50" i="1"/>
  <c r="AF18" i="1"/>
  <c r="AF25" i="1"/>
  <c r="AF40" i="1"/>
  <c r="AF52" i="1"/>
  <c r="AF42" i="1"/>
  <c r="AF21" i="1"/>
  <c r="AF51" i="1"/>
  <c r="AF61" i="1"/>
  <c r="AF48" i="1"/>
  <c r="AF66" i="1"/>
  <c r="AF41" i="1"/>
  <c r="AF54" i="1"/>
  <c r="AF63" i="1"/>
  <c r="AF23" i="1"/>
  <c r="AF60" i="1"/>
  <c r="AF39" i="1"/>
  <c r="AF65" i="1"/>
  <c r="AF59" i="1"/>
  <c r="AF64" i="1"/>
  <c r="AF62" i="1"/>
  <c r="AF49" i="1"/>
  <c r="AE45" i="1"/>
  <c r="AE44" i="1"/>
  <c r="AD71" i="1"/>
  <c r="AD72" i="1"/>
  <c r="AE55" i="1"/>
  <c r="AE56" i="1"/>
  <c r="AE34" i="1"/>
  <c r="AE33" i="1"/>
  <c r="AB30" i="3"/>
  <c r="AC30" i="2"/>
  <c r="AB67" i="4"/>
  <c r="AB59" i="4"/>
  <c r="AG9" i="1" l="1"/>
  <c r="AG8" i="1"/>
  <c r="AG17" i="1"/>
  <c r="AG7" i="1"/>
  <c r="AG14" i="1"/>
  <c r="AH3" i="1"/>
  <c r="AG11" i="1"/>
  <c r="AG19" i="1"/>
  <c r="AG16" i="1"/>
  <c r="AG13" i="1"/>
  <c r="AG10" i="1"/>
  <c r="AG15" i="1"/>
  <c r="AG18" i="1"/>
  <c r="AG27" i="1"/>
  <c r="AG24" i="1"/>
  <c r="AG22" i="1"/>
  <c r="AG29" i="1"/>
  <c r="AG12" i="1"/>
  <c r="AG26" i="1"/>
  <c r="AG31" i="1"/>
  <c r="AG6" i="1"/>
  <c r="AG21" i="1"/>
  <c r="AG23" i="1"/>
  <c r="AG25" i="1"/>
  <c r="AG41" i="1"/>
  <c r="AG48" i="1"/>
  <c r="AG30" i="1"/>
  <c r="AG38" i="1"/>
  <c r="AG53" i="1"/>
  <c r="AG32" i="1"/>
  <c r="AG40" i="1"/>
  <c r="AG28" i="1"/>
  <c r="AG37" i="1"/>
  <c r="AG39" i="1"/>
  <c r="AG43" i="1"/>
  <c r="AG64" i="1"/>
  <c r="AG50" i="1"/>
  <c r="AG51" i="1"/>
  <c r="AG61" i="1"/>
  <c r="AG66" i="1"/>
  <c r="AG54" i="1"/>
  <c r="AG63" i="1"/>
  <c r="AG60" i="1"/>
  <c r="AG42" i="1"/>
  <c r="AG49" i="1"/>
  <c r="AG62" i="1"/>
  <c r="AG52" i="1"/>
  <c r="AG20" i="1"/>
  <c r="AG59" i="1"/>
  <c r="AG65" i="1"/>
  <c r="AF55" i="1"/>
  <c r="AF56" i="1"/>
  <c r="AF33" i="1"/>
  <c r="AF34" i="1"/>
  <c r="AF44" i="1"/>
  <c r="AF45" i="1"/>
  <c r="AE71" i="1"/>
  <c r="AE75" i="1" s="1"/>
  <c r="C11" i="6" s="1"/>
  <c r="F11" i="6" s="1"/>
  <c r="AC30" i="3"/>
  <c r="AD30" i="2"/>
  <c r="AC67" i="4"/>
  <c r="AC59" i="4"/>
  <c r="AF68" i="1"/>
  <c r="AF72" i="1" s="1"/>
  <c r="AF67" i="1"/>
  <c r="AF71" i="1" s="1"/>
  <c r="AE72" i="1"/>
  <c r="C11" i="7" l="1"/>
  <c r="G11" i="7" s="1"/>
  <c r="AE30" i="3"/>
  <c r="AF30" i="2"/>
  <c r="AE67" i="4"/>
  <c r="AE59" i="4"/>
  <c r="AH11" i="1"/>
  <c r="AH12" i="1"/>
  <c r="AH20" i="1"/>
  <c r="AH7" i="1"/>
  <c r="AH9" i="1"/>
  <c r="AH14" i="1"/>
  <c r="AH22" i="1"/>
  <c r="AI3" i="1"/>
  <c r="AH19" i="1"/>
  <c r="AH6" i="1"/>
  <c r="AH18" i="1"/>
  <c r="AH30" i="1"/>
  <c r="AH37" i="1"/>
  <c r="AH15" i="1"/>
  <c r="AH27" i="1"/>
  <c r="AH10" i="1"/>
  <c r="AH24" i="1"/>
  <c r="AH32" i="1"/>
  <c r="AH29" i="1"/>
  <c r="AH13" i="1"/>
  <c r="AH26" i="1"/>
  <c r="AH8" i="1"/>
  <c r="AH28" i="1"/>
  <c r="AH23" i="1"/>
  <c r="AH51" i="1"/>
  <c r="AH41" i="1"/>
  <c r="AH48" i="1"/>
  <c r="AH38" i="1"/>
  <c r="AH17" i="1"/>
  <c r="AH25" i="1"/>
  <c r="AH43" i="1"/>
  <c r="AH50" i="1"/>
  <c r="AH16" i="1"/>
  <c r="AH31" i="1"/>
  <c r="AH40" i="1"/>
  <c r="AH42" i="1"/>
  <c r="AH49" i="1"/>
  <c r="AH52" i="1"/>
  <c r="AH59" i="1"/>
  <c r="AH64" i="1"/>
  <c r="AH61" i="1"/>
  <c r="AH21" i="1"/>
  <c r="AH66" i="1"/>
  <c r="AH54" i="1"/>
  <c r="AH63" i="1"/>
  <c r="AH65" i="1"/>
  <c r="AH60" i="1"/>
  <c r="AH53" i="1"/>
  <c r="AH39" i="1"/>
  <c r="AH62" i="1"/>
  <c r="AG34" i="1"/>
  <c r="AG33" i="1"/>
  <c r="AG55" i="1"/>
  <c r="AG56" i="1"/>
  <c r="AG68" i="1"/>
  <c r="AG72" i="1" s="1"/>
  <c r="AG67" i="1"/>
  <c r="AG45" i="1"/>
  <c r="AG44" i="1"/>
  <c r="AD30" i="3"/>
  <c r="AE30" i="2"/>
  <c r="AD67" i="4"/>
  <c r="AD59" i="4"/>
  <c r="AH34" i="1" l="1"/>
  <c r="AH33" i="1"/>
  <c r="AG71" i="1"/>
  <c r="AG30" i="2"/>
  <c r="AF30" i="3"/>
  <c r="AF67" i="4"/>
  <c r="AF59" i="4"/>
  <c r="AI7" i="1"/>
  <c r="AI6" i="1"/>
  <c r="AI10" i="1"/>
  <c r="AI15" i="1"/>
  <c r="AI23" i="1"/>
  <c r="AI12" i="1"/>
  <c r="AI17" i="1"/>
  <c r="AI9" i="1"/>
  <c r="AI11" i="1"/>
  <c r="AI14" i="1"/>
  <c r="AJ3" i="1"/>
  <c r="AI8" i="1"/>
  <c r="AI13" i="1"/>
  <c r="AI20" i="1"/>
  <c r="AI21" i="1"/>
  <c r="AI25" i="1"/>
  <c r="AI18" i="1"/>
  <c r="AI30" i="1"/>
  <c r="AI27" i="1"/>
  <c r="AI19" i="1"/>
  <c r="AI22" i="1"/>
  <c r="AI24" i="1"/>
  <c r="AI32" i="1"/>
  <c r="AI29" i="1"/>
  <c r="AI16" i="1"/>
  <c r="AI31" i="1"/>
  <c r="AI39" i="1"/>
  <c r="AI54" i="1"/>
  <c r="AI51" i="1"/>
  <c r="AI41" i="1"/>
  <c r="AI38" i="1"/>
  <c r="AI53" i="1"/>
  <c r="AI43" i="1"/>
  <c r="AI62" i="1"/>
  <c r="AI52" i="1"/>
  <c r="AI59" i="1"/>
  <c r="AI48" i="1"/>
  <c r="AI50" i="1"/>
  <c r="AI64" i="1"/>
  <c r="AI61" i="1"/>
  <c r="AI66" i="1"/>
  <c r="AI37" i="1"/>
  <c r="AI60" i="1"/>
  <c r="AI40" i="1"/>
  <c r="AI63" i="1"/>
  <c r="AI65" i="1"/>
  <c r="AI28" i="1"/>
  <c r="AI42" i="1"/>
  <c r="AI26" i="1"/>
  <c r="AI49" i="1"/>
  <c r="AH67" i="1"/>
  <c r="AH68" i="1"/>
  <c r="AH44" i="1"/>
  <c r="AH45" i="1"/>
  <c r="AH56" i="1"/>
  <c r="AH55" i="1"/>
  <c r="AI56" i="1" l="1"/>
  <c r="AI55" i="1"/>
  <c r="AI67" i="1"/>
  <c r="AI68" i="1"/>
  <c r="AH75" i="1"/>
  <c r="C12" i="6" s="1"/>
  <c r="F12" i="6" s="1"/>
  <c r="AH72" i="1"/>
  <c r="AH71" i="1"/>
  <c r="AK3" i="1"/>
  <c r="AJ10" i="1"/>
  <c r="AJ9" i="1"/>
  <c r="AJ18" i="1"/>
  <c r="AJ15" i="1"/>
  <c r="AJ12" i="1"/>
  <c r="AJ20" i="1"/>
  <c r="AJ7" i="1"/>
  <c r="AJ17" i="1"/>
  <c r="AJ11" i="1"/>
  <c r="AJ14" i="1"/>
  <c r="AJ16" i="1"/>
  <c r="AJ23" i="1"/>
  <c r="AJ28" i="1"/>
  <c r="AJ21" i="1"/>
  <c r="AJ25" i="1"/>
  <c r="AJ30" i="1"/>
  <c r="AJ37" i="1"/>
  <c r="AJ27" i="1"/>
  <c r="AJ19" i="1"/>
  <c r="AJ22" i="1"/>
  <c r="AJ24" i="1"/>
  <c r="AJ32" i="1"/>
  <c r="AJ26" i="1"/>
  <c r="AJ13" i="1"/>
  <c r="AJ42" i="1"/>
  <c r="AJ49" i="1"/>
  <c r="AJ39" i="1"/>
  <c r="AJ41" i="1"/>
  <c r="AJ48" i="1"/>
  <c r="AJ8" i="1"/>
  <c r="AJ38" i="1"/>
  <c r="AJ29" i="1"/>
  <c r="AJ40" i="1"/>
  <c r="AJ6" i="1"/>
  <c r="AJ53" i="1"/>
  <c r="AJ65" i="1"/>
  <c r="AJ43" i="1"/>
  <c r="AJ62" i="1"/>
  <c r="AJ51" i="1"/>
  <c r="AJ52" i="1"/>
  <c r="AJ59" i="1"/>
  <c r="AJ31" i="1"/>
  <c r="AJ50" i="1"/>
  <c r="AJ64" i="1"/>
  <c r="AJ61" i="1"/>
  <c r="AJ63" i="1"/>
  <c r="AJ60" i="1"/>
  <c r="AJ66" i="1"/>
  <c r="AJ54" i="1"/>
  <c r="AI44" i="1"/>
  <c r="AI45" i="1"/>
  <c r="AI33" i="1"/>
  <c r="AI34" i="1"/>
  <c r="AK6" i="1" l="1"/>
  <c r="AK8" i="1"/>
  <c r="AK13" i="1"/>
  <c r="AK21" i="1"/>
  <c r="AK10" i="1"/>
  <c r="AK15" i="1"/>
  <c r="AK12" i="1"/>
  <c r="AK20" i="1"/>
  <c r="AK7" i="1"/>
  <c r="AK9" i="1"/>
  <c r="AK19" i="1"/>
  <c r="AL3" i="1"/>
  <c r="AK31" i="1"/>
  <c r="AK23" i="1"/>
  <c r="AK28" i="1"/>
  <c r="AK11" i="1"/>
  <c r="AK18" i="1"/>
  <c r="AK25" i="1"/>
  <c r="AK30" i="1"/>
  <c r="AK37" i="1"/>
  <c r="AK27" i="1"/>
  <c r="AK17" i="1"/>
  <c r="AK29" i="1"/>
  <c r="AK52" i="1"/>
  <c r="AK24" i="1"/>
  <c r="AK42" i="1"/>
  <c r="AK49" i="1"/>
  <c r="AK39" i="1"/>
  <c r="AK51" i="1"/>
  <c r="AK14" i="1"/>
  <c r="AK32" i="1"/>
  <c r="AK41" i="1"/>
  <c r="AK26" i="1"/>
  <c r="AK43" i="1"/>
  <c r="AK16" i="1"/>
  <c r="AK40" i="1"/>
  <c r="AK60" i="1"/>
  <c r="AK38" i="1"/>
  <c r="AK53" i="1"/>
  <c r="AK65" i="1"/>
  <c r="AK62" i="1"/>
  <c r="AK48" i="1"/>
  <c r="AK59" i="1"/>
  <c r="AK50" i="1"/>
  <c r="AK64" i="1"/>
  <c r="AK54" i="1"/>
  <c r="AK66" i="1"/>
  <c r="AK63" i="1"/>
  <c r="AK22" i="1"/>
  <c r="AK61" i="1"/>
  <c r="AG30" i="3"/>
  <c r="AH30" i="2"/>
  <c r="AG67" i="4"/>
  <c r="AG59" i="4"/>
  <c r="AI72" i="1"/>
  <c r="AJ55" i="1"/>
  <c r="AJ56" i="1"/>
  <c r="AI71" i="1"/>
  <c r="AJ33" i="1"/>
  <c r="AJ34" i="1"/>
  <c r="C12" i="7"/>
  <c r="G12" i="7" s="1"/>
  <c r="AJ67" i="1"/>
  <c r="AJ68" i="1"/>
  <c r="AJ72" i="1" s="1"/>
  <c r="AJ45" i="1"/>
  <c r="AJ44" i="1"/>
  <c r="AJ30" i="2" l="1"/>
  <c r="AI30" i="3"/>
  <c r="AI67" i="4"/>
  <c r="AI59" i="4"/>
  <c r="AJ71" i="1"/>
  <c r="AK75" i="1" s="1"/>
  <c r="C13" i="6" s="1"/>
  <c r="F13" i="6" s="1"/>
  <c r="AI30" i="2"/>
  <c r="AH30" i="3"/>
  <c r="AH67" i="4"/>
  <c r="AH59" i="4"/>
  <c r="AK44" i="1"/>
  <c r="AK45" i="1"/>
  <c r="AL8" i="1"/>
  <c r="AL7" i="1"/>
  <c r="AL16" i="1"/>
  <c r="AL6" i="1"/>
  <c r="AL13" i="1"/>
  <c r="AL10" i="1"/>
  <c r="AL18" i="1"/>
  <c r="AL15" i="1"/>
  <c r="AL12" i="1"/>
  <c r="AM3" i="1"/>
  <c r="AL11" i="1"/>
  <c r="AL14" i="1"/>
  <c r="AL9" i="1"/>
  <c r="AL26" i="1"/>
  <c r="AL20" i="1"/>
  <c r="AL21" i="1"/>
  <c r="AL23" i="1"/>
  <c r="AL28" i="1"/>
  <c r="AL25" i="1"/>
  <c r="AL30" i="1"/>
  <c r="AL22" i="1"/>
  <c r="AL24" i="1"/>
  <c r="AL32" i="1"/>
  <c r="AL19" i="1"/>
  <c r="AL40" i="1"/>
  <c r="AL27" i="1"/>
  <c r="AL52" i="1"/>
  <c r="AL42" i="1"/>
  <c r="AL39" i="1"/>
  <c r="AL17" i="1"/>
  <c r="AL31" i="1"/>
  <c r="AL37" i="1"/>
  <c r="AL38" i="1"/>
  <c r="AL49" i="1"/>
  <c r="AL63" i="1"/>
  <c r="AL60" i="1"/>
  <c r="AL43" i="1"/>
  <c r="AL53" i="1"/>
  <c r="AL65" i="1"/>
  <c r="AL29" i="1"/>
  <c r="AL41" i="1"/>
  <c r="AL51" i="1"/>
  <c r="AL62" i="1"/>
  <c r="AL48" i="1"/>
  <c r="AL59" i="1"/>
  <c r="AL61" i="1"/>
  <c r="AL66" i="1"/>
  <c r="AL50" i="1"/>
  <c r="AL54" i="1"/>
  <c r="AL64" i="1"/>
  <c r="AK67" i="1"/>
  <c r="AK71" i="1" s="1"/>
  <c r="AK68" i="1"/>
  <c r="AK72" i="1" s="1"/>
  <c r="AK56" i="1"/>
  <c r="AK55" i="1"/>
  <c r="AK33" i="1"/>
  <c r="AK34" i="1"/>
  <c r="C13" i="7" l="1"/>
  <c r="G13" i="7" s="1"/>
  <c r="AL55" i="1"/>
  <c r="AL56" i="1"/>
  <c r="AL33" i="1"/>
  <c r="AL34" i="1"/>
  <c r="AJ30" i="3"/>
  <c r="AK30" i="2"/>
  <c r="AJ67" i="4"/>
  <c r="AJ59" i="4"/>
  <c r="AM11" i="1"/>
  <c r="AN3" i="1"/>
  <c r="AM10" i="1"/>
  <c r="AM19" i="1"/>
  <c r="AM8" i="1"/>
  <c r="AM16" i="1"/>
  <c r="AM6" i="1"/>
  <c r="AM13" i="1"/>
  <c r="AM21" i="1"/>
  <c r="AM18" i="1"/>
  <c r="AM15" i="1"/>
  <c r="AM9" i="1"/>
  <c r="AM17" i="1"/>
  <c r="AM7" i="1"/>
  <c r="AM14" i="1"/>
  <c r="AM29" i="1"/>
  <c r="AM26" i="1"/>
  <c r="AM20" i="1"/>
  <c r="AM31" i="1"/>
  <c r="AM23" i="1"/>
  <c r="AM28" i="1"/>
  <c r="AM12" i="1"/>
  <c r="AM25" i="1"/>
  <c r="AM27" i="1"/>
  <c r="AM22" i="1"/>
  <c r="AM43" i="1"/>
  <c r="AM50" i="1"/>
  <c r="AM40" i="1"/>
  <c r="AM24" i="1"/>
  <c r="AM30" i="1"/>
  <c r="AM42" i="1"/>
  <c r="AM49" i="1"/>
  <c r="AM39" i="1"/>
  <c r="AM41" i="1"/>
  <c r="AM48" i="1"/>
  <c r="AM32" i="1"/>
  <c r="AM54" i="1"/>
  <c r="AM66" i="1"/>
  <c r="AM63" i="1"/>
  <c r="AM38" i="1"/>
  <c r="AM60" i="1"/>
  <c r="AM52" i="1"/>
  <c r="AM53" i="1"/>
  <c r="AM65" i="1"/>
  <c r="AM51" i="1"/>
  <c r="AM62" i="1"/>
  <c r="AM64" i="1"/>
  <c r="AM59" i="1"/>
  <c r="AM37" i="1"/>
  <c r="AM61" i="1"/>
  <c r="AL45" i="1"/>
  <c r="AL44" i="1"/>
  <c r="AL68" i="1"/>
  <c r="AL72" i="1" s="1"/>
  <c r="AL67" i="1"/>
  <c r="AL71" i="1" s="1"/>
  <c r="AN6" i="1" l="1"/>
  <c r="AN14" i="1"/>
  <c r="AN22" i="1"/>
  <c r="AN8" i="1"/>
  <c r="AN16" i="1"/>
  <c r="AN10" i="1"/>
  <c r="AN13" i="1"/>
  <c r="AN7" i="1"/>
  <c r="AN12" i="1"/>
  <c r="AN20" i="1"/>
  <c r="AN17" i="1"/>
  <c r="AN24" i="1"/>
  <c r="AN32" i="1"/>
  <c r="AN9" i="1"/>
  <c r="AN29" i="1"/>
  <c r="AN15" i="1"/>
  <c r="AN26" i="1"/>
  <c r="AN11" i="1"/>
  <c r="AN18" i="1"/>
  <c r="AN21" i="1"/>
  <c r="AN31" i="1"/>
  <c r="AN23" i="1"/>
  <c r="AN28" i="1"/>
  <c r="AN19" i="1"/>
  <c r="AN30" i="1"/>
  <c r="AN37" i="1"/>
  <c r="AN38" i="1"/>
  <c r="AN53" i="1"/>
  <c r="AN43" i="1"/>
  <c r="AN50" i="1"/>
  <c r="AN27" i="1"/>
  <c r="AN40" i="1"/>
  <c r="AN52" i="1"/>
  <c r="AN25" i="1"/>
  <c r="AN42" i="1"/>
  <c r="AN61" i="1"/>
  <c r="AN49" i="1"/>
  <c r="AN54" i="1"/>
  <c r="AN66" i="1"/>
  <c r="AN63" i="1"/>
  <c r="AN60" i="1"/>
  <c r="AN41" i="1"/>
  <c r="AN65" i="1"/>
  <c r="AN39" i="1"/>
  <c r="AN59" i="1"/>
  <c r="AN48" i="1"/>
  <c r="AN64" i="1"/>
  <c r="AN51" i="1"/>
  <c r="AN62" i="1"/>
  <c r="AM55" i="1"/>
  <c r="AM56" i="1"/>
  <c r="AM45" i="1"/>
  <c r="AM44" i="1"/>
  <c r="AK30" i="3"/>
  <c r="AL30" i="2"/>
  <c r="AK67" i="4"/>
  <c r="AK59" i="4"/>
  <c r="AM68" i="1"/>
  <c r="AM67" i="1"/>
  <c r="AM34" i="1"/>
  <c r="AM33" i="1"/>
  <c r="AN55" i="1" l="1"/>
  <c r="AN56" i="1"/>
  <c r="AM71" i="1"/>
  <c r="AN44" i="1"/>
  <c r="AN45" i="1"/>
  <c r="AN33" i="1"/>
  <c r="AN34" i="1"/>
  <c r="AN68" i="1"/>
  <c r="AN72" i="1" s="1"/>
  <c r="AN67" i="1"/>
  <c r="AM72" i="1"/>
  <c r="AM30" i="3" l="1"/>
  <c r="AN30" i="2"/>
  <c r="AM67" i="4"/>
  <c r="AM59" i="4"/>
  <c r="AL30" i="3"/>
  <c r="AM30" i="2"/>
  <c r="AL67" i="4"/>
  <c r="AL59" i="4"/>
  <c r="AN71" i="1"/>
  <c r="AN75" i="1" s="1"/>
  <c r="C14" i="6" s="1"/>
  <c r="F14" i="6" s="1"/>
  <c r="C14" i="7" l="1"/>
  <c r="G14" i="7" s="1"/>
  <c r="H14" i="7" s="1"/>
  <c r="G14" i="6"/>
</calcChain>
</file>

<file path=xl/sharedStrings.xml><?xml version="1.0" encoding="utf-8"?>
<sst xmlns="http://schemas.openxmlformats.org/spreadsheetml/2006/main" count="282" uniqueCount="148">
  <si>
    <t>Postage &amp; Delivery</t>
  </si>
  <si>
    <t>Trade Shows</t>
  </si>
  <si>
    <t>Travel Expenses</t>
  </si>
  <si>
    <t>Legal Fees</t>
  </si>
  <si>
    <t>Office Supplies</t>
  </si>
  <si>
    <t>Individuals Needed</t>
  </si>
  <si>
    <t>Payroll</t>
  </si>
  <si>
    <t>CTO</t>
  </si>
  <si>
    <t>VP / Dir. of Engineering</t>
  </si>
  <si>
    <t>Developer</t>
  </si>
  <si>
    <t>BD &amp; Marketing</t>
  </si>
  <si>
    <t>VP / Dir Marketing</t>
  </si>
  <si>
    <t>Biz Dev</t>
  </si>
  <si>
    <t>Representative</t>
  </si>
  <si>
    <t>CFO</t>
  </si>
  <si>
    <t>Quarterly Totals</t>
  </si>
  <si>
    <t>Cost</t>
  </si>
  <si>
    <t>Qty</t>
  </si>
  <si>
    <t>Total</t>
  </si>
  <si>
    <t>Hardware</t>
  </si>
  <si>
    <t xml:space="preserve">  </t>
  </si>
  <si>
    <t>Total Hardware</t>
  </si>
  <si>
    <t>Software</t>
  </si>
  <si>
    <t>Total Software</t>
  </si>
  <si>
    <t>Other</t>
  </si>
  <si>
    <t>Start date</t>
  </si>
  <si>
    <t>Hire Date</t>
  </si>
  <si>
    <t>Technology</t>
  </si>
  <si>
    <t>Marketing</t>
  </si>
  <si>
    <t>Finance &amp; Admin</t>
  </si>
  <si>
    <t>Start Date</t>
  </si>
  <si>
    <t>CEO</t>
  </si>
  <si>
    <t>Admin</t>
  </si>
  <si>
    <t>Desktops</t>
  </si>
  <si>
    <t>Laptops</t>
  </si>
  <si>
    <t>Internal Internet gear</t>
  </si>
  <si>
    <t>Wiring/Provisioning</t>
  </si>
  <si>
    <t>Phone System</t>
  </si>
  <si>
    <t>Office internet service</t>
  </si>
  <si>
    <t>CoLocation service</t>
  </si>
  <si>
    <t>Phone service</t>
  </si>
  <si>
    <t>Fax machines</t>
  </si>
  <si>
    <t>Commissions</t>
  </si>
  <si>
    <t>Recruiting and Placement</t>
  </si>
  <si>
    <t>Promotional Materials</t>
  </si>
  <si>
    <t>Field Sales Office Costs</t>
  </si>
  <si>
    <t>Printing</t>
  </si>
  <si>
    <t>Salary</t>
  </si>
  <si>
    <t>Head Count Totals</t>
  </si>
  <si>
    <t>Q1 2001</t>
  </si>
  <si>
    <t>Q2 2001</t>
  </si>
  <si>
    <t>Monthly Services</t>
  </si>
  <si>
    <t>Capital</t>
  </si>
  <si>
    <t>Production Hardware</t>
  </si>
  <si>
    <t>Monthly Total</t>
  </si>
  <si>
    <t>Sales</t>
  </si>
  <si>
    <t>Q2 2002</t>
  </si>
  <si>
    <t>Q4 2001</t>
  </si>
  <si>
    <t>Q3 2001</t>
  </si>
  <si>
    <t>Q4 2002</t>
  </si>
  <si>
    <t>Q1 2002</t>
  </si>
  <si>
    <t>Q3 2002</t>
  </si>
  <si>
    <t>Rent</t>
  </si>
  <si>
    <t>Office Furniture</t>
  </si>
  <si>
    <t>Operations Manager</t>
  </si>
  <si>
    <t>DBA</t>
  </si>
  <si>
    <t xml:space="preserve">Marketing </t>
  </si>
  <si>
    <t>Q1 2003</t>
  </si>
  <si>
    <t>Capital Expenditures</t>
  </si>
  <si>
    <t>IT administrator</t>
  </si>
  <si>
    <t>Receptionist</t>
  </si>
  <si>
    <t>Subtotal</t>
  </si>
  <si>
    <t>Head Count Subtotal</t>
  </si>
  <si>
    <t>Annual Spend</t>
  </si>
  <si>
    <t>Quarter</t>
  </si>
  <si>
    <t>Revenue</t>
  </si>
  <si>
    <t>Total Cost</t>
  </si>
  <si>
    <t>Total Revenue</t>
  </si>
  <si>
    <t>Net Income</t>
  </si>
  <si>
    <t>Time</t>
  </si>
  <si>
    <t>Product Manager</t>
  </si>
  <si>
    <t>HTML developer</t>
  </si>
  <si>
    <t>Information Architect</t>
  </si>
  <si>
    <t>Q2 2003</t>
  </si>
  <si>
    <t>Q3 2003</t>
  </si>
  <si>
    <t>Q4 2003</t>
  </si>
  <si>
    <t>Payroll Monthly Totals</t>
  </si>
  <si>
    <t>Capital Monthly Total</t>
  </si>
  <si>
    <t>Items</t>
  </si>
  <si>
    <t>start date</t>
  </si>
  <si>
    <t>Miscellaneous</t>
  </si>
  <si>
    <t>Hire Month</t>
  </si>
  <si>
    <t>VP / Dir Sales</t>
  </si>
  <si>
    <t>Controller</t>
  </si>
  <si>
    <t>Customer Service/Tech</t>
  </si>
  <si>
    <t>Other Furniture</t>
  </si>
  <si>
    <t>Dev &amp; QA Servers/Equip</t>
  </si>
  <si>
    <t>LAN Equipment, Printers</t>
  </si>
  <si>
    <t>Miscellaneous/Parts</t>
  </si>
  <si>
    <t>Databases</t>
  </si>
  <si>
    <t>Tools</t>
  </si>
  <si>
    <t>General Use Apps</t>
  </si>
  <si>
    <t>Server Software</t>
  </si>
  <si>
    <t>Q13 2003</t>
  </si>
  <si>
    <t># of Title Company Customers</t>
  </si>
  <si>
    <t># of Transactions/Month</t>
  </si>
  <si>
    <t>Total # of Transactions/Month</t>
  </si>
  <si>
    <t># of Title Coordinators</t>
  </si>
  <si>
    <t>Price / Transaction</t>
  </si>
  <si>
    <t>Revenue from Transactions</t>
  </si>
  <si>
    <t>Avg # of Transactions/Mon/Company</t>
  </si>
  <si>
    <t>Yearly Totals</t>
  </si>
  <si>
    <t>Market Share</t>
  </si>
  <si>
    <t>Expenses</t>
  </si>
  <si>
    <t>Revenue / Employee</t>
  </si>
  <si>
    <t>Domain Expert</t>
  </si>
  <si>
    <t>QA Manager</t>
  </si>
  <si>
    <t>QA Person</t>
  </si>
  <si>
    <t>Trainer</t>
  </si>
  <si>
    <t>Support Manager</t>
  </si>
  <si>
    <t>Clerk</t>
  </si>
  <si>
    <t>Outsourced Accounting</t>
  </si>
  <si>
    <t>Outsourced HR</t>
  </si>
  <si>
    <t>Service Firm Full App V1</t>
  </si>
  <si>
    <t>Service Firm App Upgrades</t>
  </si>
  <si>
    <t>Service Firm Interfaces</t>
  </si>
  <si>
    <t>Service Firm Interface Upgrades</t>
  </si>
  <si>
    <t>WebMaster</t>
  </si>
  <si>
    <t>Program Manager</t>
  </si>
  <si>
    <t>Copier/Office Equipment</t>
  </si>
  <si>
    <t>Annual Revenue</t>
  </si>
  <si>
    <t>Annual Income</t>
  </si>
  <si>
    <t>Total Cost / Transaction</t>
  </si>
  <si>
    <t>Revenue / Customer/Year</t>
  </si>
  <si>
    <t>Large Companies</t>
  </si>
  <si>
    <t>Mid-Sized Companies</t>
  </si>
  <si>
    <t>Portion of Company #1</t>
  </si>
  <si>
    <t>Portion of Company #2</t>
  </si>
  <si>
    <t>Total portion of Large Companies</t>
  </si>
  <si>
    <t>Portion of Company #3</t>
  </si>
  <si>
    <t>Portion of Company #5</t>
  </si>
  <si>
    <t>Portion of Company #4</t>
  </si>
  <si>
    <t>Total Market Size - This Segment</t>
  </si>
  <si>
    <t>Small-Sized Companies</t>
  </si>
  <si>
    <t>Metrics</t>
  </si>
  <si>
    <t>Total Transactions/Month</t>
  </si>
  <si>
    <t>Total Market Share in Transactions</t>
  </si>
  <si>
    <t>Total #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</si>
</sst>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"/>
    <numFmt numFmtId="165" formatCode="_(&quot;$&quot;* #,##0_);_(&quot;$&quot;* \(#,##0\);_(&quot;$&quot;* &quot;-&quot;??_);_(@_)"/>
    <numFmt numFmtId="167" formatCode="&quot;$&quot;#,##0"/>
    <numFmt numFmtId="172" formatCode="_(* #,##0_);_(* \(#,##0\);_(* &quot;-&quot;??_);_(@_)"/>
    <numFmt numFmtId="179" formatCode="0.0"/>
    <numFmt numFmtId="180" formatCode="&quot;$&quot;#,##0.00"/>
    <numFmt numFmtId="183" formatCode="0;\-\1;;@"/>
    <numFmt numFmtId="185" formatCode="0.0;\-0.0;;@"/>
  </numFmts>
  <fonts count="3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b/>
      <u/>
      <sz val="11"/>
      <name val="Arial"/>
      <family val="2"/>
    </font>
    <font>
      <b/>
      <u/>
      <sz val="11"/>
      <name val="Arial"/>
    </font>
    <font>
      <sz val="11"/>
      <name val="Arial"/>
      <family val="2"/>
    </font>
    <font>
      <b/>
      <u val="singleAccounting"/>
      <sz val="10"/>
      <name val="Arial"/>
      <family val="2"/>
    </font>
    <font>
      <b/>
      <u val="singleAccounting"/>
      <sz val="11"/>
      <name val="Arial"/>
    </font>
    <font>
      <b/>
      <u val="double"/>
      <sz val="10"/>
      <name val="Arial"/>
      <family val="2"/>
    </font>
    <font>
      <b/>
      <u val="double"/>
      <sz val="11"/>
      <name val="Arial"/>
      <family val="2"/>
    </font>
    <font>
      <sz val="11"/>
      <name val="Arial"/>
    </font>
    <font>
      <b/>
      <u val="double"/>
      <sz val="10"/>
      <name val="Arial"/>
    </font>
    <font>
      <b/>
      <sz val="11"/>
      <name val="Arial"/>
    </font>
    <font>
      <sz val="10"/>
      <name val="Tms Rmn"/>
    </font>
    <font>
      <sz val="10"/>
      <color indexed="8"/>
      <name val="Arial"/>
      <family val="2"/>
    </font>
    <font>
      <b/>
      <sz val="10"/>
      <color indexed="8"/>
      <name val="Arial"/>
    </font>
    <font>
      <b/>
      <sz val="10"/>
      <name val="Tms Rmn"/>
    </font>
    <font>
      <sz val="10"/>
      <color indexed="10"/>
      <name val="Arial"/>
      <family val="2"/>
    </font>
    <font>
      <b/>
      <sz val="10"/>
      <color indexed="10"/>
      <name val="Tms Rmn"/>
    </font>
    <font>
      <b/>
      <sz val="10"/>
      <color indexed="10"/>
      <name val="Arial"/>
      <family val="2"/>
    </font>
    <font>
      <b/>
      <sz val="10"/>
      <color indexed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2"/>
      <color indexed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0">
    <xf numFmtId="0" fontId="0" fillId="0" borderId="0" xfId="0"/>
    <xf numFmtId="5" fontId="2" fillId="0" borderId="0" xfId="10" applyNumberFormat="1" applyFont="1"/>
    <xf numFmtId="5" fontId="3" fillId="0" borderId="0" xfId="10" applyNumberFormat="1" applyFont="1"/>
    <xf numFmtId="164" fontId="2" fillId="0" borderId="0" xfId="4" applyNumberFormat="1" applyFont="1"/>
    <xf numFmtId="164" fontId="3" fillId="0" borderId="0" xfId="10" applyNumberFormat="1" applyFont="1"/>
    <xf numFmtId="5" fontId="4" fillId="0" borderId="0" xfId="10" applyNumberFormat="1" applyFont="1" applyAlignment="1">
      <alignment horizontal="center"/>
    </xf>
    <xf numFmtId="5" fontId="4" fillId="0" borderId="0" xfId="10" applyNumberFormat="1" applyFont="1"/>
    <xf numFmtId="5" fontId="5" fillId="0" borderId="0" xfId="10" applyNumberFormat="1" applyFont="1"/>
    <xf numFmtId="164" fontId="2" fillId="0" borderId="0" xfId="10" applyNumberFormat="1" applyFont="1"/>
    <xf numFmtId="14" fontId="5" fillId="0" borderId="0" xfId="10" applyNumberFormat="1" applyFont="1"/>
    <xf numFmtId="14" fontId="7" fillId="0" borderId="0" xfId="10" applyNumberFormat="1" applyFont="1"/>
    <xf numFmtId="5" fontId="7" fillId="0" borderId="0" xfId="10" applyNumberFormat="1" applyFont="1"/>
    <xf numFmtId="5" fontId="8" fillId="0" borderId="0" xfId="10" applyNumberFormat="1" applyFont="1"/>
    <xf numFmtId="5" fontId="6" fillId="0" borderId="0" xfId="10" applyNumberFormat="1" applyFont="1"/>
    <xf numFmtId="5" fontId="9" fillId="0" borderId="0" xfId="10" applyNumberFormat="1" applyFont="1"/>
    <xf numFmtId="5" fontId="10" fillId="0" borderId="0" xfId="10" applyNumberFormat="1" applyFont="1"/>
    <xf numFmtId="5" fontId="2" fillId="0" borderId="0" xfId="10" applyNumberFormat="1" applyFont="1" applyAlignment="1">
      <alignment horizontal="center"/>
    </xf>
    <xf numFmtId="5" fontId="11" fillId="0" borderId="0" xfId="10" applyNumberFormat="1" applyFont="1"/>
    <xf numFmtId="5" fontId="12" fillId="0" borderId="0" xfId="10" applyNumberFormat="1" applyFont="1"/>
    <xf numFmtId="165" fontId="2" fillId="0" borderId="0" xfId="10" applyNumberFormat="1" applyFont="1"/>
    <xf numFmtId="5" fontId="1" fillId="0" borderId="0" xfId="10" applyNumberFormat="1" applyFont="1"/>
    <xf numFmtId="164" fontId="2" fillId="0" borderId="0" xfId="3" applyNumberFormat="1" applyFont="1"/>
    <xf numFmtId="3" fontId="2" fillId="0" borderId="0" xfId="1" applyNumberFormat="1" applyFont="1" applyAlignment="1">
      <alignment horizontal="center"/>
    </xf>
    <xf numFmtId="164" fontId="1" fillId="0" borderId="0" xfId="10" applyNumberFormat="1" applyFont="1"/>
    <xf numFmtId="164" fontId="13" fillId="0" borderId="0" xfId="10" applyNumberFormat="1" applyFont="1"/>
    <xf numFmtId="5" fontId="13" fillId="0" borderId="0" xfId="10" applyNumberFormat="1" applyFont="1"/>
    <xf numFmtId="164" fontId="8" fillId="0" borderId="0" xfId="10" applyNumberFormat="1" applyFont="1"/>
    <xf numFmtId="5" fontId="14" fillId="0" borderId="0" xfId="10" applyNumberFormat="1" applyFont="1"/>
    <xf numFmtId="3" fontId="4" fillId="0" borderId="0" xfId="1" applyNumberFormat="1" applyFont="1" applyAlignment="1">
      <alignment horizontal="center"/>
    </xf>
    <xf numFmtId="164" fontId="4" fillId="0" borderId="0" xfId="10" applyNumberFormat="1" applyFont="1"/>
    <xf numFmtId="164" fontId="15" fillId="0" borderId="0" xfId="10" applyNumberFormat="1" applyFont="1"/>
    <xf numFmtId="5" fontId="15" fillId="0" borderId="0" xfId="10" applyNumberFormat="1" applyFont="1"/>
    <xf numFmtId="165" fontId="3" fillId="0" borderId="0" xfId="10" applyNumberFormat="1" applyFont="1"/>
    <xf numFmtId="165" fontId="4" fillId="0" borderId="0" xfId="10" applyNumberFormat="1" applyFont="1"/>
    <xf numFmtId="14" fontId="3" fillId="0" borderId="0" xfId="10" applyNumberFormat="1" applyFont="1"/>
    <xf numFmtId="3" fontId="2" fillId="0" borderId="0" xfId="10" applyNumberFormat="1" applyFont="1"/>
    <xf numFmtId="3" fontId="5" fillId="0" borderId="0" xfId="10" applyNumberFormat="1" applyFont="1"/>
    <xf numFmtId="3" fontId="2" fillId="0" borderId="0" xfId="4" applyNumberFormat="1" applyFont="1"/>
    <xf numFmtId="3" fontId="2" fillId="0" borderId="0" xfId="10" applyNumberFormat="1" applyFont="1" applyAlignment="1">
      <alignment horizontal="center"/>
    </xf>
    <xf numFmtId="3" fontId="5" fillId="0" borderId="0" xfId="4" applyNumberFormat="1" applyFont="1"/>
    <xf numFmtId="3" fontId="5" fillId="0" borderId="0" xfId="10" applyNumberFormat="1" applyFont="1" applyAlignment="1">
      <alignment horizontal="center"/>
    </xf>
    <xf numFmtId="3" fontId="9" fillId="0" borderId="0" xfId="4" applyNumberFormat="1" applyFont="1"/>
    <xf numFmtId="3" fontId="9" fillId="0" borderId="0" xfId="10" applyNumberFormat="1" applyFont="1"/>
    <xf numFmtId="3" fontId="11" fillId="0" borderId="0" xfId="4" applyNumberFormat="1" applyFont="1"/>
    <xf numFmtId="3" fontId="11" fillId="0" borderId="0" xfId="10" applyNumberFormat="1" applyFont="1" applyAlignment="1">
      <alignment horizontal="center"/>
    </xf>
    <xf numFmtId="3" fontId="11" fillId="0" borderId="0" xfId="10" applyNumberFormat="1" applyFont="1"/>
    <xf numFmtId="3" fontId="3" fillId="0" borderId="0" xfId="10" applyNumberFormat="1" applyFont="1"/>
    <xf numFmtId="3" fontId="5" fillId="0" borderId="0" xfId="10" quotePrefix="1" applyNumberFormat="1" applyFont="1" applyAlignment="1">
      <alignment horizontal="center"/>
    </xf>
    <xf numFmtId="3" fontId="2" fillId="0" borderId="0" xfId="3" applyNumberFormat="1" applyFont="1"/>
    <xf numFmtId="3" fontId="1" fillId="0" borderId="0" xfId="10" applyNumberFormat="1" applyFont="1"/>
    <xf numFmtId="3" fontId="4" fillId="0" borderId="0" xfId="4" applyNumberFormat="1" applyFont="1"/>
    <xf numFmtId="3" fontId="4" fillId="0" borderId="0" xfId="10" applyNumberFormat="1" applyFont="1"/>
    <xf numFmtId="0" fontId="1" fillId="0" borderId="0" xfId="13" applyFont="1"/>
    <xf numFmtId="164" fontId="1" fillId="0" borderId="0" xfId="13" applyNumberFormat="1" applyFont="1"/>
    <xf numFmtId="0" fontId="17" fillId="0" borderId="0" xfId="14" applyFont="1"/>
    <xf numFmtId="0" fontId="18" fillId="0" borderId="0" xfId="14" applyFont="1"/>
    <xf numFmtId="3" fontId="20" fillId="0" borderId="0" xfId="1" applyNumberFormat="1" applyFont="1" applyAlignment="1">
      <alignment horizontal="right"/>
    </xf>
    <xf numFmtId="3" fontId="21" fillId="0" borderId="0" xfId="1" applyNumberFormat="1" applyFont="1"/>
    <xf numFmtId="3" fontId="22" fillId="0" borderId="0" xfId="1" applyNumberFormat="1" applyFont="1"/>
    <xf numFmtId="3" fontId="23" fillId="0" borderId="0" xfId="1" applyNumberFormat="1" applyFont="1"/>
    <xf numFmtId="164" fontId="2" fillId="0" borderId="0" xfId="0" applyNumberFormat="1" applyFont="1"/>
    <xf numFmtId="0" fontId="17" fillId="0" borderId="0" xfId="12" applyFont="1"/>
    <xf numFmtId="0" fontId="18" fillId="0" borderId="0" xfId="12" applyFont="1"/>
    <xf numFmtId="3" fontId="22" fillId="0" borderId="0" xfId="1" applyNumberFormat="1" applyFont="1" applyAlignment="1">
      <alignment horizontal="center"/>
    </xf>
    <xf numFmtId="0" fontId="17" fillId="0" borderId="0" xfId="11" applyFont="1"/>
    <xf numFmtId="0" fontId="18" fillId="0" borderId="0" xfId="11" applyFont="1"/>
    <xf numFmtId="164" fontId="2" fillId="0" borderId="0" xfId="7" applyNumberFormat="1" applyFont="1"/>
    <xf numFmtId="164" fontId="2" fillId="0" borderId="0" xfId="13" applyNumberFormat="1" applyFont="1"/>
    <xf numFmtId="0" fontId="18" fillId="0" borderId="0" xfId="0" applyFont="1"/>
    <xf numFmtId="14" fontId="0" fillId="0" borderId="0" xfId="0" applyNumberFormat="1"/>
    <xf numFmtId="14" fontId="1" fillId="0" borderId="0" xfId="13" applyNumberFormat="1" applyFont="1"/>
    <xf numFmtId="14" fontId="1" fillId="0" borderId="0" xfId="14" applyNumberFormat="1" applyFont="1"/>
    <xf numFmtId="14" fontId="19" fillId="0" borderId="0" xfId="0" applyNumberFormat="1" applyFont="1"/>
    <xf numFmtId="14" fontId="20" fillId="0" borderId="0" xfId="1" applyNumberFormat="1" applyFont="1" applyAlignment="1">
      <alignment horizontal="left"/>
    </xf>
    <xf numFmtId="14" fontId="16" fillId="0" borderId="0" xfId="1" applyNumberFormat="1" applyFont="1"/>
    <xf numFmtId="14" fontId="16" fillId="0" borderId="0" xfId="0" applyNumberFormat="1" applyFont="1"/>
    <xf numFmtId="14" fontId="1" fillId="0" borderId="0" xfId="12" applyNumberFormat="1" applyFont="1"/>
    <xf numFmtId="14" fontId="4" fillId="0" borderId="0" xfId="6" applyNumberFormat="1" applyFont="1"/>
    <xf numFmtId="14" fontId="2" fillId="0" borderId="0" xfId="0" applyNumberFormat="1" applyFont="1"/>
    <xf numFmtId="14" fontId="3" fillId="0" borderId="0" xfId="13" applyNumberFormat="1" applyFont="1"/>
    <xf numFmtId="3" fontId="1" fillId="0" borderId="0" xfId="13" applyNumberFormat="1" applyFont="1"/>
    <xf numFmtId="3" fontId="1" fillId="0" borderId="0" xfId="8" applyNumberFormat="1" applyFont="1"/>
    <xf numFmtId="3" fontId="1" fillId="0" borderId="0" xfId="3" applyNumberFormat="1" applyFont="1"/>
    <xf numFmtId="3" fontId="4" fillId="0" borderId="0" xfId="8" applyNumberFormat="1" applyFont="1"/>
    <xf numFmtId="3" fontId="4" fillId="0" borderId="0" xfId="3" applyNumberFormat="1" applyFont="1"/>
    <xf numFmtId="3" fontId="2" fillId="0" borderId="0" xfId="0" applyNumberFormat="1" applyFont="1"/>
    <xf numFmtId="3" fontId="1" fillId="0" borderId="0" xfId="7" applyNumberFormat="1" applyFont="1"/>
    <xf numFmtId="3" fontId="2" fillId="0" borderId="0" xfId="6" applyNumberFormat="1" applyFont="1"/>
    <xf numFmtId="3" fontId="1" fillId="0" borderId="0" xfId="6" applyNumberFormat="1" applyFont="1"/>
    <xf numFmtId="3" fontId="4" fillId="0" borderId="0" xfId="6" applyNumberFormat="1" applyFont="1"/>
    <xf numFmtId="3" fontId="4" fillId="0" borderId="0" xfId="7" applyNumberFormat="1" applyFont="1"/>
    <xf numFmtId="3" fontId="1" fillId="0" borderId="0" xfId="5" applyNumberFormat="1" applyFont="1"/>
    <xf numFmtId="3" fontId="4" fillId="0" borderId="0" xfId="5" applyNumberFormat="1" applyFont="1"/>
    <xf numFmtId="3" fontId="2" fillId="0" borderId="0" xfId="7" applyNumberFormat="1" applyFont="1"/>
    <xf numFmtId="3" fontId="2" fillId="0" borderId="0" xfId="13" applyNumberFormat="1" applyFont="1"/>
    <xf numFmtId="3" fontId="5" fillId="0" borderId="0" xfId="13" applyNumberFormat="1" applyFont="1" applyAlignment="1">
      <alignment horizontal="center"/>
    </xf>
    <xf numFmtId="3" fontId="5" fillId="0" borderId="0" xfId="13" applyNumberFormat="1" applyFont="1"/>
    <xf numFmtId="0" fontId="24" fillId="0" borderId="0" xfId="0" applyNumberFormat="1" applyFont="1" applyAlignment="1" applyProtection="1">
      <alignment horizontal="left"/>
      <protection locked="0"/>
    </xf>
    <xf numFmtId="3" fontId="3" fillId="0" borderId="0" xfId="1" applyNumberFormat="1" applyFont="1" applyAlignment="1">
      <alignment horizontal="left"/>
    </xf>
    <xf numFmtId="3" fontId="2" fillId="0" borderId="0" xfId="1" applyNumberFormat="1" applyFont="1" applyAlignment="1">
      <alignment horizontal="right"/>
    </xf>
    <xf numFmtId="14" fontId="2" fillId="2" borderId="1" xfId="0" applyNumberFormat="1" applyFont="1" applyFill="1" applyBorder="1"/>
    <xf numFmtId="3" fontId="2" fillId="2" borderId="1" xfId="0" applyNumberFormat="1" applyFont="1" applyFill="1" applyBorder="1"/>
    <xf numFmtId="3" fontId="3" fillId="2" borderId="1" xfId="7" applyNumberFormat="1" applyFont="1" applyFill="1" applyBorder="1"/>
    <xf numFmtId="167" fontId="3" fillId="2" borderId="1" xfId="0" applyNumberFormat="1" applyFont="1" applyFill="1" applyBorder="1"/>
    <xf numFmtId="17" fontId="4" fillId="0" borderId="1" xfId="9" applyNumberFormat="1" applyFont="1" applyBorder="1" applyAlignment="1">
      <alignment horizontal="center"/>
    </xf>
    <xf numFmtId="0" fontId="24" fillId="0" borderId="0" xfId="0" applyFont="1" applyBorder="1"/>
    <xf numFmtId="0" fontId="1" fillId="0" borderId="0" xfId="13" applyFont="1" applyBorder="1"/>
    <xf numFmtId="14" fontId="1" fillId="0" borderId="0" xfId="13" applyNumberFormat="1" applyFont="1" applyBorder="1"/>
    <xf numFmtId="164" fontId="1" fillId="0" borderId="0" xfId="13" applyNumberFormat="1" applyFont="1" applyBorder="1"/>
    <xf numFmtId="0" fontId="0" fillId="0" borderId="0" xfId="0" applyBorder="1" applyAlignment="1">
      <alignment horizontal="centerContinuous"/>
    </xf>
    <xf numFmtId="164" fontId="4" fillId="0" borderId="0" xfId="2" applyNumberFormat="1" applyFont="1" applyBorder="1" applyAlignment="1">
      <alignment horizontal="centerContinuous"/>
    </xf>
    <xf numFmtId="164" fontId="1" fillId="0" borderId="0" xfId="2" applyNumberFormat="1" applyBorder="1" applyAlignment="1">
      <alignment horizontal="centerContinuous"/>
    </xf>
    <xf numFmtId="0" fontId="1" fillId="0" borderId="0" xfId="13" applyFont="1" applyBorder="1" applyAlignment="1">
      <alignment horizontal="centerContinuous"/>
    </xf>
    <xf numFmtId="0" fontId="4" fillId="0" borderId="1" xfId="14" applyFont="1" applyBorder="1" applyAlignment="1">
      <alignment horizontal="center"/>
    </xf>
    <xf numFmtId="14" fontId="4" fillId="0" borderId="1" xfId="14" applyNumberFormat="1" applyFont="1" applyBorder="1" applyAlignment="1">
      <alignment horizontal="center"/>
    </xf>
    <xf numFmtId="164" fontId="4" fillId="0" borderId="1" xfId="14" applyNumberFormat="1" applyFon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/>
    <xf numFmtId="14" fontId="2" fillId="3" borderId="1" xfId="0" applyNumberFormat="1" applyFont="1" applyFill="1" applyBorder="1"/>
    <xf numFmtId="3" fontId="2" fillId="3" borderId="1" xfId="0" applyNumberFormat="1" applyFont="1" applyFill="1" applyBorder="1"/>
    <xf numFmtId="3" fontId="3" fillId="3" borderId="1" xfId="7" applyNumberFormat="1" applyFont="1" applyFill="1" applyBorder="1" applyAlignment="1">
      <alignment horizontal="center"/>
    </xf>
    <xf numFmtId="3" fontId="2" fillId="3" borderId="1" xfId="7" applyNumberFormat="1" applyFont="1" applyFill="1" applyBorder="1"/>
    <xf numFmtId="3" fontId="2" fillId="3" borderId="1" xfId="13" applyNumberFormat="1" applyFont="1" applyFill="1" applyBorder="1"/>
    <xf numFmtId="3" fontId="3" fillId="3" borderId="1" xfId="3" applyNumberFormat="1" applyFont="1" applyFill="1" applyBorder="1" applyAlignment="1">
      <alignment horizontal="center"/>
    </xf>
    <xf numFmtId="3" fontId="1" fillId="3" borderId="1" xfId="13" applyNumberFormat="1" applyFont="1" applyFill="1" applyBorder="1"/>
    <xf numFmtId="0" fontId="3" fillId="3" borderId="1" xfId="0" applyFont="1" applyFill="1" applyBorder="1" applyAlignment="1">
      <alignment horizontal="center"/>
    </xf>
    <xf numFmtId="0" fontId="18" fillId="3" borderId="1" xfId="0" applyFont="1" applyFill="1" applyBorder="1"/>
    <xf numFmtId="167" fontId="3" fillId="3" borderId="1" xfId="7" applyNumberFormat="1" applyFont="1" applyFill="1" applyBorder="1"/>
    <xf numFmtId="167" fontId="3" fillId="3" borderId="1" xfId="3" applyNumberFormat="1" applyFont="1" applyFill="1" applyBorder="1"/>
    <xf numFmtId="167" fontId="3" fillId="3" borderId="1" xfId="0" applyNumberFormat="1" applyFont="1" applyFill="1" applyBorder="1"/>
    <xf numFmtId="167" fontId="3" fillId="0" borderId="0" xfId="7" applyNumberFormat="1" applyFont="1" applyFill="1" applyBorder="1"/>
    <xf numFmtId="172" fontId="0" fillId="0" borderId="0" xfId="1" applyNumberFormat="1" applyFont="1"/>
    <xf numFmtId="14" fontId="22" fillId="0" borderId="0" xfId="1" applyNumberFormat="1" applyFont="1" applyAlignment="1">
      <alignment horizontal="left"/>
    </xf>
    <xf numFmtId="3" fontId="22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0" fontId="25" fillId="0" borderId="0" xfId="14" applyFont="1"/>
    <xf numFmtId="0" fontId="26" fillId="0" borderId="0" xfId="14" applyFont="1"/>
    <xf numFmtId="172" fontId="0" fillId="0" borderId="2" xfId="1" applyNumberFormat="1" applyFont="1" applyBorder="1"/>
    <xf numFmtId="167" fontId="3" fillId="0" borderId="2" xfId="0" applyNumberFormat="1" applyFont="1" applyBorder="1"/>
    <xf numFmtId="0" fontId="0" fillId="0" borderId="0" xfId="0" applyBorder="1"/>
    <xf numFmtId="0" fontId="0" fillId="0" borderId="2" xfId="0" applyBorder="1"/>
    <xf numFmtId="167" fontId="0" fillId="0" borderId="0" xfId="0" applyNumberFormat="1"/>
    <xf numFmtId="180" fontId="0" fillId="0" borderId="0" xfId="0" applyNumberFormat="1"/>
    <xf numFmtId="0" fontId="2" fillId="0" borderId="0" xfId="0" applyFont="1"/>
    <xf numFmtId="0" fontId="2" fillId="0" borderId="2" xfId="0" applyFont="1" applyBorder="1"/>
    <xf numFmtId="180" fontId="0" fillId="0" borderId="2" xfId="0" applyNumberFormat="1" applyBorder="1"/>
    <xf numFmtId="172" fontId="0" fillId="0" borderId="0" xfId="1" applyNumberFormat="1" applyFont="1" applyBorder="1"/>
    <xf numFmtId="0" fontId="26" fillId="0" borderId="0" xfId="12" applyFont="1" applyAlignment="1">
      <alignment horizontal="left"/>
    </xf>
    <xf numFmtId="0" fontId="28" fillId="4" borderId="3" xfId="0" applyFont="1" applyFill="1" applyBorder="1"/>
    <xf numFmtId="0" fontId="28" fillId="4" borderId="3" xfId="0" applyFont="1" applyFill="1" applyBorder="1" applyAlignment="1">
      <alignment horizontal="center"/>
    </xf>
    <xf numFmtId="0" fontId="28" fillId="4" borderId="4" xfId="0" applyFont="1" applyFill="1" applyBorder="1"/>
    <xf numFmtId="0" fontId="29" fillId="4" borderId="3" xfId="0" applyFont="1" applyFill="1" applyBorder="1"/>
    <xf numFmtId="5" fontId="3" fillId="2" borderId="5" xfId="10" applyNumberFormat="1" applyFont="1" applyFill="1" applyBorder="1"/>
    <xf numFmtId="0" fontId="31" fillId="2" borderId="1" xfId="0" applyFont="1" applyFill="1" applyBorder="1"/>
    <xf numFmtId="0" fontId="31" fillId="2" borderId="5" xfId="0" applyFont="1" applyFill="1" applyBorder="1"/>
    <xf numFmtId="3" fontId="3" fillId="2" borderId="6" xfId="7" applyNumberFormat="1" applyFont="1" applyFill="1" applyBorder="1"/>
    <xf numFmtId="3" fontId="5" fillId="2" borderId="7" xfId="4" applyNumberFormat="1" applyFont="1" applyFill="1" applyBorder="1"/>
    <xf numFmtId="3" fontId="5" fillId="2" borderId="7" xfId="10" applyNumberFormat="1" applyFont="1" applyFill="1" applyBorder="1" applyAlignment="1">
      <alignment horizontal="center"/>
    </xf>
    <xf numFmtId="14" fontId="2" fillId="2" borderId="5" xfId="0" applyNumberFormat="1" applyFont="1" applyFill="1" applyBorder="1"/>
    <xf numFmtId="3" fontId="2" fillId="2" borderId="8" xfId="0" applyNumberFormat="1" applyFont="1" applyFill="1" applyBorder="1"/>
    <xf numFmtId="3" fontId="3" fillId="2" borderId="7" xfId="4" applyNumberFormat="1" applyFont="1" applyFill="1" applyBorder="1"/>
    <xf numFmtId="3" fontId="3" fillId="2" borderId="1" xfId="4" applyNumberFormat="1" applyFont="1" applyFill="1" applyBorder="1"/>
    <xf numFmtId="3" fontId="3" fillId="0" borderId="0" xfId="4" applyNumberFormat="1" applyFont="1"/>
    <xf numFmtId="3" fontId="3" fillId="0" borderId="0" xfId="10" applyNumberFormat="1" applyFont="1" applyAlignment="1">
      <alignment horizontal="center"/>
    </xf>
    <xf numFmtId="5" fontId="32" fillId="0" borderId="0" xfId="10" applyNumberFormat="1" applyFont="1"/>
    <xf numFmtId="167" fontId="3" fillId="0" borderId="0" xfId="4" applyNumberFormat="1" applyFont="1"/>
    <xf numFmtId="0" fontId="31" fillId="0" borderId="0" xfId="0" applyFont="1"/>
    <xf numFmtId="164" fontId="3" fillId="0" borderId="1" xfId="10" applyNumberFormat="1" applyFont="1" applyBorder="1" applyAlignment="1">
      <alignment horizontal="center"/>
    </xf>
    <xf numFmtId="17" fontId="3" fillId="0" borderId="1" xfId="10" applyNumberFormat="1" applyFont="1" applyBorder="1" applyAlignment="1">
      <alignment horizontal="center"/>
    </xf>
    <xf numFmtId="17" fontId="3" fillId="0" borderId="5" xfId="10" applyNumberFormat="1" applyFont="1" applyBorder="1" applyAlignment="1">
      <alignment horizontal="center"/>
    </xf>
    <xf numFmtId="17" fontId="6" fillId="0" borderId="0" xfId="10" applyNumberFormat="1" applyFont="1" applyBorder="1" applyAlignment="1">
      <alignment horizontal="center"/>
    </xf>
    <xf numFmtId="5" fontId="30" fillId="0" borderId="0" xfId="10" applyNumberFormat="1" applyFont="1" applyFill="1" applyBorder="1" applyAlignment="1"/>
    <xf numFmtId="0" fontId="27" fillId="0" borderId="0" xfId="0" applyFont="1" applyFill="1" applyBorder="1" applyAlignment="1"/>
    <xf numFmtId="17" fontId="5" fillId="0" borderId="1" xfId="10" applyNumberFormat="1" applyFont="1" applyBorder="1" applyAlignment="1">
      <alignment horizontal="center"/>
    </xf>
    <xf numFmtId="172" fontId="2" fillId="0" borderId="0" xfId="1" applyNumberFormat="1" applyFont="1" applyBorder="1"/>
    <xf numFmtId="0" fontId="29" fillId="4" borderId="0" xfId="0" applyFont="1" applyFill="1" applyBorder="1"/>
    <xf numFmtId="167" fontId="2" fillId="0" borderId="0" xfId="4" applyNumberFormat="1" applyFont="1"/>
    <xf numFmtId="3" fontId="3" fillId="3" borderId="1" xfId="0" applyNumberFormat="1" applyFont="1" applyFill="1" applyBorder="1"/>
    <xf numFmtId="167" fontId="24" fillId="0" borderId="0" xfId="0" applyNumberFormat="1" applyFont="1" applyAlignment="1" applyProtection="1">
      <alignment horizontal="left"/>
      <protection locked="0"/>
    </xf>
    <xf numFmtId="167" fontId="2" fillId="0" borderId="0" xfId="10" applyNumberFormat="1" applyFont="1"/>
    <xf numFmtId="9" fontId="2" fillId="0" borderId="0" xfId="10" applyNumberFormat="1" applyFont="1"/>
    <xf numFmtId="9" fontId="2" fillId="0" borderId="0" xfId="4" applyNumberFormat="1" applyFont="1"/>
    <xf numFmtId="9" fontId="0" fillId="0" borderId="0" xfId="0" applyNumberFormat="1"/>
    <xf numFmtId="0" fontId="3" fillId="0" borderId="0" xfId="0" applyFont="1" applyBorder="1"/>
    <xf numFmtId="0" fontId="28" fillId="4" borderId="7" xfId="0" applyFont="1" applyFill="1" applyBorder="1" applyAlignment="1">
      <alignment horizontal="center"/>
    </xf>
    <xf numFmtId="167" fontId="3" fillId="0" borderId="0" xfId="0" applyNumberFormat="1" applyFont="1" applyBorder="1"/>
    <xf numFmtId="0" fontId="3" fillId="0" borderId="2" xfId="0" applyFont="1" applyBorder="1"/>
    <xf numFmtId="16" fontId="0" fillId="0" borderId="0" xfId="0" applyNumberFormat="1"/>
    <xf numFmtId="5" fontId="0" fillId="0" borderId="0" xfId="0" applyNumberFormat="1"/>
    <xf numFmtId="5" fontId="0" fillId="0" borderId="0" xfId="1" applyNumberFormat="1" applyFont="1"/>
    <xf numFmtId="5" fontId="0" fillId="0" borderId="2" xfId="0" applyNumberFormat="1" applyBorder="1"/>
    <xf numFmtId="5" fontId="0" fillId="0" borderId="2" xfId="1" applyNumberFormat="1" applyFont="1" applyBorder="1"/>
    <xf numFmtId="17" fontId="5" fillId="0" borderId="0" xfId="10" applyNumberFormat="1" applyFont="1" applyBorder="1" applyAlignment="1">
      <alignment horizontal="center"/>
    </xf>
    <xf numFmtId="164" fontId="3" fillId="0" borderId="0" xfId="10" applyNumberFormat="1" applyFont="1" applyBorder="1" applyAlignment="1">
      <alignment horizontal="center"/>
    </xf>
    <xf numFmtId="17" fontId="3" fillId="0" borderId="0" xfId="10" applyNumberFormat="1" applyFont="1" applyBorder="1" applyAlignment="1">
      <alignment horizontal="center"/>
    </xf>
    <xf numFmtId="179" fontId="2" fillId="0" borderId="0" xfId="10" applyNumberFormat="1" applyFont="1"/>
    <xf numFmtId="179" fontId="2" fillId="0" borderId="0" xfId="4" applyNumberFormat="1" applyFont="1"/>
    <xf numFmtId="179" fontId="0" fillId="0" borderId="0" xfId="0" applyNumberFormat="1"/>
    <xf numFmtId="183" fontId="2" fillId="0" borderId="0" xfId="4" applyNumberFormat="1" applyFont="1"/>
    <xf numFmtId="185" fontId="2" fillId="0" borderId="0" xfId="4" applyNumberFormat="1" applyFont="1"/>
    <xf numFmtId="0" fontId="5" fillId="0" borderId="0" xfId="0" applyNumberFormat="1" applyFont="1" applyAlignment="1" applyProtection="1">
      <alignment horizontal="center"/>
      <protection locked="0"/>
    </xf>
    <xf numFmtId="167" fontId="5" fillId="0" borderId="0" xfId="10" applyNumberFormat="1" applyFont="1"/>
    <xf numFmtId="167" fontId="5" fillId="0" borderId="0" xfId="4" applyNumberFormat="1" applyFont="1"/>
    <xf numFmtId="167" fontId="3" fillId="0" borderId="0" xfId="0" applyNumberFormat="1" applyFont="1" applyAlignment="1" applyProtection="1">
      <alignment horizontal="left"/>
      <protection locked="0"/>
    </xf>
    <xf numFmtId="167" fontId="3" fillId="0" borderId="0" xfId="10" applyNumberFormat="1" applyFont="1"/>
    <xf numFmtId="167" fontId="3" fillId="0" borderId="0" xfId="0" applyNumberFormat="1" applyFont="1"/>
    <xf numFmtId="9" fontId="24" fillId="0" borderId="0" xfId="0" applyNumberFormat="1" applyFont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5" fontId="30" fillId="4" borderId="3" xfId="10" applyNumberFormat="1" applyFont="1" applyFill="1" applyBorder="1" applyAlignment="1"/>
    <xf numFmtId="0" fontId="27" fillId="4" borderId="3" xfId="0" applyFont="1" applyFill="1" applyBorder="1" applyAlignment="1"/>
  </cellXfs>
  <cellStyles count="15">
    <cellStyle name="Comma" xfId="1" builtinId="3"/>
    <cellStyle name="Comma_BP#4" xfId="2"/>
    <cellStyle name="Currency" xfId="3" builtinId="4"/>
    <cellStyle name="Currency_Capital" xfId="4"/>
    <cellStyle name="Currency_Finance &amp; Admin" xfId="5"/>
    <cellStyle name="Currency_Marketing (2)" xfId="6"/>
    <cellStyle name="Currency_Sheet1 (2)" xfId="7"/>
    <cellStyle name="Currency_Technology" xfId="8"/>
    <cellStyle name="Normal" xfId="0" builtinId="0"/>
    <cellStyle name="Normal_BP#4" xfId="9"/>
    <cellStyle name="Normal_Capital" xfId="10"/>
    <cellStyle name="Normal_Finance &amp; Admin" xfId="11"/>
    <cellStyle name="Normal_Marketing (2)" xfId="12"/>
    <cellStyle name="Normal_Sheet1 (2)" xfId="13"/>
    <cellStyle name="Normal_Technology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Projections</a:t>
            </a:r>
          </a:p>
        </c:rich>
      </c:tx>
      <c:layout>
        <c:manualLayout>
          <c:xMode val="edge"/>
          <c:yMode val="edge"/>
          <c:x val="0.32358713227736863"/>
          <c:y val="3.8661092249792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643121852840535"/>
          <c:y val="0.22423433504879869"/>
          <c:w val="0.69595624429504399"/>
          <c:h val="0.4510460762475835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'Rev-Quarterly'!$B$3:$B$14</c:f>
              <c:strCache>
                <c:ptCount val="12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  <c:pt idx="4">
                  <c:v>Q1 2002</c:v>
                </c:pt>
                <c:pt idx="5">
                  <c:v>Q2 2002</c:v>
                </c:pt>
                <c:pt idx="6">
                  <c:v>Q3 2002</c:v>
                </c:pt>
                <c:pt idx="7">
                  <c:v>Q4 2002</c:v>
                </c:pt>
                <c:pt idx="8">
                  <c:v>Q1 2003</c:v>
                </c:pt>
                <c:pt idx="9">
                  <c:v>Q2 2003</c:v>
                </c:pt>
                <c:pt idx="10">
                  <c:v>Q3 2003</c:v>
                </c:pt>
                <c:pt idx="11">
                  <c:v>Q4 2003</c:v>
                </c:pt>
              </c:strCache>
            </c:strRef>
          </c:cat>
          <c:val>
            <c:numRef>
              <c:f>'Rev-Quarterly'!$C$3:$C$14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96000</c:v>
                </c:pt>
                <c:pt idx="4">
                  <c:v>297333.33333333337</c:v>
                </c:pt>
                <c:pt idx="5">
                  <c:v>625333.33333333337</c:v>
                </c:pt>
                <c:pt idx="6">
                  <c:v>1221333.3333333335</c:v>
                </c:pt>
                <c:pt idx="7">
                  <c:v>1928000</c:v>
                </c:pt>
                <c:pt idx="8">
                  <c:v>2524000</c:v>
                </c:pt>
                <c:pt idx="9">
                  <c:v>2900000</c:v>
                </c:pt>
                <c:pt idx="10">
                  <c:v>3116000</c:v>
                </c:pt>
                <c:pt idx="11">
                  <c:v>3284000.0000000005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909-B856-4211F84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82832"/>
        <c:axId val="1"/>
      </c:lineChart>
      <c:catAx>
        <c:axId val="166108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Range</a:t>
                </a:r>
              </a:p>
            </c:rich>
          </c:tx>
          <c:layout>
            <c:manualLayout>
              <c:xMode val="edge"/>
              <c:yMode val="edge"/>
              <c:x val="0.54635817309143642"/>
              <c:y val="0.87631809099530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 Amount</a:t>
                </a:r>
              </a:p>
            </c:rich>
          </c:tx>
          <c:layout>
            <c:manualLayout>
              <c:xMode val="edge"/>
              <c:yMode val="edge"/>
              <c:x val="3.0895253835527655E-2"/>
              <c:y val="0.29640170724841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08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Projections</a:t>
            </a:r>
          </a:p>
        </c:rich>
      </c:tx>
      <c:layout>
        <c:manualLayout>
          <c:xMode val="edge"/>
          <c:yMode val="edge"/>
          <c:x val="0.37131376328446314"/>
          <c:y val="3.7534800335573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94197994462375"/>
          <c:y val="0.24397620218123081"/>
          <c:w val="0.71304077252235565"/>
          <c:h val="0.40483963219083352"/>
        </c:manualLayout>
      </c:layout>
      <c:areaChart>
        <c:grouping val="stacked"/>
        <c:varyColors val="0"/>
        <c:ser>
          <c:idx val="0"/>
          <c:order val="0"/>
          <c:spPr>
            <a:noFill/>
            <a:ln w="25400">
              <a:solidFill>
                <a:srgbClr val="00008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'Cost-Quarterly'!$F$3:$F$12</c:f>
              <c:numCache>
                <c:formatCode>"$"#,##0</c:formatCode>
                <c:ptCount val="10"/>
                <c:pt idx="0">
                  <c:v>768500</c:v>
                </c:pt>
                <c:pt idx="1">
                  <c:v>1000766.6666666666</c:v>
                </c:pt>
                <c:pt idx="2">
                  <c:v>1306683.3333333335</c:v>
                </c:pt>
                <c:pt idx="3">
                  <c:v>1424933.3333333335</c:v>
                </c:pt>
                <c:pt idx="4">
                  <c:v>1343933.3333333335</c:v>
                </c:pt>
                <c:pt idx="5">
                  <c:v>1424433.3333333335</c:v>
                </c:pt>
                <c:pt idx="6">
                  <c:v>1718600</c:v>
                </c:pt>
                <c:pt idx="7">
                  <c:v>1568600</c:v>
                </c:pt>
                <c:pt idx="8">
                  <c:v>1450600</c:v>
                </c:pt>
                <c:pt idx="9">
                  <c:v>1533600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1-4B83-827B-C98EB794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89072"/>
        <c:axId val="1"/>
      </c:areaChart>
      <c:catAx>
        <c:axId val="16610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
 Q4 2000 - Q1 2003</a:t>
                </a:r>
              </a:p>
            </c:rich>
          </c:tx>
          <c:layout>
            <c:manualLayout>
              <c:xMode val="edge"/>
              <c:yMode val="edge"/>
              <c:x val="0.42456992056829057"/>
              <c:y val="0.8150413787153204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9586754046570771E-2"/>
              <c:y val="0.388753289189873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089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vs. Revenue Projections</a:t>
            </a:r>
          </a:p>
        </c:rich>
      </c:tx>
      <c:layout>
        <c:manualLayout>
          <c:xMode val="edge"/>
          <c:yMode val="edge"/>
          <c:x val="0.33255508395517552"/>
          <c:y val="3.8661092249792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5520794600746"/>
          <c:y val="0.23969877194871586"/>
          <c:w val="0.65090852731440063"/>
          <c:h val="0.54125529149710028"/>
        </c:manualLayout>
      </c:layout>
      <c:lineChart>
        <c:grouping val="standard"/>
        <c:varyColors val="0"/>
        <c:ser>
          <c:idx val="0"/>
          <c:order val="0"/>
          <c:tx>
            <c:v>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'Cost vs. Rev'!$C$3:$C$14</c:f>
              <c:numCache>
                <c:formatCode>"$"#,##0_);\("$"#,##0\)</c:formatCode>
                <c:ptCount val="12"/>
                <c:pt idx="0">
                  <c:v>768500</c:v>
                </c:pt>
                <c:pt idx="1">
                  <c:v>1000766.6666666666</c:v>
                </c:pt>
                <c:pt idx="2">
                  <c:v>1306683.3333333335</c:v>
                </c:pt>
                <c:pt idx="3">
                  <c:v>1424933.3333333335</c:v>
                </c:pt>
                <c:pt idx="4">
                  <c:v>1343933.3333333335</c:v>
                </c:pt>
                <c:pt idx="5">
                  <c:v>1424433.3333333335</c:v>
                </c:pt>
                <c:pt idx="6">
                  <c:v>1718600</c:v>
                </c:pt>
                <c:pt idx="7">
                  <c:v>1568600</c:v>
                </c:pt>
                <c:pt idx="8">
                  <c:v>1450600</c:v>
                </c:pt>
                <c:pt idx="9">
                  <c:v>1533600</c:v>
                </c:pt>
                <c:pt idx="10">
                  <c:v>1468600</c:v>
                </c:pt>
                <c:pt idx="11">
                  <c:v>1553600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DAC-94A4-147CCA7FF105}"/>
            </c:ext>
          </c:extLst>
        </c:ser>
        <c:ser>
          <c:idx val="1"/>
          <c:order val="1"/>
          <c:tx>
            <c:v>Revenue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'Cost vs. Rev'!$D$3:$D$14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96000</c:v>
                </c:pt>
                <c:pt idx="4">
                  <c:v>297333.33333333337</c:v>
                </c:pt>
                <c:pt idx="5">
                  <c:v>625333.33333333337</c:v>
                </c:pt>
                <c:pt idx="6">
                  <c:v>1221333.3333333335</c:v>
                </c:pt>
                <c:pt idx="7">
                  <c:v>1928000</c:v>
                </c:pt>
                <c:pt idx="8">
                  <c:v>2524000</c:v>
                </c:pt>
                <c:pt idx="9">
                  <c:v>2900000</c:v>
                </c:pt>
                <c:pt idx="10">
                  <c:v>3116000</c:v>
                </c:pt>
                <c:pt idx="11">
                  <c:v>3284000.0000000005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4DAC-94A4-147CCA7FF105}"/>
            </c:ext>
          </c:extLst>
        </c:ser>
        <c:ser>
          <c:idx val="2"/>
          <c:order val="2"/>
          <c:tx>
            <c:v>Profit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'Cost vs. Rev'!$G$3:$G$14</c:f>
              <c:numCache>
                <c:formatCode>"$"#,##0_);\("$"#,##0\)</c:formatCode>
                <c:ptCount val="12"/>
                <c:pt idx="0">
                  <c:v>-768500</c:v>
                </c:pt>
                <c:pt idx="1">
                  <c:v>-1000766.6666666666</c:v>
                </c:pt>
                <c:pt idx="2">
                  <c:v>-1306683.3333333335</c:v>
                </c:pt>
                <c:pt idx="3">
                  <c:v>-1328933.3333333335</c:v>
                </c:pt>
                <c:pt idx="4">
                  <c:v>-1046600.0000000001</c:v>
                </c:pt>
                <c:pt idx="5">
                  <c:v>-799100.00000000012</c:v>
                </c:pt>
                <c:pt idx="6">
                  <c:v>-497266.66666666651</c:v>
                </c:pt>
                <c:pt idx="7">
                  <c:v>359400</c:v>
                </c:pt>
                <c:pt idx="8">
                  <c:v>1073400</c:v>
                </c:pt>
                <c:pt idx="9">
                  <c:v>1366400</c:v>
                </c:pt>
                <c:pt idx="10">
                  <c:v>1647400</c:v>
                </c:pt>
                <c:pt idx="11">
                  <c:v>1730400.0000000005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4DAC-94A4-147CCA7F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110672"/>
        <c:axId val="1"/>
      </c:lineChart>
      <c:catAx>
        <c:axId val="166111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Quarters:  Q1 2001 - Q4 2003</a:t>
                </a:r>
              </a:p>
            </c:rich>
          </c:tx>
          <c:layout>
            <c:manualLayout>
              <c:xMode val="edge"/>
              <c:yMode val="edge"/>
              <c:x val="0.41303104733222878"/>
              <c:y val="0.827347374145567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2.3669400993250933E-2"/>
              <c:y val="0.425272014747721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11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46537585635862"/>
          <c:y val="0.41496239014777692"/>
          <c:w val="0.13254864556220522"/>
          <c:h val="0.195882867398950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15</xdr:row>
      <xdr:rowOff>68580</xdr:rowOff>
    </xdr:from>
    <xdr:to>
      <xdr:col>8</xdr:col>
      <xdr:colOff>274320</xdr:colOff>
      <xdr:row>33</xdr:row>
      <xdr:rowOff>7620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230BCFC6-44CA-AE73-49D2-985752D47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0</xdr:colOff>
      <xdr:row>32</xdr:row>
      <xdr:rowOff>160020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4ED04CB-1E54-28EC-390E-1F92205E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15</xdr:row>
      <xdr:rowOff>160020</xdr:rowOff>
    </xdr:from>
    <xdr:to>
      <xdr:col>9</xdr:col>
      <xdr:colOff>381000</xdr:colOff>
      <xdr:row>33</xdr:row>
      <xdr:rowOff>99060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8499FF26-33C2-FFCE-CC4D-10A47967A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8"/>
  <sheetViews>
    <sheetView showGridLines="0" tabSelected="1"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6" sqref="A16"/>
    </sheetView>
  </sheetViews>
  <sheetFormatPr defaultRowHeight="13.2" x14ac:dyDescent="0.25"/>
  <cols>
    <col min="1" max="1" width="27.88671875" customWidth="1"/>
    <col min="2" max="2" width="12.5546875" bestFit="1" customWidth="1"/>
    <col min="3" max="3" width="10.88671875" style="69" bestFit="1" customWidth="1"/>
    <col min="4" max="4" width="12.109375" bestFit="1" customWidth="1"/>
    <col min="5" max="5" width="10.44140625" bestFit="1" customWidth="1"/>
    <col min="6" max="6" width="10" bestFit="1" customWidth="1"/>
    <col min="7" max="7" width="10.44140625" bestFit="1" customWidth="1"/>
    <col min="8" max="9" width="10" bestFit="1" customWidth="1"/>
    <col min="10" max="10" width="10.44140625" bestFit="1" customWidth="1"/>
    <col min="11" max="12" width="10" bestFit="1" customWidth="1"/>
    <col min="13" max="13" width="10.44140625" bestFit="1" customWidth="1"/>
    <col min="14" max="14" width="10" customWidth="1"/>
    <col min="15" max="15" width="10" bestFit="1" customWidth="1"/>
    <col min="16" max="37" width="10.44140625" bestFit="1" customWidth="1"/>
    <col min="38" max="39" width="8.88671875" customWidth="1"/>
    <col min="40" max="40" width="10.44140625" bestFit="1" customWidth="1"/>
  </cols>
  <sheetData>
    <row r="1" spans="1:40" ht="18" thickBot="1" x14ac:dyDescent="0.35">
      <c r="A1" s="151" t="s">
        <v>6</v>
      </c>
      <c r="B1" s="175"/>
      <c r="C1" s="52" t="s">
        <v>30</v>
      </c>
      <c r="D1" s="79">
        <v>36892</v>
      </c>
      <c r="E1" s="53"/>
      <c r="F1" s="53"/>
      <c r="G1" s="53"/>
      <c r="H1" s="53"/>
      <c r="I1" s="53"/>
      <c r="J1" s="53"/>
      <c r="K1" s="52"/>
      <c r="L1" s="52"/>
      <c r="M1" s="52"/>
      <c r="N1" s="52"/>
      <c r="O1" s="52"/>
    </row>
    <row r="2" spans="1:40" x14ac:dyDescent="0.25">
      <c r="A2" s="106"/>
      <c r="B2" s="106"/>
      <c r="C2" s="107"/>
      <c r="D2" s="108"/>
      <c r="E2" s="109"/>
      <c r="F2" s="110"/>
      <c r="G2" s="111"/>
      <c r="H2" s="110"/>
      <c r="I2" s="111"/>
      <c r="J2" s="111"/>
      <c r="K2" s="112"/>
      <c r="L2" s="112"/>
      <c r="M2" s="112"/>
      <c r="N2" s="112"/>
      <c r="O2" s="112"/>
    </row>
    <row r="3" spans="1:40" s="105" customFormat="1" x14ac:dyDescent="0.25">
      <c r="A3" s="113" t="s">
        <v>5</v>
      </c>
      <c r="B3" s="113" t="s">
        <v>91</v>
      </c>
      <c r="C3" s="114" t="s">
        <v>26</v>
      </c>
      <c r="D3" s="115" t="s">
        <v>47</v>
      </c>
      <c r="E3" s="104">
        <f>D1</f>
        <v>36892</v>
      </c>
      <c r="F3" s="104">
        <f>E3+31</f>
        <v>36923</v>
      </c>
      <c r="G3" s="104">
        <f>F3+31</f>
        <v>36954</v>
      </c>
      <c r="H3" s="104">
        <f>G3+31</f>
        <v>36985</v>
      </c>
      <c r="I3" s="104">
        <f t="shared" ref="I3:AN3" si="0">H3+31</f>
        <v>37016</v>
      </c>
      <c r="J3" s="104">
        <f t="shared" si="0"/>
        <v>37047</v>
      </c>
      <c r="K3" s="104">
        <f t="shared" si="0"/>
        <v>37078</v>
      </c>
      <c r="L3" s="104">
        <f t="shared" si="0"/>
        <v>37109</v>
      </c>
      <c r="M3" s="104">
        <f t="shared" si="0"/>
        <v>37140</v>
      </c>
      <c r="N3" s="104">
        <f t="shared" si="0"/>
        <v>37171</v>
      </c>
      <c r="O3" s="104">
        <f t="shared" si="0"/>
        <v>37202</v>
      </c>
      <c r="P3" s="104">
        <f t="shared" si="0"/>
        <v>37233</v>
      </c>
      <c r="Q3" s="104">
        <f t="shared" si="0"/>
        <v>37264</v>
      </c>
      <c r="R3" s="104">
        <f t="shared" si="0"/>
        <v>37295</v>
      </c>
      <c r="S3" s="104">
        <f t="shared" si="0"/>
        <v>37326</v>
      </c>
      <c r="T3" s="104">
        <f t="shared" si="0"/>
        <v>37357</v>
      </c>
      <c r="U3" s="104">
        <f t="shared" si="0"/>
        <v>37388</v>
      </c>
      <c r="V3" s="104">
        <f t="shared" si="0"/>
        <v>37419</v>
      </c>
      <c r="W3" s="104">
        <f t="shared" si="0"/>
        <v>37450</v>
      </c>
      <c r="X3" s="104">
        <f t="shared" si="0"/>
        <v>37481</v>
      </c>
      <c r="Y3" s="104">
        <f t="shared" si="0"/>
        <v>37512</v>
      </c>
      <c r="Z3" s="104">
        <f t="shared" si="0"/>
        <v>37543</v>
      </c>
      <c r="AA3" s="104">
        <f t="shared" si="0"/>
        <v>37574</v>
      </c>
      <c r="AB3" s="104">
        <f t="shared" si="0"/>
        <v>37605</v>
      </c>
      <c r="AC3" s="104">
        <f t="shared" si="0"/>
        <v>37636</v>
      </c>
      <c r="AD3" s="104">
        <f t="shared" si="0"/>
        <v>37667</v>
      </c>
      <c r="AE3" s="104">
        <f t="shared" si="0"/>
        <v>37698</v>
      </c>
      <c r="AF3" s="104">
        <f t="shared" si="0"/>
        <v>37729</v>
      </c>
      <c r="AG3" s="104">
        <f t="shared" si="0"/>
        <v>37760</v>
      </c>
      <c r="AH3" s="104">
        <f t="shared" si="0"/>
        <v>37791</v>
      </c>
      <c r="AI3" s="104">
        <f t="shared" si="0"/>
        <v>37822</v>
      </c>
      <c r="AJ3" s="104">
        <f t="shared" si="0"/>
        <v>37853</v>
      </c>
      <c r="AK3" s="104">
        <f t="shared" si="0"/>
        <v>37884</v>
      </c>
      <c r="AL3" s="104">
        <f t="shared" si="0"/>
        <v>37915</v>
      </c>
      <c r="AM3" s="104">
        <f t="shared" si="0"/>
        <v>37946</v>
      </c>
      <c r="AN3" s="104">
        <f t="shared" si="0"/>
        <v>37977</v>
      </c>
    </row>
    <row r="4" spans="1:40" x14ac:dyDescent="0.25">
      <c r="A4" s="52"/>
      <c r="B4" s="52"/>
      <c r="C4" s="7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40" ht="15.6" x14ac:dyDescent="0.3">
      <c r="A5" s="135" t="s">
        <v>27</v>
      </c>
      <c r="B5" s="135"/>
      <c r="C5" s="71"/>
      <c r="D5" s="81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40" x14ac:dyDescent="0.25">
      <c r="A6" t="s">
        <v>7</v>
      </c>
      <c r="B6">
        <v>0</v>
      </c>
      <c r="C6" s="70">
        <f>$D$1+B6*31</f>
        <v>36892</v>
      </c>
      <c r="D6" s="81">
        <v>140000</v>
      </c>
      <c r="E6" s="82">
        <f t="shared" ref="E6:E32" si="1">IF(E$3&gt;=$C6,$D6/12,0)</f>
        <v>11666.666666666666</v>
      </c>
      <c r="F6" s="82">
        <f t="shared" ref="F6:AH14" si="2">IF(F$3&gt;=$C6,$D6/12,0)</f>
        <v>11666.666666666666</v>
      </c>
      <c r="G6" s="82">
        <f t="shared" si="2"/>
        <v>11666.666666666666</v>
      </c>
      <c r="H6" s="82">
        <f t="shared" si="2"/>
        <v>11666.666666666666</v>
      </c>
      <c r="I6" s="82">
        <f t="shared" si="2"/>
        <v>11666.666666666666</v>
      </c>
      <c r="J6" s="82">
        <f t="shared" si="2"/>
        <v>11666.666666666666</v>
      </c>
      <c r="K6" s="82">
        <f t="shared" si="2"/>
        <v>11666.666666666666</v>
      </c>
      <c r="L6" s="82">
        <f t="shared" si="2"/>
        <v>11666.666666666666</v>
      </c>
      <c r="M6" s="82">
        <f t="shared" si="2"/>
        <v>11666.666666666666</v>
      </c>
      <c r="N6" s="82">
        <f t="shared" si="2"/>
        <v>11666.666666666666</v>
      </c>
      <c r="O6" s="82">
        <f t="shared" si="2"/>
        <v>11666.666666666666</v>
      </c>
      <c r="P6" s="82">
        <f t="shared" si="2"/>
        <v>11666.666666666666</v>
      </c>
      <c r="Q6" s="82">
        <f t="shared" si="2"/>
        <v>11666.666666666666</v>
      </c>
      <c r="R6" s="82">
        <f t="shared" si="2"/>
        <v>11666.666666666666</v>
      </c>
      <c r="S6" s="82">
        <f t="shared" si="2"/>
        <v>11666.666666666666</v>
      </c>
      <c r="T6" s="82">
        <f t="shared" si="2"/>
        <v>11666.666666666666</v>
      </c>
      <c r="U6" s="82">
        <f t="shared" si="2"/>
        <v>11666.666666666666</v>
      </c>
      <c r="V6" s="82">
        <f t="shared" si="2"/>
        <v>11666.666666666666</v>
      </c>
      <c r="W6" s="82">
        <f t="shared" si="2"/>
        <v>11666.666666666666</v>
      </c>
      <c r="X6" s="82">
        <f t="shared" si="2"/>
        <v>11666.666666666666</v>
      </c>
      <c r="Y6" s="82">
        <f t="shared" si="2"/>
        <v>11666.666666666666</v>
      </c>
      <c r="Z6" s="82">
        <f t="shared" si="2"/>
        <v>11666.666666666666</v>
      </c>
      <c r="AA6" s="82">
        <f t="shared" si="2"/>
        <v>11666.666666666666</v>
      </c>
      <c r="AB6" s="82">
        <f t="shared" si="2"/>
        <v>11666.666666666666</v>
      </c>
      <c r="AC6" s="82">
        <f t="shared" si="2"/>
        <v>11666.666666666666</v>
      </c>
      <c r="AD6" s="82">
        <f t="shared" si="2"/>
        <v>11666.666666666666</v>
      </c>
      <c r="AE6" s="82">
        <f t="shared" si="2"/>
        <v>11666.666666666666</v>
      </c>
      <c r="AF6" s="82">
        <f t="shared" si="2"/>
        <v>11666.666666666666</v>
      </c>
      <c r="AG6" s="82">
        <f t="shared" si="2"/>
        <v>11666.666666666666</v>
      </c>
      <c r="AH6" s="82">
        <f t="shared" si="2"/>
        <v>11666.666666666666</v>
      </c>
      <c r="AI6" s="82">
        <f t="shared" ref="AI6:AN21" si="3">IF(AI$3&gt;=$C6,$D6/12,0)</f>
        <v>11666.666666666666</v>
      </c>
      <c r="AJ6" s="82">
        <f t="shared" si="3"/>
        <v>11666.666666666666</v>
      </c>
      <c r="AK6" s="82">
        <f t="shared" si="3"/>
        <v>11666.666666666666</v>
      </c>
      <c r="AL6" s="82">
        <f t="shared" si="3"/>
        <v>11666.666666666666</v>
      </c>
      <c r="AM6" s="82">
        <f t="shared" si="3"/>
        <v>11666.666666666666</v>
      </c>
      <c r="AN6" s="82">
        <f t="shared" si="3"/>
        <v>11666.666666666666</v>
      </c>
    </row>
    <row r="7" spans="1:40" x14ac:dyDescent="0.25">
      <c r="A7" s="54" t="s">
        <v>8</v>
      </c>
      <c r="B7" s="54">
        <v>2</v>
      </c>
      <c r="C7" s="70">
        <f t="shared" ref="C7:C32" si="4">$D$1+B7*31</f>
        <v>36954</v>
      </c>
      <c r="D7" s="81">
        <v>90000</v>
      </c>
      <c r="E7" s="82">
        <f t="shared" si="1"/>
        <v>0</v>
      </c>
      <c r="F7" s="82">
        <f t="shared" ref="F7:T7" si="5">IF(F$3&gt;=$C7,$D7/12,0)</f>
        <v>0</v>
      </c>
      <c r="G7" s="82">
        <f t="shared" si="5"/>
        <v>7500</v>
      </c>
      <c r="H7" s="82">
        <f t="shared" si="5"/>
        <v>7500</v>
      </c>
      <c r="I7" s="82">
        <f t="shared" si="5"/>
        <v>7500</v>
      </c>
      <c r="J7" s="82">
        <f t="shared" si="5"/>
        <v>7500</v>
      </c>
      <c r="K7" s="82">
        <f t="shared" si="5"/>
        <v>7500</v>
      </c>
      <c r="L7" s="82">
        <f t="shared" si="5"/>
        <v>7500</v>
      </c>
      <c r="M7" s="82">
        <f t="shared" si="5"/>
        <v>7500</v>
      </c>
      <c r="N7" s="82">
        <f t="shared" si="5"/>
        <v>7500</v>
      </c>
      <c r="O7" s="82">
        <f t="shared" si="5"/>
        <v>7500</v>
      </c>
      <c r="P7" s="82">
        <f t="shared" si="5"/>
        <v>7500</v>
      </c>
      <c r="Q7" s="82">
        <f t="shared" si="5"/>
        <v>7500</v>
      </c>
      <c r="R7" s="82">
        <f t="shared" si="5"/>
        <v>7500</v>
      </c>
      <c r="S7" s="82">
        <f t="shared" si="5"/>
        <v>7500</v>
      </c>
      <c r="T7" s="82">
        <f t="shared" si="5"/>
        <v>7500</v>
      </c>
      <c r="U7" s="82">
        <f t="shared" si="2"/>
        <v>7500</v>
      </c>
      <c r="V7" s="82">
        <f t="shared" si="2"/>
        <v>7500</v>
      </c>
      <c r="W7" s="82">
        <f t="shared" si="2"/>
        <v>7500</v>
      </c>
      <c r="X7" s="82">
        <f t="shared" si="2"/>
        <v>7500</v>
      </c>
      <c r="Y7" s="82">
        <f t="shared" si="2"/>
        <v>7500</v>
      </c>
      <c r="Z7" s="82">
        <f t="shared" si="2"/>
        <v>7500</v>
      </c>
      <c r="AA7" s="82">
        <f t="shared" si="2"/>
        <v>7500</v>
      </c>
      <c r="AB7" s="82">
        <f t="shared" si="2"/>
        <v>7500</v>
      </c>
      <c r="AC7" s="82">
        <f t="shared" si="2"/>
        <v>7500</v>
      </c>
      <c r="AD7" s="82">
        <f t="shared" si="2"/>
        <v>7500</v>
      </c>
      <c r="AE7" s="82">
        <f t="shared" si="2"/>
        <v>7500</v>
      </c>
      <c r="AF7" s="82">
        <f t="shared" si="2"/>
        <v>7500</v>
      </c>
      <c r="AG7" s="82">
        <f t="shared" si="2"/>
        <v>7500</v>
      </c>
      <c r="AH7" s="82">
        <f t="shared" si="2"/>
        <v>7500</v>
      </c>
      <c r="AI7" s="82">
        <f t="shared" si="3"/>
        <v>7500</v>
      </c>
      <c r="AJ7" s="82">
        <f t="shared" si="3"/>
        <v>7500</v>
      </c>
      <c r="AK7" s="82">
        <f t="shared" si="3"/>
        <v>7500</v>
      </c>
      <c r="AL7" s="82">
        <f t="shared" si="3"/>
        <v>7500</v>
      </c>
      <c r="AM7" s="82">
        <f t="shared" si="3"/>
        <v>7500</v>
      </c>
      <c r="AN7" s="82">
        <f t="shared" si="3"/>
        <v>7500</v>
      </c>
    </row>
    <row r="8" spans="1:40" x14ac:dyDescent="0.25">
      <c r="A8" s="54" t="s">
        <v>115</v>
      </c>
      <c r="B8" s="54">
        <v>0</v>
      </c>
      <c r="C8" s="70">
        <f t="shared" si="4"/>
        <v>36892</v>
      </c>
      <c r="D8" s="81">
        <v>100000</v>
      </c>
      <c r="E8" s="82">
        <f t="shared" si="1"/>
        <v>8333.3333333333339</v>
      </c>
      <c r="F8" s="82">
        <f t="shared" si="2"/>
        <v>8333.3333333333339</v>
      </c>
      <c r="G8" s="82">
        <f t="shared" si="2"/>
        <v>8333.3333333333339</v>
      </c>
      <c r="H8" s="82">
        <f t="shared" si="2"/>
        <v>8333.3333333333339</v>
      </c>
      <c r="I8" s="82">
        <f t="shared" si="2"/>
        <v>8333.3333333333339</v>
      </c>
      <c r="J8" s="82">
        <f t="shared" si="2"/>
        <v>8333.3333333333339</v>
      </c>
      <c r="K8" s="82">
        <f t="shared" si="2"/>
        <v>8333.3333333333339</v>
      </c>
      <c r="L8" s="82">
        <f t="shared" si="2"/>
        <v>8333.3333333333339</v>
      </c>
      <c r="M8" s="82">
        <f t="shared" si="2"/>
        <v>8333.3333333333339</v>
      </c>
      <c r="N8" s="82">
        <f t="shared" si="2"/>
        <v>8333.3333333333339</v>
      </c>
      <c r="O8" s="82">
        <f t="shared" si="2"/>
        <v>8333.3333333333339</v>
      </c>
      <c r="P8" s="82">
        <f t="shared" si="2"/>
        <v>8333.3333333333339</v>
      </c>
      <c r="Q8" s="82">
        <f t="shared" si="2"/>
        <v>8333.3333333333339</v>
      </c>
      <c r="R8" s="82">
        <f t="shared" si="2"/>
        <v>8333.3333333333339</v>
      </c>
      <c r="S8" s="82">
        <f t="shared" si="2"/>
        <v>8333.3333333333339</v>
      </c>
      <c r="T8" s="82">
        <f t="shared" si="2"/>
        <v>8333.3333333333339</v>
      </c>
      <c r="U8" s="82">
        <f t="shared" si="2"/>
        <v>8333.3333333333339</v>
      </c>
      <c r="V8" s="82">
        <f t="shared" si="2"/>
        <v>8333.3333333333339</v>
      </c>
      <c r="W8" s="82">
        <f t="shared" si="2"/>
        <v>8333.3333333333339</v>
      </c>
      <c r="X8" s="82">
        <f t="shared" si="2"/>
        <v>8333.3333333333339</v>
      </c>
      <c r="Y8" s="82">
        <f t="shared" si="2"/>
        <v>8333.3333333333339</v>
      </c>
      <c r="Z8" s="82">
        <f t="shared" si="2"/>
        <v>8333.3333333333339</v>
      </c>
      <c r="AA8" s="82">
        <f t="shared" si="2"/>
        <v>8333.3333333333339</v>
      </c>
      <c r="AB8" s="82">
        <f t="shared" si="2"/>
        <v>8333.3333333333339</v>
      </c>
      <c r="AC8" s="82">
        <f t="shared" si="2"/>
        <v>8333.3333333333339</v>
      </c>
      <c r="AD8" s="82">
        <f t="shared" si="2"/>
        <v>8333.3333333333339</v>
      </c>
      <c r="AE8" s="82">
        <f t="shared" si="2"/>
        <v>8333.3333333333339</v>
      </c>
      <c r="AF8" s="82">
        <f t="shared" si="2"/>
        <v>8333.3333333333339</v>
      </c>
      <c r="AG8" s="82">
        <f t="shared" si="2"/>
        <v>8333.3333333333339</v>
      </c>
      <c r="AH8" s="82">
        <f t="shared" si="2"/>
        <v>8333.3333333333339</v>
      </c>
      <c r="AI8" s="82">
        <f t="shared" si="3"/>
        <v>8333.3333333333339</v>
      </c>
      <c r="AJ8" s="82">
        <f t="shared" si="3"/>
        <v>8333.3333333333339</v>
      </c>
      <c r="AK8" s="82">
        <f t="shared" si="3"/>
        <v>8333.3333333333339</v>
      </c>
      <c r="AL8" s="82">
        <f t="shared" si="3"/>
        <v>8333.3333333333339</v>
      </c>
      <c r="AM8" s="82">
        <f t="shared" si="3"/>
        <v>8333.3333333333339</v>
      </c>
      <c r="AN8" s="82">
        <f t="shared" si="3"/>
        <v>8333.3333333333339</v>
      </c>
    </row>
    <row r="9" spans="1:40" x14ac:dyDescent="0.25">
      <c r="A9" s="54" t="s">
        <v>80</v>
      </c>
      <c r="B9" s="54">
        <v>0</v>
      </c>
      <c r="C9" s="70">
        <f t="shared" si="4"/>
        <v>36892</v>
      </c>
      <c r="D9" s="81">
        <v>75000</v>
      </c>
      <c r="E9" s="82">
        <f t="shared" si="1"/>
        <v>6250</v>
      </c>
      <c r="F9" s="82">
        <f t="shared" si="2"/>
        <v>6250</v>
      </c>
      <c r="G9" s="82">
        <f t="shared" si="2"/>
        <v>6250</v>
      </c>
      <c r="H9" s="82">
        <f t="shared" si="2"/>
        <v>6250</v>
      </c>
      <c r="I9" s="82">
        <f t="shared" si="2"/>
        <v>6250</v>
      </c>
      <c r="J9" s="82">
        <f t="shared" si="2"/>
        <v>6250</v>
      </c>
      <c r="K9" s="82">
        <f t="shared" si="2"/>
        <v>6250</v>
      </c>
      <c r="L9" s="82">
        <f t="shared" si="2"/>
        <v>6250</v>
      </c>
      <c r="M9" s="82">
        <f t="shared" si="2"/>
        <v>6250</v>
      </c>
      <c r="N9" s="82">
        <f t="shared" si="2"/>
        <v>6250</v>
      </c>
      <c r="O9" s="82">
        <f t="shared" si="2"/>
        <v>6250</v>
      </c>
      <c r="P9" s="82">
        <f t="shared" si="2"/>
        <v>6250</v>
      </c>
      <c r="Q9" s="82">
        <f t="shared" si="2"/>
        <v>6250</v>
      </c>
      <c r="R9" s="82">
        <f t="shared" si="2"/>
        <v>6250</v>
      </c>
      <c r="S9" s="82">
        <f t="shared" si="2"/>
        <v>6250</v>
      </c>
      <c r="T9" s="82">
        <f t="shared" si="2"/>
        <v>6250</v>
      </c>
      <c r="U9" s="82">
        <f t="shared" si="2"/>
        <v>6250</v>
      </c>
      <c r="V9" s="82">
        <f t="shared" si="2"/>
        <v>6250</v>
      </c>
      <c r="W9" s="82">
        <f t="shared" si="2"/>
        <v>6250</v>
      </c>
      <c r="X9" s="82">
        <f t="shared" si="2"/>
        <v>6250</v>
      </c>
      <c r="Y9" s="82">
        <f t="shared" si="2"/>
        <v>6250</v>
      </c>
      <c r="Z9" s="82">
        <f t="shared" si="2"/>
        <v>6250</v>
      </c>
      <c r="AA9" s="82">
        <f t="shared" si="2"/>
        <v>6250</v>
      </c>
      <c r="AB9" s="82">
        <f t="shared" si="2"/>
        <v>6250</v>
      </c>
      <c r="AC9" s="82">
        <f t="shared" si="2"/>
        <v>6250</v>
      </c>
      <c r="AD9" s="82">
        <f t="shared" si="2"/>
        <v>6250</v>
      </c>
      <c r="AE9" s="82">
        <f t="shared" si="2"/>
        <v>6250</v>
      </c>
      <c r="AF9" s="82">
        <f t="shared" si="2"/>
        <v>6250</v>
      </c>
      <c r="AG9" s="82">
        <f t="shared" si="2"/>
        <v>6250</v>
      </c>
      <c r="AH9" s="82">
        <f t="shared" si="2"/>
        <v>6250</v>
      </c>
      <c r="AI9" s="82">
        <f t="shared" si="3"/>
        <v>6250</v>
      </c>
      <c r="AJ9" s="82">
        <f t="shared" si="3"/>
        <v>6250</v>
      </c>
      <c r="AK9" s="82">
        <f t="shared" si="3"/>
        <v>6250</v>
      </c>
      <c r="AL9" s="82">
        <f t="shared" si="3"/>
        <v>6250</v>
      </c>
      <c r="AM9" s="82">
        <f t="shared" si="3"/>
        <v>6250</v>
      </c>
      <c r="AN9" s="82">
        <f t="shared" si="3"/>
        <v>6250</v>
      </c>
    </row>
    <row r="10" spans="1:40" x14ac:dyDescent="0.25">
      <c r="A10" s="54" t="s">
        <v>128</v>
      </c>
      <c r="B10" s="54">
        <v>6</v>
      </c>
      <c r="C10" s="70">
        <f t="shared" si="4"/>
        <v>37078</v>
      </c>
      <c r="D10" s="81">
        <v>75000</v>
      </c>
      <c r="E10" s="82">
        <f t="shared" si="1"/>
        <v>0</v>
      </c>
      <c r="F10" s="82">
        <f t="shared" si="2"/>
        <v>0</v>
      </c>
      <c r="G10" s="82">
        <f t="shared" si="2"/>
        <v>0</v>
      </c>
      <c r="H10" s="82">
        <f t="shared" si="2"/>
        <v>0</v>
      </c>
      <c r="I10" s="82">
        <f t="shared" si="2"/>
        <v>0</v>
      </c>
      <c r="J10" s="82">
        <f t="shared" si="2"/>
        <v>0</v>
      </c>
      <c r="K10" s="82">
        <f t="shared" si="2"/>
        <v>6250</v>
      </c>
      <c r="L10" s="82">
        <f t="shared" si="2"/>
        <v>6250</v>
      </c>
      <c r="M10" s="82">
        <f t="shared" si="2"/>
        <v>6250</v>
      </c>
      <c r="N10" s="82">
        <f t="shared" si="2"/>
        <v>6250</v>
      </c>
      <c r="O10" s="82">
        <f t="shared" si="2"/>
        <v>6250</v>
      </c>
      <c r="P10" s="82">
        <f t="shared" si="2"/>
        <v>6250</v>
      </c>
      <c r="Q10" s="82">
        <f t="shared" si="2"/>
        <v>6250</v>
      </c>
      <c r="R10" s="82">
        <f t="shared" si="2"/>
        <v>6250</v>
      </c>
      <c r="S10" s="82">
        <f t="shared" si="2"/>
        <v>6250</v>
      </c>
      <c r="T10" s="82">
        <f t="shared" si="2"/>
        <v>6250</v>
      </c>
      <c r="U10" s="82">
        <f t="shared" si="2"/>
        <v>6250</v>
      </c>
      <c r="V10" s="82">
        <f t="shared" si="2"/>
        <v>6250</v>
      </c>
      <c r="W10" s="82">
        <f t="shared" si="2"/>
        <v>6250</v>
      </c>
      <c r="X10" s="82">
        <f t="shared" si="2"/>
        <v>6250</v>
      </c>
      <c r="Y10" s="82">
        <f t="shared" si="2"/>
        <v>6250</v>
      </c>
      <c r="Z10" s="82">
        <f t="shared" si="2"/>
        <v>6250</v>
      </c>
      <c r="AA10" s="82">
        <f t="shared" si="2"/>
        <v>6250</v>
      </c>
      <c r="AB10" s="82">
        <f t="shared" si="2"/>
        <v>6250</v>
      </c>
      <c r="AC10" s="82">
        <f t="shared" si="2"/>
        <v>6250</v>
      </c>
      <c r="AD10" s="82">
        <f t="shared" si="2"/>
        <v>6250</v>
      </c>
      <c r="AE10" s="82">
        <f t="shared" si="2"/>
        <v>6250</v>
      </c>
      <c r="AF10" s="82">
        <f t="shared" si="2"/>
        <v>6250</v>
      </c>
      <c r="AG10" s="82">
        <f t="shared" si="2"/>
        <v>6250</v>
      </c>
      <c r="AH10" s="82">
        <f t="shared" si="2"/>
        <v>6250</v>
      </c>
      <c r="AI10" s="82">
        <f t="shared" si="3"/>
        <v>6250</v>
      </c>
      <c r="AJ10" s="82">
        <f t="shared" si="3"/>
        <v>6250</v>
      </c>
      <c r="AK10" s="82">
        <f t="shared" si="3"/>
        <v>6250</v>
      </c>
      <c r="AL10" s="82">
        <f t="shared" si="3"/>
        <v>6250</v>
      </c>
      <c r="AM10" s="82">
        <f t="shared" si="3"/>
        <v>6250</v>
      </c>
      <c r="AN10" s="82">
        <f t="shared" si="3"/>
        <v>6250</v>
      </c>
    </row>
    <row r="11" spans="1:40" x14ac:dyDescent="0.25">
      <c r="A11" s="54" t="s">
        <v>64</v>
      </c>
      <c r="B11" s="54">
        <v>4</v>
      </c>
      <c r="C11" s="70">
        <f t="shared" si="4"/>
        <v>37016</v>
      </c>
      <c r="D11" s="81">
        <v>85000</v>
      </c>
      <c r="E11" s="82">
        <f t="shared" si="1"/>
        <v>0</v>
      </c>
      <c r="F11" s="82">
        <f t="shared" si="2"/>
        <v>0</v>
      </c>
      <c r="G11" s="82">
        <f t="shared" si="2"/>
        <v>0</v>
      </c>
      <c r="H11" s="82">
        <f t="shared" si="2"/>
        <v>0</v>
      </c>
      <c r="I11" s="82">
        <f t="shared" si="2"/>
        <v>7083.333333333333</v>
      </c>
      <c r="J11" s="82">
        <f t="shared" si="2"/>
        <v>7083.333333333333</v>
      </c>
      <c r="K11" s="82">
        <f t="shared" si="2"/>
        <v>7083.333333333333</v>
      </c>
      <c r="L11" s="82">
        <f t="shared" si="2"/>
        <v>7083.333333333333</v>
      </c>
      <c r="M11" s="82">
        <f t="shared" si="2"/>
        <v>7083.333333333333</v>
      </c>
      <c r="N11" s="82">
        <f t="shared" si="2"/>
        <v>7083.333333333333</v>
      </c>
      <c r="O11" s="82">
        <f t="shared" si="2"/>
        <v>7083.333333333333</v>
      </c>
      <c r="P11" s="82">
        <f t="shared" si="2"/>
        <v>7083.333333333333</v>
      </c>
      <c r="Q11" s="82">
        <f t="shared" si="2"/>
        <v>7083.333333333333</v>
      </c>
      <c r="R11" s="82">
        <f t="shared" si="2"/>
        <v>7083.333333333333</v>
      </c>
      <c r="S11" s="82">
        <f t="shared" si="2"/>
        <v>7083.333333333333</v>
      </c>
      <c r="T11" s="82">
        <f t="shared" si="2"/>
        <v>7083.333333333333</v>
      </c>
      <c r="U11" s="82">
        <f t="shared" si="2"/>
        <v>7083.333333333333</v>
      </c>
      <c r="V11" s="82">
        <f t="shared" si="2"/>
        <v>7083.333333333333</v>
      </c>
      <c r="W11" s="82">
        <f t="shared" si="2"/>
        <v>7083.333333333333</v>
      </c>
      <c r="X11" s="82">
        <f t="shared" si="2"/>
        <v>7083.333333333333</v>
      </c>
      <c r="Y11" s="82">
        <f t="shared" si="2"/>
        <v>7083.333333333333</v>
      </c>
      <c r="Z11" s="82">
        <f t="shared" si="2"/>
        <v>7083.333333333333</v>
      </c>
      <c r="AA11" s="82">
        <f t="shared" si="2"/>
        <v>7083.333333333333</v>
      </c>
      <c r="AB11" s="82">
        <f t="shared" si="2"/>
        <v>7083.333333333333</v>
      </c>
      <c r="AC11" s="82">
        <f t="shared" si="2"/>
        <v>7083.333333333333</v>
      </c>
      <c r="AD11" s="82">
        <f t="shared" si="2"/>
        <v>7083.333333333333</v>
      </c>
      <c r="AE11" s="82">
        <f t="shared" si="2"/>
        <v>7083.333333333333</v>
      </c>
      <c r="AF11" s="82">
        <f t="shared" si="2"/>
        <v>7083.333333333333</v>
      </c>
      <c r="AG11" s="82">
        <f t="shared" si="2"/>
        <v>7083.333333333333</v>
      </c>
      <c r="AH11" s="82">
        <f t="shared" si="2"/>
        <v>7083.333333333333</v>
      </c>
      <c r="AI11" s="82">
        <f t="shared" si="3"/>
        <v>7083.333333333333</v>
      </c>
      <c r="AJ11" s="82">
        <f t="shared" si="3"/>
        <v>7083.333333333333</v>
      </c>
      <c r="AK11" s="82">
        <f t="shared" si="3"/>
        <v>7083.333333333333</v>
      </c>
      <c r="AL11" s="82">
        <f t="shared" si="3"/>
        <v>7083.333333333333</v>
      </c>
      <c r="AM11" s="82">
        <f t="shared" si="3"/>
        <v>7083.333333333333</v>
      </c>
      <c r="AN11" s="82">
        <f t="shared" si="3"/>
        <v>7083.333333333333</v>
      </c>
    </row>
    <row r="12" spans="1:40" x14ac:dyDescent="0.25">
      <c r="A12" s="54" t="s">
        <v>69</v>
      </c>
      <c r="B12" s="54">
        <v>0</v>
      </c>
      <c r="C12" s="70">
        <f t="shared" si="4"/>
        <v>36892</v>
      </c>
      <c r="D12" s="81">
        <v>70000</v>
      </c>
      <c r="E12" s="82">
        <f t="shared" si="1"/>
        <v>5833.333333333333</v>
      </c>
      <c r="F12" s="82">
        <f t="shared" si="2"/>
        <v>5833.333333333333</v>
      </c>
      <c r="G12" s="82">
        <f t="shared" si="2"/>
        <v>5833.333333333333</v>
      </c>
      <c r="H12" s="82">
        <f t="shared" si="2"/>
        <v>5833.333333333333</v>
      </c>
      <c r="I12" s="82">
        <f t="shared" si="2"/>
        <v>5833.333333333333</v>
      </c>
      <c r="J12" s="82">
        <f t="shared" si="2"/>
        <v>5833.333333333333</v>
      </c>
      <c r="K12" s="82">
        <f t="shared" si="2"/>
        <v>5833.333333333333</v>
      </c>
      <c r="L12" s="82">
        <f t="shared" si="2"/>
        <v>5833.333333333333</v>
      </c>
      <c r="M12" s="82">
        <f t="shared" si="2"/>
        <v>5833.333333333333</v>
      </c>
      <c r="N12" s="82">
        <f t="shared" si="2"/>
        <v>5833.333333333333</v>
      </c>
      <c r="O12" s="82">
        <f t="shared" si="2"/>
        <v>5833.333333333333</v>
      </c>
      <c r="P12" s="82">
        <f t="shared" si="2"/>
        <v>5833.333333333333</v>
      </c>
      <c r="Q12" s="82">
        <f t="shared" si="2"/>
        <v>5833.333333333333</v>
      </c>
      <c r="R12" s="82">
        <f t="shared" si="2"/>
        <v>5833.333333333333</v>
      </c>
      <c r="S12" s="82">
        <f t="shared" si="2"/>
        <v>5833.333333333333</v>
      </c>
      <c r="T12" s="82">
        <f t="shared" si="2"/>
        <v>5833.333333333333</v>
      </c>
      <c r="U12" s="82">
        <f t="shared" si="2"/>
        <v>5833.333333333333</v>
      </c>
      <c r="V12" s="82">
        <f t="shared" si="2"/>
        <v>5833.333333333333</v>
      </c>
      <c r="W12" s="82">
        <f t="shared" si="2"/>
        <v>5833.333333333333</v>
      </c>
      <c r="X12" s="82">
        <f t="shared" si="2"/>
        <v>5833.333333333333</v>
      </c>
      <c r="Y12" s="82">
        <f t="shared" si="2"/>
        <v>5833.333333333333</v>
      </c>
      <c r="Z12" s="82">
        <f t="shared" si="2"/>
        <v>5833.333333333333</v>
      </c>
      <c r="AA12" s="82">
        <f t="shared" si="2"/>
        <v>5833.333333333333</v>
      </c>
      <c r="AB12" s="82">
        <f t="shared" si="2"/>
        <v>5833.333333333333</v>
      </c>
      <c r="AC12" s="82">
        <f t="shared" si="2"/>
        <v>5833.333333333333</v>
      </c>
      <c r="AD12" s="82">
        <f t="shared" si="2"/>
        <v>5833.333333333333</v>
      </c>
      <c r="AE12" s="82">
        <f t="shared" si="2"/>
        <v>5833.333333333333</v>
      </c>
      <c r="AF12" s="82">
        <f t="shared" si="2"/>
        <v>5833.333333333333</v>
      </c>
      <c r="AG12" s="82">
        <f t="shared" si="2"/>
        <v>5833.333333333333</v>
      </c>
      <c r="AH12" s="82">
        <f t="shared" si="2"/>
        <v>5833.333333333333</v>
      </c>
      <c r="AI12" s="82">
        <f t="shared" si="3"/>
        <v>5833.333333333333</v>
      </c>
      <c r="AJ12" s="82">
        <f t="shared" si="3"/>
        <v>5833.333333333333</v>
      </c>
      <c r="AK12" s="82">
        <f t="shared" si="3"/>
        <v>5833.333333333333</v>
      </c>
      <c r="AL12" s="82">
        <f t="shared" si="3"/>
        <v>5833.333333333333</v>
      </c>
      <c r="AM12" s="82">
        <f t="shared" si="3"/>
        <v>5833.333333333333</v>
      </c>
      <c r="AN12" s="82">
        <f t="shared" si="3"/>
        <v>5833.333333333333</v>
      </c>
    </row>
    <row r="13" spans="1:40" x14ac:dyDescent="0.25">
      <c r="A13" s="54" t="s">
        <v>69</v>
      </c>
      <c r="B13" s="54">
        <v>2</v>
      </c>
      <c r="C13" s="70">
        <f t="shared" si="4"/>
        <v>36954</v>
      </c>
      <c r="D13" s="81">
        <v>55000</v>
      </c>
      <c r="E13" s="82">
        <f t="shared" si="1"/>
        <v>0</v>
      </c>
      <c r="F13" s="82">
        <f t="shared" si="2"/>
        <v>0</v>
      </c>
      <c r="G13" s="82">
        <f t="shared" si="2"/>
        <v>4583.333333333333</v>
      </c>
      <c r="H13" s="82">
        <f t="shared" si="2"/>
        <v>4583.333333333333</v>
      </c>
      <c r="I13" s="82">
        <f t="shared" si="2"/>
        <v>4583.333333333333</v>
      </c>
      <c r="J13" s="82">
        <f t="shared" si="2"/>
        <v>4583.333333333333</v>
      </c>
      <c r="K13" s="82">
        <f t="shared" si="2"/>
        <v>4583.333333333333</v>
      </c>
      <c r="L13" s="82">
        <f t="shared" si="2"/>
        <v>4583.333333333333</v>
      </c>
      <c r="M13" s="82">
        <f t="shared" si="2"/>
        <v>4583.333333333333</v>
      </c>
      <c r="N13" s="82">
        <f t="shared" si="2"/>
        <v>4583.333333333333</v>
      </c>
      <c r="O13" s="82">
        <f t="shared" si="2"/>
        <v>4583.333333333333</v>
      </c>
      <c r="P13" s="82">
        <f t="shared" si="2"/>
        <v>4583.333333333333</v>
      </c>
      <c r="Q13" s="82">
        <f t="shared" si="2"/>
        <v>4583.333333333333</v>
      </c>
      <c r="R13" s="82">
        <f t="shared" si="2"/>
        <v>4583.333333333333</v>
      </c>
      <c r="S13" s="82">
        <f t="shared" si="2"/>
        <v>4583.333333333333</v>
      </c>
      <c r="T13" s="82">
        <f t="shared" si="2"/>
        <v>4583.333333333333</v>
      </c>
      <c r="U13" s="82">
        <f t="shared" si="2"/>
        <v>4583.333333333333</v>
      </c>
      <c r="V13" s="82">
        <f t="shared" si="2"/>
        <v>4583.333333333333</v>
      </c>
      <c r="W13" s="82">
        <f t="shared" si="2"/>
        <v>4583.333333333333</v>
      </c>
      <c r="X13" s="82">
        <f t="shared" si="2"/>
        <v>4583.333333333333</v>
      </c>
      <c r="Y13" s="82">
        <f t="shared" si="2"/>
        <v>4583.333333333333</v>
      </c>
      <c r="Z13" s="82">
        <f t="shared" si="2"/>
        <v>4583.333333333333</v>
      </c>
      <c r="AA13" s="82">
        <f t="shared" si="2"/>
        <v>4583.333333333333</v>
      </c>
      <c r="AB13" s="82">
        <f t="shared" si="2"/>
        <v>4583.333333333333</v>
      </c>
      <c r="AC13" s="82">
        <f t="shared" si="2"/>
        <v>4583.333333333333</v>
      </c>
      <c r="AD13" s="82">
        <f t="shared" si="2"/>
        <v>4583.333333333333</v>
      </c>
      <c r="AE13" s="82">
        <f t="shared" si="2"/>
        <v>4583.333333333333</v>
      </c>
      <c r="AF13" s="82">
        <f t="shared" si="2"/>
        <v>4583.333333333333</v>
      </c>
      <c r="AG13" s="82">
        <f t="shared" si="2"/>
        <v>4583.333333333333</v>
      </c>
      <c r="AH13" s="82">
        <f t="shared" si="2"/>
        <v>4583.333333333333</v>
      </c>
      <c r="AI13" s="82">
        <f t="shared" si="3"/>
        <v>4583.333333333333</v>
      </c>
      <c r="AJ13" s="82">
        <f t="shared" si="3"/>
        <v>4583.333333333333</v>
      </c>
      <c r="AK13" s="82">
        <f t="shared" si="3"/>
        <v>4583.333333333333</v>
      </c>
      <c r="AL13" s="82">
        <f t="shared" si="3"/>
        <v>4583.333333333333</v>
      </c>
      <c r="AM13" s="82">
        <f t="shared" si="3"/>
        <v>4583.333333333333</v>
      </c>
      <c r="AN13" s="82">
        <f t="shared" si="3"/>
        <v>4583.333333333333</v>
      </c>
    </row>
    <row r="14" spans="1:40" x14ac:dyDescent="0.25">
      <c r="A14" s="54" t="s">
        <v>69</v>
      </c>
      <c r="B14" s="54">
        <v>4</v>
      </c>
      <c r="C14" s="70">
        <f t="shared" si="4"/>
        <v>37016</v>
      </c>
      <c r="D14" s="81">
        <v>50000</v>
      </c>
      <c r="E14" s="82">
        <f t="shared" si="1"/>
        <v>0</v>
      </c>
      <c r="F14" s="82">
        <f t="shared" si="2"/>
        <v>0</v>
      </c>
      <c r="G14" s="82">
        <f t="shared" si="2"/>
        <v>0</v>
      </c>
      <c r="H14" s="82">
        <f t="shared" si="2"/>
        <v>0</v>
      </c>
      <c r="I14" s="82">
        <f t="shared" si="2"/>
        <v>4166.666666666667</v>
      </c>
      <c r="J14" s="82">
        <f t="shared" si="2"/>
        <v>4166.666666666667</v>
      </c>
      <c r="K14" s="82">
        <f t="shared" si="2"/>
        <v>4166.666666666667</v>
      </c>
      <c r="L14" s="82">
        <f t="shared" si="2"/>
        <v>4166.666666666667</v>
      </c>
      <c r="M14" s="82">
        <f t="shared" si="2"/>
        <v>4166.666666666667</v>
      </c>
      <c r="N14" s="82">
        <f t="shared" si="2"/>
        <v>4166.666666666667</v>
      </c>
      <c r="O14" s="82">
        <f t="shared" si="2"/>
        <v>4166.666666666667</v>
      </c>
      <c r="P14" s="82">
        <f t="shared" si="2"/>
        <v>4166.666666666667</v>
      </c>
      <c r="Q14" s="82">
        <f t="shared" si="2"/>
        <v>4166.666666666667</v>
      </c>
      <c r="R14" s="82">
        <f t="shared" si="2"/>
        <v>4166.666666666667</v>
      </c>
      <c r="S14" s="82">
        <f t="shared" si="2"/>
        <v>4166.666666666667</v>
      </c>
      <c r="T14" s="82">
        <f t="shared" si="2"/>
        <v>4166.666666666667</v>
      </c>
      <c r="U14" s="82">
        <f t="shared" si="2"/>
        <v>4166.666666666667</v>
      </c>
      <c r="V14" s="82">
        <f t="shared" si="2"/>
        <v>4166.666666666667</v>
      </c>
      <c r="W14" s="82">
        <f t="shared" si="2"/>
        <v>4166.666666666667</v>
      </c>
      <c r="X14" s="82">
        <f t="shared" si="2"/>
        <v>4166.666666666667</v>
      </c>
      <c r="Y14" s="82">
        <f t="shared" si="2"/>
        <v>4166.666666666667</v>
      </c>
      <c r="Z14" s="82">
        <f t="shared" si="2"/>
        <v>4166.666666666667</v>
      </c>
      <c r="AA14" s="82">
        <f t="shared" si="2"/>
        <v>4166.666666666667</v>
      </c>
      <c r="AB14" s="82">
        <f t="shared" si="2"/>
        <v>4166.666666666667</v>
      </c>
      <c r="AC14" s="82">
        <f t="shared" si="2"/>
        <v>4166.666666666667</v>
      </c>
      <c r="AD14" s="82">
        <f t="shared" si="2"/>
        <v>4166.666666666667</v>
      </c>
      <c r="AE14" s="82">
        <f t="shared" si="2"/>
        <v>4166.666666666667</v>
      </c>
      <c r="AF14" s="82">
        <f t="shared" si="2"/>
        <v>4166.666666666667</v>
      </c>
      <c r="AG14" s="82">
        <f t="shared" si="2"/>
        <v>4166.666666666667</v>
      </c>
      <c r="AH14" s="82">
        <f t="shared" si="2"/>
        <v>4166.666666666667</v>
      </c>
      <c r="AI14" s="82">
        <f t="shared" si="3"/>
        <v>4166.666666666667</v>
      </c>
      <c r="AJ14" s="82">
        <f t="shared" si="3"/>
        <v>4166.666666666667</v>
      </c>
      <c r="AK14" s="82">
        <f t="shared" si="3"/>
        <v>4166.666666666667</v>
      </c>
      <c r="AL14" s="82">
        <f t="shared" si="3"/>
        <v>4166.666666666667</v>
      </c>
      <c r="AM14" s="82">
        <f t="shared" si="3"/>
        <v>4166.666666666667</v>
      </c>
      <c r="AN14" s="82">
        <f t="shared" si="3"/>
        <v>4166.666666666667</v>
      </c>
    </row>
    <row r="15" spans="1:40" x14ac:dyDescent="0.25">
      <c r="A15" s="54" t="s">
        <v>69</v>
      </c>
      <c r="B15" s="54">
        <v>7</v>
      </c>
      <c r="C15" s="70">
        <f t="shared" si="4"/>
        <v>37109</v>
      </c>
      <c r="D15" s="81">
        <v>60000</v>
      </c>
      <c r="E15" s="82">
        <f t="shared" si="1"/>
        <v>0</v>
      </c>
      <c r="F15" s="82">
        <f t="shared" ref="F15:T15" si="6">IF(F$3&gt;=$C15,$D15/12,0)</f>
        <v>0</v>
      </c>
      <c r="G15" s="82">
        <f t="shared" si="6"/>
        <v>0</v>
      </c>
      <c r="H15" s="82">
        <f t="shared" si="6"/>
        <v>0</v>
      </c>
      <c r="I15" s="82">
        <f t="shared" si="6"/>
        <v>0</v>
      </c>
      <c r="J15" s="82">
        <f t="shared" si="6"/>
        <v>0</v>
      </c>
      <c r="K15" s="82">
        <f t="shared" si="6"/>
        <v>0</v>
      </c>
      <c r="L15" s="82">
        <f t="shared" si="6"/>
        <v>5000</v>
      </c>
      <c r="M15" s="82">
        <f t="shared" si="6"/>
        <v>5000</v>
      </c>
      <c r="N15" s="82">
        <f t="shared" si="6"/>
        <v>5000</v>
      </c>
      <c r="O15" s="82">
        <f t="shared" si="6"/>
        <v>5000</v>
      </c>
      <c r="P15" s="82">
        <f t="shared" si="6"/>
        <v>5000</v>
      </c>
      <c r="Q15" s="82">
        <f t="shared" si="6"/>
        <v>5000</v>
      </c>
      <c r="R15" s="82">
        <f t="shared" si="6"/>
        <v>5000</v>
      </c>
      <c r="S15" s="82">
        <f t="shared" si="6"/>
        <v>5000</v>
      </c>
      <c r="T15" s="82">
        <f t="shared" si="6"/>
        <v>5000</v>
      </c>
      <c r="U15" s="82">
        <f t="shared" ref="U15:AH15" si="7">IF(U$3&gt;=$C15,$D15/12,0)</f>
        <v>5000</v>
      </c>
      <c r="V15" s="82">
        <f t="shared" si="7"/>
        <v>5000</v>
      </c>
      <c r="W15" s="82">
        <f t="shared" si="7"/>
        <v>5000</v>
      </c>
      <c r="X15" s="82">
        <f t="shared" si="7"/>
        <v>5000</v>
      </c>
      <c r="Y15" s="82">
        <f t="shared" si="7"/>
        <v>5000</v>
      </c>
      <c r="Z15" s="82">
        <f t="shared" si="7"/>
        <v>5000</v>
      </c>
      <c r="AA15" s="82">
        <f t="shared" si="7"/>
        <v>5000</v>
      </c>
      <c r="AB15" s="82">
        <f t="shared" si="7"/>
        <v>5000</v>
      </c>
      <c r="AC15" s="82">
        <f t="shared" si="7"/>
        <v>5000</v>
      </c>
      <c r="AD15" s="82">
        <f t="shared" si="7"/>
        <v>5000</v>
      </c>
      <c r="AE15" s="82">
        <f t="shared" si="7"/>
        <v>5000</v>
      </c>
      <c r="AF15" s="82">
        <f t="shared" si="7"/>
        <v>5000</v>
      </c>
      <c r="AG15" s="82">
        <f t="shared" si="7"/>
        <v>5000</v>
      </c>
      <c r="AH15" s="82">
        <f t="shared" si="7"/>
        <v>5000</v>
      </c>
      <c r="AI15" s="82">
        <f t="shared" si="3"/>
        <v>5000</v>
      </c>
      <c r="AJ15" s="82">
        <f t="shared" si="3"/>
        <v>5000</v>
      </c>
      <c r="AK15" s="82">
        <f t="shared" si="3"/>
        <v>5000</v>
      </c>
      <c r="AL15" s="82">
        <f t="shared" si="3"/>
        <v>5000</v>
      </c>
      <c r="AM15" s="82">
        <f t="shared" si="3"/>
        <v>5000</v>
      </c>
      <c r="AN15" s="82">
        <f t="shared" si="3"/>
        <v>5000</v>
      </c>
    </row>
    <row r="16" spans="1:40" x14ac:dyDescent="0.25">
      <c r="A16" s="54" t="s">
        <v>9</v>
      </c>
      <c r="B16" s="54">
        <v>2</v>
      </c>
      <c r="C16" s="70">
        <f t="shared" si="4"/>
        <v>36954</v>
      </c>
      <c r="D16" s="81">
        <v>80000</v>
      </c>
      <c r="E16" s="82">
        <f t="shared" si="1"/>
        <v>0</v>
      </c>
      <c r="F16" s="82">
        <f t="shared" ref="F16:AH24" si="8">IF(F$3&gt;=$C16,$D16/12,0)</f>
        <v>0</v>
      </c>
      <c r="G16" s="82">
        <f t="shared" si="8"/>
        <v>6666.666666666667</v>
      </c>
      <c r="H16" s="82">
        <f t="shared" si="8"/>
        <v>6666.666666666667</v>
      </c>
      <c r="I16" s="82">
        <f t="shared" si="8"/>
        <v>6666.666666666667</v>
      </c>
      <c r="J16" s="82">
        <f t="shared" si="8"/>
        <v>6666.666666666667</v>
      </c>
      <c r="K16" s="82">
        <f t="shared" si="8"/>
        <v>6666.666666666667</v>
      </c>
      <c r="L16" s="82">
        <f t="shared" si="8"/>
        <v>6666.666666666667</v>
      </c>
      <c r="M16" s="82">
        <f t="shared" si="8"/>
        <v>6666.666666666667</v>
      </c>
      <c r="N16" s="82">
        <f t="shared" si="8"/>
        <v>6666.666666666667</v>
      </c>
      <c r="O16" s="82">
        <f t="shared" si="8"/>
        <v>6666.666666666667</v>
      </c>
      <c r="P16" s="82">
        <f t="shared" si="8"/>
        <v>6666.666666666667</v>
      </c>
      <c r="Q16" s="82">
        <f t="shared" si="8"/>
        <v>6666.666666666667</v>
      </c>
      <c r="R16" s="82">
        <f t="shared" si="8"/>
        <v>6666.666666666667</v>
      </c>
      <c r="S16" s="82">
        <f t="shared" si="8"/>
        <v>6666.666666666667</v>
      </c>
      <c r="T16" s="82">
        <f t="shared" si="8"/>
        <v>6666.666666666667</v>
      </c>
      <c r="U16" s="82">
        <f t="shared" si="8"/>
        <v>6666.666666666667</v>
      </c>
      <c r="V16" s="82">
        <f t="shared" si="8"/>
        <v>6666.666666666667</v>
      </c>
      <c r="W16" s="82">
        <f t="shared" si="8"/>
        <v>6666.666666666667</v>
      </c>
      <c r="X16" s="82">
        <f t="shared" si="8"/>
        <v>6666.666666666667</v>
      </c>
      <c r="Y16" s="82">
        <f t="shared" si="8"/>
        <v>6666.666666666667</v>
      </c>
      <c r="Z16" s="82">
        <f t="shared" si="8"/>
        <v>6666.666666666667</v>
      </c>
      <c r="AA16" s="82">
        <f t="shared" si="8"/>
        <v>6666.666666666667</v>
      </c>
      <c r="AB16" s="82">
        <f t="shared" si="8"/>
        <v>6666.666666666667</v>
      </c>
      <c r="AC16" s="82">
        <f t="shared" si="8"/>
        <v>6666.666666666667</v>
      </c>
      <c r="AD16" s="82">
        <f t="shared" si="8"/>
        <v>6666.666666666667</v>
      </c>
      <c r="AE16" s="82">
        <f t="shared" si="8"/>
        <v>6666.666666666667</v>
      </c>
      <c r="AF16" s="82">
        <f t="shared" si="8"/>
        <v>6666.666666666667</v>
      </c>
      <c r="AG16" s="82">
        <f t="shared" si="8"/>
        <v>6666.666666666667</v>
      </c>
      <c r="AH16" s="82">
        <f t="shared" si="8"/>
        <v>6666.666666666667</v>
      </c>
      <c r="AI16" s="82">
        <f t="shared" si="3"/>
        <v>6666.666666666667</v>
      </c>
      <c r="AJ16" s="82">
        <f t="shared" si="3"/>
        <v>6666.666666666667</v>
      </c>
      <c r="AK16" s="82">
        <f t="shared" si="3"/>
        <v>6666.666666666667</v>
      </c>
      <c r="AL16" s="82">
        <f t="shared" si="3"/>
        <v>6666.666666666667</v>
      </c>
      <c r="AM16" s="82">
        <f t="shared" si="3"/>
        <v>6666.666666666667</v>
      </c>
      <c r="AN16" s="82">
        <f t="shared" si="3"/>
        <v>6666.666666666667</v>
      </c>
    </row>
    <row r="17" spans="1:40" x14ac:dyDescent="0.25">
      <c r="A17" s="54" t="s">
        <v>9</v>
      </c>
      <c r="B17" s="54">
        <v>3</v>
      </c>
      <c r="C17" s="70">
        <f t="shared" si="4"/>
        <v>36985</v>
      </c>
      <c r="D17" s="81">
        <v>80000</v>
      </c>
      <c r="E17" s="82">
        <f t="shared" si="1"/>
        <v>0</v>
      </c>
      <c r="F17" s="82">
        <f t="shared" si="8"/>
        <v>0</v>
      </c>
      <c r="G17" s="82">
        <f t="shared" si="8"/>
        <v>0</v>
      </c>
      <c r="H17" s="82">
        <f t="shared" si="8"/>
        <v>6666.666666666667</v>
      </c>
      <c r="I17" s="82">
        <f t="shared" si="8"/>
        <v>6666.666666666667</v>
      </c>
      <c r="J17" s="82">
        <f t="shared" si="8"/>
        <v>6666.666666666667</v>
      </c>
      <c r="K17" s="82">
        <f t="shared" si="8"/>
        <v>6666.666666666667</v>
      </c>
      <c r="L17" s="82">
        <f t="shared" si="8"/>
        <v>6666.666666666667</v>
      </c>
      <c r="M17" s="82">
        <f t="shared" si="8"/>
        <v>6666.666666666667</v>
      </c>
      <c r="N17" s="82">
        <f t="shared" si="8"/>
        <v>6666.666666666667</v>
      </c>
      <c r="O17" s="82">
        <f t="shared" si="8"/>
        <v>6666.666666666667</v>
      </c>
      <c r="P17" s="82">
        <f t="shared" si="8"/>
        <v>6666.666666666667</v>
      </c>
      <c r="Q17" s="82">
        <f t="shared" si="8"/>
        <v>6666.666666666667</v>
      </c>
      <c r="R17" s="82">
        <f t="shared" si="8"/>
        <v>6666.666666666667</v>
      </c>
      <c r="S17" s="82">
        <f t="shared" si="8"/>
        <v>6666.666666666667</v>
      </c>
      <c r="T17" s="82">
        <f t="shared" si="8"/>
        <v>6666.666666666667</v>
      </c>
      <c r="U17" s="82">
        <f t="shared" si="8"/>
        <v>6666.666666666667</v>
      </c>
      <c r="V17" s="82">
        <f t="shared" si="8"/>
        <v>6666.666666666667</v>
      </c>
      <c r="W17" s="82">
        <f t="shared" si="8"/>
        <v>6666.666666666667</v>
      </c>
      <c r="X17" s="82">
        <f t="shared" si="8"/>
        <v>6666.666666666667</v>
      </c>
      <c r="Y17" s="82">
        <f t="shared" si="8"/>
        <v>6666.666666666667</v>
      </c>
      <c r="Z17" s="82">
        <f t="shared" si="8"/>
        <v>6666.666666666667</v>
      </c>
      <c r="AA17" s="82">
        <f t="shared" si="8"/>
        <v>6666.666666666667</v>
      </c>
      <c r="AB17" s="82">
        <f t="shared" si="8"/>
        <v>6666.666666666667</v>
      </c>
      <c r="AC17" s="82">
        <f t="shared" si="8"/>
        <v>6666.666666666667</v>
      </c>
      <c r="AD17" s="82">
        <f t="shared" si="8"/>
        <v>6666.666666666667</v>
      </c>
      <c r="AE17" s="82">
        <f t="shared" si="8"/>
        <v>6666.666666666667</v>
      </c>
      <c r="AF17" s="82">
        <f t="shared" si="8"/>
        <v>6666.666666666667</v>
      </c>
      <c r="AG17" s="82">
        <f t="shared" si="8"/>
        <v>6666.666666666667</v>
      </c>
      <c r="AH17" s="82">
        <f t="shared" si="8"/>
        <v>6666.666666666667</v>
      </c>
      <c r="AI17" s="82">
        <f t="shared" si="3"/>
        <v>6666.666666666667</v>
      </c>
      <c r="AJ17" s="82">
        <f t="shared" si="3"/>
        <v>6666.666666666667</v>
      </c>
      <c r="AK17" s="82">
        <f t="shared" si="3"/>
        <v>6666.666666666667</v>
      </c>
      <c r="AL17" s="82">
        <f t="shared" si="3"/>
        <v>6666.666666666667</v>
      </c>
      <c r="AM17" s="82">
        <f t="shared" si="3"/>
        <v>6666.666666666667</v>
      </c>
      <c r="AN17" s="82">
        <f t="shared" si="3"/>
        <v>6666.666666666667</v>
      </c>
    </row>
    <row r="18" spans="1:40" x14ac:dyDescent="0.25">
      <c r="A18" s="54" t="s">
        <v>9</v>
      </c>
      <c r="B18" s="54">
        <v>6</v>
      </c>
      <c r="C18" s="70">
        <f t="shared" si="4"/>
        <v>37078</v>
      </c>
      <c r="D18" s="81">
        <v>80000</v>
      </c>
      <c r="E18" s="82">
        <f t="shared" si="1"/>
        <v>0</v>
      </c>
      <c r="F18" s="82">
        <f t="shared" si="8"/>
        <v>0</v>
      </c>
      <c r="G18" s="82">
        <f t="shared" si="8"/>
        <v>0</v>
      </c>
      <c r="H18" s="82">
        <f t="shared" si="8"/>
        <v>0</v>
      </c>
      <c r="I18" s="82">
        <f t="shared" si="8"/>
        <v>0</v>
      </c>
      <c r="J18" s="82">
        <f t="shared" si="8"/>
        <v>0</v>
      </c>
      <c r="K18" s="82">
        <f t="shared" si="8"/>
        <v>6666.666666666667</v>
      </c>
      <c r="L18" s="82">
        <f t="shared" si="8"/>
        <v>6666.666666666667</v>
      </c>
      <c r="M18" s="82">
        <f t="shared" si="8"/>
        <v>6666.666666666667</v>
      </c>
      <c r="N18" s="82">
        <f t="shared" si="8"/>
        <v>6666.666666666667</v>
      </c>
      <c r="O18" s="82">
        <f t="shared" si="8"/>
        <v>6666.666666666667</v>
      </c>
      <c r="P18" s="82">
        <f t="shared" si="8"/>
        <v>6666.666666666667</v>
      </c>
      <c r="Q18" s="82">
        <f t="shared" si="8"/>
        <v>6666.666666666667</v>
      </c>
      <c r="R18" s="82">
        <f t="shared" si="8"/>
        <v>6666.666666666667</v>
      </c>
      <c r="S18" s="82">
        <f t="shared" si="8"/>
        <v>6666.666666666667</v>
      </c>
      <c r="T18" s="82">
        <f t="shared" si="8"/>
        <v>6666.666666666667</v>
      </c>
      <c r="U18" s="82">
        <f t="shared" si="8"/>
        <v>6666.666666666667</v>
      </c>
      <c r="V18" s="82">
        <f t="shared" si="8"/>
        <v>6666.666666666667</v>
      </c>
      <c r="W18" s="82">
        <f t="shared" si="8"/>
        <v>6666.666666666667</v>
      </c>
      <c r="X18" s="82">
        <f t="shared" si="8"/>
        <v>6666.666666666667</v>
      </c>
      <c r="Y18" s="82">
        <f t="shared" si="8"/>
        <v>6666.666666666667</v>
      </c>
      <c r="Z18" s="82">
        <f t="shared" si="8"/>
        <v>6666.666666666667</v>
      </c>
      <c r="AA18" s="82">
        <f t="shared" si="8"/>
        <v>6666.666666666667</v>
      </c>
      <c r="AB18" s="82">
        <f t="shared" si="8"/>
        <v>6666.666666666667</v>
      </c>
      <c r="AC18" s="82">
        <f t="shared" si="8"/>
        <v>6666.666666666667</v>
      </c>
      <c r="AD18" s="82">
        <f t="shared" si="8"/>
        <v>6666.666666666667</v>
      </c>
      <c r="AE18" s="82">
        <f t="shared" si="8"/>
        <v>6666.666666666667</v>
      </c>
      <c r="AF18" s="82">
        <f t="shared" si="8"/>
        <v>6666.666666666667</v>
      </c>
      <c r="AG18" s="82">
        <f t="shared" si="8"/>
        <v>6666.666666666667</v>
      </c>
      <c r="AH18" s="82">
        <f t="shared" si="8"/>
        <v>6666.666666666667</v>
      </c>
      <c r="AI18" s="82">
        <f t="shared" si="3"/>
        <v>6666.666666666667</v>
      </c>
      <c r="AJ18" s="82">
        <f t="shared" si="3"/>
        <v>6666.666666666667</v>
      </c>
      <c r="AK18" s="82">
        <f t="shared" si="3"/>
        <v>6666.666666666667</v>
      </c>
      <c r="AL18" s="82">
        <f t="shared" si="3"/>
        <v>6666.666666666667</v>
      </c>
      <c r="AM18" s="82">
        <f t="shared" si="3"/>
        <v>6666.666666666667</v>
      </c>
      <c r="AN18" s="82">
        <f t="shared" si="3"/>
        <v>6666.666666666667</v>
      </c>
    </row>
    <row r="19" spans="1:40" x14ac:dyDescent="0.25">
      <c r="A19" s="54" t="s">
        <v>9</v>
      </c>
      <c r="B19" s="54">
        <v>8</v>
      </c>
      <c r="C19" s="70">
        <f t="shared" si="4"/>
        <v>37140</v>
      </c>
      <c r="D19" s="81">
        <v>80000</v>
      </c>
      <c r="E19" s="82">
        <f t="shared" si="1"/>
        <v>0</v>
      </c>
      <c r="F19" s="82">
        <f t="shared" si="8"/>
        <v>0</v>
      </c>
      <c r="G19" s="82">
        <f t="shared" si="8"/>
        <v>0</v>
      </c>
      <c r="H19" s="82">
        <f t="shared" si="8"/>
        <v>0</v>
      </c>
      <c r="I19" s="82">
        <f t="shared" si="8"/>
        <v>0</v>
      </c>
      <c r="J19" s="82">
        <f t="shared" si="8"/>
        <v>0</v>
      </c>
      <c r="K19" s="82">
        <f t="shared" si="8"/>
        <v>0</v>
      </c>
      <c r="L19" s="82">
        <f t="shared" si="8"/>
        <v>0</v>
      </c>
      <c r="M19" s="82">
        <f t="shared" si="8"/>
        <v>6666.666666666667</v>
      </c>
      <c r="N19" s="82">
        <f t="shared" si="8"/>
        <v>6666.666666666667</v>
      </c>
      <c r="O19" s="82">
        <f t="shared" si="8"/>
        <v>6666.666666666667</v>
      </c>
      <c r="P19" s="82">
        <f t="shared" si="8"/>
        <v>6666.666666666667</v>
      </c>
      <c r="Q19" s="82">
        <f t="shared" si="8"/>
        <v>6666.666666666667</v>
      </c>
      <c r="R19" s="82">
        <f t="shared" si="8"/>
        <v>6666.666666666667</v>
      </c>
      <c r="S19" s="82">
        <f t="shared" si="8"/>
        <v>6666.666666666667</v>
      </c>
      <c r="T19" s="82">
        <f t="shared" si="8"/>
        <v>6666.666666666667</v>
      </c>
      <c r="U19" s="82">
        <f t="shared" si="8"/>
        <v>6666.666666666667</v>
      </c>
      <c r="V19" s="82">
        <f t="shared" si="8"/>
        <v>6666.666666666667</v>
      </c>
      <c r="W19" s="82">
        <f t="shared" si="8"/>
        <v>6666.666666666667</v>
      </c>
      <c r="X19" s="82">
        <f t="shared" si="8"/>
        <v>6666.666666666667</v>
      </c>
      <c r="Y19" s="82">
        <f t="shared" si="8"/>
        <v>6666.666666666667</v>
      </c>
      <c r="Z19" s="82">
        <f t="shared" si="8"/>
        <v>6666.666666666667</v>
      </c>
      <c r="AA19" s="82">
        <f t="shared" si="8"/>
        <v>6666.666666666667</v>
      </c>
      <c r="AB19" s="82">
        <f t="shared" si="8"/>
        <v>6666.666666666667</v>
      </c>
      <c r="AC19" s="82">
        <f t="shared" si="8"/>
        <v>6666.666666666667</v>
      </c>
      <c r="AD19" s="82">
        <f t="shared" si="8"/>
        <v>6666.666666666667</v>
      </c>
      <c r="AE19" s="82">
        <f t="shared" si="8"/>
        <v>6666.666666666667</v>
      </c>
      <c r="AF19" s="82">
        <f t="shared" si="8"/>
        <v>6666.666666666667</v>
      </c>
      <c r="AG19" s="82">
        <f t="shared" si="8"/>
        <v>6666.666666666667</v>
      </c>
      <c r="AH19" s="82">
        <f t="shared" si="8"/>
        <v>6666.666666666667</v>
      </c>
      <c r="AI19" s="82">
        <f t="shared" si="3"/>
        <v>6666.666666666667</v>
      </c>
      <c r="AJ19" s="82">
        <f t="shared" si="3"/>
        <v>6666.666666666667</v>
      </c>
      <c r="AK19" s="82">
        <f t="shared" si="3"/>
        <v>6666.666666666667</v>
      </c>
      <c r="AL19" s="82">
        <f t="shared" si="3"/>
        <v>6666.666666666667</v>
      </c>
      <c r="AM19" s="82">
        <f t="shared" si="3"/>
        <v>6666.666666666667</v>
      </c>
      <c r="AN19" s="82">
        <f t="shared" si="3"/>
        <v>6666.666666666667</v>
      </c>
    </row>
    <row r="20" spans="1:40" x14ac:dyDescent="0.25">
      <c r="A20" s="54" t="s">
        <v>9</v>
      </c>
      <c r="B20" s="54">
        <v>10</v>
      </c>
      <c r="C20" s="70">
        <f t="shared" si="4"/>
        <v>37202</v>
      </c>
      <c r="D20" s="81">
        <v>80000</v>
      </c>
      <c r="E20" s="82">
        <f t="shared" si="1"/>
        <v>0</v>
      </c>
      <c r="F20" s="82">
        <f t="shared" si="8"/>
        <v>0</v>
      </c>
      <c r="G20" s="82">
        <f t="shared" si="8"/>
        <v>0</v>
      </c>
      <c r="H20" s="82">
        <f t="shared" si="8"/>
        <v>0</v>
      </c>
      <c r="I20" s="82">
        <f t="shared" si="8"/>
        <v>0</v>
      </c>
      <c r="J20" s="82">
        <f t="shared" si="8"/>
        <v>0</v>
      </c>
      <c r="K20" s="82">
        <f t="shared" si="8"/>
        <v>0</v>
      </c>
      <c r="L20" s="82">
        <f t="shared" si="8"/>
        <v>0</v>
      </c>
      <c r="M20" s="82">
        <f t="shared" si="8"/>
        <v>0</v>
      </c>
      <c r="N20" s="82">
        <f t="shared" si="8"/>
        <v>0</v>
      </c>
      <c r="O20" s="82">
        <f t="shared" si="8"/>
        <v>6666.666666666667</v>
      </c>
      <c r="P20" s="82">
        <f t="shared" si="8"/>
        <v>6666.666666666667</v>
      </c>
      <c r="Q20" s="82">
        <f t="shared" si="8"/>
        <v>6666.666666666667</v>
      </c>
      <c r="R20" s="82">
        <f t="shared" si="8"/>
        <v>6666.666666666667</v>
      </c>
      <c r="S20" s="82">
        <f t="shared" si="8"/>
        <v>6666.666666666667</v>
      </c>
      <c r="T20" s="82">
        <f t="shared" si="8"/>
        <v>6666.666666666667</v>
      </c>
      <c r="U20" s="82">
        <f t="shared" si="8"/>
        <v>6666.666666666667</v>
      </c>
      <c r="V20" s="82">
        <f t="shared" si="8"/>
        <v>6666.666666666667</v>
      </c>
      <c r="W20" s="82">
        <f t="shared" si="8"/>
        <v>6666.666666666667</v>
      </c>
      <c r="X20" s="82">
        <f t="shared" si="8"/>
        <v>6666.666666666667</v>
      </c>
      <c r="Y20" s="82">
        <f t="shared" si="8"/>
        <v>6666.666666666667</v>
      </c>
      <c r="Z20" s="82">
        <f t="shared" si="8"/>
        <v>6666.666666666667</v>
      </c>
      <c r="AA20" s="82">
        <f t="shared" si="8"/>
        <v>6666.666666666667</v>
      </c>
      <c r="AB20" s="82">
        <f t="shared" si="8"/>
        <v>6666.666666666667</v>
      </c>
      <c r="AC20" s="82">
        <f t="shared" si="8"/>
        <v>6666.666666666667</v>
      </c>
      <c r="AD20" s="82">
        <f t="shared" si="8"/>
        <v>6666.666666666667</v>
      </c>
      <c r="AE20" s="82">
        <f t="shared" si="8"/>
        <v>6666.666666666667</v>
      </c>
      <c r="AF20" s="82">
        <f t="shared" si="8"/>
        <v>6666.666666666667</v>
      </c>
      <c r="AG20" s="82">
        <f t="shared" si="8"/>
        <v>6666.666666666667</v>
      </c>
      <c r="AH20" s="82">
        <f t="shared" si="8"/>
        <v>6666.666666666667</v>
      </c>
      <c r="AI20" s="82">
        <f t="shared" si="3"/>
        <v>6666.666666666667</v>
      </c>
      <c r="AJ20" s="82">
        <f t="shared" si="3"/>
        <v>6666.666666666667</v>
      </c>
      <c r="AK20" s="82">
        <f t="shared" si="3"/>
        <v>6666.666666666667</v>
      </c>
      <c r="AL20" s="82">
        <f t="shared" si="3"/>
        <v>6666.666666666667</v>
      </c>
      <c r="AM20" s="82">
        <f t="shared" si="3"/>
        <v>6666.666666666667</v>
      </c>
      <c r="AN20" s="82">
        <f t="shared" si="3"/>
        <v>6666.666666666667</v>
      </c>
    </row>
    <row r="21" spans="1:40" x14ac:dyDescent="0.25">
      <c r="A21" s="54" t="s">
        <v>9</v>
      </c>
      <c r="B21" s="54">
        <v>12</v>
      </c>
      <c r="C21" s="70">
        <f t="shared" si="4"/>
        <v>37264</v>
      </c>
      <c r="D21" s="81">
        <v>80000</v>
      </c>
      <c r="E21" s="82">
        <f t="shared" si="1"/>
        <v>0</v>
      </c>
      <c r="F21" s="82">
        <f t="shared" si="8"/>
        <v>0</v>
      </c>
      <c r="G21" s="82">
        <f t="shared" si="8"/>
        <v>0</v>
      </c>
      <c r="H21" s="82">
        <f t="shared" si="8"/>
        <v>0</v>
      </c>
      <c r="I21" s="82">
        <f t="shared" si="8"/>
        <v>0</v>
      </c>
      <c r="J21" s="82">
        <f t="shared" si="8"/>
        <v>0</v>
      </c>
      <c r="K21" s="82">
        <f t="shared" si="8"/>
        <v>0</v>
      </c>
      <c r="L21" s="82">
        <f t="shared" si="8"/>
        <v>0</v>
      </c>
      <c r="M21" s="82">
        <f t="shared" si="8"/>
        <v>0</v>
      </c>
      <c r="N21" s="82">
        <f t="shared" si="8"/>
        <v>0</v>
      </c>
      <c r="O21" s="82">
        <f t="shared" si="8"/>
        <v>0</v>
      </c>
      <c r="P21" s="82">
        <f t="shared" si="8"/>
        <v>0</v>
      </c>
      <c r="Q21" s="82">
        <f t="shared" si="8"/>
        <v>6666.666666666667</v>
      </c>
      <c r="R21" s="82">
        <f t="shared" si="8"/>
        <v>6666.666666666667</v>
      </c>
      <c r="S21" s="82">
        <f t="shared" si="8"/>
        <v>6666.666666666667</v>
      </c>
      <c r="T21" s="82">
        <f t="shared" si="8"/>
        <v>6666.666666666667</v>
      </c>
      <c r="U21" s="82">
        <f t="shared" si="8"/>
        <v>6666.666666666667</v>
      </c>
      <c r="V21" s="82">
        <f t="shared" si="8"/>
        <v>6666.666666666667</v>
      </c>
      <c r="W21" s="82">
        <f t="shared" si="8"/>
        <v>6666.666666666667</v>
      </c>
      <c r="X21" s="82">
        <f t="shared" si="8"/>
        <v>6666.666666666667</v>
      </c>
      <c r="Y21" s="82">
        <f t="shared" si="8"/>
        <v>6666.666666666667</v>
      </c>
      <c r="Z21" s="82">
        <f t="shared" si="8"/>
        <v>6666.666666666667</v>
      </c>
      <c r="AA21" s="82">
        <f t="shared" si="8"/>
        <v>6666.666666666667</v>
      </c>
      <c r="AB21" s="82">
        <f t="shared" si="8"/>
        <v>6666.666666666667</v>
      </c>
      <c r="AC21" s="82">
        <f t="shared" si="8"/>
        <v>6666.666666666667</v>
      </c>
      <c r="AD21" s="82">
        <f t="shared" si="8"/>
        <v>6666.666666666667</v>
      </c>
      <c r="AE21" s="82">
        <f t="shared" si="8"/>
        <v>6666.666666666667</v>
      </c>
      <c r="AF21" s="82">
        <f t="shared" si="8"/>
        <v>6666.666666666667</v>
      </c>
      <c r="AG21" s="82">
        <f t="shared" si="8"/>
        <v>6666.666666666667</v>
      </c>
      <c r="AH21" s="82">
        <f t="shared" si="8"/>
        <v>6666.666666666667</v>
      </c>
      <c r="AI21" s="82">
        <f t="shared" si="3"/>
        <v>6666.666666666667</v>
      </c>
      <c r="AJ21" s="82">
        <f t="shared" si="3"/>
        <v>6666.666666666667</v>
      </c>
      <c r="AK21" s="82">
        <f t="shared" si="3"/>
        <v>6666.666666666667</v>
      </c>
      <c r="AL21" s="82">
        <f t="shared" si="3"/>
        <v>6666.666666666667</v>
      </c>
      <c r="AM21" s="82">
        <f t="shared" si="3"/>
        <v>6666.666666666667</v>
      </c>
      <c r="AN21" s="82">
        <f t="shared" si="3"/>
        <v>6666.666666666667</v>
      </c>
    </row>
    <row r="22" spans="1:40" x14ac:dyDescent="0.25">
      <c r="A22" s="54" t="s">
        <v>9</v>
      </c>
      <c r="B22" s="54">
        <v>14</v>
      </c>
      <c r="C22" s="70">
        <f t="shared" si="4"/>
        <v>37326</v>
      </c>
      <c r="D22" s="81">
        <v>80000</v>
      </c>
      <c r="E22" s="82">
        <f t="shared" si="1"/>
        <v>0</v>
      </c>
      <c r="F22" s="82">
        <f t="shared" si="8"/>
        <v>0</v>
      </c>
      <c r="G22" s="82">
        <f t="shared" si="8"/>
        <v>0</v>
      </c>
      <c r="H22" s="82">
        <f t="shared" si="8"/>
        <v>0</v>
      </c>
      <c r="I22" s="82">
        <f t="shared" si="8"/>
        <v>0</v>
      </c>
      <c r="J22" s="82">
        <f t="shared" si="8"/>
        <v>0</v>
      </c>
      <c r="K22" s="82">
        <f t="shared" si="8"/>
        <v>0</v>
      </c>
      <c r="L22" s="82">
        <f t="shared" si="8"/>
        <v>0</v>
      </c>
      <c r="M22" s="82">
        <f t="shared" si="8"/>
        <v>0</v>
      </c>
      <c r="N22" s="82">
        <f t="shared" si="8"/>
        <v>0</v>
      </c>
      <c r="O22" s="82">
        <f t="shared" si="8"/>
        <v>0</v>
      </c>
      <c r="P22" s="82">
        <f t="shared" si="8"/>
        <v>0</v>
      </c>
      <c r="Q22" s="82">
        <f t="shared" si="8"/>
        <v>0</v>
      </c>
      <c r="R22" s="82">
        <f t="shared" si="8"/>
        <v>0</v>
      </c>
      <c r="S22" s="82">
        <f t="shared" si="8"/>
        <v>6666.666666666667</v>
      </c>
      <c r="T22" s="82">
        <f t="shared" si="8"/>
        <v>6666.666666666667</v>
      </c>
      <c r="U22" s="82">
        <f t="shared" si="8"/>
        <v>6666.666666666667</v>
      </c>
      <c r="V22" s="82">
        <f t="shared" si="8"/>
        <v>6666.666666666667</v>
      </c>
      <c r="W22" s="82">
        <f t="shared" si="8"/>
        <v>6666.666666666667</v>
      </c>
      <c r="X22" s="82">
        <f t="shared" si="8"/>
        <v>6666.666666666667</v>
      </c>
      <c r="Y22" s="82">
        <f t="shared" si="8"/>
        <v>6666.666666666667</v>
      </c>
      <c r="Z22" s="82">
        <f t="shared" si="8"/>
        <v>6666.666666666667</v>
      </c>
      <c r="AA22" s="82">
        <f t="shared" si="8"/>
        <v>6666.666666666667</v>
      </c>
      <c r="AB22" s="82">
        <f t="shared" si="8"/>
        <v>6666.666666666667</v>
      </c>
      <c r="AC22" s="82">
        <f t="shared" si="8"/>
        <v>6666.666666666667</v>
      </c>
      <c r="AD22" s="82">
        <f t="shared" si="8"/>
        <v>6666.666666666667</v>
      </c>
      <c r="AE22" s="82">
        <f t="shared" si="8"/>
        <v>6666.666666666667</v>
      </c>
      <c r="AF22" s="82">
        <f t="shared" si="8"/>
        <v>6666.666666666667</v>
      </c>
      <c r="AG22" s="82">
        <f t="shared" si="8"/>
        <v>6666.666666666667</v>
      </c>
      <c r="AH22" s="82">
        <f t="shared" si="8"/>
        <v>6666.666666666667</v>
      </c>
      <c r="AI22" s="82">
        <f t="shared" ref="AI22:AN32" si="9">IF(AI$3&gt;=$C22,$D22/12,0)</f>
        <v>6666.666666666667</v>
      </c>
      <c r="AJ22" s="82">
        <f t="shared" si="9"/>
        <v>6666.666666666667</v>
      </c>
      <c r="AK22" s="82">
        <f t="shared" si="9"/>
        <v>6666.666666666667</v>
      </c>
      <c r="AL22" s="82">
        <f t="shared" si="9"/>
        <v>6666.666666666667</v>
      </c>
      <c r="AM22" s="82">
        <f t="shared" si="9"/>
        <v>6666.666666666667</v>
      </c>
      <c r="AN22" s="82">
        <f t="shared" si="9"/>
        <v>6666.666666666667</v>
      </c>
    </row>
    <row r="23" spans="1:40" x14ac:dyDescent="0.25">
      <c r="A23" s="54" t="s">
        <v>9</v>
      </c>
      <c r="B23" s="54">
        <v>16</v>
      </c>
      <c r="C23" s="70">
        <f t="shared" si="4"/>
        <v>37388</v>
      </c>
      <c r="D23" s="81">
        <v>80000</v>
      </c>
      <c r="E23" s="82">
        <f t="shared" si="1"/>
        <v>0</v>
      </c>
      <c r="F23" s="82">
        <f t="shared" si="8"/>
        <v>0</v>
      </c>
      <c r="G23" s="82">
        <f t="shared" si="8"/>
        <v>0</v>
      </c>
      <c r="H23" s="82">
        <f t="shared" si="8"/>
        <v>0</v>
      </c>
      <c r="I23" s="82">
        <f t="shared" si="8"/>
        <v>0</v>
      </c>
      <c r="J23" s="82">
        <f t="shared" si="8"/>
        <v>0</v>
      </c>
      <c r="K23" s="82">
        <f t="shared" si="8"/>
        <v>0</v>
      </c>
      <c r="L23" s="82">
        <f t="shared" si="8"/>
        <v>0</v>
      </c>
      <c r="M23" s="82">
        <f t="shared" si="8"/>
        <v>0</v>
      </c>
      <c r="N23" s="82">
        <f t="shared" si="8"/>
        <v>0</v>
      </c>
      <c r="O23" s="82">
        <f t="shared" si="8"/>
        <v>0</v>
      </c>
      <c r="P23" s="82">
        <f t="shared" si="8"/>
        <v>0</v>
      </c>
      <c r="Q23" s="82">
        <f t="shared" si="8"/>
        <v>0</v>
      </c>
      <c r="R23" s="82">
        <f t="shared" si="8"/>
        <v>0</v>
      </c>
      <c r="S23" s="82">
        <f t="shared" si="8"/>
        <v>0</v>
      </c>
      <c r="T23" s="82">
        <f t="shared" si="8"/>
        <v>0</v>
      </c>
      <c r="U23" s="82">
        <f t="shared" si="8"/>
        <v>6666.666666666667</v>
      </c>
      <c r="V23" s="82">
        <f t="shared" si="8"/>
        <v>6666.666666666667</v>
      </c>
      <c r="W23" s="82">
        <f t="shared" si="8"/>
        <v>6666.666666666667</v>
      </c>
      <c r="X23" s="82">
        <f t="shared" si="8"/>
        <v>6666.666666666667</v>
      </c>
      <c r="Y23" s="82">
        <f t="shared" si="8"/>
        <v>6666.666666666667</v>
      </c>
      <c r="Z23" s="82">
        <f t="shared" si="8"/>
        <v>6666.666666666667</v>
      </c>
      <c r="AA23" s="82">
        <f t="shared" si="8"/>
        <v>6666.666666666667</v>
      </c>
      <c r="AB23" s="82">
        <f t="shared" si="8"/>
        <v>6666.666666666667</v>
      </c>
      <c r="AC23" s="82">
        <f t="shared" si="8"/>
        <v>6666.666666666667</v>
      </c>
      <c r="AD23" s="82">
        <f t="shared" si="8"/>
        <v>6666.666666666667</v>
      </c>
      <c r="AE23" s="82">
        <f t="shared" si="8"/>
        <v>6666.666666666667</v>
      </c>
      <c r="AF23" s="82">
        <f t="shared" si="8"/>
        <v>6666.666666666667</v>
      </c>
      <c r="AG23" s="82">
        <f t="shared" si="8"/>
        <v>6666.666666666667</v>
      </c>
      <c r="AH23" s="82">
        <f t="shared" si="8"/>
        <v>6666.666666666667</v>
      </c>
      <c r="AI23" s="82">
        <f t="shared" si="9"/>
        <v>6666.666666666667</v>
      </c>
      <c r="AJ23" s="82">
        <f t="shared" si="9"/>
        <v>6666.666666666667</v>
      </c>
      <c r="AK23" s="82">
        <f t="shared" si="9"/>
        <v>6666.666666666667</v>
      </c>
      <c r="AL23" s="82">
        <f t="shared" si="9"/>
        <v>6666.666666666667</v>
      </c>
      <c r="AM23" s="82">
        <f t="shared" si="9"/>
        <v>6666.666666666667</v>
      </c>
      <c r="AN23" s="82">
        <f t="shared" si="9"/>
        <v>6666.666666666667</v>
      </c>
    </row>
    <row r="24" spans="1:40" x14ac:dyDescent="0.25">
      <c r="A24" s="54" t="s">
        <v>65</v>
      </c>
      <c r="B24" s="54">
        <v>3</v>
      </c>
      <c r="C24" s="70">
        <f t="shared" si="4"/>
        <v>36985</v>
      </c>
      <c r="D24" s="81">
        <v>100000</v>
      </c>
      <c r="E24" s="82">
        <f t="shared" si="1"/>
        <v>0</v>
      </c>
      <c r="F24" s="82">
        <f t="shared" si="8"/>
        <v>0</v>
      </c>
      <c r="G24" s="82">
        <f t="shared" si="8"/>
        <v>0</v>
      </c>
      <c r="H24" s="82">
        <f t="shared" si="8"/>
        <v>8333.3333333333339</v>
      </c>
      <c r="I24" s="82">
        <f t="shared" ref="F24:AI32" si="10">IF(I$3&gt;=$C24,$D24/12,0)</f>
        <v>8333.3333333333339</v>
      </c>
      <c r="J24" s="82">
        <f t="shared" si="10"/>
        <v>8333.3333333333339</v>
      </c>
      <c r="K24" s="82">
        <f t="shared" si="10"/>
        <v>8333.3333333333339</v>
      </c>
      <c r="L24" s="82">
        <f t="shared" si="10"/>
        <v>8333.3333333333339</v>
      </c>
      <c r="M24" s="82">
        <f t="shared" si="10"/>
        <v>8333.3333333333339</v>
      </c>
      <c r="N24" s="82">
        <f t="shared" si="10"/>
        <v>8333.3333333333339</v>
      </c>
      <c r="O24" s="82">
        <f t="shared" si="10"/>
        <v>8333.3333333333339</v>
      </c>
      <c r="P24" s="82">
        <f t="shared" si="10"/>
        <v>8333.3333333333339</v>
      </c>
      <c r="Q24" s="82">
        <f t="shared" si="10"/>
        <v>8333.3333333333339</v>
      </c>
      <c r="R24" s="82">
        <f t="shared" si="10"/>
        <v>8333.3333333333339</v>
      </c>
      <c r="S24" s="82">
        <f t="shared" si="10"/>
        <v>8333.3333333333339</v>
      </c>
      <c r="T24" s="82">
        <f t="shared" si="10"/>
        <v>8333.3333333333339</v>
      </c>
      <c r="U24" s="82">
        <f t="shared" si="10"/>
        <v>8333.3333333333339</v>
      </c>
      <c r="V24" s="82">
        <f t="shared" si="10"/>
        <v>8333.3333333333339</v>
      </c>
      <c r="W24" s="82">
        <f t="shared" si="10"/>
        <v>8333.3333333333339</v>
      </c>
      <c r="X24" s="82">
        <f t="shared" si="10"/>
        <v>8333.3333333333339</v>
      </c>
      <c r="Y24" s="82">
        <f t="shared" si="10"/>
        <v>8333.3333333333339</v>
      </c>
      <c r="Z24" s="82">
        <f t="shared" si="10"/>
        <v>8333.3333333333339</v>
      </c>
      <c r="AA24" s="82">
        <f t="shared" si="10"/>
        <v>8333.3333333333339</v>
      </c>
      <c r="AB24" s="82">
        <f t="shared" si="10"/>
        <v>8333.3333333333339</v>
      </c>
      <c r="AC24" s="82">
        <f t="shared" si="10"/>
        <v>8333.3333333333339</v>
      </c>
      <c r="AD24" s="82">
        <f t="shared" si="10"/>
        <v>8333.3333333333339</v>
      </c>
      <c r="AE24" s="82">
        <f t="shared" si="10"/>
        <v>8333.3333333333339</v>
      </c>
      <c r="AF24" s="82">
        <f t="shared" si="10"/>
        <v>8333.3333333333339</v>
      </c>
      <c r="AG24" s="82">
        <f t="shared" si="10"/>
        <v>8333.3333333333339</v>
      </c>
      <c r="AH24" s="82">
        <f t="shared" si="10"/>
        <v>8333.3333333333339</v>
      </c>
      <c r="AI24" s="82">
        <f t="shared" si="10"/>
        <v>8333.3333333333339</v>
      </c>
      <c r="AJ24" s="82">
        <f t="shared" si="9"/>
        <v>8333.3333333333339</v>
      </c>
      <c r="AK24" s="82">
        <f t="shared" si="9"/>
        <v>8333.3333333333339</v>
      </c>
      <c r="AL24" s="82">
        <f t="shared" si="9"/>
        <v>8333.3333333333339</v>
      </c>
      <c r="AM24" s="82">
        <f t="shared" si="9"/>
        <v>8333.3333333333339</v>
      </c>
      <c r="AN24" s="82">
        <f t="shared" si="9"/>
        <v>8333.3333333333339</v>
      </c>
    </row>
    <row r="25" spans="1:40" x14ac:dyDescent="0.25">
      <c r="A25" s="54" t="s">
        <v>65</v>
      </c>
      <c r="B25" s="54">
        <v>6</v>
      </c>
      <c r="C25" s="70">
        <f t="shared" si="4"/>
        <v>37078</v>
      </c>
      <c r="D25" s="81">
        <v>80000</v>
      </c>
      <c r="E25" s="82">
        <f t="shared" si="1"/>
        <v>0</v>
      </c>
      <c r="F25" s="82">
        <f t="shared" si="10"/>
        <v>0</v>
      </c>
      <c r="G25" s="82">
        <f t="shared" si="10"/>
        <v>0</v>
      </c>
      <c r="H25" s="82">
        <f t="shared" si="10"/>
        <v>0</v>
      </c>
      <c r="I25" s="82">
        <f t="shared" si="10"/>
        <v>0</v>
      </c>
      <c r="J25" s="82">
        <f t="shared" si="10"/>
        <v>0</v>
      </c>
      <c r="K25" s="82">
        <f t="shared" si="10"/>
        <v>6666.666666666667</v>
      </c>
      <c r="L25" s="82">
        <f t="shared" si="10"/>
        <v>6666.666666666667</v>
      </c>
      <c r="M25" s="82">
        <f t="shared" si="10"/>
        <v>6666.666666666667</v>
      </c>
      <c r="N25" s="82">
        <f t="shared" si="10"/>
        <v>6666.666666666667</v>
      </c>
      <c r="O25" s="82">
        <f t="shared" si="10"/>
        <v>6666.666666666667</v>
      </c>
      <c r="P25" s="82">
        <f t="shared" si="10"/>
        <v>6666.666666666667</v>
      </c>
      <c r="Q25" s="82">
        <f t="shared" si="10"/>
        <v>6666.666666666667</v>
      </c>
      <c r="R25" s="82">
        <f t="shared" si="10"/>
        <v>6666.666666666667</v>
      </c>
      <c r="S25" s="82">
        <f t="shared" si="10"/>
        <v>6666.666666666667</v>
      </c>
      <c r="T25" s="82">
        <f t="shared" si="10"/>
        <v>6666.666666666667</v>
      </c>
      <c r="U25" s="82">
        <f t="shared" si="10"/>
        <v>6666.666666666667</v>
      </c>
      <c r="V25" s="82">
        <f t="shared" si="10"/>
        <v>6666.666666666667</v>
      </c>
      <c r="W25" s="82">
        <f t="shared" si="10"/>
        <v>6666.666666666667</v>
      </c>
      <c r="X25" s="82">
        <f t="shared" si="10"/>
        <v>6666.666666666667</v>
      </c>
      <c r="Y25" s="82">
        <f t="shared" si="10"/>
        <v>6666.666666666667</v>
      </c>
      <c r="Z25" s="82">
        <f t="shared" si="10"/>
        <v>6666.666666666667</v>
      </c>
      <c r="AA25" s="82">
        <f t="shared" si="10"/>
        <v>6666.666666666667</v>
      </c>
      <c r="AB25" s="82">
        <f t="shared" si="10"/>
        <v>6666.666666666667</v>
      </c>
      <c r="AC25" s="82">
        <f t="shared" si="10"/>
        <v>6666.666666666667</v>
      </c>
      <c r="AD25" s="82">
        <f t="shared" si="10"/>
        <v>6666.666666666667</v>
      </c>
      <c r="AE25" s="82">
        <f t="shared" si="10"/>
        <v>6666.666666666667</v>
      </c>
      <c r="AF25" s="82">
        <f t="shared" si="10"/>
        <v>6666.666666666667</v>
      </c>
      <c r="AG25" s="82">
        <f t="shared" si="10"/>
        <v>6666.666666666667</v>
      </c>
      <c r="AH25" s="82">
        <f t="shared" si="10"/>
        <v>6666.666666666667</v>
      </c>
      <c r="AI25" s="82">
        <f t="shared" si="9"/>
        <v>6666.666666666667</v>
      </c>
      <c r="AJ25" s="82">
        <f t="shared" si="9"/>
        <v>6666.666666666667</v>
      </c>
      <c r="AK25" s="82">
        <f t="shared" si="9"/>
        <v>6666.666666666667</v>
      </c>
      <c r="AL25" s="82">
        <f t="shared" si="9"/>
        <v>6666.666666666667</v>
      </c>
      <c r="AM25" s="82">
        <f t="shared" si="9"/>
        <v>6666.666666666667</v>
      </c>
      <c r="AN25" s="82">
        <f t="shared" si="9"/>
        <v>6666.666666666667</v>
      </c>
    </row>
    <row r="26" spans="1:40" x14ac:dyDescent="0.25">
      <c r="A26" s="54" t="s">
        <v>116</v>
      </c>
      <c r="B26" s="54">
        <v>5</v>
      </c>
      <c r="C26" s="70">
        <f t="shared" si="4"/>
        <v>37047</v>
      </c>
      <c r="D26" s="81">
        <v>85000</v>
      </c>
      <c r="E26" s="82">
        <f t="shared" si="1"/>
        <v>0</v>
      </c>
      <c r="F26" s="82">
        <f t="shared" si="10"/>
        <v>0</v>
      </c>
      <c r="G26" s="82">
        <f t="shared" si="10"/>
        <v>0</v>
      </c>
      <c r="H26" s="82">
        <f t="shared" si="10"/>
        <v>0</v>
      </c>
      <c r="I26" s="82">
        <f t="shared" si="10"/>
        <v>0</v>
      </c>
      <c r="J26" s="82">
        <f t="shared" si="10"/>
        <v>7083.333333333333</v>
      </c>
      <c r="K26" s="82">
        <f t="shared" si="10"/>
        <v>7083.333333333333</v>
      </c>
      <c r="L26" s="82">
        <f t="shared" si="10"/>
        <v>7083.333333333333</v>
      </c>
      <c r="M26" s="82">
        <f t="shared" si="10"/>
        <v>7083.333333333333</v>
      </c>
      <c r="N26" s="82">
        <f t="shared" si="10"/>
        <v>7083.333333333333</v>
      </c>
      <c r="O26" s="82">
        <f t="shared" si="10"/>
        <v>7083.333333333333</v>
      </c>
      <c r="P26" s="82">
        <f t="shared" si="10"/>
        <v>7083.333333333333</v>
      </c>
      <c r="Q26" s="82">
        <f t="shared" si="10"/>
        <v>7083.333333333333</v>
      </c>
      <c r="R26" s="82">
        <f t="shared" si="10"/>
        <v>7083.333333333333</v>
      </c>
      <c r="S26" s="82">
        <f t="shared" si="10"/>
        <v>7083.333333333333</v>
      </c>
      <c r="T26" s="82">
        <f t="shared" si="10"/>
        <v>7083.333333333333</v>
      </c>
      <c r="U26" s="82">
        <f t="shared" si="10"/>
        <v>7083.333333333333</v>
      </c>
      <c r="V26" s="82">
        <f t="shared" si="10"/>
        <v>7083.333333333333</v>
      </c>
      <c r="W26" s="82">
        <f t="shared" si="10"/>
        <v>7083.333333333333</v>
      </c>
      <c r="X26" s="82">
        <f t="shared" si="10"/>
        <v>7083.333333333333</v>
      </c>
      <c r="Y26" s="82">
        <f t="shared" si="10"/>
        <v>7083.333333333333</v>
      </c>
      <c r="Z26" s="82">
        <f t="shared" si="10"/>
        <v>7083.333333333333</v>
      </c>
      <c r="AA26" s="82">
        <f t="shared" si="10"/>
        <v>7083.333333333333</v>
      </c>
      <c r="AB26" s="82">
        <f t="shared" si="10"/>
        <v>7083.333333333333</v>
      </c>
      <c r="AC26" s="82">
        <f t="shared" si="10"/>
        <v>7083.333333333333</v>
      </c>
      <c r="AD26" s="82">
        <f t="shared" si="10"/>
        <v>7083.333333333333</v>
      </c>
      <c r="AE26" s="82">
        <f t="shared" si="10"/>
        <v>7083.333333333333</v>
      </c>
      <c r="AF26" s="82">
        <f t="shared" si="10"/>
        <v>7083.333333333333</v>
      </c>
      <c r="AG26" s="82">
        <f t="shared" si="10"/>
        <v>7083.333333333333</v>
      </c>
      <c r="AH26" s="82">
        <f t="shared" si="10"/>
        <v>7083.333333333333</v>
      </c>
      <c r="AI26" s="82">
        <f t="shared" si="9"/>
        <v>7083.333333333333</v>
      </c>
      <c r="AJ26" s="82">
        <f t="shared" si="9"/>
        <v>7083.333333333333</v>
      </c>
      <c r="AK26" s="82">
        <f t="shared" si="9"/>
        <v>7083.333333333333</v>
      </c>
      <c r="AL26" s="82">
        <f t="shared" si="9"/>
        <v>7083.333333333333</v>
      </c>
      <c r="AM26" s="82">
        <f t="shared" si="9"/>
        <v>7083.333333333333</v>
      </c>
      <c r="AN26" s="82">
        <f t="shared" si="9"/>
        <v>7083.333333333333</v>
      </c>
    </row>
    <row r="27" spans="1:40" x14ac:dyDescent="0.25">
      <c r="A27" s="54" t="s">
        <v>117</v>
      </c>
      <c r="B27" s="54">
        <v>6</v>
      </c>
      <c r="C27" s="70">
        <f t="shared" si="4"/>
        <v>37078</v>
      </c>
      <c r="D27" s="81">
        <v>65000</v>
      </c>
      <c r="E27" s="82">
        <f t="shared" si="1"/>
        <v>0</v>
      </c>
      <c r="F27" s="82">
        <f t="shared" si="10"/>
        <v>0</v>
      </c>
      <c r="G27" s="82">
        <f t="shared" si="10"/>
        <v>0</v>
      </c>
      <c r="H27" s="82">
        <f t="shared" si="10"/>
        <v>0</v>
      </c>
      <c r="I27" s="82">
        <f t="shared" si="10"/>
        <v>0</v>
      </c>
      <c r="J27" s="82">
        <f t="shared" si="10"/>
        <v>0</v>
      </c>
      <c r="K27" s="82">
        <f t="shared" si="10"/>
        <v>5416.666666666667</v>
      </c>
      <c r="L27" s="82">
        <f t="shared" si="10"/>
        <v>5416.666666666667</v>
      </c>
      <c r="M27" s="82">
        <f t="shared" si="10"/>
        <v>5416.666666666667</v>
      </c>
      <c r="N27" s="82">
        <f t="shared" si="10"/>
        <v>5416.666666666667</v>
      </c>
      <c r="O27" s="82">
        <f t="shared" si="10"/>
        <v>5416.666666666667</v>
      </c>
      <c r="P27" s="82">
        <f t="shared" si="10"/>
        <v>5416.666666666667</v>
      </c>
      <c r="Q27" s="82">
        <f t="shared" si="10"/>
        <v>5416.666666666667</v>
      </c>
      <c r="R27" s="82">
        <f t="shared" si="10"/>
        <v>5416.666666666667</v>
      </c>
      <c r="S27" s="82">
        <f t="shared" si="10"/>
        <v>5416.666666666667</v>
      </c>
      <c r="T27" s="82">
        <f t="shared" si="10"/>
        <v>5416.666666666667</v>
      </c>
      <c r="U27" s="82">
        <f t="shared" si="10"/>
        <v>5416.666666666667</v>
      </c>
      <c r="V27" s="82">
        <f t="shared" si="10"/>
        <v>5416.666666666667</v>
      </c>
      <c r="W27" s="82">
        <f t="shared" si="10"/>
        <v>5416.666666666667</v>
      </c>
      <c r="X27" s="82">
        <f t="shared" si="10"/>
        <v>5416.666666666667</v>
      </c>
      <c r="Y27" s="82">
        <f t="shared" si="10"/>
        <v>5416.666666666667</v>
      </c>
      <c r="Z27" s="82">
        <f t="shared" si="10"/>
        <v>5416.666666666667</v>
      </c>
      <c r="AA27" s="82">
        <f t="shared" si="10"/>
        <v>5416.666666666667</v>
      </c>
      <c r="AB27" s="82">
        <f t="shared" si="10"/>
        <v>5416.666666666667</v>
      </c>
      <c r="AC27" s="82">
        <f t="shared" si="10"/>
        <v>5416.666666666667</v>
      </c>
      <c r="AD27" s="82">
        <f t="shared" si="10"/>
        <v>5416.666666666667</v>
      </c>
      <c r="AE27" s="82">
        <f t="shared" si="10"/>
        <v>5416.666666666667</v>
      </c>
      <c r="AF27" s="82">
        <f t="shared" si="10"/>
        <v>5416.666666666667</v>
      </c>
      <c r="AG27" s="82">
        <f t="shared" si="10"/>
        <v>5416.666666666667</v>
      </c>
      <c r="AH27" s="82">
        <f t="shared" si="10"/>
        <v>5416.666666666667</v>
      </c>
      <c r="AI27" s="82">
        <f t="shared" si="9"/>
        <v>5416.666666666667</v>
      </c>
      <c r="AJ27" s="82">
        <f t="shared" si="9"/>
        <v>5416.666666666667</v>
      </c>
      <c r="AK27" s="82">
        <f t="shared" si="9"/>
        <v>5416.666666666667</v>
      </c>
      <c r="AL27" s="82">
        <f t="shared" si="9"/>
        <v>5416.666666666667</v>
      </c>
      <c r="AM27" s="82">
        <f t="shared" si="9"/>
        <v>5416.666666666667</v>
      </c>
      <c r="AN27" s="82">
        <f t="shared" si="9"/>
        <v>5416.666666666667</v>
      </c>
    </row>
    <row r="28" spans="1:40" x14ac:dyDescent="0.25">
      <c r="A28" s="54" t="s">
        <v>117</v>
      </c>
      <c r="B28" s="54">
        <v>7</v>
      </c>
      <c r="C28" s="70">
        <f t="shared" si="4"/>
        <v>37109</v>
      </c>
      <c r="D28" s="81">
        <v>65000</v>
      </c>
      <c r="E28" s="82">
        <f t="shared" si="1"/>
        <v>0</v>
      </c>
      <c r="F28" s="82">
        <f t="shared" si="10"/>
        <v>0</v>
      </c>
      <c r="G28" s="82">
        <f t="shared" si="10"/>
        <v>0</v>
      </c>
      <c r="H28" s="82">
        <f t="shared" si="10"/>
        <v>0</v>
      </c>
      <c r="I28" s="82">
        <f t="shared" si="10"/>
        <v>0</v>
      </c>
      <c r="J28" s="82">
        <f t="shared" si="10"/>
        <v>0</v>
      </c>
      <c r="K28" s="82">
        <f t="shared" si="10"/>
        <v>0</v>
      </c>
      <c r="L28" s="82">
        <f t="shared" si="10"/>
        <v>5416.666666666667</v>
      </c>
      <c r="M28" s="82">
        <f t="shared" si="10"/>
        <v>5416.666666666667</v>
      </c>
      <c r="N28" s="82">
        <f t="shared" si="10"/>
        <v>5416.666666666667</v>
      </c>
      <c r="O28" s="82">
        <f t="shared" si="10"/>
        <v>5416.666666666667</v>
      </c>
      <c r="P28" s="82">
        <f t="shared" si="10"/>
        <v>5416.666666666667</v>
      </c>
      <c r="Q28" s="82">
        <f t="shared" si="10"/>
        <v>5416.666666666667</v>
      </c>
      <c r="R28" s="82">
        <f t="shared" si="10"/>
        <v>5416.666666666667</v>
      </c>
      <c r="S28" s="82">
        <f t="shared" si="10"/>
        <v>5416.666666666667</v>
      </c>
      <c r="T28" s="82">
        <f t="shared" si="10"/>
        <v>5416.666666666667</v>
      </c>
      <c r="U28" s="82">
        <f t="shared" si="10"/>
        <v>5416.666666666667</v>
      </c>
      <c r="V28" s="82">
        <f t="shared" si="10"/>
        <v>5416.666666666667</v>
      </c>
      <c r="W28" s="82">
        <f t="shared" si="10"/>
        <v>5416.666666666667</v>
      </c>
      <c r="X28" s="82">
        <f t="shared" si="10"/>
        <v>5416.666666666667</v>
      </c>
      <c r="Y28" s="82">
        <f t="shared" si="10"/>
        <v>5416.666666666667</v>
      </c>
      <c r="Z28" s="82">
        <f t="shared" si="10"/>
        <v>5416.666666666667</v>
      </c>
      <c r="AA28" s="82">
        <f t="shared" si="10"/>
        <v>5416.666666666667</v>
      </c>
      <c r="AB28" s="82">
        <f t="shared" si="10"/>
        <v>5416.666666666667</v>
      </c>
      <c r="AC28" s="82">
        <f t="shared" si="10"/>
        <v>5416.666666666667</v>
      </c>
      <c r="AD28" s="82">
        <f t="shared" si="10"/>
        <v>5416.666666666667</v>
      </c>
      <c r="AE28" s="82">
        <f t="shared" si="10"/>
        <v>5416.666666666667</v>
      </c>
      <c r="AF28" s="82">
        <f t="shared" si="10"/>
        <v>5416.666666666667</v>
      </c>
      <c r="AG28" s="82">
        <f t="shared" si="10"/>
        <v>5416.666666666667</v>
      </c>
      <c r="AH28" s="82">
        <f t="shared" si="10"/>
        <v>5416.666666666667</v>
      </c>
      <c r="AI28" s="82">
        <f t="shared" si="9"/>
        <v>5416.666666666667</v>
      </c>
      <c r="AJ28" s="82">
        <f t="shared" si="9"/>
        <v>5416.666666666667</v>
      </c>
      <c r="AK28" s="82">
        <f t="shared" si="9"/>
        <v>5416.666666666667</v>
      </c>
      <c r="AL28" s="82">
        <f t="shared" si="9"/>
        <v>5416.666666666667</v>
      </c>
      <c r="AM28" s="82">
        <f t="shared" si="9"/>
        <v>5416.666666666667</v>
      </c>
      <c r="AN28" s="82">
        <f t="shared" si="9"/>
        <v>5416.666666666667</v>
      </c>
    </row>
    <row r="29" spans="1:40" x14ac:dyDescent="0.25">
      <c r="A29" s="54" t="s">
        <v>117</v>
      </c>
      <c r="B29" s="54">
        <v>8</v>
      </c>
      <c r="C29" s="70">
        <f t="shared" si="4"/>
        <v>37140</v>
      </c>
      <c r="D29" s="81">
        <v>60000</v>
      </c>
      <c r="E29" s="82">
        <f t="shared" si="1"/>
        <v>0</v>
      </c>
      <c r="F29" s="82">
        <f t="shared" si="10"/>
        <v>0</v>
      </c>
      <c r="G29" s="82">
        <f t="shared" si="10"/>
        <v>0</v>
      </c>
      <c r="H29" s="82">
        <f t="shared" si="10"/>
        <v>0</v>
      </c>
      <c r="I29" s="82">
        <f t="shared" si="10"/>
        <v>0</v>
      </c>
      <c r="J29" s="82">
        <f t="shared" si="10"/>
        <v>0</v>
      </c>
      <c r="K29" s="82">
        <f t="shared" si="10"/>
        <v>0</v>
      </c>
      <c r="L29" s="82">
        <f t="shared" si="10"/>
        <v>0</v>
      </c>
      <c r="M29" s="82">
        <f t="shared" si="10"/>
        <v>5000</v>
      </c>
      <c r="N29" s="82">
        <f t="shared" si="10"/>
        <v>5000</v>
      </c>
      <c r="O29" s="82">
        <f t="shared" si="10"/>
        <v>5000</v>
      </c>
      <c r="P29" s="82">
        <f t="shared" si="10"/>
        <v>5000</v>
      </c>
      <c r="Q29" s="82">
        <f t="shared" si="10"/>
        <v>5000</v>
      </c>
      <c r="R29" s="82">
        <f t="shared" si="10"/>
        <v>5000</v>
      </c>
      <c r="S29" s="82">
        <f t="shared" si="10"/>
        <v>5000</v>
      </c>
      <c r="T29" s="82">
        <f t="shared" si="10"/>
        <v>5000</v>
      </c>
      <c r="U29" s="82">
        <f t="shared" si="10"/>
        <v>5000</v>
      </c>
      <c r="V29" s="82">
        <f t="shared" si="10"/>
        <v>5000</v>
      </c>
      <c r="W29" s="82">
        <f t="shared" si="10"/>
        <v>5000</v>
      </c>
      <c r="X29" s="82">
        <f t="shared" si="10"/>
        <v>5000</v>
      </c>
      <c r="Y29" s="82">
        <f t="shared" si="10"/>
        <v>5000</v>
      </c>
      <c r="Z29" s="82">
        <f t="shared" si="10"/>
        <v>5000</v>
      </c>
      <c r="AA29" s="82">
        <f t="shared" si="10"/>
        <v>5000</v>
      </c>
      <c r="AB29" s="82">
        <f t="shared" si="10"/>
        <v>5000</v>
      </c>
      <c r="AC29" s="82">
        <f t="shared" si="10"/>
        <v>5000</v>
      </c>
      <c r="AD29" s="82">
        <f t="shared" si="10"/>
        <v>5000</v>
      </c>
      <c r="AE29" s="82">
        <f t="shared" si="10"/>
        <v>5000</v>
      </c>
      <c r="AF29" s="82">
        <f t="shared" si="10"/>
        <v>5000</v>
      </c>
      <c r="AG29" s="82">
        <f t="shared" si="10"/>
        <v>5000</v>
      </c>
      <c r="AH29" s="82">
        <f t="shared" si="10"/>
        <v>5000</v>
      </c>
      <c r="AI29" s="82">
        <f t="shared" si="9"/>
        <v>5000</v>
      </c>
      <c r="AJ29" s="82">
        <f t="shared" si="9"/>
        <v>5000</v>
      </c>
      <c r="AK29" s="82">
        <f t="shared" si="9"/>
        <v>5000</v>
      </c>
      <c r="AL29" s="82">
        <f t="shared" si="9"/>
        <v>5000</v>
      </c>
      <c r="AM29" s="82">
        <f t="shared" si="9"/>
        <v>5000</v>
      </c>
      <c r="AN29" s="82">
        <f t="shared" si="9"/>
        <v>5000</v>
      </c>
    </row>
    <row r="30" spans="1:40" x14ac:dyDescent="0.25">
      <c r="A30" s="54" t="s">
        <v>82</v>
      </c>
      <c r="B30" s="54"/>
      <c r="C30" s="70">
        <f t="shared" si="4"/>
        <v>36892</v>
      </c>
      <c r="D30" s="81">
        <v>0</v>
      </c>
      <c r="E30" s="82">
        <f t="shared" si="1"/>
        <v>0</v>
      </c>
      <c r="F30" s="82">
        <f t="shared" si="10"/>
        <v>0</v>
      </c>
      <c r="G30" s="82">
        <f t="shared" si="10"/>
        <v>0</v>
      </c>
      <c r="H30" s="82">
        <f t="shared" si="10"/>
        <v>0</v>
      </c>
      <c r="I30" s="82">
        <f t="shared" si="10"/>
        <v>0</v>
      </c>
      <c r="J30" s="82">
        <f t="shared" si="10"/>
        <v>0</v>
      </c>
      <c r="K30" s="82">
        <f t="shared" si="10"/>
        <v>0</v>
      </c>
      <c r="L30" s="82">
        <f t="shared" si="10"/>
        <v>0</v>
      </c>
      <c r="M30" s="82">
        <f t="shared" si="10"/>
        <v>0</v>
      </c>
      <c r="N30" s="82">
        <f t="shared" si="10"/>
        <v>0</v>
      </c>
      <c r="O30" s="82">
        <f t="shared" si="10"/>
        <v>0</v>
      </c>
      <c r="P30" s="82">
        <f t="shared" si="10"/>
        <v>0</v>
      </c>
      <c r="Q30" s="82">
        <f t="shared" si="10"/>
        <v>0</v>
      </c>
      <c r="R30" s="82">
        <f t="shared" si="10"/>
        <v>0</v>
      </c>
      <c r="S30" s="82">
        <f t="shared" si="10"/>
        <v>0</v>
      </c>
      <c r="T30" s="82">
        <f t="shared" si="10"/>
        <v>0</v>
      </c>
      <c r="U30" s="82">
        <f t="shared" si="10"/>
        <v>0</v>
      </c>
      <c r="V30" s="82">
        <f t="shared" si="10"/>
        <v>0</v>
      </c>
      <c r="W30" s="82">
        <f t="shared" si="10"/>
        <v>0</v>
      </c>
      <c r="X30" s="82">
        <f t="shared" si="10"/>
        <v>0</v>
      </c>
      <c r="Y30" s="82">
        <f t="shared" si="10"/>
        <v>0</v>
      </c>
      <c r="Z30" s="82">
        <f t="shared" si="10"/>
        <v>0</v>
      </c>
      <c r="AA30" s="82">
        <f t="shared" si="10"/>
        <v>0</v>
      </c>
      <c r="AB30" s="82">
        <f t="shared" si="10"/>
        <v>0</v>
      </c>
      <c r="AC30" s="82">
        <f t="shared" si="10"/>
        <v>0</v>
      </c>
      <c r="AD30" s="82">
        <f t="shared" si="10"/>
        <v>0</v>
      </c>
      <c r="AE30" s="82">
        <f t="shared" si="10"/>
        <v>0</v>
      </c>
      <c r="AF30" s="82">
        <f t="shared" si="10"/>
        <v>0</v>
      </c>
      <c r="AG30" s="82">
        <f t="shared" si="10"/>
        <v>0</v>
      </c>
      <c r="AH30" s="82">
        <f t="shared" si="10"/>
        <v>0</v>
      </c>
      <c r="AI30" s="82">
        <f t="shared" si="9"/>
        <v>0</v>
      </c>
      <c r="AJ30" s="82">
        <f t="shared" si="9"/>
        <v>0</v>
      </c>
      <c r="AK30" s="82">
        <f t="shared" si="9"/>
        <v>0</v>
      </c>
      <c r="AL30" s="82">
        <f t="shared" si="9"/>
        <v>0</v>
      </c>
      <c r="AM30" s="82">
        <f t="shared" si="9"/>
        <v>0</v>
      </c>
      <c r="AN30" s="82">
        <f t="shared" si="9"/>
        <v>0</v>
      </c>
    </row>
    <row r="31" spans="1:40" x14ac:dyDescent="0.25">
      <c r="A31" s="54" t="s">
        <v>81</v>
      </c>
      <c r="B31" s="54">
        <v>3</v>
      </c>
      <c r="C31" s="70">
        <f t="shared" si="4"/>
        <v>36985</v>
      </c>
      <c r="D31" s="81">
        <v>60000</v>
      </c>
      <c r="E31" s="82">
        <f t="shared" si="1"/>
        <v>0</v>
      </c>
      <c r="F31" s="82">
        <f t="shared" si="10"/>
        <v>0</v>
      </c>
      <c r="G31" s="82">
        <f t="shared" si="10"/>
        <v>0</v>
      </c>
      <c r="H31" s="82">
        <f t="shared" si="10"/>
        <v>5000</v>
      </c>
      <c r="I31" s="82">
        <f t="shared" si="10"/>
        <v>5000</v>
      </c>
      <c r="J31" s="82">
        <f t="shared" si="10"/>
        <v>5000</v>
      </c>
      <c r="K31" s="82">
        <f t="shared" si="10"/>
        <v>5000</v>
      </c>
      <c r="L31" s="82">
        <f t="shared" si="10"/>
        <v>5000</v>
      </c>
      <c r="M31" s="82">
        <f t="shared" si="10"/>
        <v>5000</v>
      </c>
      <c r="N31" s="82">
        <f t="shared" si="10"/>
        <v>5000</v>
      </c>
      <c r="O31" s="82">
        <f t="shared" si="10"/>
        <v>5000</v>
      </c>
      <c r="P31" s="82">
        <f t="shared" si="10"/>
        <v>5000</v>
      </c>
      <c r="Q31" s="82">
        <f t="shared" si="10"/>
        <v>5000</v>
      </c>
      <c r="R31" s="82">
        <f t="shared" si="10"/>
        <v>5000</v>
      </c>
      <c r="S31" s="82">
        <f t="shared" si="10"/>
        <v>5000</v>
      </c>
      <c r="T31" s="82">
        <f t="shared" si="10"/>
        <v>5000</v>
      </c>
      <c r="U31" s="82">
        <f t="shared" si="10"/>
        <v>5000</v>
      </c>
      <c r="V31" s="82">
        <f t="shared" si="10"/>
        <v>5000</v>
      </c>
      <c r="W31" s="82">
        <f t="shared" si="10"/>
        <v>5000</v>
      </c>
      <c r="X31" s="82">
        <f t="shared" si="10"/>
        <v>5000</v>
      </c>
      <c r="Y31" s="82">
        <f t="shared" si="10"/>
        <v>5000</v>
      </c>
      <c r="Z31" s="82">
        <f t="shared" si="10"/>
        <v>5000</v>
      </c>
      <c r="AA31" s="82">
        <f t="shared" si="10"/>
        <v>5000</v>
      </c>
      <c r="AB31" s="82">
        <f t="shared" si="10"/>
        <v>5000</v>
      </c>
      <c r="AC31" s="82">
        <f t="shared" si="10"/>
        <v>5000</v>
      </c>
      <c r="AD31" s="82">
        <f t="shared" si="10"/>
        <v>5000</v>
      </c>
      <c r="AE31" s="82">
        <f>IF(AE$3&gt;=$C31,$D31/12,0)</f>
        <v>5000</v>
      </c>
      <c r="AF31" s="82">
        <f>IF(AF$3&gt;=$C31,$D31/12,0)</f>
        <v>5000</v>
      </c>
      <c r="AG31" s="82">
        <f>IF(AG$3&gt;=$C31,$D31/12,0)</f>
        <v>5000</v>
      </c>
      <c r="AH31" s="82">
        <f>IF(AH$3&gt;=$C31,$D31/12,0)</f>
        <v>5000</v>
      </c>
      <c r="AI31" s="82">
        <f t="shared" si="9"/>
        <v>5000</v>
      </c>
      <c r="AJ31" s="82">
        <f t="shared" si="9"/>
        <v>5000</v>
      </c>
      <c r="AK31" s="82">
        <f t="shared" si="9"/>
        <v>5000</v>
      </c>
      <c r="AL31" s="82">
        <f t="shared" si="9"/>
        <v>5000</v>
      </c>
      <c r="AM31" s="82">
        <f t="shared" si="9"/>
        <v>5000</v>
      </c>
      <c r="AN31" s="82">
        <f t="shared" si="9"/>
        <v>5000</v>
      </c>
    </row>
    <row r="32" spans="1:40" x14ac:dyDescent="0.25">
      <c r="A32" s="54" t="s">
        <v>127</v>
      </c>
      <c r="B32" s="54">
        <v>6</v>
      </c>
      <c r="C32" s="70">
        <f t="shared" si="4"/>
        <v>37078</v>
      </c>
      <c r="D32" s="81">
        <v>60000</v>
      </c>
      <c r="E32" s="82">
        <f t="shared" si="1"/>
        <v>0</v>
      </c>
      <c r="F32" s="82">
        <f t="shared" si="10"/>
        <v>0</v>
      </c>
      <c r="G32" s="82">
        <f t="shared" si="10"/>
        <v>0</v>
      </c>
      <c r="H32" s="82">
        <f t="shared" si="10"/>
        <v>0</v>
      </c>
      <c r="I32" s="82">
        <f t="shared" si="10"/>
        <v>0</v>
      </c>
      <c r="J32" s="82">
        <f t="shared" si="10"/>
        <v>0</v>
      </c>
      <c r="K32" s="82">
        <f t="shared" si="10"/>
        <v>5000</v>
      </c>
      <c r="L32" s="82">
        <f t="shared" si="10"/>
        <v>5000</v>
      </c>
      <c r="M32" s="82">
        <f t="shared" si="10"/>
        <v>5000</v>
      </c>
      <c r="N32" s="82">
        <f t="shared" si="10"/>
        <v>5000</v>
      </c>
      <c r="O32" s="82">
        <f t="shared" si="10"/>
        <v>5000</v>
      </c>
      <c r="P32" s="82">
        <f t="shared" si="10"/>
        <v>5000</v>
      </c>
      <c r="Q32" s="82">
        <f t="shared" si="10"/>
        <v>5000</v>
      </c>
      <c r="R32" s="82">
        <f t="shared" si="10"/>
        <v>5000</v>
      </c>
      <c r="S32" s="82">
        <f t="shared" si="10"/>
        <v>5000</v>
      </c>
      <c r="T32" s="82">
        <f t="shared" si="10"/>
        <v>5000</v>
      </c>
      <c r="U32" s="82">
        <f t="shared" si="10"/>
        <v>5000</v>
      </c>
      <c r="V32" s="82">
        <f t="shared" si="10"/>
        <v>5000</v>
      </c>
      <c r="W32" s="82">
        <f t="shared" si="10"/>
        <v>5000</v>
      </c>
      <c r="X32" s="82">
        <f t="shared" si="10"/>
        <v>5000</v>
      </c>
      <c r="Y32" s="82">
        <f t="shared" si="10"/>
        <v>5000</v>
      </c>
      <c r="Z32" s="82">
        <f t="shared" si="10"/>
        <v>5000</v>
      </c>
      <c r="AA32" s="82">
        <f t="shared" si="10"/>
        <v>5000</v>
      </c>
      <c r="AB32" s="82">
        <f t="shared" si="10"/>
        <v>5000</v>
      </c>
      <c r="AC32" s="82">
        <f t="shared" si="10"/>
        <v>5000</v>
      </c>
      <c r="AD32" s="82">
        <f t="shared" si="10"/>
        <v>5000</v>
      </c>
      <c r="AE32" s="82">
        <f t="shared" si="10"/>
        <v>5000</v>
      </c>
      <c r="AF32" s="82">
        <f t="shared" si="10"/>
        <v>5000</v>
      </c>
      <c r="AG32" s="82">
        <f t="shared" si="10"/>
        <v>5000</v>
      </c>
      <c r="AH32" s="82">
        <f t="shared" si="10"/>
        <v>5000</v>
      </c>
      <c r="AI32" s="82">
        <f t="shared" si="9"/>
        <v>5000</v>
      </c>
      <c r="AJ32" s="82">
        <f t="shared" si="9"/>
        <v>5000</v>
      </c>
      <c r="AK32" s="82">
        <f t="shared" si="9"/>
        <v>5000</v>
      </c>
      <c r="AL32" s="82">
        <f t="shared" si="9"/>
        <v>5000</v>
      </c>
      <c r="AM32" s="82">
        <f t="shared" si="9"/>
        <v>5000</v>
      </c>
      <c r="AN32" s="82">
        <f t="shared" si="9"/>
        <v>5000</v>
      </c>
    </row>
    <row r="33" spans="1:40" x14ac:dyDescent="0.25">
      <c r="A33" s="55" t="s">
        <v>71</v>
      </c>
      <c r="B33" s="55"/>
      <c r="C33" s="72"/>
      <c r="D33" s="83">
        <f t="shared" ref="D33:AH33" si="11">SUM(D6:D32)</f>
        <v>2015000</v>
      </c>
      <c r="E33" s="83">
        <f t="shared" si="11"/>
        <v>32083.333333333332</v>
      </c>
      <c r="F33" s="83">
        <f t="shared" si="11"/>
        <v>32083.333333333332</v>
      </c>
      <c r="G33" s="83">
        <f t="shared" si="11"/>
        <v>50833.333333333336</v>
      </c>
      <c r="H33" s="83">
        <f t="shared" si="11"/>
        <v>70833.333333333328</v>
      </c>
      <c r="I33" s="83">
        <f t="shared" si="11"/>
        <v>82083.333333333328</v>
      </c>
      <c r="J33" s="83">
        <f t="shared" si="11"/>
        <v>89166.666666666657</v>
      </c>
      <c r="K33" s="83">
        <f t="shared" si="11"/>
        <v>119166.66666666669</v>
      </c>
      <c r="L33" s="83">
        <f t="shared" si="11"/>
        <v>129583.33333333336</v>
      </c>
      <c r="M33" s="83">
        <f t="shared" si="11"/>
        <v>141250.00000000003</v>
      </c>
      <c r="N33" s="83">
        <f t="shared" si="11"/>
        <v>141250.00000000003</v>
      </c>
      <c r="O33" s="83">
        <f t="shared" si="11"/>
        <v>147916.66666666669</v>
      </c>
      <c r="P33" s="83">
        <f t="shared" si="11"/>
        <v>147916.66666666669</v>
      </c>
      <c r="Q33" s="83">
        <f t="shared" si="11"/>
        <v>154583.33333333334</v>
      </c>
      <c r="R33" s="83">
        <f t="shared" si="11"/>
        <v>154583.33333333334</v>
      </c>
      <c r="S33" s="83">
        <f t="shared" si="11"/>
        <v>161250.00000000003</v>
      </c>
      <c r="T33" s="83">
        <f t="shared" si="11"/>
        <v>161250.00000000003</v>
      </c>
      <c r="U33" s="83">
        <f t="shared" si="11"/>
        <v>167916.66666666669</v>
      </c>
      <c r="V33" s="83">
        <f t="shared" si="11"/>
        <v>167916.66666666669</v>
      </c>
      <c r="W33" s="83">
        <f t="shared" si="11"/>
        <v>167916.66666666669</v>
      </c>
      <c r="X33" s="83">
        <f t="shared" si="11"/>
        <v>167916.66666666669</v>
      </c>
      <c r="Y33" s="83">
        <f t="shared" si="11"/>
        <v>167916.66666666669</v>
      </c>
      <c r="Z33" s="83">
        <f t="shared" si="11"/>
        <v>167916.66666666669</v>
      </c>
      <c r="AA33" s="83">
        <f t="shared" si="11"/>
        <v>167916.66666666669</v>
      </c>
      <c r="AB33" s="83">
        <f t="shared" si="11"/>
        <v>167916.66666666669</v>
      </c>
      <c r="AC33" s="83">
        <f t="shared" si="11"/>
        <v>167916.66666666669</v>
      </c>
      <c r="AD33" s="83">
        <f t="shared" si="11"/>
        <v>167916.66666666669</v>
      </c>
      <c r="AE33" s="83">
        <f t="shared" si="11"/>
        <v>167916.66666666669</v>
      </c>
      <c r="AF33" s="83">
        <f t="shared" si="11"/>
        <v>167916.66666666669</v>
      </c>
      <c r="AG33" s="83">
        <f t="shared" si="11"/>
        <v>167916.66666666669</v>
      </c>
      <c r="AH33" s="83">
        <f t="shared" si="11"/>
        <v>167916.66666666669</v>
      </c>
      <c r="AI33" s="83">
        <f t="shared" ref="AI33:AN33" si="12">SUM(AI6:AI32)</f>
        <v>167916.66666666669</v>
      </c>
      <c r="AJ33" s="83">
        <f t="shared" si="12"/>
        <v>167916.66666666669</v>
      </c>
      <c r="AK33" s="83">
        <f t="shared" si="12"/>
        <v>167916.66666666669</v>
      </c>
      <c r="AL33" s="83">
        <f t="shared" si="12"/>
        <v>167916.66666666669</v>
      </c>
      <c r="AM33" s="83">
        <f t="shared" si="12"/>
        <v>167916.66666666669</v>
      </c>
      <c r="AN33" s="83">
        <f t="shared" si="12"/>
        <v>167916.66666666669</v>
      </c>
    </row>
    <row r="34" spans="1:40" s="116" customFormat="1" x14ac:dyDescent="0.25">
      <c r="A34" s="98" t="s">
        <v>72</v>
      </c>
      <c r="B34" s="98"/>
      <c r="C34" s="132"/>
      <c r="D34" s="133"/>
      <c r="E34" s="134">
        <f>COUNTIF(E6:E32, "&gt;0")</f>
        <v>4</v>
      </c>
      <c r="F34" s="134">
        <f t="shared" ref="F34:AH34" si="13">COUNTIF(F6:F32, "&gt;0")</f>
        <v>4</v>
      </c>
      <c r="G34" s="134">
        <f t="shared" si="13"/>
        <v>7</v>
      </c>
      <c r="H34" s="134">
        <f t="shared" si="13"/>
        <v>10</v>
      </c>
      <c r="I34" s="134">
        <f t="shared" si="13"/>
        <v>12</v>
      </c>
      <c r="J34" s="134">
        <f t="shared" si="13"/>
        <v>13</v>
      </c>
      <c r="K34" s="134">
        <f t="shared" si="13"/>
        <v>18</v>
      </c>
      <c r="L34" s="134">
        <f t="shared" si="13"/>
        <v>20</v>
      </c>
      <c r="M34" s="134">
        <f t="shared" si="13"/>
        <v>22</v>
      </c>
      <c r="N34" s="134">
        <f t="shared" si="13"/>
        <v>22</v>
      </c>
      <c r="O34" s="134">
        <f t="shared" si="13"/>
        <v>23</v>
      </c>
      <c r="P34" s="134">
        <f t="shared" si="13"/>
        <v>23</v>
      </c>
      <c r="Q34" s="134">
        <f t="shared" si="13"/>
        <v>24</v>
      </c>
      <c r="R34" s="134">
        <f t="shared" si="13"/>
        <v>24</v>
      </c>
      <c r="S34" s="134">
        <f t="shared" si="13"/>
        <v>25</v>
      </c>
      <c r="T34" s="134">
        <f t="shared" si="13"/>
        <v>25</v>
      </c>
      <c r="U34" s="134">
        <f t="shared" si="13"/>
        <v>26</v>
      </c>
      <c r="V34" s="134">
        <f t="shared" si="13"/>
        <v>26</v>
      </c>
      <c r="W34" s="134">
        <f t="shared" si="13"/>
        <v>26</v>
      </c>
      <c r="X34" s="134">
        <f t="shared" si="13"/>
        <v>26</v>
      </c>
      <c r="Y34" s="134">
        <f t="shared" si="13"/>
        <v>26</v>
      </c>
      <c r="Z34" s="134">
        <f t="shared" si="13"/>
        <v>26</v>
      </c>
      <c r="AA34" s="134">
        <f t="shared" si="13"/>
        <v>26</v>
      </c>
      <c r="AB34" s="134">
        <f t="shared" si="13"/>
        <v>26</v>
      </c>
      <c r="AC34" s="134">
        <f t="shared" si="13"/>
        <v>26</v>
      </c>
      <c r="AD34" s="134">
        <f t="shared" si="13"/>
        <v>26</v>
      </c>
      <c r="AE34" s="134">
        <f t="shared" si="13"/>
        <v>26</v>
      </c>
      <c r="AF34" s="134">
        <f t="shared" si="13"/>
        <v>26</v>
      </c>
      <c r="AG34" s="134">
        <f t="shared" si="13"/>
        <v>26</v>
      </c>
      <c r="AH34" s="134">
        <f t="shared" si="13"/>
        <v>26</v>
      </c>
      <c r="AI34" s="134">
        <f t="shared" ref="AI34:AN34" si="14">COUNTIF(AI6:AI32, "&gt;0")</f>
        <v>26</v>
      </c>
      <c r="AJ34" s="134">
        <f t="shared" si="14"/>
        <v>26</v>
      </c>
      <c r="AK34" s="134">
        <f t="shared" si="14"/>
        <v>26</v>
      </c>
      <c r="AL34" s="134">
        <f t="shared" si="14"/>
        <v>26</v>
      </c>
      <c r="AM34" s="134">
        <f t="shared" si="14"/>
        <v>26</v>
      </c>
      <c r="AN34" s="134">
        <f t="shared" si="14"/>
        <v>26</v>
      </c>
    </row>
    <row r="35" spans="1:40" x14ac:dyDescent="0.25">
      <c r="A35" s="57"/>
      <c r="B35" s="57"/>
      <c r="C35" s="74"/>
      <c r="D35" s="5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1:40" ht="15.6" x14ac:dyDescent="0.3">
      <c r="A36" s="136" t="s">
        <v>10</v>
      </c>
      <c r="B36" s="136"/>
      <c r="C36" s="75"/>
      <c r="D36" s="85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</row>
    <row r="37" spans="1:40" x14ac:dyDescent="0.25">
      <c r="A37" s="61" t="s">
        <v>11</v>
      </c>
      <c r="B37" s="61">
        <v>3</v>
      </c>
      <c r="C37" s="70">
        <f t="shared" ref="C37:C43" si="15">$D$1+B37*31</f>
        <v>36985</v>
      </c>
      <c r="D37" s="87">
        <v>125000</v>
      </c>
      <c r="E37" s="82">
        <f t="shared" ref="E37:T37" si="16">IF(E$3&gt;=$C37,$D37/12,0)</f>
        <v>0</v>
      </c>
      <c r="F37" s="82">
        <f t="shared" si="16"/>
        <v>0</v>
      </c>
      <c r="G37" s="82">
        <f t="shared" si="16"/>
        <v>0</v>
      </c>
      <c r="H37" s="82">
        <f t="shared" si="16"/>
        <v>10416.666666666666</v>
      </c>
      <c r="I37" s="82">
        <f t="shared" si="16"/>
        <v>10416.666666666666</v>
      </c>
      <c r="J37" s="82">
        <f t="shared" si="16"/>
        <v>10416.666666666666</v>
      </c>
      <c r="K37" s="82">
        <f t="shared" si="16"/>
        <v>10416.666666666666</v>
      </c>
      <c r="L37" s="82">
        <f t="shared" si="16"/>
        <v>10416.666666666666</v>
      </c>
      <c r="M37" s="82">
        <f t="shared" si="16"/>
        <v>10416.666666666666</v>
      </c>
      <c r="N37" s="82">
        <f t="shared" si="16"/>
        <v>10416.666666666666</v>
      </c>
      <c r="O37" s="82">
        <f t="shared" si="16"/>
        <v>10416.666666666666</v>
      </c>
      <c r="P37" s="82">
        <f t="shared" si="16"/>
        <v>10416.666666666666</v>
      </c>
      <c r="Q37" s="82">
        <f t="shared" si="16"/>
        <v>10416.666666666666</v>
      </c>
      <c r="R37" s="82">
        <f t="shared" si="16"/>
        <v>10416.666666666666</v>
      </c>
      <c r="S37" s="82">
        <f t="shared" si="16"/>
        <v>10416.666666666666</v>
      </c>
      <c r="T37" s="82">
        <f t="shared" si="16"/>
        <v>10416.666666666666</v>
      </c>
      <c r="U37" s="82">
        <f t="shared" ref="F37:AH42" si="17">IF(U$3&gt;=$C37,$D37/12,0)</f>
        <v>10416.666666666666</v>
      </c>
      <c r="V37" s="82">
        <f t="shared" si="17"/>
        <v>10416.666666666666</v>
      </c>
      <c r="W37" s="82">
        <f t="shared" si="17"/>
        <v>10416.666666666666</v>
      </c>
      <c r="X37" s="82">
        <f t="shared" si="17"/>
        <v>10416.666666666666</v>
      </c>
      <c r="Y37" s="82">
        <f t="shared" si="17"/>
        <v>10416.666666666666</v>
      </c>
      <c r="Z37" s="82">
        <f t="shared" si="17"/>
        <v>10416.666666666666</v>
      </c>
      <c r="AA37" s="82">
        <f t="shared" si="17"/>
        <v>10416.666666666666</v>
      </c>
      <c r="AB37" s="82">
        <f t="shared" si="17"/>
        <v>10416.666666666666</v>
      </c>
      <c r="AC37" s="82">
        <f t="shared" si="17"/>
        <v>10416.666666666666</v>
      </c>
      <c r="AD37" s="82">
        <f t="shared" si="17"/>
        <v>10416.666666666666</v>
      </c>
      <c r="AE37" s="82">
        <f t="shared" si="17"/>
        <v>10416.666666666666</v>
      </c>
      <c r="AF37" s="82">
        <f t="shared" si="17"/>
        <v>10416.666666666666</v>
      </c>
      <c r="AG37" s="82">
        <f t="shared" si="17"/>
        <v>10416.666666666666</v>
      </c>
      <c r="AH37" s="82">
        <f t="shared" si="17"/>
        <v>10416.666666666666</v>
      </c>
      <c r="AI37" s="82">
        <f t="shared" ref="AI37:AN43" si="18">IF(AI$3&gt;=$C37,$D37/12,0)</f>
        <v>10416.666666666666</v>
      </c>
      <c r="AJ37" s="82">
        <f t="shared" si="18"/>
        <v>10416.666666666666</v>
      </c>
      <c r="AK37" s="82">
        <f t="shared" si="18"/>
        <v>10416.666666666666</v>
      </c>
      <c r="AL37" s="82">
        <f t="shared" si="18"/>
        <v>10416.666666666666</v>
      </c>
      <c r="AM37" s="82">
        <f t="shared" si="18"/>
        <v>10416.666666666666</v>
      </c>
      <c r="AN37" s="82">
        <f t="shared" si="18"/>
        <v>10416.666666666666</v>
      </c>
    </row>
    <row r="38" spans="1:40" x14ac:dyDescent="0.25">
      <c r="A38" s="61" t="s">
        <v>92</v>
      </c>
      <c r="B38" s="61">
        <v>4</v>
      </c>
      <c r="C38" s="70">
        <f t="shared" si="15"/>
        <v>37016</v>
      </c>
      <c r="D38" s="87">
        <v>100000</v>
      </c>
      <c r="E38" s="82">
        <f t="shared" ref="E38:E43" si="19">IF(E$3&gt;=$C38,$D38/12,0)</f>
        <v>0</v>
      </c>
      <c r="F38" s="82">
        <f t="shared" si="17"/>
        <v>0</v>
      </c>
      <c r="G38" s="82">
        <f t="shared" si="17"/>
        <v>0</v>
      </c>
      <c r="H38" s="82">
        <f t="shared" si="17"/>
        <v>0</v>
      </c>
      <c r="I38" s="82">
        <f t="shared" si="17"/>
        <v>8333.3333333333339</v>
      </c>
      <c r="J38" s="82">
        <f t="shared" si="17"/>
        <v>8333.3333333333339</v>
      </c>
      <c r="K38" s="82">
        <f t="shared" si="17"/>
        <v>8333.3333333333339</v>
      </c>
      <c r="L38" s="82">
        <f t="shared" si="17"/>
        <v>8333.3333333333339</v>
      </c>
      <c r="M38" s="82">
        <f t="shared" si="17"/>
        <v>8333.3333333333339</v>
      </c>
      <c r="N38" s="82">
        <f t="shared" si="17"/>
        <v>8333.3333333333339</v>
      </c>
      <c r="O38" s="82">
        <f t="shared" si="17"/>
        <v>8333.3333333333339</v>
      </c>
      <c r="P38" s="82">
        <f t="shared" si="17"/>
        <v>8333.3333333333339</v>
      </c>
      <c r="Q38" s="82">
        <f t="shared" si="17"/>
        <v>8333.3333333333339</v>
      </c>
      <c r="R38" s="82">
        <f t="shared" si="17"/>
        <v>8333.3333333333339</v>
      </c>
      <c r="S38" s="82">
        <f t="shared" si="17"/>
        <v>8333.3333333333339</v>
      </c>
      <c r="T38" s="82">
        <f t="shared" si="17"/>
        <v>8333.3333333333339</v>
      </c>
      <c r="U38" s="82">
        <f t="shared" si="17"/>
        <v>8333.3333333333339</v>
      </c>
      <c r="V38" s="82">
        <f t="shared" si="17"/>
        <v>8333.3333333333339</v>
      </c>
      <c r="W38" s="82">
        <f t="shared" si="17"/>
        <v>8333.3333333333339</v>
      </c>
      <c r="X38" s="82">
        <f t="shared" si="17"/>
        <v>8333.3333333333339</v>
      </c>
      <c r="Y38" s="82">
        <f t="shared" si="17"/>
        <v>8333.3333333333339</v>
      </c>
      <c r="Z38" s="82">
        <f t="shared" si="17"/>
        <v>8333.3333333333339</v>
      </c>
      <c r="AA38" s="82">
        <f t="shared" si="17"/>
        <v>8333.3333333333339</v>
      </c>
      <c r="AB38" s="82">
        <f t="shared" si="17"/>
        <v>8333.3333333333339</v>
      </c>
      <c r="AC38" s="82">
        <f t="shared" si="17"/>
        <v>8333.3333333333339</v>
      </c>
      <c r="AD38" s="82">
        <f t="shared" si="17"/>
        <v>8333.3333333333339</v>
      </c>
      <c r="AE38" s="82">
        <f t="shared" si="17"/>
        <v>8333.3333333333339</v>
      </c>
      <c r="AF38" s="82">
        <f t="shared" si="17"/>
        <v>8333.3333333333339</v>
      </c>
      <c r="AG38" s="82">
        <f t="shared" si="17"/>
        <v>8333.3333333333339</v>
      </c>
      <c r="AH38" s="82">
        <f t="shared" si="17"/>
        <v>8333.3333333333339</v>
      </c>
      <c r="AI38" s="82">
        <f t="shared" si="18"/>
        <v>8333.3333333333339</v>
      </c>
      <c r="AJ38" s="82">
        <f t="shared" si="18"/>
        <v>8333.3333333333339</v>
      </c>
      <c r="AK38" s="82">
        <f t="shared" si="18"/>
        <v>8333.3333333333339</v>
      </c>
      <c r="AL38" s="82">
        <f t="shared" si="18"/>
        <v>8333.3333333333339</v>
      </c>
      <c r="AM38" s="82">
        <f t="shared" si="18"/>
        <v>8333.3333333333339</v>
      </c>
      <c r="AN38" s="82">
        <f t="shared" si="18"/>
        <v>8333.3333333333339</v>
      </c>
    </row>
    <row r="39" spans="1:40" x14ac:dyDescent="0.25">
      <c r="A39" s="61" t="s">
        <v>12</v>
      </c>
      <c r="B39" s="61">
        <v>1</v>
      </c>
      <c r="C39" s="70">
        <f t="shared" si="15"/>
        <v>36923</v>
      </c>
      <c r="D39" s="87">
        <v>75000</v>
      </c>
      <c r="E39" s="82">
        <f t="shared" si="19"/>
        <v>0</v>
      </c>
      <c r="F39" s="82">
        <f t="shared" si="17"/>
        <v>6250</v>
      </c>
      <c r="G39" s="82">
        <f t="shared" si="17"/>
        <v>6250</v>
      </c>
      <c r="H39" s="82">
        <f t="shared" si="17"/>
        <v>6250</v>
      </c>
      <c r="I39" s="82">
        <f t="shared" si="17"/>
        <v>6250</v>
      </c>
      <c r="J39" s="82">
        <f t="shared" si="17"/>
        <v>6250</v>
      </c>
      <c r="K39" s="82">
        <f t="shared" si="17"/>
        <v>6250</v>
      </c>
      <c r="L39" s="82">
        <f t="shared" si="17"/>
        <v>6250</v>
      </c>
      <c r="M39" s="82">
        <f t="shared" si="17"/>
        <v>6250</v>
      </c>
      <c r="N39" s="82">
        <f t="shared" si="17"/>
        <v>6250</v>
      </c>
      <c r="O39" s="82">
        <f t="shared" si="17"/>
        <v>6250</v>
      </c>
      <c r="P39" s="82">
        <f t="shared" si="17"/>
        <v>6250</v>
      </c>
      <c r="Q39" s="82">
        <f t="shared" si="17"/>
        <v>6250</v>
      </c>
      <c r="R39" s="82">
        <f t="shared" si="17"/>
        <v>6250</v>
      </c>
      <c r="S39" s="82">
        <f t="shared" si="17"/>
        <v>6250</v>
      </c>
      <c r="T39" s="82">
        <f t="shared" si="17"/>
        <v>6250</v>
      </c>
      <c r="U39" s="82">
        <f t="shared" si="17"/>
        <v>6250</v>
      </c>
      <c r="V39" s="82">
        <f t="shared" si="17"/>
        <v>6250</v>
      </c>
      <c r="W39" s="82">
        <f t="shared" si="17"/>
        <v>6250</v>
      </c>
      <c r="X39" s="82">
        <f t="shared" si="17"/>
        <v>6250</v>
      </c>
      <c r="Y39" s="82">
        <f t="shared" si="17"/>
        <v>6250</v>
      </c>
      <c r="Z39" s="82">
        <f t="shared" si="17"/>
        <v>6250</v>
      </c>
      <c r="AA39" s="82">
        <f t="shared" si="17"/>
        <v>6250</v>
      </c>
      <c r="AB39" s="82">
        <f t="shared" si="17"/>
        <v>6250</v>
      </c>
      <c r="AC39" s="82">
        <f t="shared" si="17"/>
        <v>6250</v>
      </c>
      <c r="AD39" s="82">
        <f t="shared" si="17"/>
        <v>6250</v>
      </c>
      <c r="AE39" s="82">
        <f t="shared" si="17"/>
        <v>6250</v>
      </c>
      <c r="AF39" s="82">
        <f t="shared" si="17"/>
        <v>6250</v>
      </c>
      <c r="AG39" s="82">
        <f t="shared" si="17"/>
        <v>6250</v>
      </c>
      <c r="AH39" s="82">
        <f t="shared" si="17"/>
        <v>6250</v>
      </c>
      <c r="AI39" s="82">
        <f t="shared" si="18"/>
        <v>6250</v>
      </c>
      <c r="AJ39" s="82">
        <f t="shared" si="18"/>
        <v>6250</v>
      </c>
      <c r="AK39" s="82">
        <f t="shared" si="18"/>
        <v>6250</v>
      </c>
      <c r="AL39" s="82">
        <f t="shared" si="18"/>
        <v>6250</v>
      </c>
      <c r="AM39" s="82">
        <f t="shared" si="18"/>
        <v>6250</v>
      </c>
      <c r="AN39" s="82">
        <f t="shared" si="18"/>
        <v>6250</v>
      </c>
    </row>
    <row r="40" spans="1:40" x14ac:dyDescent="0.25">
      <c r="A40" s="61" t="s">
        <v>55</v>
      </c>
      <c r="B40" s="61">
        <v>6</v>
      </c>
      <c r="C40" s="70">
        <f t="shared" si="15"/>
        <v>37078</v>
      </c>
      <c r="D40" s="87">
        <v>75000</v>
      </c>
      <c r="E40" s="82">
        <f t="shared" si="19"/>
        <v>0</v>
      </c>
      <c r="F40" s="82">
        <f t="shared" si="17"/>
        <v>0</v>
      </c>
      <c r="G40" s="82">
        <f t="shared" si="17"/>
        <v>0</v>
      </c>
      <c r="H40" s="82">
        <f t="shared" si="17"/>
        <v>0</v>
      </c>
      <c r="I40" s="82">
        <f t="shared" si="17"/>
        <v>0</v>
      </c>
      <c r="J40" s="82">
        <f t="shared" si="17"/>
        <v>0</v>
      </c>
      <c r="K40" s="82">
        <f t="shared" si="17"/>
        <v>6250</v>
      </c>
      <c r="L40" s="82">
        <f t="shared" si="17"/>
        <v>6250</v>
      </c>
      <c r="M40" s="82">
        <f t="shared" si="17"/>
        <v>6250</v>
      </c>
      <c r="N40" s="82">
        <f t="shared" si="17"/>
        <v>6250</v>
      </c>
      <c r="O40" s="82">
        <f t="shared" si="17"/>
        <v>6250</v>
      </c>
      <c r="P40" s="82">
        <f t="shared" si="17"/>
        <v>6250</v>
      </c>
      <c r="Q40" s="82">
        <f t="shared" si="17"/>
        <v>6250</v>
      </c>
      <c r="R40" s="82">
        <f t="shared" si="17"/>
        <v>6250</v>
      </c>
      <c r="S40" s="82">
        <f t="shared" si="17"/>
        <v>6250</v>
      </c>
      <c r="T40" s="82">
        <f t="shared" si="17"/>
        <v>6250</v>
      </c>
      <c r="U40" s="82">
        <f t="shared" si="17"/>
        <v>6250</v>
      </c>
      <c r="V40" s="82">
        <f t="shared" si="17"/>
        <v>6250</v>
      </c>
      <c r="W40" s="82">
        <f t="shared" si="17"/>
        <v>6250</v>
      </c>
      <c r="X40" s="82">
        <f t="shared" si="17"/>
        <v>6250</v>
      </c>
      <c r="Y40" s="82">
        <f t="shared" si="17"/>
        <v>6250</v>
      </c>
      <c r="Z40" s="82">
        <f t="shared" si="17"/>
        <v>6250</v>
      </c>
      <c r="AA40" s="82">
        <f t="shared" si="17"/>
        <v>6250</v>
      </c>
      <c r="AB40" s="82">
        <f t="shared" si="17"/>
        <v>6250</v>
      </c>
      <c r="AC40" s="82">
        <f t="shared" si="17"/>
        <v>6250</v>
      </c>
      <c r="AD40" s="82">
        <f t="shared" si="17"/>
        <v>6250</v>
      </c>
      <c r="AE40" s="82">
        <f t="shared" si="17"/>
        <v>6250</v>
      </c>
      <c r="AF40" s="82">
        <f t="shared" si="17"/>
        <v>6250</v>
      </c>
      <c r="AG40" s="82">
        <f t="shared" si="17"/>
        <v>6250</v>
      </c>
      <c r="AH40" s="82">
        <f t="shared" si="17"/>
        <v>6250</v>
      </c>
      <c r="AI40" s="82">
        <f t="shared" si="18"/>
        <v>6250</v>
      </c>
      <c r="AJ40" s="82">
        <f t="shared" si="18"/>
        <v>6250</v>
      </c>
      <c r="AK40" s="82">
        <f t="shared" si="18"/>
        <v>6250</v>
      </c>
      <c r="AL40" s="82">
        <f t="shared" si="18"/>
        <v>6250</v>
      </c>
      <c r="AM40" s="82">
        <f t="shared" si="18"/>
        <v>6250</v>
      </c>
      <c r="AN40" s="82">
        <f t="shared" si="18"/>
        <v>6250</v>
      </c>
    </row>
    <row r="41" spans="1:40" x14ac:dyDescent="0.25">
      <c r="A41" s="61" t="s">
        <v>55</v>
      </c>
      <c r="B41" s="61">
        <v>7</v>
      </c>
      <c r="C41" s="70">
        <f t="shared" si="15"/>
        <v>37109</v>
      </c>
      <c r="D41" s="87">
        <v>75000</v>
      </c>
      <c r="E41" s="82">
        <f t="shared" si="19"/>
        <v>0</v>
      </c>
      <c r="F41" s="82">
        <f t="shared" si="17"/>
        <v>0</v>
      </c>
      <c r="G41" s="82">
        <f t="shared" si="17"/>
        <v>0</v>
      </c>
      <c r="H41" s="82">
        <f t="shared" si="17"/>
        <v>0</v>
      </c>
      <c r="I41" s="82">
        <f t="shared" si="17"/>
        <v>0</v>
      </c>
      <c r="J41" s="82">
        <f t="shared" si="17"/>
        <v>0</v>
      </c>
      <c r="K41" s="82">
        <f t="shared" si="17"/>
        <v>0</v>
      </c>
      <c r="L41" s="82">
        <f t="shared" si="17"/>
        <v>6250</v>
      </c>
      <c r="M41" s="82">
        <f t="shared" si="17"/>
        <v>6250</v>
      </c>
      <c r="N41" s="82">
        <f t="shared" si="17"/>
        <v>6250</v>
      </c>
      <c r="O41" s="82">
        <f t="shared" si="17"/>
        <v>6250</v>
      </c>
      <c r="P41" s="82">
        <f t="shared" si="17"/>
        <v>6250</v>
      </c>
      <c r="Q41" s="82">
        <f t="shared" si="17"/>
        <v>6250</v>
      </c>
      <c r="R41" s="82">
        <f t="shared" si="17"/>
        <v>6250</v>
      </c>
      <c r="S41" s="82">
        <f t="shared" si="17"/>
        <v>6250</v>
      </c>
      <c r="T41" s="82">
        <f t="shared" si="17"/>
        <v>6250</v>
      </c>
      <c r="U41" s="82">
        <f t="shared" si="17"/>
        <v>6250</v>
      </c>
      <c r="V41" s="82">
        <f t="shared" si="17"/>
        <v>6250</v>
      </c>
      <c r="W41" s="82">
        <f t="shared" si="17"/>
        <v>6250</v>
      </c>
      <c r="X41" s="82">
        <f t="shared" si="17"/>
        <v>6250</v>
      </c>
      <c r="Y41" s="82">
        <f t="shared" si="17"/>
        <v>6250</v>
      </c>
      <c r="Z41" s="82">
        <f t="shared" si="17"/>
        <v>6250</v>
      </c>
      <c r="AA41" s="82">
        <f t="shared" si="17"/>
        <v>6250</v>
      </c>
      <c r="AB41" s="82">
        <f t="shared" si="17"/>
        <v>6250</v>
      </c>
      <c r="AC41" s="82">
        <f t="shared" si="17"/>
        <v>6250</v>
      </c>
      <c r="AD41" s="82">
        <f t="shared" si="17"/>
        <v>6250</v>
      </c>
      <c r="AE41" s="82">
        <f t="shared" si="17"/>
        <v>6250</v>
      </c>
      <c r="AF41" s="82">
        <f t="shared" si="17"/>
        <v>6250</v>
      </c>
      <c r="AG41" s="82">
        <f t="shared" si="17"/>
        <v>6250</v>
      </c>
      <c r="AH41" s="82">
        <f t="shared" si="17"/>
        <v>6250</v>
      </c>
      <c r="AI41" s="82">
        <f t="shared" si="18"/>
        <v>6250</v>
      </c>
      <c r="AJ41" s="82">
        <f t="shared" si="18"/>
        <v>6250</v>
      </c>
      <c r="AK41" s="82">
        <f t="shared" si="18"/>
        <v>6250</v>
      </c>
      <c r="AL41" s="82">
        <f t="shared" si="18"/>
        <v>6250</v>
      </c>
      <c r="AM41" s="82">
        <f t="shared" si="18"/>
        <v>6250</v>
      </c>
      <c r="AN41" s="82">
        <f t="shared" si="18"/>
        <v>6250</v>
      </c>
    </row>
    <row r="42" spans="1:40" x14ac:dyDescent="0.25">
      <c r="A42" s="61" t="s">
        <v>55</v>
      </c>
      <c r="B42" s="61">
        <v>8</v>
      </c>
      <c r="C42" s="70">
        <f t="shared" si="15"/>
        <v>37140</v>
      </c>
      <c r="D42" s="87">
        <v>75000</v>
      </c>
      <c r="E42" s="82">
        <f t="shared" si="19"/>
        <v>0</v>
      </c>
      <c r="F42" s="82">
        <f t="shared" si="17"/>
        <v>0</v>
      </c>
      <c r="G42" s="82">
        <f t="shared" si="17"/>
        <v>0</v>
      </c>
      <c r="H42" s="82">
        <f t="shared" si="17"/>
        <v>0</v>
      </c>
      <c r="I42" s="82">
        <f t="shared" si="17"/>
        <v>0</v>
      </c>
      <c r="J42" s="82">
        <f t="shared" si="17"/>
        <v>0</v>
      </c>
      <c r="K42" s="82">
        <f t="shared" si="17"/>
        <v>0</v>
      </c>
      <c r="L42" s="82">
        <f t="shared" si="17"/>
        <v>0</v>
      </c>
      <c r="M42" s="82">
        <f t="shared" si="17"/>
        <v>6250</v>
      </c>
      <c r="N42" s="82">
        <f t="shared" si="17"/>
        <v>6250</v>
      </c>
      <c r="O42" s="82">
        <f t="shared" si="17"/>
        <v>6250</v>
      </c>
      <c r="P42" s="82">
        <f t="shared" si="17"/>
        <v>6250</v>
      </c>
      <c r="Q42" s="82">
        <f t="shared" si="17"/>
        <v>6250</v>
      </c>
      <c r="R42" s="82">
        <f t="shared" si="17"/>
        <v>6250</v>
      </c>
      <c r="S42" s="82">
        <f t="shared" si="17"/>
        <v>6250</v>
      </c>
      <c r="T42" s="82">
        <f t="shared" si="17"/>
        <v>6250</v>
      </c>
      <c r="U42" s="82">
        <f t="shared" si="17"/>
        <v>6250</v>
      </c>
      <c r="V42" s="82">
        <f t="shared" si="17"/>
        <v>6250</v>
      </c>
      <c r="W42" s="82">
        <f t="shared" si="17"/>
        <v>6250</v>
      </c>
      <c r="X42" s="82">
        <f t="shared" si="17"/>
        <v>6250</v>
      </c>
      <c r="Y42" s="82">
        <f t="shared" si="17"/>
        <v>6250</v>
      </c>
      <c r="Z42" s="82">
        <f t="shared" si="17"/>
        <v>6250</v>
      </c>
      <c r="AA42" s="82">
        <f t="shared" si="17"/>
        <v>6250</v>
      </c>
      <c r="AB42" s="82">
        <f t="shared" si="17"/>
        <v>6250</v>
      </c>
      <c r="AC42" s="82">
        <f t="shared" si="17"/>
        <v>6250</v>
      </c>
      <c r="AD42" s="82">
        <f t="shared" si="17"/>
        <v>6250</v>
      </c>
      <c r="AE42" s="82">
        <f t="shared" si="17"/>
        <v>6250</v>
      </c>
      <c r="AF42" s="82">
        <f t="shared" si="17"/>
        <v>6250</v>
      </c>
      <c r="AG42" s="82">
        <f t="shared" si="17"/>
        <v>6250</v>
      </c>
      <c r="AH42" s="82">
        <f t="shared" si="17"/>
        <v>6250</v>
      </c>
      <c r="AI42" s="82">
        <f t="shared" si="18"/>
        <v>6250</v>
      </c>
      <c r="AJ42" s="82">
        <f t="shared" si="18"/>
        <v>6250</v>
      </c>
      <c r="AK42" s="82">
        <f t="shared" si="18"/>
        <v>6250</v>
      </c>
      <c r="AL42" s="82">
        <f t="shared" si="18"/>
        <v>6250</v>
      </c>
      <c r="AM42" s="82">
        <f t="shared" si="18"/>
        <v>6250</v>
      </c>
      <c r="AN42" s="82">
        <f t="shared" si="18"/>
        <v>6250</v>
      </c>
    </row>
    <row r="43" spans="1:40" x14ac:dyDescent="0.25">
      <c r="A43" s="61" t="s">
        <v>66</v>
      </c>
      <c r="B43" s="61">
        <v>4</v>
      </c>
      <c r="C43" s="70">
        <f t="shared" si="15"/>
        <v>37016</v>
      </c>
      <c r="D43" s="87">
        <v>70000</v>
      </c>
      <c r="E43" s="82">
        <f t="shared" si="19"/>
        <v>0</v>
      </c>
      <c r="F43" s="82">
        <f t="shared" ref="F43:AH43" si="20">IF(F$3&gt;=$C43,$D43/12,0)</f>
        <v>0</v>
      </c>
      <c r="G43" s="82">
        <f t="shared" si="20"/>
        <v>0</v>
      </c>
      <c r="H43" s="82">
        <f t="shared" si="20"/>
        <v>0</v>
      </c>
      <c r="I43" s="82">
        <f t="shared" si="20"/>
        <v>5833.333333333333</v>
      </c>
      <c r="J43" s="82">
        <f t="shared" si="20"/>
        <v>5833.333333333333</v>
      </c>
      <c r="K43" s="82">
        <f t="shared" si="20"/>
        <v>5833.333333333333</v>
      </c>
      <c r="L43" s="82">
        <f t="shared" si="20"/>
        <v>5833.333333333333</v>
      </c>
      <c r="M43" s="82">
        <f t="shared" si="20"/>
        <v>5833.333333333333</v>
      </c>
      <c r="N43" s="82">
        <f t="shared" si="20"/>
        <v>5833.333333333333</v>
      </c>
      <c r="O43" s="82">
        <f t="shared" si="20"/>
        <v>5833.333333333333</v>
      </c>
      <c r="P43" s="82">
        <f t="shared" si="20"/>
        <v>5833.333333333333</v>
      </c>
      <c r="Q43" s="82">
        <f t="shared" si="20"/>
        <v>5833.333333333333</v>
      </c>
      <c r="R43" s="82">
        <f t="shared" si="20"/>
        <v>5833.333333333333</v>
      </c>
      <c r="S43" s="82">
        <f t="shared" si="20"/>
        <v>5833.333333333333</v>
      </c>
      <c r="T43" s="82">
        <f t="shared" si="20"/>
        <v>5833.333333333333</v>
      </c>
      <c r="U43" s="82">
        <f t="shared" si="20"/>
        <v>5833.333333333333</v>
      </c>
      <c r="V43" s="82">
        <f t="shared" si="20"/>
        <v>5833.333333333333</v>
      </c>
      <c r="W43" s="82">
        <f t="shared" si="20"/>
        <v>5833.333333333333</v>
      </c>
      <c r="X43" s="82">
        <f t="shared" si="20"/>
        <v>5833.333333333333</v>
      </c>
      <c r="Y43" s="82">
        <f t="shared" si="20"/>
        <v>5833.333333333333</v>
      </c>
      <c r="Z43" s="82">
        <f t="shared" si="20"/>
        <v>5833.333333333333</v>
      </c>
      <c r="AA43" s="82">
        <f t="shared" si="20"/>
        <v>5833.333333333333</v>
      </c>
      <c r="AB43" s="82">
        <f t="shared" si="20"/>
        <v>5833.333333333333</v>
      </c>
      <c r="AC43" s="82">
        <f t="shared" si="20"/>
        <v>5833.333333333333</v>
      </c>
      <c r="AD43" s="82">
        <f t="shared" si="20"/>
        <v>5833.333333333333</v>
      </c>
      <c r="AE43" s="82">
        <f t="shared" si="20"/>
        <v>5833.333333333333</v>
      </c>
      <c r="AF43" s="82">
        <f t="shared" si="20"/>
        <v>5833.333333333333</v>
      </c>
      <c r="AG43" s="82">
        <f t="shared" si="20"/>
        <v>5833.333333333333</v>
      </c>
      <c r="AH43" s="82">
        <f t="shared" si="20"/>
        <v>5833.333333333333</v>
      </c>
      <c r="AI43" s="82">
        <f t="shared" si="18"/>
        <v>5833.333333333333</v>
      </c>
      <c r="AJ43" s="82">
        <f t="shared" si="18"/>
        <v>5833.333333333333</v>
      </c>
      <c r="AK43" s="82">
        <f t="shared" si="18"/>
        <v>5833.333333333333</v>
      </c>
      <c r="AL43" s="82">
        <f t="shared" si="18"/>
        <v>5833.333333333333</v>
      </c>
      <c r="AM43" s="82">
        <f t="shared" si="18"/>
        <v>5833.333333333333</v>
      </c>
      <c r="AN43" s="82">
        <f t="shared" si="18"/>
        <v>5833.333333333333</v>
      </c>
    </row>
    <row r="44" spans="1:40" x14ac:dyDescent="0.25">
      <c r="A44" s="62" t="s">
        <v>71</v>
      </c>
      <c r="B44" s="62"/>
      <c r="C44" s="77"/>
      <c r="D44" s="89">
        <f t="shared" ref="D44:AN44" si="21">SUM(D37:D43)</f>
        <v>595000</v>
      </c>
      <c r="E44" s="89">
        <f t="shared" si="21"/>
        <v>0</v>
      </c>
      <c r="F44" s="89">
        <f t="shared" si="21"/>
        <v>6250</v>
      </c>
      <c r="G44" s="89">
        <f t="shared" si="21"/>
        <v>6250</v>
      </c>
      <c r="H44" s="89">
        <f t="shared" si="21"/>
        <v>16666.666666666664</v>
      </c>
      <c r="I44" s="89">
        <f t="shared" si="21"/>
        <v>30833.333333333332</v>
      </c>
      <c r="J44" s="89">
        <f t="shared" si="21"/>
        <v>30833.333333333332</v>
      </c>
      <c r="K44" s="89">
        <f t="shared" si="21"/>
        <v>37083.333333333336</v>
      </c>
      <c r="L44" s="89">
        <f t="shared" si="21"/>
        <v>43333.333333333336</v>
      </c>
      <c r="M44" s="89">
        <f t="shared" si="21"/>
        <v>49583.333333333336</v>
      </c>
      <c r="N44" s="89">
        <f t="shared" si="21"/>
        <v>49583.333333333336</v>
      </c>
      <c r="O44" s="89">
        <f t="shared" si="21"/>
        <v>49583.333333333336</v>
      </c>
      <c r="P44" s="89">
        <f t="shared" si="21"/>
        <v>49583.333333333336</v>
      </c>
      <c r="Q44" s="89">
        <f t="shared" si="21"/>
        <v>49583.333333333336</v>
      </c>
      <c r="R44" s="89">
        <f t="shared" si="21"/>
        <v>49583.333333333336</v>
      </c>
      <c r="S44" s="89">
        <f t="shared" si="21"/>
        <v>49583.333333333336</v>
      </c>
      <c r="T44" s="89">
        <f t="shared" si="21"/>
        <v>49583.333333333336</v>
      </c>
      <c r="U44" s="89">
        <f t="shared" si="21"/>
        <v>49583.333333333336</v>
      </c>
      <c r="V44" s="89">
        <f t="shared" si="21"/>
        <v>49583.333333333336</v>
      </c>
      <c r="W44" s="89">
        <f t="shared" si="21"/>
        <v>49583.333333333336</v>
      </c>
      <c r="X44" s="89">
        <f t="shared" si="21"/>
        <v>49583.333333333336</v>
      </c>
      <c r="Y44" s="89">
        <f t="shared" si="21"/>
        <v>49583.333333333336</v>
      </c>
      <c r="Z44" s="89">
        <f t="shared" si="21"/>
        <v>49583.333333333336</v>
      </c>
      <c r="AA44" s="89">
        <f t="shared" si="21"/>
        <v>49583.333333333336</v>
      </c>
      <c r="AB44" s="89">
        <f t="shared" si="21"/>
        <v>49583.333333333336</v>
      </c>
      <c r="AC44" s="89">
        <f t="shared" si="21"/>
        <v>49583.333333333336</v>
      </c>
      <c r="AD44" s="89">
        <f t="shared" si="21"/>
        <v>49583.333333333336</v>
      </c>
      <c r="AE44" s="89">
        <f t="shared" si="21"/>
        <v>49583.333333333336</v>
      </c>
      <c r="AF44" s="89">
        <f t="shared" si="21"/>
        <v>49583.333333333336</v>
      </c>
      <c r="AG44" s="89">
        <f t="shared" si="21"/>
        <v>49583.333333333336</v>
      </c>
      <c r="AH44" s="89">
        <f t="shared" si="21"/>
        <v>49583.333333333336</v>
      </c>
      <c r="AI44" s="89">
        <f t="shared" si="21"/>
        <v>49583.333333333336</v>
      </c>
      <c r="AJ44" s="89">
        <f t="shared" si="21"/>
        <v>49583.333333333336</v>
      </c>
      <c r="AK44" s="89">
        <f t="shared" si="21"/>
        <v>49583.333333333336</v>
      </c>
      <c r="AL44" s="89">
        <f t="shared" si="21"/>
        <v>49583.333333333336</v>
      </c>
      <c r="AM44" s="89">
        <f t="shared" si="21"/>
        <v>49583.333333333336</v>
      </c>
      <c r="AN44" s="89">
        <f t="shared" si="21"/>
        <v>49583.333333333336</v>
      </c>
    </row>
    <row r="45" spans="1:40" s="116" customFormat="1" x14ac:dyDescent="0.25">
      <c r="A45" s="98" t="s">
        <v>72</v>
      </c>
      <c r="B45" s="98"/>
      <c r="C45" s="132"/>
      <c r="D45" s="133"/>
      <c r="E45" s="134">
        <f t="shared" ref="E45:AN45" si="22">COUNTIF(E37:E43, "&gt;0")</f>
        <v>0</v>
      </c>
      <c r="F45" s="134">
        <f t="shared" si="22"/>
        <v>1</v>
      </c>
      <c r="G45" s="134">
        <f t="shared" si="22"/>
        <v>1</v>
      </c>
      <c r="H45" s="134">
        <f t="shared" si="22"/>
        <v>2</v>
      </c>
      <c r="I45" s="134">
        <f t="shared" si="22"/>
        <v>4</v>
      </c>
      <c r="J45" s="134">
        <f t="shared" si="22"/>
        <v>4</v>
      </c>
      <c r="K45" s="134">
        <f t="shared" si="22"/>
        <v>5</v>
      </c>
      <c r="L45" s="134">
        <f t="shared" si="22"/>
        <v>6</v>
      </c>
      <c r="M45" s="134">
        <f t="shared" si="22"/>
        <v>7</v>
      </c>
      <c r="N45" s="134">
        <f t="shared" si="22"/>
        <v>7</v>
      </c>
      <c r="O45" s="134">
        <f t="shared" si="22"/>
        <v>7</v>
      </c>
      <c r="P45" s="134">
        <f t="shared" si="22"/>
        <v>7</v>
      </c>
      <c r="Q45" s="134">
        <f t="shared" si="22"/>
        <v>7</v>
      </c>
      <c r="R45" s="134">
        <f t="shared" si="22"/>
        <v>7</v>
      </c>
      <c r="S45" s="134">
        <f t="shared" si="22"/>
        <v>7</v>
      </c>
      <c r="T45" s="134">
        <f t="shared" si="22"/>
        <v>7</v>
      </c>
      <c r="U45" s="134">
        <f t="shared" si="22"/>
        <v>7</v>
      </c>
      <c r="V45" s="134">
        <f t="shared" si="22"/>
        <v>7</v>
      </c>
      <c r="W45" s="134">
        <f t="shared" si="22"/>
        <v>7</v>
      </c>
      <c r="X45" s="134">
        <f t="shared" si="22"/>
        <v>7</v>
      </c>
      <c r="Y45" s="134">
        <f t="shared" si="22"/>
        <v>7</v>
      </c>
      <c r="Z45" s="134">
        <f t="shared" si="22"/>
        <v>7</v>
      </c>
      <c r="AA45" s="134">
        <f t="shared" si="22"/>
        <v>7</v>
      </c>
      <c r="AB45" s="134">
        <f t="shared" si="22"/>
        <v>7</v>
      </c>
      <c r="AC45" s="134">
        <f t="shared" si="22"/>
        <v>7</v>
      </c>
      <c r="AD45" s="134">
        <f t="shared" si="22"/>
        <v>7</v>
      </c>
      <c r="AE45" s="134">
        <f t="shared" si="22"/>
        <v>7</v>
      </c>
      <c r="AF45" s="134">
        <f t="shared" si="22"/>
        <v>7</v>
      </c>
      <c r="AG45" s="134">
        <f t="shared" si="22"/>
        <v>7</v>
      </c>
      <c r="AH45" s="134">
        <f t="shared" si="22"/>
        <v>7</v>
      </c>
      <c r="AI45" s="134">
        <f t="shared" si="22"/>
        <v>7</v>
      </c>
      <c r="AJ45" s="134">
        <f t="shared" si="22"/>
        <v>7</v>
      </c>
      <c r="AK45" s="134">
        <f t="shared" si="22"/>
        <v>7</v>
      </c>
      <c r="AL45" s="134">
        <f t="shared" si="22"/>
        <v>7</v>
      </c>
      <c r="AM45" s="134">
        <f t="shared" si="22"/>
        <v>7</v>
      </c>
      <c r="AN45" s="134">
        <f t="shared" si="22"/>
        <v>7</v>
      </c>
    </row>
    <row r="46" spans="1:40" x14ac:dyDescent="0.25">
      <c r="A46" s="98"/>
      <c r="B46" s="98"/>
      <c r="C46" s="73"/>
      <c r="D46" s="56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1:40" ht="15.6" x14ac:dyDescent="0.3">
      <c r="A47" s="136" t="s">
        <v>29</v>
      </c>
      <c r="B47" s="136"/>
      <c r="C47" s="70"/>
      <c r="D47" s="86"/>
      <c r="E47" s="82"/>
      <c r="F47" s="82"/>
      <c r="G47" s="82"/>
      <c r="H47" s="82"/>
      <c r="I47" s="82"/>
      <c r="J47" s="82"/>
      <c r="K47" s="86"/>
      <c r="L47" s="86"/>
      <c r="M47" s="86"/>
      <c r="N47" s="86"/>
      <c r="O47" s="86"/>
    </row>
    <row r="48" spans="1:40" x14ac:dyDescent="0.25">
      <c r="A48" s="64" t="s">
        <v>31</v>
      </c>
      <c r="B48" s="64">
        <v>0</v>
      </c>
      <c r="C48" s="70">
        <f t="shared" ref="C48:C54" si="23">$D$1+B48*31</f>
        <v>36892</v>
      </c>
      <c r="D48" s="91">
        <v>150000</v>
      </c>
      <c r="E48" s="82">
        <f t="shared" ref="E48:T48" si="24">IF(E$3&gt;=$C48,$D48/12,0)</f>
        <v>12500</v>
      </c>
      <c r="F48" s="82">
        <f t="shared" si="24"/>
        <v>12500</v>
      </c>
      <c r="G48" s="82">
        <f t="shared" si="24"/>
        <v>12500</v>
      </c>
      <c r="H48" s="82">
        <f t="shared" si="24"/>
        <v>12500</v>
      </c>
      <c r="I48" s="82">
        <f t="shared" si="24"/>
        <v>12500</v>
      </c>
      <c r="J48" s="82">
        <f t="shared" si="24"/>
        <v>12500</v>
      </c>
      <c r="K48" s="82">
        <f t="shared" si="24"/>
        <v>12500</v>
      </c>
      <c r="L48" s="82">
        <f t="shared" si="24"/>
        <v>12500</v>
      </c>
      <c r="M48" s="82">
        <f t="shared" si="24"/>
        <v>12500</v>
      </c>
      <c r="N48" s="82">
        <f t="shared" si="24"/>
        <v>12500</v>
      </c>
      <c r="O48" s="82">
        <f t="shared" si="24"/>
        <v>12500</v>
      </c>
      <c r="P48" s="82">
        <f t="shared" si="24"/>
        <v>12500</v>
      </c>
      <c r="Q48" s="82">
        <f t="shared" si="24"/>
        <v>12500</v>
      </c>
      <c r="R48" s="82">
        <f t="shared" si="24"/>
        <v>12500</v>
      </c>
      <c r="S48" s="82">
        <f t="shared" si="24"/>
        <v>12500</v>
      </c>
      <c r="T48" s="82">
        <f t="shared" si="24"/>
        <v>12500</v>
      </c>
      <c r="U48" s="82">
        <f t="shared" ref="F48:AI54" si="25">IF(U$3&gt;=$C48,$D48/12,0)</f>
        <v>12500</v>
      </c>
      <c r="V48" s="82">
        <f t="shared" si="25"/>
        <v>12500</v>
      </c>
      <c r="W48" s="82">
        <f t="shared" si="25"/>
        <v>12500</v>
      </c>
      <c r="X48" s="82">
        <f t="shared" si="25"/>
        <v>12500</v>
      </c>
      <c r="Y48" s="82">
        <f t="shared" si="25"/>
        <v>12500</v>
      </c>
      <c r="Z48" s="82">
        <f t="shared" si="25"/>
        <v>12500</v>
      </c>
      <c r="AA48" s="82">
        <f t="shared" si="25"/>
        <v>12500</v>
      </c>
      <c r="AB48" s="82">
        <f t="shared" si="25"/>
        <v>12500</v>
      </c>
      <c r="AC48" s="82">
        <f t="shared" si="25"/>
        <v>12500</v>
      </c>
      <c r="AD48" s="82">
        <f t="shared" si="25"/>
        <v>12500</v>
      </c>
      <c r="AE48" s="82">
        <f t="shared" si="25"/>
        <v>12500</v>
      </c>
      <c r="AF48" s="82">
        <f t="shared" si="25"/>
        <v>12500</v>
      </c>
      <c r="AG48" s="82">
        <f t="shared" si="25"/>
        <v>12500</v>
      </c>
      <c r="AH48" s="82">
        <f t="shared" si="25"/>
        <v>12500</v>
      </c>
      <c r="AI48" s="82">
        <f t="shared" si="25"/>
        <v>12500</v>
      </c>
      <c r="AJ48" s="82">
        <f t="shared" ref="AI48:AN54" si="26">IF(AJ$3&gt;=$C48,$D48/12,0)</f>
        <v>12500</v>
      </c>
      <c r="AK48" s="82">
        <f t="shared" si="26"/>
        <v>12500</v>
      </c>
      <c r="AL48" s="82">
        <f t="shared" si="26"/>
        <v>12500</v>
      </c>
      <c r="AM48" s="82">
        <f t="shared" si="26"/>
        <v>12500</v>
      </c>
      <c r="AN48" s="82">
        <f t="shared" si="26"/>
        <v>12500</v>
      </c>
    </row>
    <row r="49" spans="1:40" x14ac:dyDescent="0.25">
      <c r="A49" s="64" t="s">
        <v>14</v>
      </c>
      <c r="B49" s="64">
        <v>12</v>
      </c>
      <c r="C49" s="70">
        <f t="shared" si="23"/>
        <v>37264</v>
      </c>
      <c r="D49" s="91">
        <v>125000</v>
      </c>
      <c r="E49" s="82">
        <f t="shared" ref="E49:E54" si="27">IF(E$3&gt;=$C49,$D49/12,0)</f>
        <v>0</v>
      </c>
      <c r="F49" s="82">
        <f t="shared" si="25"/>
        <v>0</v>
      </c>
      <c r="G49" s="82">
        <f t="shared" si="25"/>
        <v>0</v>
      </c>
      <c r="H49" s="82">
        <f t="shared" si="25"/>
        <v>0</v>
      </c>
      <c r="I49" s="82">
        <f t="shared" si="25"/>
        <v>0</v>
      </c>
      <c r="J49" s="82">
        <f t="shared" si="25"/>
        <v>0</v>
      </c>
      <c r="K49" s="82">
        <f t="shared" si="25"/>
        <v>0</v>
      </c>
      <c r="L49" s="82">
        <f t="shared" si="25"/>
        <v>0</v>
      </c>
      <c r="M49" s="82">
        <f t="shared" si="25"/>
        <v>0</v>
      </c>
      <c r="N49" s="82">
        <f t="shared" si="25"/>
        <v>0</v>
      </c>
      <c r="O49" s="82">
        <f t="shared" si="25"/>
        <v>0</v>
      </c>
      <c r="P49" s="82">
        <f t="shared" si="25"/>
        <v>0</v>
      </c>
      <c r="Q49" s="82">
        <f t="shared" si="25"/>
        <v>10416.666666666666</v>
      </c>
      <c r="R49" s="82">
        <f t="shared" si="25"/>
        <v>10416.666666666666</v>
      </c>
      <c r="S49" s="82">
        <f t="shared" si="25"/>
        <v>10416.666666666666</v>
      </c>
      <c r="T49" s="82">
        <f t="shared" si="25"/>
        <v>10416.666666666666</v>
      </c>
      <c r="U49" s="82">
        <f t="shared" si="25"/>
        <v>10416.666666666666</v>
      </c>
      <c r="V49" s="82">
        <f t="shared" si="25"/>
        <v>10416.666666666666</v>
      </c>
      <c r="W49" s="82">
        <f t="shared" si="25"/>
        <v>10416.666666666666</v>
      </c>
      <c r="X49" s="82">
        <f t="shared" si="25"/>
        <v>10416.666666666666</v>
      </c>
      <c r="Y49" s="82">
        <f t="shared" si="25"/>
        <v>10416.666666666666</v>
      </c>
      <c r="Z49" s="82">
        <f t="shared" si="25"/>
        <v>10416.666666666666</v>
      </c>
      <c r="AA49" s="82">
        <f t="shared" si="25"/>
        <v>10416.666666666666</v>
      </c>
      <c r="AB49" s="82">
        <f t="shared" si="25"/>
        <v>10416.666666666666</v>
      </c>
      <c r="AC49" s="82">
        <f t="shared" si="25"/>
        <v>10416.666666666666</v>
      </c>
      <c r="AD49" s="82">
        <f t="shared" si="25"/>
        <v>10416.666666666666</v>
      </c>
      <c r="AE49" s="82">
        <f t="shared" si="25"/>
        <v>10416.666666666666</v>
      </c>
      <c r="AF49" s="82">
        <f t="shared" si="25"/>
        <v>10416.666666666666</v>
      </c>
      <c r="AG49" s="82">
        <f t="shared" si="25"/>
        <v>10416.666666666666</v>
      </c>
      <c r="AH49" s="82">
        <f t="shared" si="25"/>
        <v>10416.666666666666</v>
      </c>
      <c r="AI49" s="82">
        <f t="shared" si="26"/>
        <v>10416.666666666666</v>
      </c>
      <c r="AJ49" s="82">
        <f t="shared" si="26"/>
        <v>10416.666666666666</v>
      </c>
      <c r="AK49" s="82">
        <f t="shared" si="26"/>
        <v>10416.666666666666</v>
      </c>
      <c r="AL49" s="82">
        <f t="shared" si="26"/>
        <v>10416.666666666666</v>
      </c>
      <c r="AM49" s="82">
        <f t="shared" si="26"/>
        <v>10416.666666666666</v>
      </c>
      <c r="AN49" s="82">
        <f t="shared" si="26"/>
        <v>10416.666666666666</v>
      </c>
    </row>
    <row r="50" spans="1:40" x14ac:dyDescent="0.25">
      <c r="A50" s="64" t="s">
        <v>93</v>
      </c>
      <c r="B50" s="64">
        <v>6</v>
      </c>
      <c r="C50" s="70">
        <f t="shared" si="23"/>
        <v>37078</v>
      </c>
      <c r="D50" s="91">
        <v>70000</v>
      </c>
      <c r="E50" s="82">
        <f t="shared" si="27"/>
        <v>0</v>
      </c>
      <c r="F50" s="82">
        <f t="shared" si="25"/>
        <v>0</v>
      </c>
      <c r="G50" s="82">
        <f t="shared" si="25"/>
        <v>0</v>
      </c>
      <c r="H50" s="82">
        <f t="shared" si="25"/>
        <v>0</v>
      </c>
      <c r="I50" s="82">
        <f t="shared" si="25"/>
        <v>0</v>
      </c>
      <c r="J50" s="82">
        <f t="shared" si="25"/>
        <v>0</v>
      </c>
      <c r="K50" s="82">
        <f t="shared" si="25"/>
        <v>5833.333333333333</v>
      </c>
      <c r="L50" s="82">
        <f t="shared" si="25"/>
        <v>5833.333333333333</v>
      </c>
      <c r="M50" s="82">
        <f t="shared" si="25"/>
        <v>5833.333333333333</v>
      </c>
      <c r="N50" s="82">
        <f t="shared" si="25"/>
        <v>5833.333333333333</v>
      </c>
      <c r="O50" s="82">
        <f t="shared" si="25"/>
        <v>5833.333333333333</v>
      </c>
      <c r="P50" s="82">
        <f t="shared" si="25"/>
        <v>5833.333333333333</v>
      </c>
      <c r="Q50" s="82">
        <f t="shared" si="25"/>
        <v>5833.333333333333</v>
      </c>
      <c r="R50" s="82">
        <f t="shared" si="25"/>
        <v>5833.333333333333</v>
      </c>
      <c r="S50" s="82">
        <f t="shared" si="25"/>
        <v>5833.333333333333</v>
      </c>
      <c r="T50" s="82">
        <f t="shared" si="25"/>
        <v>5833.333333333333</v>
      </c>
      <c r="U50" s="82">
        <f t="shared" si="25"/>
        <v>5833.333333333333</v>
      </c>
      <c r="V50" s="82">
        <f t="shared" si="25"/>
        <v>5833.333333333333</v>
      </c>
      <c r="W50" s="82">
        <f t="shared" si="25"/>
        <v>5833.333333333333</v>
      </c>
      <c r="X50" s="82">
        <f t="shared" si="25"/>
        <v>5833.333333333333</v>
      </c>
      <c r="Y50" s="82">
        <f t="shared" si="25"/>
        <v>5833.333333333333</v>
      </c>
      <c r="Z50" s="82">
        <f t="shared" si="25"/>
        <v>5833.333333333333</v>
      </c>
      <c r="AA50" s="82">
        <f t="shared" si="25"/>
        <v>5833.333333333333</v>
      </c>
      <c r="AB50" s="82">
        <f t="shared" si="25"/>
        <v>5833.333333333333</v>
      </c>
      <c r="AC50" s="82">
        <f t="shared" si="25"/>
        <v>5833.333333333333</v>
      </c>
      <c r="AD50" s="82">
        <f t="shared" si="25"/>
        <v>5833.333333333333</v>
      </c>
      <c r="AE50" s="82">
        <f t="shared" si="25"/>
        <v>5833.333333333333</v>
      </c>
      <c r="AF50" s="82">
        <f t="shared" si="25"/>
        <v>5833.333333333333</v>
      </c>
      <c r="AG50" s="82">
        <f t="shared" si="25"/>
        <v>5833.333333333333</v>
      </c>
      <c r="AH50" s="82">
        <f t="shared" si="25"/>
        <v>5833.333333333333</v>
      </c>
      <c r="AI50" s="82">
        <f t="shared" si="26"/>
        <v>5833.333333333333</v>
      </c>
      <c r="AJ50" s="82">
        <f t="shared" si="26"/>
        <v>5833.333333333333</v>
      </c>
      <c r="AK50" s="82">
        <f t="shared" si="26"/>
        <v>5833.333333333333</v>
      </c>
      <c r="AL50" s="82">
        <f t="shared" si="26"/>
        <v>5833.333333333333</v>
      </c>
      <c r="AM50" s="82">
        <f t="shared" si="26"/>
        <v>5833.333333333333</v>
      </c>
      <c r="AN50" s="82">
        <f t="shared" si="26"/>
        <v>5833.333333333333</v>
      </c>
    </row>
    <row r="51" spans="1:40" x14ac:dyDescent="0.25">
      <c r="A51" s="64" t="s">
        <v>120</v>
      </c>
      <c r="B51" s="64">
        <v>12</v>
      </c>
      <c r="C51" s="70">
        <f t="shared" si="23"/>
        <v>37264</v>
      </c>
      <c r="D51" s="91">
        <v>40000</v>
      </c>
      <c r="E51" s="82">
        <f t="shared" si="27"/>
        <v>0</v>
      </c>
      <c r="F51" s="82">
        <f t="shared" si="25"/>
        <v>0</v>
      </c>
      <c r="G51" s="82">
        <f t="shared" si="25"/>
        <v>0</v>
      </c>
      <c r="H51" s="82">
        <f t="shared" si="25"/>
        <v>0</v>
      </c>
      <c r="I51" s="82">
        <f t="shared" si="25"/>
        <v>0</v>
      </c>
      <c r="J51" s="82">
        <f t="shared" si="25"/>
        <v>0</v>
      </c>
      <c r="K51" s="82">
        <f t="shared" si="25"/>
        <v>0</v>
      </c>
      <c r="L51" s="82">
        <f t="shared" si="25"/>
        <v>0</v>
      </c>
      <c r="M51" s="82">
        <f t="shared" si="25"/>
        <v>0</v>
      </c>
      <c r="N51" s="82">
        <f t="shared" si="25"/>
        <v>0</v>
      </c>
      <c r="O51" s="82">
        <f t="shared" si="25"/>
        <v>0</v>
      </c>
      <c r="P51" s="82">
        <f t="shared" si="25"/>
        <v>0</v>
      </c>
      <c r="Q51" s="82">
        <f t="shared" si="25"/>
        <v>3333.3333333333335</v>
      </c>
      <c r="R51" s="82">
        <f t="shared" si="25"/>
        <v>3333.3333333333335</v>
      </c>
      <c r="S51" s="82">
        <f t="shared" si="25"/>
        <v>3333.3333333333335</v>
      </c>
      <c r="T51" s="82">
        <f t="shared" si="25"/>
        <v>3333.3333333333335</v>
      </c>
      <c r="U51" s="82">
        <f t="shared" si="25"/>
        <v>3333.3333333333335</v>
      </c>
      <c r="V51" s="82">
        <f t="shared" si="25"/>
        <v>3333.3333333333335</v>
      </c>
      <c r="W51" s="82">
        <f t="shared" si="25"/>
        <v>3333.3333333333335</v>
      </c>
      <c r="X51" s="82">
        <f t="shared" si="25"/>
        <v>3333.3333333333335</v>
      </c>
      <c r="Y51" s="82">
        <f t="shared" si="25"/>
        <v>3333.3333333333335</v>
      </c>
      <c r="Z51" s="82">
        <f t="shared" si="25"/>
        <v>3333.3333333333335</v>
      </c>
      <c r="AA51" s="82">
        <f t="shared" si="25"/>
        <v>3333.3333333333335</v>
      </c>
      <c r="AB51" s="82">
        <f t="shared" si="25"/>
        <v>3333.3333333333335</v>
      </c>
      <c r="AC51" s="82">
        <f t="shared" si="25"/>
        <v>3333.3333333333335</v>
      </c>
      <c r="AD51" s="82">
        <f t="shared" si="25"/>
        <v>3333.3333333333335</v>
      </c>
      <c r="AE51" s="82">
        <f t="shared" si="25"/>
        <v>3333.3333333333335</v>
      </c>
      <c r="AF51" s="82">
        <f t="shared" si="25"/>
        <v>3333.3333333333335</v>
      </c>
      <c r="AG51" s="82">
        <f t="shared" si="25"/>
        <v>3333.3333333333335</v>
      </c>
      <c r="AH51" s="82">
        <f t="shared" si="25"/>
        <v>3333.3333333333335</v>
      </c>
      <c r="AI51" s="82">
        <f t="shared" si="26"/>
        <v>3333.3333333333335</v>
      </c>
      <c r="AJ51" s="82">
        <f t="shared" si="26"/>
        <v>3333.3333333333335</v>
      </c>
      <c r="AK51" s="82">
        <f t="shared" si="26"/>
        <v>3333.3333333333335</v>
      </c>
      <c r="AL51" s="82">
        <f t="shared" si="26"/>
        <v>3333.3333333333335</v>
      </c>
      <c r="AM51" s="82">
        <f t="shared" si="26"/>
        <v>3333.3333333333335</v>
      </c>
      <c r="AN51" s="82">
        <f t="shared" si="26"/>
        <v>3333.3333333333335</v>
      </c>
    </row>
    <row r="52" spans="1:40" x14ac:dyDescent="0.25">
      <c r="A52" s="64" t="s">
        <v>32</v>
      </c>
      <c r="B52" s="64">
        <v>0</v>
      </c>
      <c r="C52" s="70">
        <f t="shared" si="23"/>
        <v>36892</v>
      </c>
      <c r="D52" s="91">
        <v>40000</v>
      </c>
      <c r="E52" s="82">
        <f t="shared" si="27"/>
        <v>3333.3333333333335</v>
      </c>
      <c r="F52" s="82">
        <f t="shared" si="25"/>
        <v>3333.3333333333335</v>
      </c>
      <c r="G52" s="82">
        <f t="shared" si="25"/>
        <v>3333.3333333333335</v>
      </c>
      <c r="H52" s="82">
        <f t="shared" si="25"/>
        <v>3333.3333333333335</v>
      </c>
      <c r="I52" s="82">
        <f t="shared" si="25"/>
        <v>3333.3333333333335</v>
      </c>
      <c r="J52" s="82">
        <f t="shared" si="25"/>
        <v>3333.3333333333335</v>
      </c>
      <c r="K52" s="82">
        <f t="shared" si="25"/>
        <v>3333.3333333333335</v>
      </c>
      <c r="L52" s="82">
        <f t="shared" si="25"/>
        <v>3333.3333333333335</v>
      </c>
      <c r="M52" s="82">
        <f t="shared" si="25"/>
        <v>3333.3333333333335</v>
      </c>
      <c r="N52" s="82">
        <f t="shared" si="25"/>
        <v>3333.3333333333335</v>
      </c>
      <c r="O52" s="82">
        <f t="shared" si="25"/>
        <v>3333.3333333333335</v>
      </c>
      <c r="P52" s="82">
        <f t="shared" si="25"/>
        <v>3333.3333333333335</v>
      </c>
      <c r="Q52" s="82">
        <f t="shared" si="25"/>
        <v>3333.3333333333335</v>
      </c>
      <c r="R52" s="82">
        <f t="shared" si="25"/>
        <v>3333.3333333333335</v>
      </c>
      <c r="S52" s="82">
        <f t="shared" si="25"/>
        <v>3333.3333333333335</v>
      </c>
      <c r="T52" s="82">
        <f t="shared" si="25"/>
        <v>3333.3333333333335</v>
      </c>
      <c r="U52" s="82">
        <f t="shared" si="25"/>
        <v>3333.3333333333335</v>
      </c>
      <c r="V52" s="82">
        <f t="shared" si="25"/>
        <v>3333.3333333333335</v>
      </c>
      <c r="W52" s="82">
        <f t="shared" si="25"/>
        <v>3333.3333333333335</v>
      </c>
      <c r="X52" s="82">
        <f t="shared" si="25"/>
        <v>3333.3333333333335</v>
      </c>
      <c r="Y52" s="82">
        <f t="shared" si="25"/>
        <v>3333.3333333333335</v>
      </c>
      <c r="Z52" s="82">
        <f t="shared" si="25"/>
        <v>3333.3333333333335</v>
      </c>
      <c r="AA52" s="82">
        <f t="shared" si="25"/>
        <v>3333.3333333333335</v>
      </c>
      <c r="AB52" s="82">
        <f t="shared" si="25"/>
        <v>3333.3333333333335</v>
      </c>
      <c r="AC52" s="82">
        <f t="shared" si="25"/>
        <v>3333.3333333333335</v>
      </c>
      <c r="AD52" s="82">
        <f t="shared" si="25"/>
        <v>3333.3333333333335</v>
      </c>
      <c r="AE52" s="82">
        <f t="shared" si="25"/>
        <v>3333.3333333333335</v>
      </c>
      <c r="AF52" s="82">
        <f t="shared" si="25"/>
        <v>3333.3333333333335</v>
      </c>
      <c r="AG52" s="82">
        <f t="shared" si="25"/>
        <v>3333.3333333333335</v>
      </c>
      <c r="AH52" s="82">
        <f t="shared" si="25"/>
        <v>3333.3333333333335</v>
      </c>
      <c r="AI52" s="82">
        <f t="shared" si="26"/>
        <v>3333.3333333333335</v>
      </c>
      <c r="AJ52" s="82">
        <f t="shared" si="26"/>
        <v>3333.3333333333335</v>
      </c>
      <c r="AK52" s="82">
        <f t="shared" si="26"/>
        <v>3333.3333333333335</v>
      </c>
      <c r="AL52" s="82">
        <f t="shared" si="26"/>
        <v>3333.3333333333335</v>
      </c>
      <c r="AM52" s="82">
        <f t="shared" si="26"/>
        <v>3333.3333333333335</v>
      </c>
      <c r="AN52" s="82">
        <f t="shared" si="26"/>
        <v>3333.3333333333335</v>
      </c>
    </row>
    <row r="53" spans="1:40" x14ac:dyDescent="0.25">
      <c r="A53" s="64" t="s">
        <v>32</v>
      </c>
      <c r="B53" s="64">
        <v>5</v>
      </c>
      <c r="C53" s="70">
        <f t="shared" si="23"/>
        <v>37047</v>
      </c>
      <c r="D53" s="91">
        <v>40000</v>
      </c>
      <c r="E53" s="82">
        <f t="shared" si="27"/>
        <v>0</v>
      </c>
      <c r="F53" s="82">
        <f t="shared" si="25"/>
        <v>0</v>
      </c>
      <c r="G53" s="82">
        <f t="shared" si="25"/>
        <v>0</v>
      </c>
      <c r="H53" s="82">
        <f t="shared" si="25"/>
        <v>0</v>
      </c>
      <c r="I53" s="82">
        <f t="shared" si="25"/>
        <v>0</v>
      </c>
      <c r="J53" s="82">
        <f t="shared" si="25"/>
        <v>3333.3333333333335</v>
      </c>
      <c r="K53" s="82">
        <f t="shared" si="25"/>
        <v>3333.3333333333335</v>
      </c>
      <c r="L53" s="82">
        <f t="shared" si="25"/>
        <v>3333.3333333333335</v>
      </c>
      <c r="M53" s="82">
        <f t="shared" si="25"/>
        <v>3333.3333333333335</v>
      </c>
      <c r="N53" s="82">
        <f t="shared" si="25"/>
        <v>3333.3333333333335</v>
      </c>
      <c r="O53" s="82">
        <f t="shared" si="25"/>
        <v>3333.3333333333335</v>
      </c>
      <c r="P53" s="82">
        <f t="shared" si="25"/>
        <v>3333.3333333333335</v>
      </c>
      <c r="Q53" s="82">
        <f t="shared" si="25"/>
        <v>3333.3333333333335</v>
      </c>
      <c r="R53" s="82">
        <f t="shared" si="25"/>
        <v>3333.3333333333335</v>
      </c>
      <c r="S53" s="82">
        <f t="shared" si="25"/>
        <v>3333.3333333333335</v>
      </c>
      <c r="T53" s="82">
        <f t="shared" si="25"/>
        <v>3333.3333333333335</v>
      </c>
      <c r="U53" s="82">
        <f t="shared" si="25"/>
        <v>3333.3333333333335</v>
      </c>
      <c r="V53" s="82">
        <f t="shared" si="25"/>
        <v>3333.3333333333335</v>
      </c>
      <c r="W53" s="82">
        <f t="shared" si="25"/>
        <v>3333.3333333333335</v>
      </c>
      <c r="X53" s="82">
        <f t="shared" si="25"/>
        <v>3333.3333333333335</v>
      </c>
      <c r="Y53" s="82">
        <f t="shared" si="25"/>
        <v>3333.3333333333335</v>
      </c>
      <c r="Z53" s="82">
        <f t="shared" si="25"/>
        <v>3333.3333333333335</v>
      </c>
      <c r="AA53" s="82">
        <f t="shared" si="25"/>
        <v>3333.3333333333335</v>
      </c>
      <c r="AB53" s="82">
        <f t="shared" si="25"/>
        <v>3333.3333333333335</v>
      </c>
      <c r="AC53" s="82">
        <f t="shared" si="25"/>
        <v>3333.3333333333335</v>
      </c>
      <c r="AD53" s="82">
        <f t="shared" si="25"/>
        <v>3333.3333333333335</v>
      </c>
      <c r="AE53" s="82">
        <f t="shared" si="25"/>
        <v>3333.3333333333335</v>
      </c>
      <c r="AF53" s="82">
        <f t="shared" si="25"/>
        <v>3333.3333333333335</v>
      </c>
      <c r="AG53" s="82">
        <f t="shared" si="25"/>
        <v>3333.3333333333335</v>
      </c>
      <c r="AH53" s="82">
        <f t="shared" si="25"/>
        <v>3333.3333333333335</v>
      </c>
      <c r="AI53" s="82">
        <f t="shared" si="26"/>
        <v>3333.3333333333335</v>
      </c>
      <c r="AJ53" s="82">
        <f t="shared" si="26"/>
        <v>3333.3333333333335</v>
      </c>
      <c r="AK53" s="82">
        <f t="shared" si="26"/>
        <v>3333.3333333333335</v>
      </c>
      <c r="AL53" s="82">
        <f t="shared" si="26"/>
        <v>3333.3333333333335</v>
      </c>
      <c r="AM53" s="82">
        <f t="shared" si="26"/>
        <v>3333.3333333333335</v>
      </c>
      <c r="AN53" s="82">
        <f t="shared" si="26"/>
        <v>3333.3333333333335</v>
      </c>
    </row>
    <row r="54" spans="1:40" x14ac:dyDescent="0.25">
      <c r="A54" s="64" t="s">
        <v>70</v>
      </c>
      <c r="B54" s="64">
        <v>12</v>
      </c>
      <c r="C54" s="70">
        <f t="shared" si="23"/>
        <v>37264</v>
      </c>
      <c r="D54" s="91">
        <v>40000</v>
      </c>
      <c r="E54" s="82">
        <f t="shared" si="27"/>
        <v>0</v>
      </c>
      <c r="F54" s="82">
        <f t="shared" si="25"/>
        <v>0</v>
      </c>
      <c r="G54" s="82">
        <f t="shared" si="25"/>
        <v>0</v>
      </c>
      <c r="H54" s="82">
        <f t="shared" si="25"/>
        <v>0</v>
      </c>
      <c r="I54" s="82">
        <f t="shared" si="25"/>
        <v>0</v>
      </c>
      <c r="J54" s="82">
        <f t="shared" si="25"/>
        <v>0</v>
      </c>
      <c r="K54" s="82">
        <f t="shared" si="25"/>
        <v>0</v>
      </c>
      <c r="L54" s="82">
        <f t="shared" si="25"/>
        <v>0</v>
      </c>
      <c r="M54" s="82">
        <f t="shared" si="25"/>
        <v>0</v>
      </c>
      <c r="N54" s="82">
        <f t="shared" si="25"/>
        <v>0</v>
      </c>
      <c r="O54" s="82">
        <f t="shared" si="25"/>
        <v>0</v>
      </c>
      <c r="P54" s="82">
        <f t="shared" si="25"/>
        <v>0</v>
      </c>
      <c r="Q54" s="82">
        <f t="shared" si="25"/>
        <v>3333.3333333333335</v>
      </c>
      <c r="R54" s="82">
        <f t="shared" si="25"/>
        <v>3333.3333333333335</v>
      </c>
      <c r="S54" s="82">
        <f t="shared" si="25"/>
        <v>3333.3333333333335</v>
      </c>
      <c r="T54" s="82">
        <f t="shared" si="25"/>
        <v>3333.3333333333335</v>
      </c>
      <c r="U54" s="82">
        <f t="shared" si="25"/>
        <v>3333.3333333333335</v>
      </c>
      <c r="V54" s="82">
        <f t="shared" si="25"/>
        <v>3333.3333333333335</v>
      </c>
      <c r="W54" s="82">
        <f t="shared" si="25"/>
        <v>3333.3333333333335</v>
      </c>
      <c r="X54" s="82">
        <f t="shared" si="25"/>
        <v>3333.3333333333335</v>
      </c>
      <c r="Y54" s="82">
        <f t="shared" si="25"/>
        <v>3333.3333333333335</v>
      </c>
      <c r="Z54" s="82">
        <f t="shared" si="25"/>
        <v>3333.3333333333335</v>
      </c>
      <c r="AA54" s="82">
        <f t="shared" si="25"/>
        <v>3333.3333333333335</v>
      </c>
      <c r="AB54" s="82">
        <f t="shared" si="25"/>
        <v>3333.3333333333335</v>
      </c>
      <c r="AC54" s="82">
        <f t="shared" si="25"/>
        <v>3333.3333333333335</v>
      </c>
      <c r="AD54" s="82">
        <f t="shared" si="25"/>
        <v>3333.3333333333335</v>
      </c>
      <c r="AE54" s="82">
        <f t="shared" si="25"/>
        <v>3333.3333333333335</v>
      </c>
      <c r="AF54" s="82">
        <f t="shared" si="25"/>
        <v>3333.3333333333335</v>
      </c>
      <c r="AG54" s="82">
        <f t="shared" si="25"/>
        <v>3333.3333333333335</v>
      </c>
      <c r="AH54" s="82">
        <f t="shared" si="25"/>
        <v>3333.3333333333335</v>
      </c>
      <c r="AI54" s="82">
        <f t="shared" si="26"/>
        <v>3333.3333333333335</v>
      </c>
      <c r="AJ54" s="82">
        <f t="shared" si="26"/>
        <v>3333.3333333333335</v>
      </c>
      <c r="AK54" s="82">
        <f t="shared" si="26"/>
        <v>3333.3333333333335</v>
      </c>
      <c r="AL54" s="82">
        <f t="shared" si="26"/>
        <v>3333.3333333333335</v>
      </c>
      <c r="AM54" s="82">
        <f t="shared" si="26"/>
        <v>3333.3333333333335</v>
      </c>
      <c r="AN54" s="82">
        <f t="shared" si="26"/>
        <v>3333.3333333333335</v>
      </c>
    </row>
    <row r="55" spans="1:40" x14ac:dyDescent="0.25">
      <c r="A55" s="65" t="s">
        <v>71</v>
      </c>
      <c r="B55" s="65"/>
      <c r="C55" s="72"/>
      <c r="D55" s="92">
        <f t="shared" ref="D55:AH55" si="28">SUM(D48:D54)</f>
        <v>505000</v>
      </c>
      <c r="E55" s="92">
        <f t="shared" si="28"/>
        <v>15833.333333333334</v>
      </c>
      <c r="F55" s="92">
        <f t="shared" si="28"/>
        <v>15833.333333333334</v>
      </c>
      <c r="G55" s="92">
        <f t="shared" si="28"/>
        <v>15833.333333333334</v>
      </c>
      <c r="H55" s="92">
        <f t="shared" si="28"/>
        <v>15833.333333333334</v>
      </c>
      <c r="I55" s="92">
        <f t="shared" si="28"/>
        <v>15833.333333333334</v>
      </c>
      <c r="J55" s="92">
        <f t="shared" si="28"/>
        <v>19166.666666666668</v>
      </c>
      <c r="K55" s="92">
        <f t="shared" si="28"/>
        <v>24999.999999999996</v>
      </c>
      <c r="L55" s="92">
        <f t="shared" si="28"/>
        <v>24999.999999999996</v>
      </c>
      <c r="M55" s="92">
        <f t="shared" si="28"/>
        <v>24999.999999999996</v>
      </c>
      <c r="N55" s="92">
        <f t="shared" si="28"/>
        <v>24999.999999999996</v>
      </c>
      <c r="O55" s="92">
        <f t="shared" si="28"/>
        <v>24999.999999999996</v>
      </c>
      <c r="P55" s="92">
        <f t="shared" si="28"/>
        <v>24999.999999999996</v>
      </c>
      <c r="Q55" s="92">
        <f t="shared" si="28"/>
        <v>42083.333333333336</v>
      </c>
      <c r="R55" s="92">
        <f t="shared" si="28"/>
        <v>42083.333333333336</v>
      </c>
      <c r="S55" s="92">
        <f t="shared" si="28"/>
        <v>42083.333333333336</v>
      </c>
      <c r="T55" s="92">
        <f t="shared" si="28"/>
        <v>42083.333333333336</v>
      </c>
      <c r="U55" s="92">
        <f t="shared" si="28"/>
        <v>42083.333333333336</v>
      </c>
      <c r="V55" s="92">
        <f t="shared" si="28"/>
        <v>42083.333333333336</v>
      </c>
      <c r="W55" s="92">
        <f t="shared" si="28"/>
        <v>42083.333333333336</v>
      </c>
      <c r="X55" s="92">
        <f t="shared" si="28"/>
        <v>42083.333333333336</v>
      </c>
      <c r="Y55" s="92">
        <f t="shared" si="28"/>
        <v>42083.333333333336</v>
      </c>
      <c r="Z55" s="92">
        <f t="shared" si="28"/>
        <v>42083.333333333336</v>
      </c>
      <c r="AA55" s="92">
        <f t="shared" si="28"/>
        <v>42083.333333333336</v>
      </c>
      <c r="AB55" s="92">
        <f t="shared" si="28"/>
        <v>42083.333333333336</v>
      </c>
      <c r="AC55" s="92">
        <f t="shared" si="28"/>
        <v>42083.333333333336</v>
      </c>
      <c r="AD55" s="92">
        <f t="shared" si="28"/>
        <v>42083.333333333336</v>
      </c>
      <c r="AE55" s="92">
        <f t="shared" si="28"/>
        <v>42083.333333333336</v>
      </c>
      <c r="AF55" s="92">
        <f t="shared" si="28"/>
        <v>42083.333333333336</v>
      </c>
      <c r="AG55" s="92">
        <f t="shared" si="28"/>
        <v>42083.333333333336</v>
      </c>
      <c r="AH55" s="92">
        <f t="shared" si="28"/>
        <v>42083.333333333336</v>
      </c>
      <c r="AI55" s="92">
        <f t="shared" ref="AI55:AN55" si="29">SUM(AI48:AI54)</f>
        <v>42083.333333333336</v>
      </c>
      <c r="AJ55" s="92">
        <f t="shared" si="29"/>
        <v>42083.333333333336</v>
      </c>
      <c r="AK55" s="92">
        <f t="shared" si="29"/>
        <v>42083.333333333336</v>
      </c>
      <c r="AL55" s="92">
        <f t="shared" si="29"/>
        <v>42083.333333333336</v>
      </c>
      <c r="AM55" s="92">
        <f t="shared" si="29"/>
        <v>42083.333333333336</v>
      </c>
      <c r="AN55" s="92">
        <f t="shared" si="29"/>
        <v>42083.333333333336</v>
      </c>
    </row>
    <row r="56" spans="1:40" s="116" customFormat="1" x14ac:dyDescent="0.25">
      <c r="A56" s="98" t="s">
        <v>72</v>
      </c>
      <c r="B56" s="98"/>
      <c r="C56" s="132"/>
      <c r="D56" s="63"/>
      <c r="E56" s="134">
        <f>COUNTIF(E48:E54, "&gt;0")</f>
        <v>2</v>
      </c>
      <c r="F56" s="134">
        <f t="shared" ref="F56:AH56" si="30">COUNTIF(F48:F54, "&gt;0")</f>
        <v>2</v>
      </c>
      <c r="G56" s="134">
        <f t="shared" si="30"/>
        <v>2</v>
      </c>
      <c r="H56" s="134">
        <f t="shared" si="30"/>
        <v>2</v>
      </c>
      <c r="I56" s="134">
        <f t="shared" si="30"/>
        <v>2</v>
      </c>
      <c r="J56" s="134">
        <f t="shared" si="30"/>
        <v>3</v>
      </c>
      <c r="K56" s="134">
        <f t="shared" si="30"/>
        <v>4</v>
      </c>
      <c r="L56" s="134">
        <f t="shared" si="30"/>
        <v>4</v>
      </c>
      <c r="M56" s="134">
        <f t="shared" si="30"/>
        <v>4</v>
      </c>
      <c r="N56" s="134">
        <f t="shared" si="30"/>
        <v>4</v>
      </c>
      <c r="O56" s="134">
        <f t="shared" si="30"/>
        <v>4</v>
      </c>
      <c r="P56" s="134">
        <f t="shared" si="30"/>
        <v>4</v>
      </c>
      <c r="Q56" s="134">
        <f t="shared" si="30"/>
        <v>7</v>
      </c>
      <c r="R56" s="134">
        <f t="shared" si="30"/>
        <v>7</v>
      </c>
      <c r="S56" s="134">
        <f t="shared" si="30"/>
        <v>7</v>
      </c>
      <c r="T56" s="134">
        <f t="shared" si="30"/>
        <v>7</v>
      </c>
      <c r="U56" s="134">
        <f t="shared" si="30"/>
        <v>7</v>
      </c>
      <c r="V56" s="134">
        <f t="shared" si="30"/>
        <v>7</v>
      </c>
      <c r="W56" s="134">
        <f t="shared" si="30"/>
        <v>7</v>
      </c>
      <c r="X56" s="134">
        <f t="shared" si="30"/>
        <v>7</v>
      </c>
      <c r="Y56" s="134">
        <f t="shared" si="30"/>
        <v>7</v>
      </c>
      <c r="Z56" s="134">
        <f t="shared" si="30"/>
        <v>7</v>
      </c>
      <c r="AA56" s="134">
        <f t="shared" si="30"/>
        <v>7</v>
      </c>
      <c r="AB56" s="134">
        <f t="shared" si="30"/>
        <v>7</v>
      </c>
      <c r="AC56" s="134">
        <f t="shared" si="30"/>
        <v>7</v>
      </c>
      <c r="AD56" s="134">
        <f t="shared" si="30"/>
        <v>7</v>
      </c>
      <c r="AE56" s="134">
        <f t="shared" si="30"/>
        <v>7</v>
      </c>
      <c r="AF56" s="134">
        <f t="shared" si="30"/>
        <v>7</v>
      </c>
      <c r="AG56" s="134">
        <f t="shared" si="30"/>
        <v>7</v>
      </c>
      <c r="AH56" s="134">
        <f t="shared" si="30"/>
        <v>7</v>
      </c>
      <c r="AI56" s="134">
        <f t="shared" ref="AI56:AN56" si="31">COUNTIF(AI48:AI54, "&gt;0")</f>
        <v>7</v>
      </c>
      <c r="AJ56" s="134">
        <f t="shared" si="31"/>
        <v>7</v>
      </c>
      <c r="AK56" s="134">
        <f t="shared" si="31"/>
        <v>7</v>
      </c>
      <c r="AL56" s="134">
        <f t="shared" si="31"/>
        <v>7</v>
      </c>
      <c r="AM56" s="134">
        <f t="shared" si="31"/>
        <v>7</v>
      </c>
      <c r="AN56" s="134">
        <f t="shared" si="31"/>
        <v>7</v>
      </c>
    </row>
    <row r="57" spans="1:40" x14ac:dyDescent="0.25">
      <c r="A57" s="56"/>
      <c r="B57" s="56"/>
      <c r="C57" s="73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spans="1:40" ht="15.6" x14ac:dyDescent="0.3">
      <c r="A58" s="147" t="s">
        <v>94</v>
      </c>
      <c r="B58" s="147"/>
      <c r="C58" s="76"/>
      <c r="D58" s="88"/>
      <c r="E58" s="82"/>
      <c r="F58" s="82"/>
      <c r="G58" s="82"/>
      <c r="H58" s="82"/>
      <c r="I58" s="82"/>
      <c r="J58" s="82"/>
      <c r="K58" s="86"/>
      <c r="L58" s="86"/>
      <c r="M58" s="86"/>
      <c r="N58" s="86"/>
      <c r="O58" s="86"/>
    </row>
    <row r="59" spans="1:40" x14ac:dyDescent="0.25">
      <c r="A59" s="61" t="s">
        <v>119</v>
      </c>
      <c r="B59" s="61">
        <v>5</v>
      </c>
      <c r="C59" s="70">
        <f t="shared" ref="C59:C66" si="32">$D$1+B59*31</f>
        <v>37047</v>
      </c>
      <c r="D59" s="88">
        <v>55000</v>
      </c>
      <c r="E59" s="82">
        <f t="shared" ref="E59:T59" si="33">IF(E$3&gt;=$C59,$D59/12,0)</f>
        <v>0</v>
      </c>
      <c r="F59" s="82">
        <f t="shared" si="33"/>
        <v>0</v>
      </c>
      <c r="G59" s="82">
        <f t="shared" si="33"/>
        <v>0</v>
      </c>
      <c r="H59" s="82">
        <f t="shared" si="33"/>
        <v>0</v>
      </c>
      <c r="I59" s="82">
        <f t="shared" si="33"/>
        <v>0</v>
      </c>
      <c r="J59" s="82">
        <f t="shared" si="33"/>
        <v>4583.333333333333</v>
      </c>
      <c r="K59" s="82">
        <f t="shared" si="33"/>
        <v>4583.333333333333</v>
      </c>
      <c r="L59" s="82">
        <f t="shared" si="33"/>
        <v>4583.333333333333</v>
      </c>
      <c r="M59" s="82">
        <f t="shared" si="33"/>
        <v>4583.333333333333</v>
      </c>
      <c r="N59" s="82">
        <f t="shared" si="33"/>
        <v>4583.333333333333</v>
      </c>
      <c r="O59" s="82">
        <f t="shared" si="33"/>
        <v>4583.333333333333</v>
      </c>
      <c r="P59" s="82">
        <f t="shared" si="33"/>
        <v>4583.333333333333</v>
      </c>
      <c r="Q59" s="82">
        <f t="shared" si="33"/>
        <v>4583.333333333333</v>
      </c>
      <c r="R59" s="82">
        <f t="shared" si="33"/>
        <v>4583.333333333333</v>
      </c>
      <c r="S59" s="82">
        <f t="shared" si="33"/>
        <v>4583.333333333333</v>
      </c>
      <c r="T59" s="82">
        <f t="shared" si="33"/>
        <v>4583.333333333333</v>
      </c>
      <c r="U59" s="82">
        <f t="shared" ref="F59:AI66" si="34">IF(U$3&gt;=$C59,$D59/12,0)</f>
        <v>4583.333333333333</v>
      </c>
      <c r="V59" s="82">
        <f t="shared" si="34"/>
        <v>4583.333333333333</v>
      </c>
      <c r="W59" s="82">
        <f t="shared" si="34"/>
        <v>4583.333333333333</v>
      </c>
      <c r="X59" s="82">
        <f t="shared" si="34"/>
        <v>4583.333333333333</v>
      </c>
      <c r="Y59" s="82">
        <f t="shared" si="34"/>
        <v>4583.333333333333</v>
      </c>
      <c r="Z59" s="82">
        <f t="shared" si="34"/>
        <v>4583.333333333333</v>
      </c>
      <c r="AA59" s="82">
        <f t="shared" si="34"/>
        <v>4583.333333333333</v>
      </c>
      <c r="AB59" s="82">
        <f t="shared" si="34"/>
        <v>4583.333333333333</v>
      </c>
      <c r="AC59" s="82">
        <f t="shared" si="34"/>
        <v>4583.333333333333</v>
      </c>
      <c r="AD59" s="82">
        <f t="shared" si="34"/>
        <v>4583.333333333333</v>
      </c>
      <c r="AE59" s="82">
        <f t="shared" si="34"/>
        <v>4583.333333333333</v>
      </c>
      <c r="AF59" s="82">
        <f t="shared" si="34"/>
        <v>4583.333333333333</v>
      </c>
      <c r="AG59" s="82">
        <f t="shared" si="34"/>
        <v>4583.333333333333</v>
      </c>
      <c r="AH59" s="82">
        <f t="shared" si="34"/>
        <v>4583.333333333333</v>
      </c>
      <c r="AI59" s="82">
        <f t="shared" si="34"/>
        <v>4583.333333333333</v>
      </c>
      <c r="AJ59" s="82">
        <f t="shared" ref="AI59:AN66" si="35">IF(AJ$3&gt;=$C59,$D59/12,0)</f>
        <v>4583.333333333333</v>
      </c>
      <c r="AK59" s="82">
        <f t="shared" si="35"/>
        <v>4583.333333333333</v>
      </c>
      <c r="AL59" s="82">
        <f t="shared" si="35"/>
        <v>4583.333333333333</v>
      </c>
      <c r="AM59" s="82">
        <f t="shared" si="35"/>
        <v>4583.333333333333</v>
      </c>
      <c r="AN59" s="82">
        <f t="shared" si="35"/>
        <v>4583.333333333333</v>
      </c>
    </row>
    <row r="60" spans="1:40" x14ac:dyDescent="0.25">
      <c r="A60" s="61" t="s">
        <v>13</v>
      </c>
      <c r="B60" s="61">
        <v>6</v>
      </c>
      <c r="C60" s="70">
        <f t="shared" si="32"/>
        <v>37078</v>
      </c>
      <c r="D60" s="88">
        <v>40000</v>
      </c>
      <c r="E60" s="82">
        <f t="shared" ref="E60:E66" si="36">IF(E$3&gt;=$C60,$D60/12,0)</f>
        <v>0</v>
      </c>
      <c r="F60" s="82">
        <f t="shared" si="34"/>
        <v>0</v>
      </c>
      <c r="G60" s="82">
        <f t="shared" si="34"/>
        <v>0</v>
      </c>
      <c r="H60" s="82">
        <f t="shared" si="34"/>
        <v>0</v>
      </c>
      <c r="I60" s="82">
        <f t="shared" si="34"/>
        <v>0</v>
      </c>
      <c r="J60" s="82">
        <f t="shared" si="34"/>
        <v>0</v>
      </c>
      <c r="K60" s="82">
        <f t="shared" si="34"/>
        <v>3333.3333333333335</v>
      </c>
      <c r="L60" s="82">
        <f t="shared" si="34"/>
        <v>3333.3333333333335</v>
      </c>
      <c r="M60" s="82">
        <f t="shared" si="34"/>
        <v>3333.3333333333335</v>
      </c>
      <c r="N60" s="82">
        <f t="shared" si="34"/>
        <v>3333.3333333333335</v>
      </c>
      <c r="O60" s="82">
        <f t="shared" si="34"/>
        <v>3333.3333333333335</v>
      </c>
      <c r="P60" s="82">
        <f t="shared" si="34"/>
        <v>3333.3333333333335</v>
      </c>
      <c r="Q60" s="82">
        <f t="shared" si="34"/>
        <v>3333.3333333333335</v>
      </c>
      <c r="R60" s="82">
        <f t="shared" si="34"/>
        <v>3333.3333333333335</v>
      </c>
      <c r="S60" s="82">
        <f t="shared" si="34"/>
        <v>3333.3333333333335</v>
      </c>
      <c r="T60" s="82">
        <f t="shared" si="34"/>
        <v>3333.3333333333335</v>
      </c>
      <c r="U60" s="82">
        <f t="shared" si="34"/>
        <v>3333.3333333333335</v>
      </c>
      <c r="V60" s="82">
        <f t="shared" si="34"/>
        <v>3333.3333333333335</v>
      </c>
      <c r="W60" s="82">
        <f t="shared" si="34"/>
        <v>3333.3333333333335</v>
      </c>
      <c r="X60" s="82">
        <f t="shared" si="34"/>
        <v>3333.3333333333335</v>
      </c>
      <c r="Y60" s="82">
        <f t="shared" si="34"/>
        <v>3333.3333333333335</v>
      </c>
      <c r="Z60" s="82">
        <f t="shared" si="34"/>
        <v>3333.3333333333335</v>
      </c>
      <c r="AA60" s="82">
        <f t="shared" si="34"/>
        <v>3333.3333333333335</v>
      </c>
      <c r="AB60" s="82">
        <f t="shared" si="34"/>
        <v>3333.3333333333335</v>
      </c>
      <c r="AC60" s="82">
        <f t="shared" si="34"/>
        <v>3333.3333333333335</v>
      </c>
      <c r="AD60" s="82">
        <f t="shared" si="34"/>
        <v>3333.3333333333335</v>
      </c>
      <c r="AE60" s="82">
        <f t="shared" si="34"/>
        <v>3333.3333333333335</v>
      </c>
      <c r="AF60" s="82">
        <f t="shared" si="34"/>
        <v>3333.3333333333335</v>
      </c>
      <c r="AG60" s="82">
        <f t="shared" si="34"/>
        <v>3333.3333333333335</v>
      </c>
      <c r="AH60" s="82">
        <f t="shared" si="34"/>
        <v>3333.3333333333335</v>
      </c>
      <c r="AI60" s="82">
        <f t="shared" si="35"/>
        <v>3333.3333333333335</v>
      </c>
      <c r="AJ60" s="82">
        <f t="shared" si="35"/>
        <v>3333.3333333333335</v>
      </c>
      <c r="AK60" s="82">
        <f t="shared" si="35"/>
        <v>3333.3333333333335</v>
      </c>
      <c r="AL60" s="82">
        <f t="shared" si="35"/>
        <v>3333.3333333333335</v>
      </c>
      <c r="AM60" s="82">
        <f t="shared" si="35"/>
        <v>3333.3333333333335</v>
      </c>
      <c r="AN60" s="82">
        <f t="shared" si="35"/>
        <v>3333.3333333333335</v>
      </c>
    </row>
    <row r="61" spans="1:40" x14ac:dyDescent="0.25">
      <c r="A61" s="61" t="s">
        <v>13</v>
      </c>
      <c r="B61" s="61">
        <v>7</v>
      </c>
      <c r="C61" s="70">
        <f t="shared" si="32"/>
        <v>37109</v>
      </c>
      <c r="D61" s="88">
        <v>45000</v>
      </c>
      <c r="E61" s="82">
        <f t="shared" si="36"/>
        <v>0</v>
      </c>
      <c r="F61" s="82">
        <f t="shared" si="34"/>
        <v>0</v>
      </c>
      <c r="G61" s="82">
        <f t="shared" si="34"/>
        <v>0</v>
      </c>
      <c r="H61" s="82">
        <f t="shared" si="34"/>
        <v>0</v>
      </c>
      <c r="I61" s="82">
        <f t="shared" si="34"/>
        <v>0</v>
      </c>
      <c r="J61" s="82">
        <f t="shared" si="34"/>
        <v>0</v>
      </c>
      <c r="K61" s="82">
        <f t="shared" si="34"/>
        <v>0</v>
      </c>
      <c r="L61" s="82">
        <f t="shared" si="34"/>
        <v>3750</v>
      </c>
      <c r="M61" s="82">
        <f t="shared" si="34"/>
        <v>3750</v>
      </c>
      <c r="N61" s="82">
        <f t="shared" si="34"/>
        <v>3750</v>
      </c>
      <c r="O61" s="82">
        <f t="shared" si="34"/>
        <v>3750</v>
      </c>
      <c r="P61" s="82">
        <f t="shared" si="34"/>
        <v>3750</v>
      </c>
      <c r="Q61" s="82">
        <f t="shared" si="34"/>
        <v>3750</v>
      </c>
      <c r="R61" s="82">
        <f t="shared" si="34"/>
        <v>3750</v>
      </c>
      <c r="S61" s="82">
        <f t="shared" si="34"/>
        <v>3750</v>
      </c>
      <c r="T61" s="82">
        <f t="shared" si="34"/>
        <v>3750</v>
      </c>
      <c r="U61" s="82">
        <f t="shared" si="34"/>
        <v>3750</v>
      </c>
      <c r="V61" s="82">
        <f t="shared" si="34"/>
        <v>3750</v>
      </c>
      <c r="W61" s="82">
        <f t="shared" si="34"/>
        <v>3750</v>
      </c>
      <c r="X61" s="82">
        <f t="shared" si="34"/>
        <v>3750</v>
      </c>
      <c r="Y61" s="82">
        <f t="shared" si="34"/>
        <v>3750</v>
      </c>
      <c r="Z61" s="82">
        <f t="shared" si="34"/>
        <v>3750</v>
      </c>
      <c r="AA61" s="82">
        <f t="shared" si="34"/>
        <v>3750</v>
      </c>
      <c r="AB61" s="82">
        <f t="shared" si="34"/>
        <v>3750</v>
      </c>
      <c r="AC61" s="82">
        <f t="shared" si="34"/>
        <v>3750</v>
      </c>
      <c r="AD61" s="82">
        <f t="shared" si="34"/>
        <v>3750</v>
      </c>
      <c r="AE61" s="82">
        <f t="shared" si="34"/>
        <v>3750</v>
      </c>
      <c r="AF61" s="82">
        <f t="shared" si="34"/>
        <v>3750</v>
      </c>
      <c r="AG61" s="82">
        <f t="shared" si="34"/>
        <v>3750</v>
      </c>
      <c r="AH61" s="82">
        <f t="shared" si="34"/>
        <v>3750</v>
      </c>
      <c r="AI61" s="82">
        <f t="shared" si="35"/>
        <v>3750</v>
      </c>
      <c r="AJ61" s="82">
        <f t="shared" si="35"/>
        <v>3750</v>
      </c>
      <c r="AK61" s="82">
        <f t="shared" si="35"/>
        <v>3750</v>
      </c>
      <c r="AL61" s="82">
        <f t="shared" si="35"/>
        <v>3750</v>
      </c>
      <c r="AM61" s="82">
        <f t="shared" si="35"/>
        <v>3750</v>
      </c>
      <c r="AN61" s="82">
        <f t="shared" si="35"/>
        <v>3750</v>
      </c>
    </row>
    <row r="62" spans="1:40" x14ac:dyDescent="0.25">
      <c r="A62" s="61" t="s">
        <v>13</v>
      </c>
      <c r="B62" s="61">
        <v>8</v>
      </c>
      <c r="C62" s="70">
        <f t="shared" si="32"/>
        <v>37140</v>
      </c>
      <c r="D62" s="88">
        <v>40000</v>
      </c>
      <c r="E62" s="82">
        <f t="shared" si="36"/>
        <v>0</v>
      </c>
      <c r="F62" s="82">
        <f t="shared" si="34"/>
        <v>0</v>
      </c>
      <c r="G62" s="82">
        <f t="shared" si="34"/>
        <v>0</v>
      </c>
      <c r="H62" s="82">
        <f t="shared" si="34"/>
        <v>0</v>
      </c>
      <c r="I62" s="82">
        <f t="shared" si="34"/>
        <v>0</v>
      </c>
      <c r="J62" s="82">
        <f t="shared" si="34"/>
        <v>0</v>
      </c>
      <c r="K62" s="82">
        <f t="shared" si="34"/>
        <v>0</v>
      </c>
      <c r="L62" s="82">
        <f t="shared" si="34"/>
        <v>0</v>
      </c>
      <c r="M62" s="82">
        <f t="shared" si="34"/>
        <v>3333.3333333333335</v>
      </c>
      <c r="N62" s="82">
        <f t="shared" si="34"/>
        <v>3333.3333333333335</v>
      </c>
      <c r="O62" s="82">
        <f t="shared" si="34"/>
        <v>3333.3333333333335</v>
      </c>
      <c r="P62" s="82">
        <f t="shared" si="34"/>
        <v>3333.3333333333335</v>
      </c>
      <c r="Q62" s="82">
        <f t="shared" si="34"/>
        <v>3333.3333333333335</v>
      </c>
      <c r="R62" s="82">
        <f t="shared" si="34"/>
        <v>3333.3333333333335</v>
      </c>
      <c r="S62" s="82">
        <f t="shared" si="34"/>
        <v>3333.3333333333335</v>
      </c>
      <c r="T62" s="82">
        <f t="shared" si="34"/>
        <v>3333.3333333333335</v>
      </c>
      <c r="U62" s="82">
        <f t="shared" si="34"/>
        <v>3333.3333333333335</v>
      </c>
      <c r="V62" s="82">
        <f t="shared" si="34"/>
        <v>3333.3333333333335</v>
      </c>
      <c r="W62" s="82">
        <f t="shared" si="34"/>
        <v>3333.3333333333335</v>
      </c>
      <c r="X62" s="82">
        <f t="shared" si="34"/>
        <v>3333.3333333333335</v>
      </c>
      <c r="Y62" s="82">
        <f t="shared" si="34"/>
        <v>3333.3333333333335</v>
      </c>
      <c r="Z62" s="82">
        <f t="shared" si="34"/>
        <v>3333.3333333333335</v>
      </c>
      <c r="AA62" s="82">
        <f t="shared" si="34"/>
        <v>3333.3333333333335</v>
      </c>
      <c r="AB62" s="82">
        <f t="shared" si="34"/>
        <v>3333.3333333333335</v>
      </c>
      <c r="AC62" s="82">
        <f t="shared" si="34"/>
        <v>3333.3333333333335</v>
      </c>
      <c r="AD62" s="82">
        <f t="shared" si="34"/>
        <v>3333.3333333333335</v>
      </c>
      <c r="AE62" s="82">
        <f t="shared" si="34"/>
        <v>3333.3333333333335</v>
      </c>
      <c r="AF62" s="82">
        <f t="shared" si="34"/>
        <v>3333.3333333333335</v>
      </c>
      <c r="AG62" s="82">
        <f t="shared" si="34"/>
        <v>3333.3333333333335</v>
      </c>
      <c r="AH62" s="82">
        <f t="shared" si="34"/>
        <v>3333.3333333333335</v>
      </c>
      <c r="AI62" s="82">
        <f t="shared" si="35"/>
        <v>3333.3333333333335</v>
      </c>
      <c r="AJ62" s="82">
        <f t="shared" si="35"/>
        <v>3333.3333333333335</v>
      </c>
      <c r="AK62" s="82">
        <f t="shared" si="35"/>
        <v>3333.3333333333335</v>
      </c>
      <c r="AL62" s="82">
        <f t="shared" si="35"/>
        <v>3333.3333333333335</v>
      </c>
      <c r="AM62" s="82">
        <f t="shared" si="35"/>
        <v>3333.3333333333335</v>
      </c>
      <c r="AN62" s="82">
        <f t="shared" si="35"/>
        <v>3333.3333333333335</v>
      </c>
    </row>
    <row r="63" spans="1:40" x14ac:dyDescent="0.25">
      <c r="A63" s="61" t="s">
        <v>13</v>
      </c>
      <c r="B63" s="61">
        <v>10</v>
      </c>
      <c r="C63" s="70">
        <f t="shared" si="32"/>
        <v>37202</v>
      </c>
      <c r="D63" s="88">
        <v>45000</v>
      </c>
      <c r="E63" s="82">
        <f t="shared" si="36"/>
        <v>0</v>
      </c>
      <c r="F63" s="82">
        <f t="shared" si="34"/>
        <v>0</v>
      </c>
      <c r="G63" s="82">
        <f t="shared" si="34"/>
        <v>0</v>
      </c>
      <c r="H63" s="82">
        <f t="shared" si="34"/>
        <v>0</v>
      </c>
      <c r="I63" s="82">
        <f t="shared" si="34"/>
        <v>0</v>
      </c>
      <c r="J63" s="82">
        <f t="shared" si="34"/>
        <v>0</v>
      </c>
      <c r="K63" s="82">
        <f t="shared" si="34"/>
        <v>0</v>
      </c>
      <c r="L63" s="82">
        <f t="shared" si="34"/>
        <v>0</v>
      </c>
      <c r="M63" s="82">
        <f t="shared" si="34"/>
        <v>0</v>
      </c>
      <c r="N63" s="82">
        <f t="shared" si="34"/>
        <v>0</v>
      </c>
      <c r="O63" s="82">
        <f t="shared" si="34"/>
        <v>3750</v>
      </c>
      <c r="P63" s="82">
        <f t="shared" si="34"/>
        <v>3750</v>
      </c>
      <c r="Q63" s="82">
        <f t="shared" si="34"/>
        <v>3750</v>
      </c>
      <c r="R63" s="82">
        <f t="shared" si="34"/>
        <v>3750</v>
      </c>
      <c r="S63" s="82">
        <f t="shared" si="34"/>
        <v>3750</v>
      </c>
      <c r="T63" s="82">
        <f t="shared" si="34"/>
        <v>3750</v>
      </c>
      <c r="U63" s="82">
        <f t="shared" si="34"/>
        <v>3750</v>
      </c>
      <c r="V63" s="82">
        <f t="shared" si="34"/>
        <v>3750</v>
      </c>
      <c r="W63" s="82">
        <f t="shared" si="34"/>
        <v>3750</v>
      </c>
      <c r="X63" s="82">
        <f t="shared" si="34"/>
        <v>3750</v>
      </c>
      <c r="Y63" s="82">
        <f t="shared" si="34"/>
        <v>3750</v>
      </c>
      <c r="Z63" s="82">
        <f t="shared" si="34"/>
        <v>3750</v>
      </c>
      <c r="AA63" s="82">
        <f t="shared" si="34"/>
        <v>3750</v>
      </c>
      <c r="AB63" s="82">
        <f t="shared" si="34"/>
        <v>3750</v>
      </c>
      <c r="AC63" s="82">
        <f t="shared" si="34"/>
        <v>3750</v>
      </c>
      <c r="AD63" s="82">
        <f t="shared" si="34"/>
        <v>3750</v>
      </c>
      <c r="AE63" s="82">
        <f t="shared" si="34"/>
        <v>3750</v>
      </c>
      <c r="AF63" s="82">
        <f t="shared" si="34"/>
        <v>3750</v>
      </c>
      <c r="AG63" s="82">
        <f t="shared" si="34"/>
        <v>3750</v>
      </c>
      <c r="AH63" s="82">
        <f t="shared" si="34"/>
        <v>3750</v>
      </c>
      <c r="AI63" s="82">
        <f t="shared" si="35"/>
        <v>3750</v>
      </c>
      <c r="AJ63" s="82">
        <f t="shared" si="35"/>
        <v>3750</v>
      </c>
      <c r="AK63" s="82">
        <f t="shared" si="35"/>
        <v>3750</v>
      </c>
      <c r="AL63" s="82">
        <f t="shared" si="35"/>
        <v>3750</v>
      </c>
      <c r="AM63" s="82">
        <f t="shared" si="35"/>
        <v>3750</v>
      </c>
      <c r="AN63" s="82">
        <f t="shared" si="35"/>
        <v>3750</v>
      </c>
    </row>
    <row r="64" spans="1:40" x14ac:dyDescent="0.25">
      <c r="A64" s="61" t="s">
        <v>13</v>
      </c>
      <c r="B64" s="61">
        <v>13</v>
      </c>
      <c r="C64" s="70">
        <f t="shared" si="32"/>
        <v>37295</v>
      </c>
      <c r="D64" s="88">
        <v>40000</v>
      </c>
      <c r="E64" s="82">
        <f t="shared" si="36"/>
        <v>0</v>
      </c>
      <c r="F64" s="82">
        <f t="shared" si="34"/>
        <v>0</v>
      </c>
      <c r="G64" s="82">
        <f t="shared" si="34"/>
        <v>0</v>
      </c>
      <c r="H64" s="82">
        <f t="shared" si="34"/>
        <v>0</v>
      </c>
      <c r="I64" s="82">
        <f t="shared" si="34"/>
        <v>0</v>
      </c>
      <c r="J64" s="82">
        <f t="shared" si="34"/>
        <v>0</v>
      </c>
      <c r="K64" s="82">
        <f t="shared" si="34"/>
        <v>0</v>
      </c>
      <c r="L64" s="82">
        <f t="shared" si="34"/>
        <v>0</v>
      </c>
      <c r="M64" s="82">
        <f t="shared" si="34"/>
        <v>0</v>
      </c>
      <c r="N64" s="82">
        <f t="shared" ref="N64:AH64" si="37">IF(N$3&gt;=$C64,$D64/12,0)</f>
        <v>0</v>
      </c>
      <c r="O64" s="82">
        <f t="shared" si="37"/>
        <v>0</v>
      </c>
      <c r="P64" s="82">
        <f t="shared" si="37"/>
        <v>0</v>
      </c>
      <c r="Q64" s="82">
        <f t="shared" si="37"/>
        <v>0</v>
      </c>
      <c r="R64" s="82">
        <f t="shared" si="37"/>
        <v>3333.3333333333335</v>
      </c>
      <c r="S64" s="82">
        <f t="shared" si="37"/>
        <v>3333.3333333333335</v>
      </c>
      <c r="T64" s="82">
        <f t="shared" si="37"/>
        <v>3333.3333333333335</v>
      </c>
      <c r="U64" s="82">
        <f t="shared" si="37"/>
        <v>3333.3333333333335</v>
      </c>
      <c r="V64" s="82">
        <f t="shared" si="37"/>
        <v>3333.3333333333335</v>
      </c>
      <c r="W64" s="82">
        <f t="shared" si="37"/>
        <v>3333.3333333333335</v>
      </c>
      <c r="X64" s="82">
        <f t="shared" si="37"/>
        <v>3333.3333333333335</v>
      </c>
      <c r="Y64" s="82">
        <f t="shared" si="37"/>
        <v>3333.3333333333335</v>
      </c>
      <c r="Z64" s="82">
        <f t="shared" si="37"/>
        <v>3333.3333333333335</v>
      </c>
      <c r="AA64" s="82">
        <f t="shared" si="37"/>
        <v>3333.3333333333335</v>
      </c>
      <c r="AB64" s="82">
        <f t="shared" si="37"/>
        <v>3333.3333333333335</v>
      </c>
      <c r="AC64" s="82">
        <f t="shared" si="37"/>
        <v>3333.3333333333335</v>
      </c>
      <c r="AD64" s="82">
        <f t="shared" si="37"/>
        <v>3333.3333333333335</v>
      </c>
      <c r="AE64" s="82">
        <f t="shared" si="37"/>
        <v>3333.3333333333335</v>
      </c>
      <c r="AF64" s="82">
        <f t="shared" si="37"/>
        <v>3333.3333333333335</v>
      </c>
      <c r="AG64" s="82">
        <f t="shared" si="37"/>
        <v>3333.3333333333335</v>
      </c>
      <c r="AH64" s="82">
        <f t="shared" si="37"/>
        <v>3333.3333333333335</v>
      </c>
      <c r="AI64" s="82">
        <f t="shared" si="35"/>
        <v>3333.3333333333335</v>
      </c>
      <c r="AJ64" s="82">
        <f t="shared" si="35"/>
        <v>3333.3333333333335</v>
      </c>
      <c r="AK64" s="82">
        <f t="shared" si="35"/>
        <v>3333.3333333333335</v>
      </c>
      <c r="AL64" s="82">
        <f t="shared" si="35"/>
        <v>3333.3333333333335</v>
      </c>
      <c r="AM64" s="82">
        <f t="shared" si="35"/>
        <v>3333.3333333333335</v>
      </c>
      <c r="AN64" s="82">
        <f t="shared" si="35"/>
        <v>3333.3333333333335</v>
      </c>
    </row>
    <row r="65" spans="1:66" x14ac:dyDescent="0.25">
      <c r="A65" s="61" t="s">
        <v>118</v>
      </c>
      <c r="B65" s="61">
        <v>5</v>
      </c>
      <c r="C65" s="70">
        <f t="shared" si="32"/>
        <v>37047</v>
      </c>
      <c r="D65" s="88">
        <v>70000</v>
      </c>
      <c r="E65" s="82">
        <f t="shared" si="36"/>
        <v>0</v>
      </c>
      <c r="F65" s="82">
        <f t="shared" si="34"/>
        <v>0</v>
      </c>
      <c r="G65" s="82">
        <f t="shared" si="34"/>
        <v>0</v>
      </c>
      <c r="H65" s="82">
        <f t="shared" si="34"/>
        <v>0</v>
      </c>
      <c r="I65" s="82">
        <f t="shared" si="34"/>
        <v>0</v>
      </c>
      <c r="J65" s="82">
        <f t="shared" si="34"/>
        <v>5833.333333333333</v>
      </c>
      <c r="K65" s="82">
        <f t="shared" si="34"/>
        <v>5833.333333333333</v>
      </c>
      <c r="L65" s="82">
        <f t="shared" si="34"/>
        <v>5833.333333333333</v>
      </c>
      <c r="M65" s="82">
        <f t="shared" si="34"/>
        <v>5833.333333333333</v>
      </c>
      <c r="N65" s="82">
        <f t="shared" si="34"/>
        <v>5833.333333333333</v>
      </c>
      <c r="O65" s="82">
        <f t="shared" si="34"/>
        <v>5833.333333333333</v>
      </c>
      <c r="P65" s="82">
        <f t="shared" si="34"/>
        <v>5833.333333333333</v>
      </c>
      <c r="Q65" s="82">
        <f t="shared" si="34"/>
        <v>5833.333333333333</v>
      </c>
      <c r="R65" s="82">
        <f t="shared" si="34"/>
        <v>5833.333333333333</v>
      </c>
      <c r="S65" s="82">
        <f t="shared" si="34"/>
        <v>5833.333333333333</v>
      </c>
      <c r="T65" s="82">
        <f t="shared" si="34"/>
        <v>5833.333333333333</v>
      </c>
      <c r="U65" s="82">
        <f t="shared" si="34"/>
        <v>5833.333333333333</v>
      </c>
      <c r="V65" s="82">
        <f t="shared" si="34"/>
        <v>5833.333333333333</v>
      </c>
      <c r="W65" s="82">
        <f t="shared" si="34"/>
        <v>5833.333333333333</v>
      </c>
      <c r="X65" s="82">
        <f t="shared" si="34"/>
        <v>5833.333333333333</v>
      </c>
      <c r="Y65" s="82">
        <f t="shared" si="34"/>
        <v>5833.333333333333</v>
      </c>
      <c r="Z65" s="82">
        <f t="shared" si="34"/>
        <v>5833.333333333333</v>
      </c>
      <c r="AA65" s="82">
        <f t="shared" si="34"/>
        <v>5833.333333333333</v>
      </c>
      <c r="AB65" s="82">
        <f t="shared" si="34"/>
        <v>5833.333333333333</v>
      </c>
      <c r="AC65" s="82">
        <f t="shared" si="34"/>
        <v>5833.333333333333</v>
      </c>
      <c r="AD65" s="82">
        <f t="shared" si="34"/>
        <v>5833.333333333333</v>
      </c>
      <c r="AE65" s="82">
        <f t="shared" si="34"/>
        <v>5833.333333333333</v>
      </c>
      <c r="AF65" s="82">
        <f t="shared" si="34"/>
        <v>5833.333333333333</v>
      </c>
      <c r="AG65" s="82">
        <f t="shared" si="34"/>
        <v>5833.333333333333</v>
      </c>
      <c r="AH65" s="82">
        <f t="shared" si="34"/>
        <v>5833.333333333333</v>
      </c>
      <c r="AI65" s="82">
        <f t="shared" si="35"/>
        <v>5833.333333333333</v>
      </c>
      <c r="AJ65" s="82">
        <f t="shared" si="35"/>
        <v>5833.333333333333</v>
      </c>
      <c r="AK65" s="82">
        <f t="shared" si="35"/>
        <v>5833.333333333333</v>
      </c>
      <c r="AL65" s="82">
        <f t="shared" si="35"/>
        <v>5833.333333333333</v>
      </c>
      <c r="AM65" s="82">
        <f t="shared" si="35"/>
        <v>5833.333333333333</v>
      </c>
      <c r="AN65" s="82">
        <f t="shared" si="35"/>
        <v>5833.333333333333</v>
      </c>
    </row>
    <row r="66" spans="1:66" x14ac:dyDescent="0.25">
      <c r="A66" s="61" t="s">
        <v>118</v>
      </c>
      <c r="B66" s="61">
        <v>12</v>
      </c>
      <c r="C66" s="70">
        <f t="shared" si="32"/>
        <v>37264</v>
      </c>
      <c r="D66" s="88">
        <v>60000</v>
      </c>
      <c r="E66" s="82">
        <f t="shared" si="36"/>
        <v>0</v>
      </c>
      <c r="F66" s="82">
        <f t="shared" si="34"/>
        <v>0</v>
      </c>
      <c r="G66" s="82">
        <f t="shared" si="34"/>
        <v>0</v>
      </c>
      <c r="H66" s="82">
        <f t="shared" si="34"/>
        <v>0</v>
      </c>
      <c r="I66" s="82">
        <f t="shared" si="34"/>
        <v>0</v>
      </c>
      <c r="J66" s="82">
        <f t="shared" si="34"/>
        <v>0</v>
      </c>
      <c r="K66" s="82">
        <f t="shared" si="34"/>
        <v>0</v>
      </c>
      <c r="L66" s="82">
        <f t="shared" si="34"/>
        <v>0</v>
      </c>
      <c r="M66" s="82">
        <f t="shared" si="34"/>
        <v>0</v>
      </c>
      <c r="N66" s="82">
        <f t="shared" si="34"/>
        <v>0</v>
      </c>
      <c r="O66" s="82">
        <f t="shared" si="34"/>
        <v>0</v>
      </c>
      <c r="P66" s="82">
        <f t="shared" si="34"/>
        <v>0</v>
      </c>
      <c r="Q66" s="82">
        <f t="shared" si="34"/>
        <v>5000</v>
      </c>
      <c r="R66" s="82">
        <f t="shared" si="34"/>
        <v>5000</v>
      </c>
      <c r="S66" s="82">
        <f t="shared" si="34"/>
        <v>5000</v>
      </c>
      <c r="T66" s="82">
        <f t="shared" si="34"/>
        <v>5000</v>
      </c>
      <c r="U66" s="82">
        <f t="shared" si="34"/>
        <v>5000</v>
      </c>
      <c r="V66" s="82">
        <f t="shared" si="34"/>
        <v>5000</v>
      </c>
      <c r="W66" s="82">
        <f t="shared" si="34"/>
        <v>5000</v>
      </c>
      <c r="X66" s="82">
        <f t="shared" si="34"/>
        <v>5000</v>
      </c>
      <c r="Y66" s="82">
        <f t="shared" si="34"/>
        <v>5000</v>
      </c>
      <c r="Z66" s="82">
        <f t="shared" si="34"/>
        <v>5000</v>
      </c>
      <c r="AA66" s="82">
        <f t="shared" si="34"/>
        <v>5000</v>
      </c>
      <c r="AB66" s="82">
        <f t="shared" si="34"/>
        <v>5000</v>
      </c>
      <c r="AC66" s="82">
        <f t="shared" si="34"/>
        <v>5000</v>
      </c>
      <c r="AD66" s="82">
        <f t="shared" si="34"/>
        <v>5000</v>
      </c>
      <c r="AE66" s="82">
        <f t="shared" si="34"/>
        <v>5000</v>
      </c>
      <c r="AF66" s="82">
        <f t="shared" si="34"/>
        <v>5000</v>
      </c>
      <c r="AG66" s="82">
        <f t="shared" si="34"/>
        <v>5000</v>
      </c>
      <c r="AH66" s="82">
        <f t="shared" si="34"/>
        <v>5000</v>
      </c>
      <c r="AI66" s="82">
        <f t="shared" si="35"/>
        <v>5000</v>
      </c>
      <c r="AJ66" s="82">
        <f t="shared" si="35"/>
        <v>5000</v>
      </c>
      <c r="AK66" s="82">
        <f t="shared" si="35"/>
        <v>5000</v>
      </c>
      <c r="AL66" s="82">
        <f t="shared" si="35"/>
        <v>5000</v>
      </c>
      <c r="AM66" s="82">
        <f t="shared" si="35"/>
        <v>5000</v>
      </c>
      <c r="AN66" s="82">
        <f t="shared" si="35"/>
        <v>5000</v>
      </c>
    </row>
    <row r="67" spans="1:66" x14ac:dyDescent="0.25">
      <c r="A67" s="62" t="s">
        <v>71</v>
      </c>
      <c r="B67" s="62"/>
      <c r="C67" s="77"/>
      <c r="D67" s="89">
        <f>SUM(D59:D66)</f>
        <v>395000</v>
      </c>
      <c r="E67" s="89">
        <f>SUM(E59:E66)</f>
        <v>0</v>
      </c>
      <c r="F67" s="89">
        <f t="shared" ref="F67:P67" si="38">SUM(F59:F66)</f>
        <v>0</v>
      </c>
      <c r="G67" s="89">
        <f t="shared" si="38"/>
        <v>0</v>
      </c>
      <c r="H67" s="89">
        <f t="shared" si="38"/>
        <v>0</v>
      </c>
      <c r="I67" s="89">
        <f t="shared" si="38"/>
        <v>0</v>
      </c>
      <c r="J67" s="89">
        <f t="shared" si="38"/>
        <v>10416.666666666666</v>
      </c>
      <c r="K67" s="89">
        <f t="shared" si="38"/>
        <v>13750</v>
      </c>
      <c r="L67" s="89">
        <f t="shared" si="38"/>
        <v>17500</v>
      </c>
      <c r="M67" s="89">
        <f t="shared" si="38"/>
        <v>20833.333333333332</v>
      </c>
      <c r="N67" s="89">
        <f t="shared" si="38"/>
        <v>20833.333333333332</v>
      </c>
      <c r="O67" s="89">
        <f t="shared" si="38"/>
        <v>24583.333333333332</v>
      </c>
      <c r="P67" s="89">
        <f t="shared" si="38"/>
        <v>24583.333333333332</v>
      </c>
      <c r="Q67" s="89">
        <f t="shared" ref="Q67:AH67" si="39">SUM(Q59:Q66)</f>
        <v>29583.333333333332</v>
      </c>
      <c r="R67" s="89">
        <f t="shared" si="39"/>
        <v>32916.666666666664</v>
      </c>
      <c r="S67" s="89">
        <f t="shared" si="39"/>
        <v>32916.666666666664</v>
      </c>
      <c r="T67" s="89">
        <f t="shared" si="39"/>
        <v>32916.666666666664</v>
      </c>
      <c r="U67" s="89">
        <f t="shared" si="39"/>
        <v>32916.666666666664</v>
      </c>
      <c r="V67" s="89">
        <f t="shared" si="39"/>
        <v>32916.666666666664</v>
      </c>
      <c r="W67" s="89">
        <f t="shared" si="39"/>
        <v>32916.666666666664</v>
      </c>
      <c r="X67" s="89">
        <f t="shared" si="39"/>
        <v>32916.666666666664</v>
      </c>
      <c r="Y67" s="89">
        <f t="shared" si="39"/>
        <v>32916.666666666664</v>
      </c>
      <c r="Z67" s="89">
        <f t="shared" si="39"/>
        <v>32916.666666666664</v>
      </c>
      <c r="AA67" s="89">
        <f t="shared" si="39"/>
        <v>32916.666666666664</v>
      </c>
      <c r="AB67" s="89">
        <f t="shared" si="39"/>
        <v>32916.666666666664</v>
      </c>
      <c r="AC67" s="89">
        <f t="shared" si="39"/>
        <v>32916.666666666664</v>
      </c>
      <c r="AD67" s="89">
        <f t="shared" si="39"/>
        <v>32916.666666666664</v>
      </c>
      <c r="AE67" s="89">
        <f t="shared" si="39"/>
        <v>32916.666666666664</v>
      </c>
      <c r="AF67" s="89">
        <f t="shared" si="39"/>
        <v>32916.666666666664</v>
      </c>
      <c r="AG67" s="89">
        <f t="shared" si="39"/>
        <v>32916.666666666664</v>
      </c>
      <c r="AH67" s="89">
        <f t="shared" si="39"/>
        <v>32916.666666666664</v>
      </c>
      <c r="AI67" s="89">
        <f t="shared" ref="AI67:AN67" si="40">SUM(AI59:AI66)</f>
        <v>32916.666666666664</v>
      </c>
      <c r="AJ67" s="89">
        <f t="shared" si="40"/>
        <v>32916.666666666664</v>
      </c>
      <c r="AK67" s="89">
        <f t="shared" si="40"/>
        <v>32916.666666666664</v>
      </c>
      <c r="AL67" s="89">
        <f t="shared" si="40"/>
        <v>32916.666666666664</v>
      </c>
      <c r="AM67" s="89">
        <f t="shared" si="40"/>
        <v>32916.666666666664</v>
      </c>
      <c r="AN67" s="89">
        <f t="shared" si="40"/>
        <v>32916.666666666664</v>
      </c>
    </row>
    <row r="68" spans="1:66" s="116" customFormat="1" x14ac:dyDescent="0.25">
      <c r="A68" s="98" t="s">
        <v>72</v>
      </c>
      <c r="B68" s="98"/>
      <c r="C68" s="132"/>
      <c r="D68" s="133"/>
      <c r="E68" s="134">
        <f>COUNTIF(E59:E66, "&gt;0")</f>
        <v>0</v>
      </c>
      <c r="F68" s="134">
        <f t="shared" ref="F68:AH68" si="41">COUNTIF(F59:F66, "&gt;0")</f>
        <v>0</v>
      </c>
      <c r="G68" s="134">
        <f t="shared" si="41"/>
        <v>0</v>
      </c>
      <c r="H68" s="134">
        <f t="shared" si="41"/>
        <v>0</v>
      </c>
      <c r="I68" s="134">
        <f t="shared" si="41"/>
        <v>0</v>
      </c>
      <c r="J68" s="134">
        <f t="shared" si="41"/>
        <v>2</v>
      </c>
      <c r="K68" s="134">
        <f t="shared" si="41"/>
        <v>3</v>
      </c>
      <c r="L68" s="134">
        <f t="shared" si="41"/>
        <v>4</v>
      </c>
      <c r="M68" s="134">
        <f t="shared" si="41"/>
        <v>5</v>
      </c>
      <c r="N68" s="134">
        <f t="shared" si="41"/>
        <v>5</v>
      </c>
      <c r="O68" s="134">
        <f t="shared" si="41"/>
        <v>6</v>
      </c>
      <c r="P68" s="134">
        <f t="shared" si="41"/>
        <v>6</v>
      </c>
      <c r="Q68" s="134">
        <f t="shared" si="41"/>
        <v>7</v>
      </c>
      <c r="R68" s="134">
        <f t="shared" si="41"/>
        <v>8</v>
      </c>
      <c r="S68" s="134">
        <f t="shared" si="41"/>
        <v>8</v>
      </c>
      <c r="T68" s="134">
        <f t="shared" si="41"/>
        <v>8</v>
      </c>
      <c r="U68" s="134">
        <f t="shared" si="41"/>
        <v>8</v>
      </c>
      <c r="V68" s="134">
        <f t="shared" si="41"/>
        <v>8</v>
      </c>
      <c r="W68" s="134">
        <f t="shared" si="41"/>
        <v>8</v>
      </c>
      <c r="X68" s="134">
        <f t="shared" si="41"/>
        <v>8</v>
      </c>
      <c r="Y68" s="134">
        <f t="shared" si="41"/>
        <v>8</v>
      </c>
      <c r="Z68" s="134">
        <f t="shared" si="41"/>
        <v>8</v>
      </c>
      <c r="AA68" s="134">
        <f t="shared" si="41"/>
        <v>8</v>
      </c>
      <c r="AB68" s="134">
        <f t="shared" si="41"/>
        <v>8</v>
      </c>
      <c r="AC68" s="134">
        <f t="shared" si="41"/>
        <v>8</v>
      </c>
      <c r="AD68" s="134">
        <f t="shared" si="41"/>
        <v>8</v>
      </c>
      <c r="AE68" s="134">
        <f t="shared" si="41"/>
        <v>8</v>
      </c>
      <c r="AF68" s="134">
        <f t="shared" si="41"/>
        <v>8</v>
      </c>
      <c r="AG68" s="134">
        <f t="shared" si="41"/>
        <v>8</v>
      </c>
      <c r="AH68" s="134">
        <f t="shared" si="41"/>
        <v>8</v>
      </c>
      <c r="AI68" s="134">
        <f t="shared" ref="AI68:AN68" si="42">COUNTIF(AI59:AI66, "&gt;0")</f>
        <v>8</v>
      </c>
      <c r="AJ68" s="134">
        <f t="shared" si="42"/>
        <v>8</v>
      </c>
      <c r="AK68" s="134">
        <f t="shared" si="42"/>
        <v>8</v>
      </c>
      <c r="AL68" s="134">
        <f t="shared" si="42"/>
        <v>8</v>
      </c>
      <c r="AM68" s="134">
        <f t="shared" si="42"/>
        <v>8</v>
      </c>
      <c r="AN68" s="134">
        <f t="shared" si="42"/>
        <v>8</v>
      </c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</row>
    <row r="69" spans="1:66" x14ac:dyDescent="0.25">
      <c r="A69" s="57"/>
      <c r="B69" s="57"/>
      <c r="C69" s="72"/>
      <c r="D69" s="89"/>
      <c r="E69" s="84"/>
      <c r="F69" s="84"/>
      <c r="G69" s="84"/>
      <c r="H69" s="84"/>
      <c r="I69" s="84"/>
      <c r="J69" s="84"/>
      <c r="K69" s="90"/>
      <c r="L69" s="90"/>
      <c r="M69" s="90"/>
      <c r="N69" s="90"/>
      <c r="O69" s="90"/>
    </row>
    <row r="70" spans="1:66" x14ac:dyDescent="0.25">
      <c r="C70" s="78"/>
      <c r="D70" s="85"/>
      <c r="E70" s="93"/>
      <c r="F70" s="94"/>
      <c r="G70" s="94"/>
      <c r="H70" s="94"/>
      <c r="I70" s="94"/>
      <c r="J70" s="80"/>
      <c r="K70" s="80"/>
      <c r="L70" s="80"/>
      <c r="M70" s="80"/>
      <c r="N70" s="80"/>
      <c r="O70" s="80"/>
    </row>
    <row r="71" spans="1:66" x14ac:dyDescent="0.25">
      <c r="A71" s="153" t="s">
        <v>86</v>
      </c>
      <c r="B71" s="153"/>
      <c r="C71" s="100"/>
      <c r="D71" s="103">
        <f t="shared" ref="D71:AN71" si="43">SUM(D67+D55+D44+D33)</f>
        <v>3510000</v>
      </c>
      <c r="E71" s="103">
        <f t="shared" si="43"/>
        <v>47916.666666666664</v>
      </c>
      <c r="F71" s="103">
        <f t="shared" si="43"/>
        <v>54166.666666666672</v>
      </c>
      <c r="G71" s="103">
        <f t="shared" si="43"/>
        <v>72916.666666666672</v>
      </c>
      <c r="H71" s="103">
        <f t="shared" si="43"/>
        <v>103333.33333333333</v>
      </c>
      <c r="I71" s="103">
        <f t="shared" si="43"/>
        <v>128750</v>
      </c>
      <c r="J71" s="103">
        <f t="shared" si="43"/>
        <v>149583.33333333331</v>
      </c>
      <c r="K71" s="103">
        <f t="shared" si="43"/>
        <v>195000.00000000003</v>
      </c>
      <c r="L71" s="103">
        <f t="shared" si="43"/>
        <v>215416.66666666669</v>
      </c>
      <c r="M71" s="103">
        <f t="shared" si="43"/>
        <v>236666.66666666669</v>
      </c>
      <c r="N71" s="103">
        <f t="shared" si="43"/>
        <v>236666.66666666669</v>
      </c>
      <c r="O71" s="103">
        <f t="shared" si="43"/>
        <v>247083.33333333334</v>
      </c>
      <c r="P71" s="103">
        <f t="shared" si="43"/>
        <v>247083.33333333334</v>
      </c>
      <c r="Q71" s="103">
        <f t="shared" si="43"/>
        <v>275833.33333333337</v>
      </c>
      <c r="R71" s="103">
        <f t="shared" si="43"/>
        <v>279166.66666666669</v>
      </c>
      <c r="S71" s="103">
        <f t="shared" si="43"/>
        <v>285833.33333333337</v>
      </c>
      <c r="T71" s="103">
        <f t="shared" si="43"/>
        <v>285833.33333333337</v>
      </c>
      <c r="U71" s="103">
        <f t="shared" si="43"/>
        <v>292500</v>
      </c>
      <c r="V71" s="103">
        <f t="shared" si="43"/>
        <v>292500</v>
      </c>
      <c r="W71" s="103">
        <f t="shared" si="43"/>
        <v>292500</v>
      </c>
      <c r="X71" s="103">
        <f t="shared" si="43"/>
        <v>292500</v>
      </c>
      <c r="Y71" s="103">
        <f t="shared" si="43"/>
        <v>292500</v>
      </c>
      <c r="Z71" s="103">
        <f t="shared" si="43"/>
        <v>292500</v>
      </c>
      <c r="AA71" s="103">
        <f t="shared" si="43"/>
        <v>292500</v>
      </c>
      <c r="AB71" s="103">
        <f t="shared" si="43"/>
        <v>292500</v>
      </c>
      <c r="AC71" s="103">
        <f t="shared" si="43"/>
        <v>292500</v>
      </c>
      <c r="AD71" s="103">
        <f t="shared" si="43"/>
        <v>292500</v>
      </c>
      <c r="AE71" s="103">
        <f t="shared" si="43"/>
        <v>292500</v>
      </c>
      <c r="AF71" s="103">
        <f t="shared" si="43"/>
        <v>292500</v>
      </c>
      <c r="AG71" s="103">
        <f t="shared" si="43"/>
        <v>292500</v>
      </c>
      <c r="AH71" s="103">
        <f t="shared" si="43"/>
        <v>292500</v>
      </c>
      <c r="AI71" s="103">
        <f t="shared" si="43"/>
        <v>292500</v>
      </c>
      <c r="AJ71" s="103">
        <f t="shared" si="43"/>
        <v>292500</v>
      </c>
      <c r="AK71" s="103">
        <f t="shared" si="43"/>
        <v>292500</v>
      </c>
      <c r="AL71" s="103">
        <f t="shared" si="43"/>
        <v>292500</v>
      </c>
      <c r="AM71" s="103">
        <f t="shared" si="43"/>
        <v>292500</v>
      </c>
      <c r="AN71" s="103">
        <f t="shared" si="43"/>
        <v>292500</v>
      </c>
    </row>
    <row r="72" spans="1:66" x14ac:dyDescent="0.25">
      <c r="A72" s="153" t="s">
        <v>48</v>
      </c>
      <c r="B72" s="153"/>
      <c r="C72" s="100"/>
      <c r="D72" s="101"/>
      <c r="E72" s="102">
        <f t="shared" ref="E72:AN72" si="44">SUM(E68+E56+E45+E34)</f>
        <v>6</v>
      </c>
      <c r="F72" s="102">
        <f t="shared" si="44"/>
        <v>7</v>
      </c>
      <c r="G72" s="102">
        <f t="shared" si="44"/>
        <v>10</v>
      </c>
      <c r="H72" s="102">
        <f t="shared" si="44"/>
        <v>14</v>
      </c>
      <c r="I72" s="102">
        <f t="shared" si="44"/>
        <v>18</v>
      </c>
      <c r="J72" s="102">
        <f t="shared" si="44"/>
        <v>22</v>
      </c>
      <c r="K72" s="102">
        <f t="shared" si="44"/>
        <v>30</v>
      </c>
      <c r="L72" s="102">
        <f t="shared" si="44"/>
        <v>34</v>
      </c>
      <c r="M72" s="102">
        <f t="shared" si="44"/>
        <v>38</v>
      </c>
      <c r="N72" s="102">
        <f t="shared" si="44"/>
        <v>38</v>
      </c>
      <c r="O72" s="102">
        <f t="shared" si="44"/>
        <v>40</v>
      </c>
      <c r="P72" s="102">
        <f t="shared" si="44"/>
        <v>40</v>
      </c>
      <c r="Q72" s="102">
        <f t="shared" si="44"/>
        <v>45</v>
      </c>
      <c r="R72" s="102">
        <f t="shared" si="44"/>
        <v>46</v>
      </c>
      <c r="S72" s="102">
        <f t="shared" si="44"/>
        <v>47</v>
      </c>
      <c r="T72" s="102">
        <f t="shared" si="44"/>
        <v>47</v>
      </c>
      <c r="U72" s="102">
        <f t="shared" si="44"/>
        <v>48</v>
      </c>
      <c r="V72" s="102">
        <f t="shared" si="44"/>
        <v>48</v>
      </c>
      <c r="W72" s="102">
        <f t="shared" si="44"/>
        <v>48</v>
      </c>
      <c r="X72" s="102">
        <f t="shared" si="44"/>
        <v>48</v>
      </c>
      <c r="Y72" s="102">
        <f t="shared" si="44"/>
        <v>48</v>
      </c>
      <c r="Z72" s="102">
        <f t="shared" si="44"/>
        <v>48</v>
      </c>
      <c r="AA72" s="102">
        <f t="shared" si="44"/>
        <v>48</v>
      </c>
      <c r="AB72" s="102">
        <f t="shared" si="44"/>
        <v>48</v>
      </c>
      <c r="AC72" s="102">
        <f t="shared" si="44"/>
        <v>48</v>
      </c>
      <c r="AD72" s="102">
        <f t="shared" si="44"/>
        <v>48</v>
      </c>
      <c r="AE72" s="102">
        <f t="shared" si="44"/>
        <v>48</v>
      </c>
      <c r="AF72" s="102">
        <f t="shared" si="44"/>
        <v>48</v>
      </c>
      <c r="AG72" s="102">
        <f t="shared" si="44"/>
        <v>48</v>
      </c>
      <c r="AH72" s="102">
        <f t="shared" si="44"/>
        <v>48</v>
      </c>
      <c r="AI72" s="102">
        <f t="shared" si="44"/>
        <v>48</v>
      </c>
      <c r="AJ72" s="102">
        <f t="shared" si="44"/>
        <v>48</v>
      </c>
      <c r="AK72" s="102">
        <f t="shared" si="44"/>
        <v>48</v>
      </c>
      <c r="AL72" s="102">
        <f t="shared" si="44"/>
        <v>48</v>
      </c>
      <c r="AM72" s="102">
        <f t="shared" si="44"/>
        <v>48</v>
      </c>
      <c r="AN72" s="102">
        <f t="shared" si="44"/>
        <v>48</v>
      </c>
    </row>
    <row r="73" spans="1:66" x14ac:dyDescent="0.25">
      <c r="A73" s="166"/>
      <c r="B73" s="166"/>
      <c r="C73" s="78"/>
      <c r="D73" s="85"/>
      <c r="E73" s="93"/>
      <c r="F73" s="94"/>
      <c r="G73" s="95"/>
      <c r="H73" s="94"/>
      <c r="I73" s="94"/>
      <c r="J73" s="95"/>
      <c r="K73" s="80"/>
      <c r="L73" s="80"/>
      <c r="M73" s="96"/>
      <c r="N73" s="80"/>
      <c r="O73" s="80"/>
    </row>
    <row r="74" spans="1:66" x14ac:dyDescent="0.25">
      <c r="A74" s="117" t="s">
        <v>15</v>
      </c>
      <c r="B74" s="117"/>
      <c r="C74" s="118"/>
      <c r="D74" s="119"/>
      <c r="E74" s="121"/>
      <c r="F74" s="122"/>
      <c r="G74" s="123" t="s">
        <v>49</v>
      </c>
      <c r="H74" s="122"/>
      <c r="I74" s="122"/>
      <c r="J74" s="123" t="s">
        <v>50</v>
      </c>
      <c r="K74" s="124"/>
      <c r="L74" s="124"/>
      <c r="M74" s="123" t="s">
        <v>58</v>
      </c>
      <c r="N74" s="124"/>
      <c r="O74" s="124"/>
      <c r="P74" s="125" t="s">
        <v>57</v>
      </c>
      <c r="Q74" s="125"/>
      <c r="R74" s="125"/>
      <c r="S74" s="125" t="s">
        <v>60</v>
      </c>
      <c r="T74" s="125"/>
      <c r="U74" s="125"/>
      <c r="V74" s="125" t="s">
        <v>56</v>
      </c>
      <c r="W74" s="125"/>
      <c r="X74" s="125"/>
      <c r="Y74" s="125" t="s">
        <v>61</v>
      </c>
      <c r="Z74" s="125"/>
      <c r="AA74" s="125"/>
      <c r="AB74" s="125" t="s">
        <v>59</v>
      </c>
      <c r="AC74" s="125"/>
      <c r="AD74" s="125"/>
      <c r="AE74" s="125" t="s">
        <v>67</v>
      </c>
      <c r="AF74" s="125"/>
      <c r="AG74" s="125"/>
      <c r="AH74" s="125" t="s">
        <v>83</v>
      </c>
      <c r="AI74" s="125"/>
      <c r="AJ74" s="125"/>
      <c r="AK74" s="125" t="s">
        <v>103</v>
      </c>
      <c r="AL74" s="125"/>
      <c r="AM74" s="125"/>
      <c r="AN74" s="125" t="s">
        <v>85</v>
      </c>
    </row>
    <row r="75" spans="1:66" x14ac:dyDescent="0.25">
      <c r="A75" s="126"/>
      <c r="B75" s="126"/>
      <c r="C75" s="118"/>
      <c r="D75" s="119"/>
      <c r="E75" s="121"/>
      <c r="F75" s="122"/>
      <c r="G75" s="128">
        <f>SUM(E71:G71)</f>
        <v>175000</v>
      </c>
      <c r="H75" s="122"/>
      <c r="I75" s="122"/>
      <c r="J75" s="128">
        <f>SUM(H71:J71)</f>
        <v>381666.66666666663</v>
      </c>
      <c r="K75" s="124"/>
      <c r="L75" s="124"/>
      <c r="M75" s="128">
        <f>SUM(K71:M71)</f>
        <v>647083.33333333349</v>
      </c>
      <c r="N75" s="124"/>
      <c r="O75" s="124"/>
      <c r="P75" s="128">
        <f>SUM(N71:P71)</f>
        <v>730833.33333333337</v>
      </c>
      <c r="Q75" s="129"/>
      <c r="R75" s="129"/>
      <c r="S75" s="129">
        <f>SUM(Q71:S71)</f>
        <v>840833.33333333337</v>
      </c>
      <c r="T75" s="129"/>
      <c r="U75" s="129"/>
      <c r="V75" s="129">
        <f>SUM(T71:V71)</f>
        <v>870833.33333333337</v>
      </c>
      <c r="W75" s="129"/>
      <c r="X75" s="129"/>
      <c r="Y75" s="129">
        <f>SUM(W71:Y71)</f>
        <v>877500</v>
      </c>
      <c r="Z75" s="129"/>
      <c r="AA75" s="129"/>
      <c r="AB75" s="129">
        <f>SUM(Z71:AB71)</f>
        <v>877500</v>
      </c>
      <c r="AC75" s="129"/>
      <c r="AD75" s="129"/>
      <c r="AE75" s="129">
        <f>SUM(AC71:AE71)</f>
        <v>877500</v>
      </c>
      <c r="AF75" s="129"/>
      <c r="AG75" s="129"/>
      <c r="AH75" s="129">
        <f>SUM(AF71:AH71)</f>
        <v>877500</v>
      </c>
      <c r="AI75" s="129"/>
      <c r="AJ75" s="129"/>
      <c r="AK75" s="129">
        <f>SUM(AI71:AK71)</f>
        <v>877500</v>
      </c>
      <c r="AL75" s="129"/>
      <c r="AM75" s="129"/>
      <c r="AN75" s="129">
        <f>SUM(AL71:AN71)</f>
        <v>877500</v>
      </c>
    </row>
    <row r="76" spans="1:66" x14ac:dyDescent="0.25">
      <c r="A76" s="68"/>
      <c r="B76" s="68"/>
    </row>
    <row r="77" spans="1:66" x14ac:dyDescent="0.25">
      <c r="A77" s="68"/>
      <c r="B77" s="68"/>
      <c r="C77" s="78"/>
      <c r="D77" s="60"/>
      <c r="E77" s="66"/>
      <c r="F77" s="67"/>
      <c r="G77" s="21"/>
      <c r="H77" s="67"/>
      <c r="I77" s="67"/>
      <c r="J77" s="21"/>
      <c r="K77" s="52"/>
      <c r="L77" s="52"/>
      <c r="M77" s="52"/>
      <c r="N77" s="52"/>
      <c r="O77" s="52"/>
    </row>
    <row r="78" spans="1:66" x14ac:dyDescent="0.25">
      <c r="A78" s="68"/>
      <c r="B78" s="68"/>
    </row>
  </sheetData>
  <phoneticPr fontId="26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336"/>
  <sheetViews>
    <sheetView showGridLines="0" zoomScale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ColWidth="9.109375" defaultRowHeight="13.2" x14ac:dyDescent="0.25"/>
  <cols>
    <col min="1" max="1" width="24.88671875" style="1" bestFit="1" customWidth="1"/>
    <col min="2" max="2" width="7.6640625" style="3" bestFit="1" customWidth="1"/>
    <col min="3" max="3" width="5.44140625" style="1" customWidth="1"/>
    <col min="4" max="4" width="13" style="8" bestFit="1" customWidth="1"/>
    <col min="5" max="5" width="10" style="1" bestFit="1" customWidth="1"/>
    <col min="6" max="6" width="11.88671875" style="1" bestFit="1" customWidth="1"/>
    <col min="7" max="7" width="13.109375" style="1" customWidth="1"/>
    <col min="8" max="8" width="10" style="1" bestFit="1" customWidth="1"/>
    <col min="9" max="10" width="13" style="1" bestFit="1" customWidth="1"/>
    <col min="11" max="11" width="8.6640625" style="1" bestFit="1" customWidth="1"/>
    <col min="12" max="12" width="9" style="1" bestFit="1" customWidth="1"/>
    <col min="13" max="14" width="8.6640625" style="1" bestFit="1" customWidth="1"/>
    <col min="15" max="15" width="9.33203125" style="1" bestFit="1" customWidth="1"/>
    <col min="16" max="16" width="9.44140625" style="1" bestFit="1" customWidth="1"/>
    <col min="17" max="17" width="8.6640625" style="1" bestFit="1" customWidth="1"/>
    <col min="18" max="18" width="9.44140625" style="1" bestFit="1" customWidth="1"/>
    <col min="19" max="20" width="8.6640625" style="1" bestFit="1" customWidth="1"/>
    <col min="21" max="21" width="9.33203125" style="1" bestFit="1" customWidth="1"/>
    <col min="22" max="22" width="8.109375" style="1" bestFit="1" customWidth="1"/>
    <col min="23" max="23" width="8.33203125" style="1" bestFit="1" customWidth="1"/>
    <col min="24" max="24" width="8.5546875" style="1" bestFit="1" customWidth="1"/>
    <col min="25" max="25" width="8.88671875" style="1" bestFit="1" customWidth="1"/>
    <col min="26" max="26" width="8.6640625" style="1" bestFit="1" customWidth="1"/>
    <col min="27" max="27" width="9.44140625" style="1" bestFit="1" customWidth="1"/>
    <col min="28" max="28" width="9.109375" style="1" bestFit="1"/>
    <col min="29" max="29" width="8.5546875" style="1" bestFit="1" customWidth="1"/>
    <col min="30" max="30" width="8.33203125" style="1" bestFit="1" customWidth="1"/>
    <col min="31" max="31" width="9.109375" style="1" bestFit="1"/>
    <col min="32" max="32" width="8.6640625" style="1" bestFit="1" customWidth="1"/>
    <col min="33" max="33" width="9.6640625" style="1" bestFit="1" customWidth="1"/>
    <col min="34" max="16384" width="9.109375" style="1"/>
  </cols>
  <sheetData>
    <row r="1" spans="1:40" ht="21.6" thickBot="1" x14ac:dyDescent="0.45">
      <c r="A1" s="208" t="s">
        <v>68</v>
      </c>
      <c r="B1" s="209"/>
      <c r="C1" s="209"/>
      <c r="D1" s="3" t="s">
        <v>25</v>
      </c>
      <c r="E1" s="34">
        <f>Payroll!D1</f>
        <v>36892</v>
      </c>
    </row>
    <row r="2" spans="1:40" ht="21" x14ac:dyDescent="0.4">
      <c r="A2" s="171"/>
      <c r="B2" s="172"/>
      <c r="C2" s="172"/>
      <c r="E2" s="3"/>
      <c r="F2" s="34"/>
    </row>
    <row r="3" spans="1:40" s="170" customFormat="1" ht="13.8" x14ac:dyDescent="0.25">
      <c r="A3" s="168" t="s">
        <v>88</v>
      </c>
      <c r="B3" s="167" t="s">
        <v>16</v>
      </c>
      <c r="C3" s="168" t="s">
        <v>17</v>
      </c>
      <c r="D3" s="167" t="s">
        <v>18</v>
      </c>
      <c r="E3" s="168">
        <f>E1</f>
        <v>36892</v>
      </c>
      <c r="F3" s="168">
        <f t="shared" ref="F3:AG3" si="0">E3+31</f>
        <v>36923</v>
      </c>
      <c r="G3" s="168">
        <f t="shared" si="0"/>
        <v>36954</v>
      </c>
      <c r="H3" s="168">
        <f t="shared" si="0"/>
        <v>36985</v>
      </c>
      <c r="I3" s="168">
        <f t="shared" si="0"/>
        <v>37016</v>
      </c>
      <c r="J3" s="168">
        <f t="shared" si="0"/>
        <v>37047</v>
      </c>
      <c r="K3" s="168">
        <f>J3+31</f>
        <v>37078</v>
      </c>
      <c r="L3" s="168">
        <f t="shared" si="0"/>
        <v>37109</v>
      </c>
      <c r="M3" s="168">
        <f t="shared" si="0"/>
        <v>37140</v>
      </c>
      <c r="N3" s="168">
        <f t="shared" si="0"/>
        <v>37171</v>
      </c>
      <c r="O3" s="168">
        <f t="shared" si="0"/>
        <v>37202</v>
      </c>
      <c r="P3" s="168">
        <f t="shared" si="0"/>
        <v>37233</v>
      </c>
      <c r="Q3" s="168">
        <f t="shared" si="0"/>
        <v>37264</v>
      </c>
      <c r="R3" s="168">
        <f t="shared" si="0"/>
        <v>37295</v>
      </c>
      <c r="S3" s="168">
        <f t="shared" si="0"/>
        <v>37326</v>
      </c>
      <c r="T3" s="168">
        <f t="shared" si="0"/>
        <v>37357</v>
      </c>
      <c r="U3" s="168">
        <f t="shared" si="0"/>
        <v>37388</v>
      </c>
      <c r="V3" s="168">
        <f t="shared" si="0"/>
        <v>37419</v>
      </c>
      <c r="W3" s="168">
        <f t="shared" si="0"/>
        <v>37450</v>
      </c>
      <c r="X3" s="168">
        <f t="shared" si="0"/>
        <v>37481</v>
      </c>
      <c r="Y3" s="168">
        <f t="shared" si="0"/>
        <v>37512</v>
      </c>
      <c r="Z3" s="168">
        <f t="shared" si="0"/>
        <v>37543</v>
      </c>
      <c r="AA3" s="168">
        <f t="shared" si="0"/>
        <v>37574</v>
      </c>
      <c r="AB3" s="168">
        <f t="shared" si="0"/>
        <v>37605</v>
      </c>
      <c r="AC3" s="168">
        <f t="shared" si="0"/>
        <v>37636</v>
      </c>
      <c r="AD3" s="168">
        <f t="shared" si="0"/>
        <v>37667</v>
      </c>
      <c r="AE3" s="168">
        <f t="shared" si="0"/>
        <v>37698</v>
      </c>
      <c r="AF3" s="168">
        <f t="shared" si="0"/>
        <v>37729</v>
      </c>
      <c r="AG3" s="169">
        <f t="shared" si="0"/>
        <v>37760</v>
      </c>
      <c r="AH3" s="169">
        <f t="shared" ref="AH3:AM3" si="1">AG3+31</f>
        <v>37791</v>
      </c>
      <c r="AI3" s="169">
        <f t="shared" si="1"/>
        <v>37822</v>
      </c>
      <c r="AJ3" s="169">
        <f t="shared" si="1"/>
        <v>37853</v>
      </c>
      <c r="AK3" s="169">
        <f t="shared" si="1"/>
        <v>37884</v>
      </c>
      <c r="AL3" s="169">
        <f t="shared" si="1"/>
        <v>37915</v>
      </c>
      <c r="AM3" s="169">
        <f t="shared" si="1"/>
        <v>37946</v>
      </c>
      <c r="AN3" s="169">
        <f>AM3+31</f>
        <v>37977</v>
      </c>
    </row>
    <row r="4" spans="1:40" s="11" customFormat="1" ht="13.8" x14ac:dyDescent="0.25">
      <c r="A4" s="7" t="s">
        <v>19</v>
      </c>
      <c r="B4" s="35" t="s">
        <v>20</v>
      </c>
      <c r="C4" s="35"/>
      <c r="D4" s="35"/>
      <c r="E4" s="35"/>
      <c r="F4" s="35"/>
      <c r="G4" s="35"/>
      <c r="H4" s="36"/>
      <c r="I4" s="36"/>
      <c r="J4" s="36"/>
      <c r="K4" s="36"/>
      <c r="L4" s="36"/>
      <c r="M4" s="36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s="12" customFormat="1" ht="13.8" x14ac:dyDescent="0.25">
      <c r="A5" s="1" t="s">
        <v>34</v>
      </c>
      <c r="B5" s="37">
        <v>2500</v>
      </c>
      <c r="C5" s="38">
        <f>SUM(D5)/B5</f>
        <v>10</v>
      </c>
      <c r="D5" s="37">
        <f>SUM(E5:AN5)</f>
        <v>25000</v>
      </c>
      <c r="E5" s="37">
        <f>2*$B$5</f>
        <v>5000</v>
      </c>
      <c r="F5" s="37">
        <f>2*$B$5</f>
        <v>5000</v>
      </c>
      <c r="G5" s="37">
        <f>2*$B$5</f>
        <v>5000</v>
      </c>
      <c r="H5" s="37">
        <f>1*$B$5</f>
        <v>2500</v>
      </c>
      <c r="I5" s="37"/>
      <c r="J5" s="37">
        <f>1*$B$5</f>
        <v>2500</v>
      </c>
      <c r="K5" s="37"/>
      <c r="L5" s="37">
        <f>1*$B$5</f>
        <v>2500</v>
      </c>
      <c r="M5" s="37">
        <f>1*$B$5</f>
        <v>2500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40" s="12" customFormat="1" ht="13.8" x14ac:dyDescent="0.25">
      <c r="A6" s="1" t="s">
        <v>33</v>
      </c>
      <c r="B6" s="37">
        <v>1500</v>
      </c>
      <c r="C6" s="38">
        <f t="shared" ref="C6:C18" si="2">SUM(D6)/B6</f>
        <v>50</v>
      </c>
      <c r="D6" s="37">
        <f t="shared" ref="D6:D18" si="3">SUM(E6:AN6)</f>
        <v>75000</v>
      </c>
      <c r="E6" s="37">
        <f>3*$B$6</f>
        <v>4500</v>
      </c>
      <c r="F6" s="37">
        <f>3*$B$6</f>
        <v>4500</v>
      </c>
      <c r="G6" s="37">
        <f t="shared" ref="G6:S6" si="4">3*$B$6</f>
        <v>4500</v>
      </c>
      <c r="H6" s="37">
        <f t="shared" si="4"/>
        <v>4500</v>
      </c>
      <c r="I6" s="37">
        <f t="shared" si="4"/>
        <v>4500</v>
      </c>
      <c r="J6" s="37">
        <f t="shared" si="4"/>
        <v>4500</v>
      </c>
      <c r="K6" s="37">
        <f>8*$B$6</f>
        <v>12000</v>
      </c>
      <c r="L6" s="37">
        <f t="shared" si="4"/>
        <v>4500</v>
      </c>
      <c r="M6" s="37">
        <f t="shared" si="4"/>
        <v>4500</v>
      </c>
      <c r="N6" s="37">
        <f t="shared" si="4"/>
        <v>4500</v>
      </c>
      <c r="O6" s="37">
        <f t="shared" si="4"/>
        <v>4500</v>
      </c>
      <c r="P6" s="37">
        <f t="shared" si="4"/>
        <v>4500</v>
      </c>
      <c r="Q6" s="37">
        <f t="shared" si="4"/>
        <v>4500</v>
      </c>
      <c r="R6" s="37">
        <f t="shared" si="4"/>
        <v>4500</v>
      </c>
      <c r="S6" s="37">
        <f t="shared" si="4"/>
        <v>4500</v>
      </c>
      <c r="T6" s="37"/>
      <c r="U6" s="37"/>
      <c r="V6" s="37"/>
      <c r="W6" s="37"/>
      <c r="X6" s="37"/>
      <c r="Y6" s="37"/>
    </row>
    <row r="7" spans="1:40" s="12" customFormat="1" ht="13.8" x14ac:dyDescent="0.25">
      <c r="A7" s="1" t="s">
        <v>63</v>
      </c>
      <c r="B7" s="37">
        <v>1000</v>
      </c>
      <c r="C7" s="38">
        <f t="shared" si="2"/>
        <v>54</v>
      </c>
      <c r="D7" s="37">
        <f t="shared" si="3"/>
        <v>54000</v>
      </c>
      <c r="E7" s="37">
        <f>3*$B$7</f>
        <v>3000</v>
      </c>
      <c r="F7" s="37">
        <f t="shared" ref="F7:S7" si="5">3*$B$7</f>
        <v>3000</v>
      </c>
      <c r="G7" s="37">
        <f t="shared" si="5"/>
        <v>3000</v>
      </c>
      <c r="H7" s="37">
        <f t="shared" si="5"/>
        <v>3000</v>
      </c>
      <c r="I7" s="37">
        <f t="shared" si="5"/>
        <v>3000</v>
      </c>
      <c r="J7" s="37">
        <f t="shared" si="5"/>
        <v>3000</v>
      </c>
      <c r="K7" s="37">
        <f>8*$B$6</f>
        <v>12000</v>
      </c>
      <c r="L7" s="37">
        <f t="shared" si="5"/>
        <v>3000</v>
      </c>
      <c r="M7" s="37">
        <f t="shared" si="5"/>
        <v>3000</v>
      </c>
      <c r="N7" s="37">
        <f t="shared" si="5"/>
        <v>3000</v>
      </c>
      <c r="O7" s="37">
        <f t="shared" si="5"/>
        <v>3000</v>
      </c>
      <c r="P7" s="37">
        <f t="shared" si="5"/>
        <v>3000</v>
      </c>
      <c r="Q7" s="37">
        <f t="shared" si="5"/>
        <v>3000</v>
      </c>
      <c r="R7" s="37">
        <f t="shared" si="5"/>
        <v>3000</v>
      </c>
      <c r="S7" s="37">
        <f t="shared" si="5"/>
        <v>3000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</row>
    <row r="8" spans="1:40" s="12" customFormat="1" ht="13.8" x14ac:dyDescent="0.25">
      <c r="A8" s="1" t="s">
        <v>95</v>
      </c>
      <c r="B8" s="37">
        <v>500</v>
      </c>
      <c r="C8" s="38">
        <f t="shared" si="2"/>
        <v>5</v>
      </c>
      <c r="D8" s="37">
        <f t="shared" si="3"/>
        <v>2500</v>
      </c>
      <c r="E8" s="37">
        <v>500</v>
      </c>
      <c r="F8" s="37">
        <v>500</v>
      </c>
      <c r="G8" s="37"/>
      <c r="H8" s="37"/>
      <c r="I8" s="37">
        <v>500</v>
      </c>
      <c r="J8" s="37"/>
      <c r="K8" s="37">
        <v>500</v>
      </c>
      <c r="L8" s="37"/>
      <c r="M8" s="37"/>
      <c r="N8" s="37">
        <v>500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</row>
    <row r="9" spans="1:40" s="12" customFormat="1" ht="13.8" x14ac:dyDescent="0.25">
      <c r="A9" s="1" t="s">
        <v>97</v>
      </c>
      <c r="B9" s="37">
        <v>1000</v>
      </c>
      <c r="C9" s="38">
        <f t="shared" si="2"/>
        <v>17</v>
      </c>
      <c r="D9" s="37">
        <f t="shared" si="3"/>
        <v>17000</v>
      </c>
      <c r="E9" s="37">
        <v>5000</v>
      </c>
      <c r="F9" s="37">
        <v>1000</v>
      </c>
      <c r="G9" s="37">
        <v>1000</v>
      </c>
      <c r="H9" s="35">
        <v>1000</v>
      </c>
      <c r="I9" s="35">
        <v>1000</v>
      </c>
      <c r="J9" s="35">
        <v>1000</v>
      </c>
      <c r="K9" s="35"/>
      <c r="L9" s="35">
        <v>1000</v>
      </c>
      <c r="M9" s="35"/>
      <c r="N9" s="37">
        <v>1000</v>
      </c>
      <c r="O9" s="1"/>
      <c r="P9" s="1">
        <v>5000</v>
      </c>
      <c r="Q9" s="1"/>
      <c r="R9" s="1"/>
      <c r="S9" s="1"/>
      <c r="T9" s="1"/>
      <c r="U9" s="1"/>
      <c r="V9" s="1"/>
      <c r="W9" s="1"/>
      <c r="X9" s="1"/>
    </row>
    <row r="10" spans="1:40" s="12" customFormat="1" ht="13.8" x14ac:dyDescent="0.25">
      <c r="A10" s="1" t="s">
        <v>96</v>
      </c>
      <c r="B10" s="37">
        <v>1000</v>
      </c>
      <c r="C10" s="38">
        <f t="shared" si="2"/>
        <v>12</v>
      </c>
      <c r="D10" s="37">
        <f t="shared" si="3"/>
        <v>12000</v>
      </c>
      <c r="F10" s="37">
        <v>1000</v>
      </c>
      <c r="G10" s="37">
        <v>1000</v>
      </c>
      <c r="H10" s="37">
        <v>1000</v>
      </c>
      <c r="I10" s="37">
        <v>1000</v>
      </c>
      <c r="J10" s="37">
        <v>1000</v>
      </c>
      <c r="K10" s="37">
        <v>1000</v>
      </c>
      <c r="L10" s="37">
        <v>1000</v>
      </c>
      <c r="M10" s="37">
        <v>1000</v>
      </c>
      <c r="N10" s="37">
        <v>1000</v>
      </c>
      <c r="O10" s="37">
        <v>1000</v>
      </c>
      <c r="P10" s="37">
        <v>1000</v>
      </c>
      <c r="Q10" s="37">
        <v>1000</v>
      </c>
      <c r="R10" s="1"/>
      <c r="S10" s="1"/>
      <c r="T10" s="1"/>
      <c r="U10" s="1"/>
      <c r="V10" s="1"/>
      <c r="W10" s="1"/>
      <c r="X10" s="1"/>
    </row>
    <row r="11" spans="1:40" s="12" customFormat="1" ht="13.8" x14ac:dyDescent="0.25">
      <c r="A11" s="1" t="s">
        <v>35</v>
      </c>
      <c r="B11" s="37">
        <v>1000</v>
      </c>
      <c r="C11" s="38">
        <f t="shared" si="2"/>
        <v>5</v>
      </c>
      <c r="D11" s="37">
        <f t="shared" si="3"/>
        <v>5000</v>
      </c>
      <c r="E11" s="12">
        <v>1000</v>
      </c>
      <c r="F11" s="12">
        <v>1000</v>
      </c>
      <c r="G11" s="37"/>
      <c r="H11" s="35"/>
      <c r="I11" s="37"/>
      <c r="J11" s="37">
        <v>1000</v>
      </c>
      <c r="K11" s="35">
        <v>1000</v>
      </c>
      <c r="L11" s="35">
        <v>1000</v>
      </c>
      <c r="M11" s="3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40" s="12" customFormat="1" ht="13.8" x14ac:dyDescent="0.25">
      <c r="A12" s="1" t="s">
        <v>36</v>
      </c>
      <c r="B12" s="37">
        <v>1000</v>
      </c>
      <c r="C12" s="38">
        <f t="shared" si="2"/>
        <v>0.8</v>
      </c>
      <c r="D12" s="37">
        <f t="shared" si="3"/>
        <v>800</v>
      </c>
      <c r="E12" s="37"/>
      <c r="F12" s="37">
        <v>200</v>
      </c>
      <c r="G12" s="37">
        <v>200</v>
      </c>
      <c r="H12" s="37">
        <v>200</v>
      </c>
      <c r="I12" s="37">
        <v>200</v>
      </c>
      <c r="J12" s="35"/>
      <c r="K12" s="35"/>
      <c r="L12" s="35"/>
      <c r="M12" s="3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40" s="12" customFormat="1" ht="13.8" x14ac:dyDescent="0.25">
      <c r="A13" s="1" t="s">
        <v>37</v>
      </c>
      <c r="B13" s="37">
        <v>15000</v>
      </c>
      <c r="C13" s="38">
        <f t="shared" si="2"/>
        <v>1</v>
      </c>
      <c r="D13" s="37">
        <f t="shared" si="3"/>
        <v>15000</v>
      </c>
      <c r="E13" s="37"/>
      <c r="F13" s="37"/>
      <c r="G13" s="37"/>
      <c r="H13" s="37">
        <v>15000</v>
      </c>
      <c r="I13" s="35"/>
      <c r="J13" s="35"/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40" s="12" customFormat="1" ht="13.8" x14ac:dyDescent="0.25">
      <c r="A14" s="1" t="s">
        <v>41</v>
      </c>
      <c r="B14" s="37">
        <v>400</v>
      </c>
      <c r="C14" s="38">
        <f t="shared" si="2"/>
        <v>2</v>
      </c>
      <c r="D14" s="37">
        <f t="shared" si="3"/>
        <v>800</v>
      </c>
      <c r="E14" s="37"/>
      <c r="F14" s="37">
        <v>400</v>
      </c>
      <c r="G14" s="37"/>
      <c r="H14" s="35"/>
      <c r="I14" s="35">
        <v>400</v>
      </c>
      <c r="J14" s="35"/>
      <c r="M14" s="3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0" s="12" customFormat="1" ht="13.8" x14ac:dyDescent="0.25">
      <c r="A15" s="1" t="s">
        <v>4</v>
      </c>
      <c r="B15" s="37">
        <v>250</v>
      </c>
      <c r="C15" s="38">
        <f t="shared" si="2"/>
        <v>36</v>
      </c>
      <c r="D15" s="37">
        <f t="shared" si="3"/>
        <v>9000</v>
      </c>
      <c r="E15" s="37">
        <v>250</v>
      </c>
      <c r="F15" s="37">
        <v>250</v>
      </c>
      <c r="G15" s="37">
        <v>250</v>
      </c>
      <c r="H15" s="37">
        <v>250</v>
      </c>
      <c r="I15" s="37">
        <v>250</v>
      </c>
      <c r="J15" s="37">
        <v>250</v>
      </c>
      <c r="K15" s="37">
        <v>250</v>
      </c>
      <c r="L15" s="37">
        <v>250</v>
      </c>
      <c r="M15" s="37">
        <v>250</v>
      </c>
      <c r="N15" s="37">
        <v>250</v>
      </c>
      <c r="O15" s="37">
        <v>250</v>
      </c>
      <c r="P15" s="37">
        <v>250</v>
      </c>
      <c r="Q15" s="37">
        <v>250</v>
      </c>
      <c r="R15" s="37">
        <v>250</v>
      </c>
      <c r="S15" s="37">
        <v>250</v>
      </c>
      <c r="T15" s="37">
        <v>250</v>
      </c>
      <c r="U15" s="37">
        <v>250</v>
      </c>
      <c r="V15" s="37">
        <v>250</v>
      </c>
      <c r="W15" s="37">
        <v>250</v>
      </c>
      <c r="X15" s="37">
        <v>250</v>
      </c>
      <c r="Y15" s="37">
        <v>250</v>
      </c>
      <c r="Z15" s="37">
        <v>250</v>
      </c>
      <c r="AA15" s="37">
        <v>250</v>
      </c>
      <c r="AB15" s="37">
        <v>250</v>
      </c>
      <c r="AC15" s="37">
        <v>250</v>
      </c>
      <c r="AD15" s="37">
        <v>250</v>
      </c>
      <c r="AE15" s="37">
        <v>250</v>
      </c>
      <c r="AF15" s="37">
        <v>250</v>
      </c>
      <c r="AG15" s="37">
        <v>250</v>
      </c>
      <c r="AH15" s="37">
        <v>250</v>
      </c>
      <c r="AI15" s="37">
        <v>250</v>
      </c>
      <c r="AJ15" s="37">
        <v>250</v>
      </c>
      <c r="AK15" s="37">
        <v>250</v>
      </c>
      <c r="AL15" s="37">
        <v>250</v>
      </c>
      <c r="AM15" s="37">
        <v>250</v>
      </c>
      <c r="AN15" s="37">
        <v>250</v>
      </c>
    </row>
    <row r="16" spans="1:40" s="12" customFormat="1" ht="13.8" x14ac:dyDescent="0.25">
      <c r="A16" s="1"/>
      <c r="B16" s="37">
        <v>150</v>
      </c>
      <c r="C16" s="38">
        <f t="shared" si="2"/>
        <v>17.666666666666668</v>
      </c>
      <c r="D16" s="37">
        <f t="shared" si="3"/>
        <v>2650</v>
      </c>
      <c r="E16" s="37"/>
      <c r="F16" s="37">
        <v>450</v>
      </c>
      <c r="G16" s="37">
        <v>450</v>
      </c>
      <c r="H16" s="37">
        <v>450</v>
      </c>
      <c r="I16" s="37">
        <v>450</v>
      </c>
      <c r="J16" s="37">
        <v>450</v>
      </c>
      <c r="K16" s="35"/>
      <c r="L16" s="35">
        <v>400</v>
      </c>
      <c r="M16" s="3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40" s="12" customFormat="1" ht="13.8" x14ac:dyDescent="0.25">
      <c r="A17" s="1" t="s">
        <v>53</v>
      </c>
      <c r="B17" s="37"/>
      <c r="C17" s="38"/>
      <c r="D17" s="37"/>
      <c r="E17" s="37"/>
      <c r="F17" s="37"/>
      <c r="H17" s="37"/>
      <c r="I17" s="37"/>
      <c r="J17" s="37">
        <v>0</v>
      </c>
      <c r="K17" s="37">
        <v>300</v>
      </c>
      <c r="L17" s="37">
        <v>300</v>
      </c>
      <c r="M17" s="3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40" s="12" customFormat="1" ht="13.8" x14ac:dyDescent="0.25">
      <c r="A18" s="1" t="s">
        <v>98</v>
      </c>
      <c r="B18" s="37">
        <v>1000</v>
      </c>
      <c r="C18" s="38">
        <f t="shared" si="2"/>
        <v>36</v>
      </c>
      <c r="D18" s="37">
        <f t="shared" si="3"/>
        <v>36000</v>
      </c>
      <c r="E18" s="37">
        <v>1000</v>
      </c>
      <c r="F18" s="37">
        <v>1000</v>
      </c>
      <c r="G18" s="37">
        <v>1000</v>
      </c>
      <c r="H18" s="37">
        <v>1000</v>
      </c>
      <c r="I18" s="37">
        <v>1000</v>
      </c>
      <c r="J18" s="37">
        <v>1000</v>
      </c>
      <c r="K18" s="37">
        <v>1000</v>
      </c>
      <c r="L18" s="37">
        <v>1000</v>
      </c>
      <c r="M18" s="37">
        <v>1000</v>
      </c>
      <c r="N18" s="37">
        <v>1000</v>
      </c>
      <c r="O18" s="37">
        <v>1000</v>
      </c>
      <c r="P18" s="37">
        <v>1000</v>
      </c>
      <c r="Q18" s="37">
        <v>1000</v>
      </c>
      <c r="R18" s="37">
        <v>1000</v>
      </c>
      <c r="S18" s="37">
        <v>1000</v>
      </c>
      <c r="T18" s="37">
        <v>1000</v>
      </c>
      <c r="U18" s="37">
        <v>1000</v>
      </c>
      <c r="V18" s="37">
        <v>1000</v>
      </c>
      <c r="W18" s="37">
        <v>1000</v>
      </c>
      <c r="X18" s="37">
        <v>1000</v>
      </c>
      <c r="Y18" s="37">
        <v>1000</v>
      </c>
      <c r="Z18" s="37">
        <v>1000</v>
      </c>
      <c r="AA18" s="37">
        <v>1000</v>
      </c>
      <c r="AB18" s="37">
        <v>1000</v>
      </c>
      <c r="AC18" s="37">
        <v>1000</v>
      </c>
      <c r="AD18" s="37">
        <v>1000</v>
      </c>
      <c r="AE18" s="37">
        <v>1000</v>
      </c>
      <c r="AF18" s="37">
        <v>1000</v>
      </c>
      <c r="AG18" s="37">
        <v>1000</v>
      </c>
      <c r="AH18" s="37">
        <v>1000</v>
      </c>
      <c r="AI18" s="37">
        <v>1000</v>
      </c>
      <c r="AJ18" s="37">
        <v>1000</v>
      </c>
      <c r="AK18" s="37">
        <v>1000</v>
      </c>
      <c r="AL18" s="37">
        <v>1000</v>
      </c>
      <c r="AM18" s="37">
        <v>1000</v>
      </c>
      <c r="AN18" s="37">
        <v>1000</v>
      </c>
    </row>
    <row r="19" spans="1:40" s="164" customFormat="1" ht="13.8" x14ac:dyDescent="0.25">
      <c r="A19" s="2" t="s">
        <v>21</v>
      </c>
      <c r="B19" s="162"/>
      <c r="C19" s="163"/>
      <c r="D19" s="165">
        <f>SUM(D6:D17)</f>
        <v>193750</v>
      </c>
      <c r="E19" s="165">
        <f>SUM(E6:E17)</f>
        <v>14250</v>
      </c>
      <c r="F19" s="165">
        <f>SUM(F6:F18)</f>
        <v>13300</v>
      </c>
      <c r="G19" s="165">
        <f>SUM(G6:G18)</f>
        <v>11400</v>
      </c>
      <c r="H19" s="165">
        <f t="shared" ref="H19:AG19" si="6">SUM(H6:H18)</f>
        <v>26400</v>
      </c>
      <c r="I19" s="165">
        <f t="shared" si="6"/>
        <v>12300</v>
      </c>
      <c r="J19" s="165">
        <f t="shared" si="6"/>
        <v>12200</v>
      </c>
      <c r="K19" s="165">
        <f t="shared" si="6"/>
        <v>28050</v>
      </c>
      <c r="L19" s="165">
        <f t="shared" si="6"/>
        <v>12450</v>
      </c>
      <c r="M19" s="165">
        <f t="shared" si="6"/>
        <v>9750</v>
      </c>
      <c r="N19" s="165">
        <f t="shared" si="6"/>
        <v>11250</v>
      </c>
      <c r="O19" s="165">
        <f t="shared" si="6"/>
        <v>9750</v>
      </c>
      <c r="P19" s="165">
        <f t="shared" si="6"/>
        <v>14750</v>
      </c>
      <c r="Q19" s="165">
        <f t="shared" si="6"/>
        <v>9750</v>
      </c>
      <c r="R19" s="165">
        <f t="shared" si="6"/>
        <v>8750</v>
      </c>
      <c r="S19" s="165">
        <f t="shared" si="6"/>
        <v>8750</v>
      </c>
      <c r="T19" s="165">
        <f t="shared" si="6"/>
        <v>1250</v>
      </c>
      <c r="U19" s="165">
        <f t="shared" si="6"/>
        <v>1250</v>
      </c>
      <c r="V19" s="165">
        <f t="shared" si="6"/>
        <v>1250</v>
      </c>
      <c r="W19" s="165">
        <f t="shared" si="6"/>
        <v>1250</v>
      </c>
      <c r="X19" s="165">
        <f t="shared" si="6"/>
        <v>1250</v>
      </c>
      <c r="Y19" s="165">
        <f t="shared" si="6"/>
        <v>1250</v>
      </c>
      <c r="Z19" s="165">
        <f t="shared" si="6"/>
        <v>1250</v>
      </c>
      <c r="AA19" s="165">
        <f t="shared" si="6"/>
        <v>1250</v>
      </c>
      <c r="AB19" s="165">
        <f t="shared" si="6"/>
        <v>1250</v>
      </c>
      <c r="AC19" s="165">
        <f t="shared" si="6"/>
        <v>1250</v>
      </c>
      <c r="AD19" s="165">
        <f t="shared" si="6"/>
        <v>1250</v>
      </c>
      <c r="AE19" s="165">
        <f t="shared" si="6"/>
        <v>1250</v>
      </c>
      <c r="AF19" s="165">
        <f t="shared" si="6"/>
        <v>1250</v>
      </c>
      <c r="AG19" s="165">
        <f t="shared" si="6"/>
        <v>1250</v>
      </c>
      <c r="AH19" s="165">
        <f t="shared" ref="AH19:AN19" si="7">SUM(AH6:AH18)</f>
        <v>1250</v>
      </c>
      <c r="AI19" s="165">
        <f t="shared" si="7"/>
        <v>1250</v>
      </c>
      <c r="AJ19" s="165">
        <f t="shared" si="7"/>
        <v>1250</v>
      </c>
      <c r="AK19" s="165">
        <f t="shared" si="7"/>
        <v>1250</v>
      </c>
      <c r="AL19" s="165">
        <f t="shared" si="7"/>
        <v>1250</v>
      </c>
      <c r="AM19" s="165">
        <f t="shared" si="7"/>
        <v>1250</v>
      </c>
      <c r="AN19" s="165">
        <f t="shared" si="7"/>
        <v>1250</v>
      </c>
    </row>
    <row r="20" spans="1:40" s="12" customFormat="1" ht="13.8" x14ac:dyDescent="0.25">
      <c r="A20" s="1"/>
      <c r="B20" s="37"/>
      <c r="C20" s="38"/>
      <c r="D20" s="37"/>
      <c r="E20" s="37"/>
      <c r="F20" s="37"/>
      <c r="G20" s="37"/>
      <c r="H20" s="35"/>
      <c r="I20" s="35"/>
      <c r="J20" s="35"/>
      <c r="K20" s="35"/>
      <c r="L20" s="35"/>
      <c r="M20" s="3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40" s="13" customFormat="1" ht="13.8" x14ac:dyDescent="0.25">
      <c r="A21" s="7" t="s">
        <v>22</v>
      </c>
      <c r="B21" s="39"/>
      <c r="C21" s="38"/>
      <c r="D21" s="39"/>
      <c r="E21" s="39"/>
      <c r="F21" s="39"/>
      <c r="G21" s="39"/>
      <c r="H21" s="36"/>
      <c r="I21" s="36"/>
      <c r="J21" s="36"/>
      <c r="K21" s="36"/>
      <c r="L21" s="36"/>
      <c r="M21" s="3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40" s="12" customFormat="1" ht="13.8" x14ac:dyDescent="0.25">
      <c r="A22" s="1" t="s">
        <v>101</v>
      </c>
      <c r="B22" s="37">
        <v>500</v>
      </c>
      <c r="C22" s="38">
        <f>SUM(D22)/B22</f>
        <v>15</v>
      </c>
      <c r="D22" s="37">
        <f>SUM(E22:AN22)</f>
        <v>7500</v>
      </c>
      <c r="E22" s="37">
        <v>500</v>
      </c>
      <c r="F22" s="37"/>
      <c r="G22" s="37">
        <v>500</v>
      </c>
      <c r="H22" s="35">
        <v>500</v>
      </c>
      <c r="I22" s="35"/>
      <c r="J22" s="37">
        <v>500</v>
      </c>
      <c r="K22" s="35">
        <v>500</v>
      </c>
      <c r="L22" s="35"/>
      <c r="M22" s="37">
        <v>500</v>
      </c>
      <c r="N22" s="35">
        <v>500</v>
      </c>
      <c r="O22" s="1"/>
      <c r="P22" s="37">
        <v>500</v>
      </c>
      <c r="Q22" s="35">
        <v>500</v>
      </c>
      <c r="R22" s="1"/>
      <c r="S22" s="1"/>
      <c r="T22" s="1"/>
      <c r="U22" s="37">
        <v>500</v>
      </c>
      <c r="V22" s="35">
        <v>500</v>
      </c>
      <c r="W22" s="1"/>
      <c r="X22" s="1"/>
      <c r="Z22" s="37">
        <v>500</v>
      </c>
      <c r="AA22" s="35">
        <v>500</v>
      </c>
      <c r="AH22" s="37">
        <v>500</v>
      </c>
      <c r="AI22" s="35">
        <v>500</v>
      </c>
    </row>
    <row r="23" spans="1:40" s="12" customFormat="1" ht="13.8" x14ac:dyDescent="0.25">
      <c r="A23" s="1" t="s">
        <v>99</v>
      </c>
      <c r="B23" s="37">
        <v>2500</v>
      </c>
      <c r="C23" s="38">
        <f>SUM(D23)/B23</f>
        <v>3</v>
      </c>
      <c r="D23" s="37">
        <f>SUM(E23:AN23)</f>
        <v>7500</v>
      </c>
      <c r="E23" s="37">
        <v>2500</v>
      </c>
      <c r="F23" s="37"/>
      <c r="G23" s="37">
        <v>2500</v>
      </c>
      <c r="H23" s="35"/>
      <c r="I23" s="35">
        <v>2500</v>
      </c>
      <c r="J23" s="35"/>
      <c r="K23" s="35"/>
      <c r="L23" s="35"/>
      <c r="M23" s="3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40" s="12" customFormat="1" ht="13.8" x14ac:dyDescent="0.25">
      <c r="A24" s="1" t="s">
        <v>100</v>
      </c>
      <c r="B24" s="37">
        <v>1000</v>
      </c>
      <c r="C24" s="38">
        <f>SUM(D24)/B24</f>
        <v>36</v>
      </c>
      <c r="D24" s="37">
        <f>SUM(E24:AN24)</f>
        <v>36000</v>
      </c>
      <c r="E24" s="37">
        <v>1000</v>
      </c>
      <c r="F24" s="37">
        <v>1000</v>
      </c>
      <c r="G24" s="37">
        <v>1000</v>
      </c>
      <c r="H24" s="37">
        <v>1000</v>
      </c>
      <c r="I24" s="37">
        <v>1000</v>
      </c>
      <c r="J24" s="37">
        <v>1000</v>
      </c>
      <c r="K24" s="37">
        <v>1000</v>
      </c>
      <c r="L24" s="37">
        <v>1000</v>
      </c>
      <c r="M24" s="37">
        <v>1000</v>
      </c>
      <c r="N24" s="37">
        <v>1000</v>
      </c>
      <c r="O24" s="37">
        <v>1000</v>
      </c>
      <c r="P24" s="37">
        <v>1000</v>
      </c>
      <c r="Q24" s="37">
        <v>1000</v>
      </c>
      <c r="R24" s="37">
        <v>1000</v>
      </c>
      <c r="S24" s="37">
        <v>1000</v>
      </c>
      <c r="T24" s="37">
        <v>1000</v>
      </c>
      <c r="U24" s="37">
        <v>1000</v>
      </c>
      <c r="V24" s="37">
        <v>1000</v>
      </c>
      <c r="W24" s="37">
        <v>1000</v>
      </c>
      <c r="X24" s="37">
        <v>1000</v>
      </c>
      <c r="Y24" s="37">
        <v>1000</v>
      </c>
      <c r="Z24" s="37">
        <v>1000</v>
      </c>
      <c r="AA24" s="37">
        <v>1000</v>
      </c>
      <c r="AB24" s="37">
        <v>1000</v>
      </c>
      <c r="AC24" s="37">
        <v>1000</v>
      </c>
      <c r="AD24" s="37">
        <v>1000</v>
      </c>
      <c r="AE24" s="37">
        <v>1000</v>
      </c>
      <c r="AF24" s="37">
        <v>1000</v>
      </c>
      <c r="AG24" s="37">
        <v>1000</v>
      </c>
      <c r="AH24" s="37">
        <v>1000</v>
      </c>
      <c r="AI24" s="37">
        <v>1000</v>
      </c>
      <c r="AJ24" s="37">
        <v>1000</v>
      </c>
      <c r="AK24" s="37">
        <v>1000</v>
      </c>
      <c r="AL24" s="37">
        <v>1000</v>
      </c>
      <c r="AM24" s="37">
        <v>1000</v>
      </c>
      <c r="AN24" s="37">
        <v>1000</v>
      </c>
    </row>
    <row r="25" spans="1:40" s="12" customFormat="1" ht="13.8" x14ac:dyDescent="0.25">
      <c r="A25" s="1" t="s">
        <v>102</v>
      </c>
      <c r="B25" s="37">
        <v>2500</v>
      </c>
      <c r="C25" s="38">
        <f>SUM(D25)/B25</f>
        <v>10</v>
      </c>
      <c r="D25" s="37">
        <f>SUM(E25:AN25)</f>
        <v>25000</v>
      </c>
      <c r="E25" s="37">
        <v>2500</v>
      </c>
      <c r="F25" s="37">
        <v>2500</v>
      </c>
      <c r="G25" s="37">
        <v>2500</v>
      </c>
      <c r="H25" s="37">
        <v>2500</v>
      </c>
      <c r="I25" s="37">
        <v>2500</v>
      </c>
      <c r="J25" s="37"/>
      <c r="K25" s="35"/>
      <c r="L25" s="35">
        <v>2500</v>
      </c>
      <c r="M25" s="35"/>
      <c r="N25" s="1">
        <v>2500</v>
      </c>
      <c r="O25" s="1"/>
      <c r="P25" s="1">
        <v>2500</v>
      </c>
      <c r="Q25" s="1"/>
      <c r="R25" s="1"/>
      <c r="S25" s="1">
        <v>2500</v>
      </c>
      <c r="T25" s="1"/>
      <c r="U25" s="1"/>
      <c r="V25" s="1">
        <v>2500</v>
      </c>
      <c r="W25" s="1"/>
      <c r="X25" s="1"/>
    </row>
    <row r="26" spans="1:40" s="12" customFormat="1" ht="13.8" x14ac:dyDescent="0.25">
      <c r="A26" s="1" t="s">
        <v>90</v>
      </c>
      <c r="B26" s="37">
        <v>500</v>
      </c>
      <c r="C26" s="38">
        <f>SUM(D26)/B26</f>
        <v>36</v>
      </c>
      <c r="D26" s="37">
        <f>SUM(E26:AN26)</f>
        <v>18000</v>
      </c>
      <c r="E26" s="37">
        <v>500</v>
      </c>
      <c r="F26" s="37">
        <v>500</v>
      </c>
      <c r="G26" s="37">
        <v>500</v>
      </c>
      <c r="H26" s="37">
        <v>500</v>
      </c>
      <c r="I26" s="37">
        <v>500</v>
      </c>
      <c r="J26" s="37">
        <v>500</v>
      </c>
      <c r="K26" s="37">
        <v>500</v>
      </c>
      <c r="L26" s="37">
        <v>500</v>
      </c>
      <c r="M26" s="37">
        <v>500</v>
      </c>
      <c r="N26" s="37">
        <v>500</v>
      </c>
      <c r="O26" s="37">
        <v>500</v>
      </c>
      <c r="P26" s="37">
        <v>500</v>
      </c>
      <c r="Q26" s="37">
        <v>500</v>
      </c>
      <c r="R26" s="37">
        <v>500</v>
      </c>
      <c r="S26" s="37">
        <v>500</v>
      </c>
      <c r="T26" s="37">
        <v>500</v>
      </c>
      <c r="U26" s="37">
        <v>500</v>
      </c>
      <c r="V26" s="37">
        <v>500</v>
      </c>
      <c r="W26" s="37">
        <v>500</v>
      </c>
      <c r="X26" s="37">
        <v>500</v>
      </c>
      <c r="Y26" s="37">
        <v>500</v>
      </c>
      <c r="Z26" s="37">
        <v>500</v>
      </c>
      <c r="AA26" s="37">
        <v>500</v>
      </c>
      <c r="AB26" s="37">
        <v>500</v>
      </c>
      <c r="AC26" s="37">
        <v>500</v>
      </c>
      <c r="AD26" s="37">
        <v>500</v>
      </c>
      <c r="AE26" s="37">
        <v>500</v>
      </c>
      <c r="AF26" s="37">
        <v>500</v>
      </c>
      <c r="AG26" s="37">
        <v>500</v>
      </c>
      <c r="AH26" s="37">
        <v>500</v>
      </c>
      <c r="AI26" s="37">
        <v>500</v>
      </c>
      <c r="AJ26" s="37">
        <v>500</v>
      </c>
      <c r="AK26" s="37">
        <v>500</v>
      </c>
      <c r="AL26" s="37">
        <v>500</v>
      </c>
      <c r="AM26" s="37">
        <v>500</v>
      </c>
      <c r="AN26" s="37">
        <v>500</v>
      </c>
    </row>
    <row r="27" spans="1:40" s="164" customFormat="1" ht="13.8" x14ac:dyDescent="0.25">
      <c r="A27" s="2" t="s">
        <v>23</v>
      </c>
      <c r="B27" s="162"/>
      <c r="C27" s="163"/>
      <c r="D27" s="162">
        <f>SUM(D23:D25)</f>
        <v>68500</v>
      </c>
      <c r="E27" s="162">
        <f>SUM(E23:E25)</f>
        <v>6000</v>
      </c>
      <c r="F27" s="162">
        <f t="shared" ref="F27:AN27" si="8">SUM(F23:F26)</f>
        <v>4000</v>
      </c>
      <c r="G27" s="162">
        <f t="shared" si="8"/>
        <v>6500</v>
      </c>
      <c r="H27" s="162">
        <f t="shared" si="8"/>
        <v>4000</v>
      </c>
      <c r="I27" s="162">
        <f t="shared" si="8"/>
        <v>6500</v>
      </c>
      <c r="J27" s="162">
        <f t="shared" si="8"/>
        <v>1500</v>
      </c>
      <c r="K27" s="162">
        <f t="shared" si="8"/>
        <v>1500</v>
      </c>
      <c r="L27" s="162">
        <f t="shared" si="8"/>
        <v>4000</v>
      </c>
      <c r="M27" s="162">
        <f t="shared" si="8"/>
        <v>1500</v>
      </c>
      <c r="N27" s="162">
        <f t="shared" si="8"/>
        <v>4000</v>
      </c>
      <c r="O27" s="162">
        <f t="shared" si="8"/>
        <v>1500</v>
      </c>
      <c r="P27" s="162">
        <f t="shared" si="8"/>
        <v>4000</v>
      </c>
      <c r="Q27" s="162">
        <f t="shared" si="8"/>
        <v>1500</v>
      </c>
      <c r="R27" s="162">
        <f t="shared" si="8"/>
        <v>1500</v>
      </c>
      <c r="S27" s="162">
        <f t="shared" si="8"/>
        <v>4000</v>
      </c>
      <c r="T27" s="162">
        <f t="shared" si="8"/>
        <v>1500</v>
      </c>
      <c r="U27" s="162">
        <f t="shared" si="8"/>
        <v>1500</v>
      </c>
      <c r="V27" s="162">
        <f t="shared" si="8"/>
        <v>4000</v>
      </c>
      <c r="W27" s="162">
        <f t="shared" si="8"/>
        <v>1500</v>
      </c>
      <c r="X27" s="162">
        <f t="shared" si="8"/>
        <v>1500</v>
      </c>
      <c r="Y27" s="162">
        <f t="shared" si="8"/>
        <v>1500</v>
      </c>
      <c r="Z27" s="162">
        <f t="shared" si="8"/>
        <v>1500</v>
      </c>
      <c r="AA27" s="162">
        <f t="shared" si="8"/>
        <v>1500</v>
      </c>
      <c r="AB27" s="162">
        <f t="shared" si="8"/>
        <v>1500</v>
      </c>
      <c r="AC27" s="162">
        <f t="shared" si="8"/>
        <v>1500</v>
      </c>
      <c r="AD27" s="162">
        <f t="shared" si="8"/>
        <v>1500</v>
      </c>
      <c r="AE27" s="162">
        <f t="shared" si="8"/>
        <v>1500</v>
      </c>
      <c r="AF27" s="162">
        <f t="shared" si="8"/>
        <v>1500</v>
      </c>
      <c r="AG27" s="162">
        <f t="shared" si="8"/>
        <v>1500</v>
      </c>
      <c r="AH27" s="162">
        <f t="shared" si="8"/>
        <v>1500</v>
      </c>
      <c r="AI27" s="162">
        <f t="shared" si="8"/>
        <v>1500</v>
      </c>
      <c r="AJ27" s="162">
        <f t="shared" si="8"/>
        <v>1500</v>
      </c>
      <c r="AK27" s="162">
        <f t="shared" si="8"/>
        <v>1500</v>
      </c>
      <c r="AL27" s="162">
        <f t="shared" si="8"/>
        <v>1500</v>
      </c>
      <c r="AM27" s="162">
        <f t="shared" si="8"/>
        <v>1500</v>
      </c>
      <c r="AN27" s="162">
        <f t="shared" si="8"/>
        <v>1500</v>
      </c>
    </row>
    <row r="28" spans="1:40" s="13" customFormat="1" ht="13.8" x14ac:dyDescent="0.25">
      <c r="A28" s="2"/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40" s="13" customFormat="1" ht="13.8" x14ac:dyDescent="0.25">
      <c r="A29" s="152" t="s">
        <v>87</v>
      </c>
      <c r="B29" s="156"/>
      <c r="C29" s="157"/>
      <c r="D29" s="160"/>
      <c r="E29" s="161">
        <f t="shared" ref="E29:AN29" si="9">SUM(E19+E27)</f>
        <v>20250</v>
      </c>
      <c r="F29" s="161">
        <f t="shared" si="9"/>
        <v>17300</v>
      </c>
      <c r="G29" s="161">
        <f t="shared" si="9"/>
        <v>17900</v>
      </c>
      <c r="H29" s="161">
        <f t="shared" si="9"/>
        <v>30400</v>
      </c>
      <c r="I29" s="161">
        <f t="shared" si="9"/>
        <v>18800</v>
      </c>
      <c r="J29" s="161">
        <f t="shared" si="9"/>
        <v>13700</v>
      </c>
      <c r="K29" s="161">
        <f t="shared" si="9"/>
        <v>29550</v>
      </c>
      <c r="L29" s="161">
        <f t="shared" si="9"/>
        <v>16450</v>
      </c>
      <c r="M29" s="161">
        <f t="shared" si="9"/>
        <v>11250</v>
      </c>
      <c r="N29" s="161">
        <f t="shared" si="9"/>
        <v>15250</v>
      </c>
      <c r="O29" s="161">
        <f t="shared" si="9"/>
        <v>11250</v>
      </c>
      <c r="P29" s="161">
        <f t="shared" si="9"/>
        <v>18750</v>
      </c>
      <c r="Q29" s="161">
        <f t="shared" si="9"/>
        <v>11250</v>
      </c>
      <c r="R29" s="161">
        <f t="shared" si="9"/>
        <v>10250</v>
      </c>
      <c r="S29" s="161">
        <f t="shared" si="9"/>
        <v>12750</v>
      </c>
      <c r="T29" s="161">
        <f t="shared" si="9"/>
        <v>2750</v>
      </c>
      <c r="U29" s="161">
        <f t="shared" si="9"/>
        <v>2750</v>
      </c>
      <c r="V29" s="161">
        <f t="shared" si="9"/>
        <v>5250</v>
      </c>
      <c r="W29" s="161">
        <f t="shared" si="9"/>
        <v>2750</v>
      </c>
      <c r="X29" s="161">
        <f t="shared" si="9"/>
        <v>2750</v>
      </c>
      <c r="Y29" s="161">
        <f t="shared" si="9"/>
        <v>2750</v>
      </c>
      <c r="Z29" s="161">
        <f t="shared" si="9"/>
        <v>2750</v>
      </c>
      <c r="AA29" s="161">
        <f t="shared" si="9"/>
        <v>2750</v>
      </c>
      <c r="AB29" s="161">
        <f t="shared" si="9"/>
        <v>2750</v>
      </c>
      <c r="AC29" s="161">
        <f t="shared" si="9"/>
        <v>2750</v>
      </c>
      <c r="AD29" s="161">
        <f t="shared" si="9"/>
        <v>2750</v>
      </c>
      <c r="AE29" s="161">
        <f t="shared" si="9"/>
        <v>2750</v>
      </c>
      <c r="AF29" s="161">
        <f t="shared" si="9"/>
        <v>2750</v>
      </c>
      <c r="AG29" s="161">
        <f t="shared" si="9"/>
        <v>2750</v>
      </c>
      <c r="AH29" s="161">
        <f t="shared" si="9"/>
        <v>2750</v>
      </c>
      <c r="AI29" s="161">
        <f t="shared" si="9"/>
        <v>2750</v>
      </c>
      <c r="AJ29" s="161">
        <f t="shared" si="9"/>
        <v>2750</v>
      </c>
      <c r="AK29" s="161">
        <f t="shared" si="9"/>
        <v>2750</v>
      </c>
      <c r="AL29" s="161">
        <f t="shared" si="9"/>
        <v>2750</v>
      </c>
      <c r="AM29" s="161">
        <f t="shared" si="9"/>
        <v>2750</v>
      </c>
      <c r="AN29" s="161">
        <f t="shared" si="9"/>
        <v>2750</v>
      </c>
    </row>
    <row r="30" spans="1:40" customFormat="1" x14ac:dyDescent="0.25">
      <c r="A30" s="153" t="s">
        <v>48</v>
      </c>
      <c r="B30" s="153"/>
      <c r="C30" s="100"/>
      <c r="D30" s="101"/>
      <c r="E30" s="102">
        <f>Payroll!E72</f>
        <v>6</v>
      </c>
      <c r="F30" s="102">
        <f>Payroll!F72</f>
        <v>7</v>
      </c>
      <c r="G30" s="102">
        <f>Payroll!G72</f>
        <v>10</v>
      </c>
      <c r="H30" s="102">
        <f>Payroll!H72</f>
        <v>14</v>
      </c>
      <c r="I30" s="102">
        <f>Payroll!I72</f>
        <v>18</v>
      </c>
      <c r="J30" s="102">
        <f>Payroll!J72</f>
        <v>22</v>
      </c>
      <c r="K30" s="102">
        <f>Payroll!K72</f>
        <v>30</v>
      </c>
      <c r="L30" s="102">
        <f>Payroll!L72</f>
        <v>34</v>
      </c>
      <c r="M30" s="102">
        <f>Payroll!M72</f>
        <v>38</v>
      </c>
      <c r="N30" s="102">
        <f>Payroll!N72</f>
        <v>38</v>
      </c>
      <c r="O30" s="102">
        <f>Payroll!O72</f>
        <v>40</v>
      </c>
      <c r="P30" s="102">
        <f>Payroll!P72</f>
        <v>40</v>
      </c>
      <c r="Q30" s="102">
        <f>Payroll!Q72</f>
        <v>45</v>
      </c>
      <c r="R30" s="102">
        <f>Payroll!R72</f>
        <v>46</v>
      </c>
      <c r="S30" s="102">
        <f>Payroll!S72</f>
        <v>47</v>
      </c>
      <c r="T30" s="102">
        <f>Payroll!T72</f>
        <v>47</v>
      </c>
      <c r="U30" s="102">
        <f>Payroll!U72</f>
        <v>48</v>
      </c>
      <c r="V30" s="102">
        <f>Payroll!V72</f>
        <v>48</v>
      </c>
      <c r="W30" s="102">
        <f>Payroll!W72</f>
        <v>48</v>
      </c>
      <c r="X30" s="102">
        <f>Payroll!X72</f>
        <v>48</v>
      </c>
      <c r="Y30" s="102">
        <f>Payroll!Y72</f>
        <v>48</v>
      </c>
      <c r="Z30" s="102">
        <f>Payroll!Z72</f>
        <v>48</v>
      </c>
      <c r="AA30" s="102">
        <f>Payroll!AA72</f>
        <v>48</v>
      </c>
      <c r="AB30" s="102">
        <f>Payroll!AB72</f>
        <v>48</v>
      </c>
      <c r="AC30" s="102">
        <f>Payroll!AC72</f>
        <v>48</v>
      </c>
      <c r="AD30" s="102">
        <f>Payroll!AD72</f>
        <v>48</v>
      </c>
      <c r="AE30" s="102">
        <f>Payroll!AE72</f>
        <v>48</v>
      </c>
      <c r="AF30" s="102">
        <f>Payroll!AF72</f>
        <v>48</v>
      </c>
      <c r="AG30" s="102">
        <f>Payroll!AG72</f>
        <v>48</v>
      </c>
      <c r="AH30" s="102">
        <f>Payroll!AH72</f>
        <v>48</v>
      </c>
      <c r="AI30" s="102">
        <f>Payroll!AI72</f>
        <v>48</v>
      </c>
      <c r="AJ30" s="102">
        <f>Payroll!AJ72</f>
        <v>48</v>
      </c>
      <c r="AK30" s="102">
        <f>Payroll!AK72</f>
        <v>48</v>
      </c>
      <c r="AL30" s="102">
        <f>Payroll!AL72</f>
        <v>48</v>
      </c>
      <c r="AM30" s="102">
        <f>Payroll!AM72</f>
        <v>48</v>
      </c>
      <c r="AN30" s="102">
        <f>Payroll!AN72</f>
        <v>48</v>
      </c>
    </row>
    <row r="31" spans="1:40" s="12" customFormat="1" ht="13.8" x14ac:dyDescent="0.25">
      <c r="A31" s="1"/>
      <c r="B31" s="37"/>
      <c r="C31" s="38"/>
      <c r="D31" s="37"/>
      <c r="E31" s="37"/>
      <c r="F31" s="37"/>
      <c r="G31" s="37"/>
      <c r="H31" s="37"/>
      <c r="I31" s="37"/>
      <c r="J31" s="35"/>
      <c r="K31" s="35"/>
      <c r="L31" s="35"/>
      <c r="M31" s="3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40" customFormat="1" x14ac:dyDescent="0.25">
      <c r="A32" s="117" t="s">
        <v>15</v>
      </c>
      <c r="B32" s="117"/>
      <c r="C32" s="118"/>
      <c r="D32" s="119"/>
      <c r="E32" s="121"/>
      <c r="F32" s="122"/>
      <c r="G32" s="123" t="s">
        <v>49</v>
      </c>
      <c r="H32" s="122"/>
      <c r="I32" s="122"/>
      <c r="J32" s="123" t="s">
        <v>50</v>
      </c>
      <c r="K32" s="124"/>
      <c r="L32" s="124"/>
      <c r="M32" s="123" t="s">
        <v>58</v>
      </c>
      <c r="N32" s="124"/>
      <c r="O32" s="124"/>
      <c r="P32" s="125" t="s">
        <v>57</v>
      </c>
      <c r="Q32" s="125"/>
      <c r="R32" s="125"/>
      <c r="S32" s="125" t="s">
        <v>60</v>
      </c>
      <c r="T32" s="125"/>
      <c r="U32" s="125"/>
      <c r="V32" s="125" t="s">
        <v>56</v>
      </c>
      <c r="W32" s="125"/>
      <c r="X32" s="125"/>
      <c r="Y32" s="125" t="s">
        <v>61</v>
      </c>
      <c r="Z32" s="125"/>
      <c r="AA32" s="125"/>
      <c r="AB32" s="125" t="s">
        <v>59</v>
      </c>
      <c r="AC32" s="125"/>
      <c r="AD32" s="125"/>
      <c r="AE32" s="125" t="s">
        <v>67</v>
      </c>
      <c r="AF32" s="125"/>
      <c r="AG32" s="125"/>
      <c r="AH32" s="125" t="s">
        <v>83</v>
      </c>
      <c r="AI32" s="125"/>
      <c r="AJ32" s="125"/>
      <c r="AK32" s="125" t="s">
        <v>103</v>
      </c>
      <c r="AL32" s="125"/>
      <c r="AM32" s="125"/>
      <c r="AN32" s="125" t="s">
        <v>85</v>
      </c>
    </row>
    <row r="33" spans="1:157" customFormat="1" x14ac:dyDescent="0.25">
      <c r="A33" s="126"/>
      <c r="B33" s="126"/>
      <c r="C33" s="118"/>
      <c r="D33" s="119"/>
      <c r="E33" s="121"/>
      <c r="F33" s="122"/>
      <c r="G33" s="128">
        <f>SUM(E27:G27)</f>
        <v>16500</v>
      </c>
      <c r="H33" s="122"/>
      <c r="I33" s="122"/>
      <c r="J33" s="128">
        <f>SUM(H27:J27)</f>
        <v>12000</v>
      </c>
      <c r="K33" s="124"/>
      <c r="L33" s="124"/>
      <c r="M33" s="128">
        <f>SUM(K27:M27)</f>
        <v>7000</v>
      </c>
      <c r="N33" s="124"/>
      <c r="O33" s="124"/>
      <c r="P33" s="128">
        <f>SUM(N27:P27)</f>
        <v>9500</v>
      </c>
      <c r="Q33" s="129"/>
      <c r="R33" s="129"/>
      <c r="S33" s="128">
        <f>SUM(Q27:S27)</f>
        <v>7000</v>
      </c>
      <c r="T33" s="129"/>
      <c r="U33" s="129"/>
      <c r="V33" s="128">
        <f>SUM(T27:V27)</f>
        <v>7000</v>
      </c>
      <c r="W33" s="129"/>
      <c r="X33" s="129"/>
      <c r="Y33" s="128">
        <f>SUM(W27:Y27)</f>
        <v>4500</v>
      </c>
      <c r="Z33" s="129"/>
      <c r="AA33" s="129"/>
      <c r="AB33" s="128">
        <f>SUM(Z27:AB27)</f>
        <v>4500</v>
      </c>
      <c r="AC33" s="129"/>
      <c r="AD33" s="129"/>
      <c r="AE33" s="128">
        <f>SUM(AC27:AE27)</f>
        <v>4500</v>
      </c>
      <c r="AF33" s="129"/>
      <c r="AG33" s="129"/>
      <c r="AH33" s="128">
        <f>SUM(AF27:AH27)</f>
        <v>4500</v>
      </c>
      <c r="AI33" s="129"/>
      <c r="AJ33" s="129"/>
      <c r="AK33" s="128">
        <f>SUM(AI27:AK27)</f>
        <v>4500</v>
      </c>
      <c r="AL33" s="129"/>
      <c r="AM33" s="129"/>
      <c r="AN33" s="128">
        <f>SUM(AL27:AN27)</f>
        <v>4500</v>
      </c>
    </row>
    <row r="34" spans="1:157" s="12" customFormat="1" ht="13.8" x14ac:dyDescent="0.25">
      <c r="A34" s="1"/>
      <c r="B34" s="37"/>
      <c r="C34" s="38"/>
      <c r="D34" s="37"/>
      <c r="E34" s="37"/>
      <c r="F34" s="37"/>
      <c r="G34" s="37"/>
      <c r="H34" s="35"/>
      <c r="I34" s="35"/>
      <c r="J34" s="35"/>
      <c r="K34" s="35"/>
      <c r="L34" s="35"/>
      <c r="M34" s="3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K34" s="130"/>
    </row>
    <row r="35" spans="1:157" s="12" customFormat="1" ht="13.8" x14ac:dyDescent="0.25">
      <c r="A35" s="1"/>
      <c r="B35" s="37"/>
      <c r="C35" s="38"/>
      <c r="D35" s="37"/>
      <c r="E35" s="37"/>
      <c r="F35" s="37"/>
      <c r="G35" s="37"/>
      <c r="H35" s="35"/>
      <c r="I35" s="35"/>
      <c r="J35" s="35"/>
      <c r="K35" s="35"/>
      <c r="L35" s="35"/>
      <c r="M35" s="3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157" s="12" customFormat="1" ht="13.8" x14ac:dyDescent="0.25">
      <c r="A36" s="1"/>
      <c r="B36" s="37"/>
      <c r="C36" s="38"/>
      <c r="D36" s="37"/>
      <c r="E36" s="37"/>
      <c r="F36" s="37"/>
      <c r="G36" s="37"/>
      <c r="H36" s="35"/>
      <c r="I36" s="35"/>
      <c r="J36" s="35"/>
      <c r="K36" s="35"/>
      <c r="L36" s="35"/>
      <c r="M36" s="3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157" s="13" customFormat="1" ht="13.8" x14ac:dyDescent="0.25">
      <c r="A37" s="7"/>
      <c r="B37" s="39"/>
      <c r="C37" s="40"/>
      <c r="D37" s="39"/>
      <c r="E37" s="39"/>
      <c r="F37" s="39"/>
      <c r="G37" s="39"/>
      <c r="H37" s="39"/>
      <c r="I37" s="35"/>
      <c r="J37" s="36"/>
      <c r="K37" s="36"/>
      <c r="L37" s="36"/>
      <c r="M37" s="3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157" s="13" customFormat="1" ht="17.399999999999999" x14ac:dyDescent="0.55000000000000004">
      <c r="A38" s="7"/>
      <c r="B38" s="37"/>
      <c r="C38" s="38"/>
      <c r="D38" s="41"/>
      <c r="E38" s="41"/>
      <c r="F38" s="41"/>
      <c r="G38" s="41"/>
      <c r="H38" s="41"/>
      <c r="I38" s="35"/>
      <c r="J38" s="42"/>
      <c r="K38" s="42"/>
      <c r="L38" s="42"/>
      <c r="M38" s="4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</row>
    <row r="39" spans="1:157" s="12" customFormat="1" ht="13.8" x14ac:dyDescent="0.25">
      <c r="A39" s="1"/>
      <c r="B39" s="37"/>
      <c r="C39" s="38"/>
      <c r="D39" s="37"/>
      <c r="E39" s="37"/>
      <c r="F39" s="37"/>
      <c r="G39" s="37"/>
      <c r="H39" s="37"/>
      <c r="I39" s="37"/>
      <c r="J39" s="35"/>
      <c r="K39" s="35"/>
      <c r="L39" s="35"/>
      <c r="M39" s="3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157" s="18" customFormat="1" ht="13.8" x14ac:dyDescent="0.25">
      <c r="A40" s="17"/>
      <c r="B40" s="43"/>
      <c r="C40" s="44"/>
      <c r="D40" s="43"/>
      <c r="E40" s="43"/>
      <c r="F40" s="43"/>
      <c r="G40" s="43"/>
      <c r="H40" s="43"/>
      <c r="I40" s="35"/>
      <c r="J40" s="45"/>
      <c r="K40" s="45"/>
      <c r="L40" s="45"/>
      <c r="M40" s="4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157" x14ac:dyDescent="0.25">
      <c r="B41" s="37"/>
      <c r="C41" s="38"/>
      <c r="D41" s="35"/>
      <c r="E41" s="35"/>
      <c r="F41" s="35"/>
      <c r="G41" s="35"/>
      <c r="H41" s="35"/>
      <c r="I41" s="35"/>
      <c r="J41" s="35"/>
      <c r="K41" s="35"/>
      <c r="L41" s="35"/>
      <c r="M41" s="35"/>
    </row>
    <row r="42" spans="1:157" x14ac:dyDescent="0.25">
      <c r="A42" s="6"/>
      <c r="B42" s="37"/>
      <c r="C42" s="38"/>
      <c r="D42" s="35"/>
      <c r="E42" s="46"/>
      <c r="F42" s="46"/>
      <c r="G42" s="46"/>
      <c r="H42" s="35"/>
      <c r="I42" s="46"/>
      <c r="J42" s="35"/>
      <c r="K42" s="35"/>
      <c r="L42" s="35"/>
      <c r="M42" s="35"/>
    </row>
    <row r="43" spans="1:157" s="12" customFormat="1" ht="13.8" x14ac:dyDescent="0.25">
      <c r="A43" s="1"/>
      <c r="B43" s="37"/>
      <c r="C43" s="38"/>
      <c r="D43" s="37"/>
      <c r="E43" s="37"/>
      <c r="F43" s="37"/>
      <c r="G43" s="37"/>
      <c r="H43" s="35"/>
      <c r="I43" s="35"/>
      <c r="J43" s="35"/>
      <c r="K43" s="35"/>
      <c r="L43" s="35"/>
      <c r="M43" s="3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157" s="12" customFormat="1" ht="13.8" x14ac:dyDescent="0.25">
      <c r="A44" s="1"/>
      <c r="B44" s="37"/>
      <c r="C44" s="38"/>
      <c r="D44" s="37"/>
      <c r="E44" s="37"/>
      <c r="F44" s="37"/>
      <c r="G44" s="37"/>
      <c r="H44" s="35"/>
      <c r="I44" s="35"/>
      <c r="J44" s="35"/>
      <c r="K44" s="35"/>
      <c r="L44" s="35"/>
      <c r="M44" s="3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157" s="18" customFormat="1" ht="13.8" x14ac:dyDescent="0.25">
      <c r="A45" s="17"/>
      <c r="B45" s="43"/>
      <c r="C45" s="44"/>
      <c r="D45" s="43"/>
      <c r="E45" s="43"/>
      <c r="F45" s="43"/>
      <c r="G45" s="43"/>
      <c r="H45" s="43"/>
      <c r="I45" s="35"/>
      <c r="J45" s="45"/>
      <c r="K45" s="45"/>
      <c r="L45" s="45"/>
      <c r="M45" s="45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157" ht="13.8" x14ac:dyDescent="0.25">
      <c r="B46" s="37"/>
      <c r="C46" s="38"/>
      <c r="D46" s="35"/>
      <c r="E46" s="35"/>
      <c r="F46" s="35"/>
      <c r="G46" s="35"/>
      <c r="H46" s="35"/>
      <c r="I46" s="35"/>
      <c r="J46" s="35"/>
      <c r="K46" s="35"/>
      <c r="L46" s="35"/>
      <c r="M46" s="35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</row>
    <row r="47" spans="1:157" ht="13.8" x14ac:dyDescent="0.25">
      <c r="A47" s="6"/>
      <c r="B47" s="40"/>
      <c r="C47" s="40"/>
      <c r="D47" s="40"/>
      <c r="E47" s="40"/>
      <c r="F47" s="40"/>
      <c r="G47" s="40"/>
      <c r="H47" s="47"/>
      <c r="I47" s="35"/>
      <c r="J47" s="35"/>
      <c r="K47" s="35"/>
      <c r="L47" s="35"/>
      <c r="M47" s="35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</row>
    <row r="48" spans="1:157" ht="13.8" x14ac:dyDescent="0.25">
      <c r="A48" s="6"/>
      <c r="B48" s="40"/>
      <c r="C48" s="40"/>
      <c r="D48" s="35"/>
      <c r="E48" s="35"/>
      <c r="F48" s="35"/>
      <c r="G48" s="35"/>
      <c r="H48" s="35"/>
      <c r="I48" s="35"/>
      <c r="J48" s="35"/>
      <c r="K48" s="35"/>
      <c r="L48" s="35"/>
      <c r="M48" s="35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</row>
    <row r="49" spans="1:127" ht="13.8" x14ac:dyDescent="0.25">
      <c r="A49" s="6"/>
      <c r="B49" s="40"/>
      <c r="C49" s="40"/>
      <c r="D49" s="35"/>
      <c r="E49" s="35"/>
      <c r="F49" s="35"/>
      <c r="G49" s="35"/>
      <c r="H49" s="35"/>
      <c r="I49" s="35"/>
      <c r="J49" s="35"/>
      <c r="K49" s="35"/>
      <c r="L49" s="35"/>
      <c r="M49" s="35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</row>
    <row r="50" spans="1:127" s="20" customFormat="1" ht="13.8" x14ac:dyDescent="0.25">
      <c r="B50" s="48"/>
      <c r="C50" s="22"/>
      <c r="D50" s="35"/>
      <c r="E50" s="35"/>
      <c r="F50" s="35"/>
      <c r="G50" s="35"/>
      <c r="H50" s="35"/>
      <c r="I50" s="49"/>
      <c r="J50" s="49"/>
      <c r="K50" s="49"/>
      <c r="L50" s="49"/>
      <c r="M50" s="49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</row>
    <row r="51" spans="1:127" ht="13.8" x14ac:dyDescent="0.25">
      <c r="A51" s="7"/>
      <c r="B51" s="37"/>
      <c r="C51" s="3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</row>
    <row r="52" spans="1:127" ht="13.8" x14ac:dyDescent="0.25">
      <c r="B52" s="48"/>
      <c r="C52" s="22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</row>
    <row r="53" spans="1:127" ht="13.8" x14ac:dyDescent="0.25">
      <c r="B53" s="48"/>
      <c r="C53" s="22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</row>
    <row r="54" spans="1:127" ht="13.8" x14ac:dyDescent="0.25">
      <c r="B54" s="48"/>
      <c r="C54" s="22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</row>
    <row r="55" spans="1:127" ht="13.8" x14ac:dyDescent="0.25">
      <c r="B55" s="48"/>
      <c r="C55" s="22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</row>
    <row r="56" spans="1:127" ht="13.8" x14ac:dyDescent="0.25">
      <c r="B56" s="48"/>
      <c r="C56" s="22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</row>
    <row r="57" spans="1:127" ht="13.8" x14ac:dyDescent="0.25">
      <c r="B57" s="48"/>
      <c r="C57" s="22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</row>
    <row r="58" spans="1:127" ht="13.8" x14ac:dyDescent="0.25">
      <c r="B58" s="48"/>
      <c r="C58" s="22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</row>
    <row r="59" spans="1:127" ht="13.8" x14ac:dyDescent="0.25">
      <c r="B59" s="48"/>
      <c r="C59" s="22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</row>
    <row r="60" spans="1:127" ht="13.8" x14ac:dyDescent="0.25">
      <c r="A60"/>
      <c r="B60" s="48"/>
      <c r="C60" s="22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</row>
    <row r="61" spans="1:127" ht="13.8" x14ac:dyDescent="0.25">
      <c r="B61" s="48"/>
      <c r="C61" s="22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</row>
    <row r="62" spans="1:127" ht="13.8" x14ac:dyDescent="0.25">
      <c r="B62" s="48"/>
      <c r="C62" s="22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</row>
    <row r="63" spans="1:127" s="6" customFormat="1" ht="13.8" x14ac:dyDescent="0.25">
      <c r="A63" s="27"/>
      <c r="B63" s="50"/>
      <c r="C63" s="28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</row>
    <row r="64" spans="1:127" ht="13.8" x14ac:dyDescent="0.25">
      <c r="B64" s="37"/>
      <c r="C64" s="38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</row>
    <row r="65" spans="2:129" s="8" customFormat="1" x14ac:dyDescent="0.25"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6" spans="2:129" ht="13.8" x14ac:dyDescent="0.25">
      <c r="B66" s="37"/>
      <c r="C66" s="38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</row>
    <row r="67" spans="2:129" ht="13.8" x14ac:dyDescent="0.25">
      <c r="B67" s="37"/>
      <c r="C67" s="38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</row>
    <row r="68" spans="2:129" ht="13.8" x14ac:dyDescent="0.25">
      <c r="B68" s="37"/>
      <c r="C68" s="38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</row>
    <row r="69" spans="2:129" ht="13.8" x14ac:dyDescent="0.25">
      <c r="C69" s="1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</row>
    <row r="70" spans="2:129" ht="13.8" x14ac:dyDescent="0.25">
      <c r="C70" s="1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</row>
    <row r="71" spans="2:129" ht="13.8" x14ac:dyDescent="0.25">
      <c r="C71" s="1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</row>
    <row r="72" spans="2:129" ht="13.8" x14ac:dyDescent="0.25">
      <c r="C72" s="16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</row>
    <row r="73" spans="2:129" ht="13.8" x14ac:dyDescent="0.25">
      <c r="C73" s="16"/>
      <c r="F73" s="32"/>
      <c r="G73" s="2"/>
      <c r="H73" s="2"/>
      <c r="I73" s="32"/>
      <c r="J73" s="2"/>
      <c r="K73" s="2"/>
      <c r="L73" s="32"/>
      <c r="M73" s="2"/>
      <c r="N73" s="2"/>
      <c r="O73" s="32"/>
      <c r="P73" s="32"/>
      <c r="Q73" s="32"/>
      <c r="R73" s="32"/>
      <c r="S73" s="32"/>
      <c r="T73" s="32"/>
      <c r="U73" s="32"/>
      <c r="V73" s="32"/>
      <c r="W73" s="32"/>
      <c r="X73" s="32"/>
      <c r="Z73" s="33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</row>
    <row r="74" spans="2:129" ht="13.8" x14ac:dyDescent="0.25">
      <c r="C74" s="16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</row>
    <row r="75" spans="2:129" ht="13.8" x14ac:dyDescent="0.25">
      <c r="C75" s="16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</row>
    <row r="76" spans="2:129" ht="13.8" x14ac:dyDescent="0.25">
      <c r="C76" s="16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</row>
    <row r="77" spans="2:129" ht="13.8" x14ac:dyDescent="0.25">
      <c r="C77" s="16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</row>
    <row r="78" spans="2:129" ht="13.8" x14ac:dyDescent="0.25">
      <c r="C78" s="16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</row>
    <row r="79" spans="2:129" x14ac:dyDescent="0.25">
      <c r="C79" s="16"/>
    </row>
    <row r="80" spans="2:129" x14ac:dyDescent="0.25">
      <c r="C80" s="16"/>
    </row>
    <row r="81" spans="3:3" x14ac:dyDescent="0.25">
      <c r="C81" s="16"/>
    </row>
    <row r="82" spans="3:3" x14ac:dyDescent="0.25">
      <c r="C82" s="16"/>
    </row>
    <row r="83" spans="3:3" x14ac:dyDescent="0.25">
      <c r="C83" s="16"/>
    </row>
    <row r="84" spans="3:3" x14ac:dyDescent="0.25">
      <c r="C84" s="16"/>
    </row>
    <row r="85" spans="3:3" x14ac:dyDescent="0.25">
      <c r="C85" s="16"/>
    </row>
    <row r="86" spans="3:3" x14ac:dyDescent="0.25">
      <c r="C86" s="16"/>
    </row>
    <row r="87" spans="3:3" x14ac:dyDescent="0.25">
      <c r="C87" s="16"/>
    </row>
    <row r="88" spans="3:3" x14ac:dyDescent="0.25">
      <c r="C88" s="16"/>
    </row>
    <row r="89" spans="3:3" x14ac:dyDescent="0.25">
      <c r="C89" s="16"/>
    </row>
    <row r="90" spans="3:3" x14ac:dyDescent="0.25">
      <c r="C90" s="16"/>
    </row>
    <row r="91" spans="3:3" x14ac:dyDescent="0.25">
      <c r="C91" s="16"/>
    </row>
    <row r="92" spans="3:3" x14ac:dyDescent="0.25">
      <c r="C92" s="16"/>
    </row>
    <row r="93" spans="3:3" x14ac:dyDescent="0.25">
      <c r="C93" s="16"/>
    </row>
    <row r="94" spans="3:3" x14ac:dyDescent="0.25">
      <c r="C94" s="16"/>
    </row>
    <row r="95" spans="3:3" x14ac:dyDescent="0.25">
      <c r="C95" s="16"/>
    </row>
    <row r="96" spans="3:3" x14ac:dyDescent="0.25">
      <c r="C96" s="16"/>
    </row>
    <row r="97" spans="3:3" x14ac:dyDescent="0.25">
      <c r="C97" s="16"/>
    </row>
    <row r="98" spans="3:3" x14ac:dyDescent="0.25">
      <c r="C98" s="16"/>
    </row>
    <row r="99" spans="3:3" x14ac:dyDescent="0.25">
      <c r="C99" s="16"/>
    </row>
    <row r="100" spans="3:3" x14ac:dyDescent="0.25">
      <c r="C100" s="16"/>
    </row>
    <row r="101" spans="3:3" x14ac:dyDescent="0.25">
      <c r="C101" s="16"/>
    </row>
    <row r="102" spans="3:3" x14ac:dyDescent="0.25">
      <c r="C102" s="16"/>
    </row>
    <row r="103" spans="3:3" x14ac:dyDescent="0.25">
      <c r="C103" s="16"/>
    </row>
    <row r="104" spans="3:3" x14ac:dyDescent="0.25">
      <c r="C104" s="16"/>
    </row>
    <row r="105" spans="3:3" x14ac:dyDescent="0.25">
      <c r="C105" s="16"/>
    </row>
    <row r="106" spans="3:3" x14ac:dyDescent="0.25">
      <c r="C106" s="16"/>
    </row>
    <row r="107" spans="3:3" x14ac:dyDescent="0.25">
      <c r="C107" s="16"/>
    </row>
    <row r="108" spans="3:3" x14ac:dyDescent="0.25">
      <c r="C108" s="16"/>
    </row>
    <row r="109" spans="3:3" x14ac:dyDescent="0.25">
      <c r="C109" s="16"/>
    </row>
    <row r="110" spans="3:3" x14ac:dyDescent="0.25">
      <c r="C110" s="16"/>
    </row>
    <row r="111" spans="3:3" x14ac:dyDescent="0.25">
      <c r="C111" s="16"/>
    </row>
    <row r="112" spans="3:3" x14ac:dyDescent="0.25">
      <c r="C112" s="16"/>
    </row>
    <row r="113" spans="3:3" x14ac:dyDescent="0.25">
      <c r="C113" s="16"/>
    </row>
    <row r="114" spans="3:3" x14ac:dyDescent="0.25">
      <c r="C114" s="16"/>
    </row>
    <row r="115" spans="3:3" x14ac:dyDescent="0.25">
      <c r="C115" s="16"/>
    </row>
    <row r="116" spans="3:3" x14ac:dyDescent="0.25">
      <c r="C116" s="16"/>
    </row>
    <row r="117" spans="3:3" x14ac:dyDescent="0.25">
      <c r="C117" s="16"/>
    </row>
    <row r="118" spans="3:3" x14ac:dyDescent="0.25">
      <c r="C118" s="16"/>
    </row>
    <row r="119" spans="3:3" x14ac:dyDescent="0.25">
      <c r="C119" s="16"/>
    </row>
    <row r="120" spans="3:3" x14ac:dyDescent="0.25">
      <c r="C120" s="16"/>
    </row>
    <row r="121" spans="3:3" x14ac:dyDescent="0.25">
      <c r="C121" s="16"/>
    </row>
    <row r="122" spans="3:3" x14ac:dyDescent="0.25">
      <c r="C122" s="16"/>
    </row>
    <row r="123" spans="3:3" x14ac:dyDescent="0.25">
      <c r="C123" s="16"/>
    </row>
    <row r="124" spans="3:3" x14ac:dyDescent="0.25">
      <c r="C124" s="16"/>
    </row>
    <row r="125" spans="3:3" x14ac:dyDescent="0.25">
      <c r="C125" s="16"/>
    </row>
    <row r="126" spans="3:3" x14ac:dyDescent="0.25">
      <c r="C126" s="16"/>
    </row>
    <row r="127" spans="3:3" x14ac:dyDescent="0.25">
      <c r="C127" s="16"/>
    </row>
    <row r="128" spans="3:3" x14ac:dyDescent="0.25">
      <c r="C128" s="16"/>
    </row>
    <row r="129" spans="3:3" x14ac:dyDescent="0.25">
      <c r="C129" s="16"/>
    </row>
    <row r="130" spans="3:3" x14ac:dyDescent="0.25">
      <c r="C130" s="16"/>
    </row>
    <row r="131" spans="3:3" x14ac:dyDescent="0.25">
      <c r="C131" s="16"/>
    </row>
    <row r="132" spans="3:3" x14ac:dyDescent="0.25">
      <c r="C132" s="16"/>
    </row>
    <row r="133" spans="3:3" x14ac:dyDescent="0.25">
      <c r="C133" s="16"/>
    </row>
    <row r="134" spans="3:3" x14ac:dyDescent="0.25">
      <c r="C134" s="16"/>
    </row>
    <row r="135" spans="3:3" x14ac:dyDescent="0.25">
      <c r="C135" s="16"/>
    </row>
    <row r="136" spans="3:3" x14ac:dyDescent="0.25">
      <c r="C136" s="16"/>
    </row>
    <row r="137" spans="3:3" x14ac:dyDescent="0.25">
      <c r="C137" s="16"/>
    </row>
    <row r="138" spans="3:3" x14ac:dyDescent="0.25">
      <c r="C138" s="16"/>
    </row>
    <row r="139" spans="3:3" x14ac:dyDescent="0.25">
      <c r="C139" s="16"/>
    </row>
    <row r="140" spans="3:3" x14ac:dyDescent="0.25">
      <c r="C140" s="16"/>
    </row>
    <row r="141" spans="3:3" x14ac:dyDescent="0.25">
      <c r="C141" s="16"/>
    </row>
    <row r="142" spans="3:3" x14ac:dyDescent="0.25">
      <c r="C142" s="16"/>
    </row>
    <row r="143" spans="3:3" x14ac:dyDescent="0.25">
      <c r="C143" s="16"/>
    </row>
    <row r="144" spans="3:3" x14ac:dyDescent="0.25">
      <c r="C144" s="16"/>
    </row>
    <row r="145" spans="3:3" x14ac:dyDescent="0.25">
      <c r="C145" s="16"/>
    </row>
    <row r="146" spans="3:3" x14ac:dyDescent="0.25">
      <c r="C146" s="16"/>
    </row>
    <row r="147" spans="3:3" x14ac:dyDescent="0.25">
      <c r="C147" s="16"/>
    </row>
    <row r="148" spans="3:3" x14ac:dyDescent="0.25">
      <c r="C148" s="16"/>
    </row>
    <row r="149" spans="3:3" x14ac:dyDescent="0.25">
      <c r="C149" s="16"/>
    </row>
    <row r="150" spans="3:3" x14ac:dyDescent="0.25">
      <c r="C150" s="16"/>
    </row>
    <row r="151" spans="3:3" x14ac:dyDescent="0.25">
      <c r="C151" s="16"/>
    </row>
    <row r="152" spans="3:3" x14ac:dyDescent="0.25">
      <c r="C152" s="16"/>
    </row>
    <row r="153" spans="3:3" x14ac:dyDescent="0.25">
      <c r="C153" s="16"/>
    </row>
    <row r="154" spans="3:3" x14ac:dyDescent="0.25">
      <c r="C154" s="16"/>
    </row>
    <row r="155" spans="3:3" x14ac:dyDescent="0.25">
      <c r="C155" s="16"/>
    </row>
    <row r="156" spans="3:3" x14ac:dyDescent="0.25">
      <c r="C156" s="16"/>
    </row>
    <row r="157" spans="3:3" x14ac:dyDescent="0.25">
      <c r="C157" s="16"/>
    </row>
    <row r="158" spans="3:3" x14ac:dyDescent="0.25">
      <c r="C158" s="16"/>
    </row>
    <row r="159" spans="3:3" x14ac:dyDescent="0.25">
      <c r="C159" s="16"/>
    </row>
    <row r="160" spans="3:3" x14ac:dyDescent="0.25">
      <c r="C160" s="16"/>
    </row>
    <row r="161" spans="3:3" x14ac:dyDescent="0.25">
      <c r="C161" s="16"/>
    </row>
    <row r="162" spans="3:3" x14ac:dyDescent="0.25">
      <c r="C162" s="16"/>
    </row>
    <row r="163" spans="3:3" x14ac:dyDescent="0.25">
      <c r="C163" s="16"/>
    </row>
    <row r="164" spans="3:3" x14ac:dyDescent="0.25">
      <c r="C164" s="16"/>
    </row>
    <row r="165" spans="3:3" x14ac:dyDescent="0.25">
      <c r="C165" s="16"/>
    </row>
    <row r="166" spans="3:3" x14ac:dyDescent="0.25">
      <c r="C166" s="16"/>
    </row>
    <row r="167" spans="3:3" x14ac:dyDescent="0.25">
      <c r="C167" s="16"/>
    </row>
    <row r="168" spans="3:3" x14ac:dyDescent="0.25">
      <c r="C168" s="16"/>
    </row>
    <row r="169" spans="3:3" x14ac:dyDescent="0.25">
      <c r="C169" s="16"/>
    </row>
    <row r="170" spans="3:3" x14ac:dyDescent="0.25">
      <c r="C170" s="16"/>
    </row>
    <row r="171" spans="3:3" x14ac:dyDescent="0.25">
      <c r="C171" s="16"/>
    </row>
    <row r="172" spans="3:3" x14ac:dyDescent="0.25">
      <c r="C172" s="16"/>
    </row>
    <row r="173" spans="3:3" x14ac:dyDescent="0.25">
      <c r="C173" s="16"/>
    </row>
    <row r="174" spans="3:3" x14ac:dyDescent="0.25">
      <c r="C174" s="16"/>
    </row>
    <row r="175" spans="3:3" x14ac:dyDescent="0.25">
      <c r="C175" s="16"/>
    </row>
    <row r="176" spans="3:3" x14ac:dyDescent="0.25">
      <c r="C176" s="16"/>
    </row>
    <row r="177" spans="3:3" x14ac:dyDescent="0.25">
      <c r="C177" s="16"/>
    </row>
    <row r="178" spans="3:3" x14ac:dyDescent="0.25">
      <c r="C178" s="16"/>
    </row>
    <row r="179" spans="3:3" x14ac:dyDescent="0.25">
      <c r="C179" s="16"/>
    </row>
    <row r="180" spans="3:3" x14ac:dyDescent="0.25">
      <c r="C180" s="16"/>
    </row>
    <row r="181" spans="3:3" x14ac:dyDescent="0.25">
      <c r="C181" s="16"/>
    </row>
    <row r="182" spans="3:3" x14ac:dyDescent="0.25">
      <c r="C182" s="16"/>
    </row>
    <row r="183" spans="3:3" x14ac:dyDescent="0.25">
      <c r="C183" s="16"/>
    </row>
    <row r="184" spans="3:3" x14ac:dyDescent="0.25">
      <c r="C184" s="16"/>
    </row>
    <row r="185" spans="3:3" x14ac:dyDescent="0.25">
      <c r="C185" s="16"/>
    </row>
    <row r="186" spans="3:3" x14ac:dyDescent="0.25">
      <c r="C186" s="16"/>
    </row>
    <row r="187" spans="3:3" x14ac:dyDescent="0.25">
      <c r="C187" s="16"/>
    </row>
    <row r="188" spans="3:3" x14ac:dyDescent="0.25">
      <c r="C188" s="16"/>
    </row>
    <row r="189" spans="3:3" x14ac:dyDescent="0.25">
      <c r="C189" s="16"/>
    </row>
    <row r="190" spans="3:3" x14ac:dyDescent="0.25">
      <c r="C190" s="16"/>
    </row>
    <row r="191" spans="3:3" x14ac:dyDescent="0.25">
      <c r="C191" s="16"/>
    </row>
    <row r="192" spans="3:3" x14ac:dyDescent="0.25">
      <c r="C192" s="16"/>
    </row>
    <row r="193" spans="3:3" x14ac:dyDescent="0.25">
      <c r="C193" s="16"/>
    </row>
    <row r="194" spans="3:3" x14ac:dyDescent="0.25">
      <c r="C194" s="16"/>
    </row>
    <row r="195" spans="3:3" x14ac:dyDescent="0.25">
      <c r="C195" s="16"/>
    </row>
    <row r="196" spans="3:3" x14ac:dyDescent="0.25">
      <c r="C196" s="16"/>
    </row>
    <row r="197" spans="3:3" x14ac:dyDescent="0.25">
      <c r="C197" s="16"/>
    </row>
    <row r="198" spans="3:3" x14ac:dyDescent="0.25">
      <c r="C198" s="16"/>
    </row>
    <row r="199" spans="3:3" x14ac:dyDescent="0.25">
      <c r="C199" s="16"/>
    </row>
    <row r="200" spans="3:3" x14ac:dyDescent="0.25">
      <c r="C200" s="16"/>
    </row>
    <row r="201" spans="3:3" x14ac:dyDescent="0.25">
      <c r="C201" s="16"/>
    </row>
    <row r="202" spans="3:3" x14ac:dyDescent="0.25">
      <c r="C202" s="16"/>
    </row>
    <row r="203" spans="3:3" x14ac:dyDescent="0.25">
      <c r="C203" s="16"/>
    </row>
    <row r="204" spans="3:3" x14ac:dyDescent="0.25">
      <c r="C204" s="16"/>
    </row>
    <row r="205" spans="3:3" x14ac:dyDescent="0.25">
      <c r="C205" s="16"/>
    </row>
    <row r="206" spans="3:3" x14ac:dyDescent="0.25">
      <c r="C206" s="16"/>
    </row>
    <row r="207" spans="3:3" x14ac:dyDescent="0.25">
      <c r="C207" s="16"/>
    </row>
    <row r="208" spans="3:3" x14ac:dyDescent="0.25">
      <c r="C208" s="16"/>
    </row>
    <row r="209" spans="3:3" x14ac:dyDescent="0.25">
      <c r="C209" s="16"/>
    </row>
    <row r="210" spans="3:3" x14ac:dyDescent="0.25">
      <c r="C210" s="16"/>
    </row>
    <row r="211" spans="3:3" x14ac:dyDescent="0.25">
      <c r="C211" s="16"/>
    </row>
    <row r="212" spans="3:3" x14ac:dyDescent="0.25">
      <c r="C212" s="16"/>
    </row>
    <row r="213" spans="3:3" x14ac:dyDescent="0.25">
      <c r="C213" s="16"/>
    </row>
    <row r="214" spans="3:3" x14ac:dyDescent="0.25">
      <c r="C214" s="16"/>
    </row>
    <row r="215" spans="3:3" x14ac:dyDescent="0.25">
      <c r="C215" s="16"/>
    </row>
    <row r="216" spans="3:3" x14ac:dyDescent="0.25">
      <c r="C216" s="16"/>
    </row>
    <row r="217" spans="3:3" x14ac:dyDescent="0.25">
      <c r="C217" s="16"/>
    </row>
    <row r="218" spans="3:3" x14ac:dyDescent="0.25">
      <c r="C218" s="16"/>
    </row>
    <row r="219" spans="3:3" x14ac:dyDescent="0.25">
      <c r="C219" s="16"/>
    </row>
    <row r="220" spans="3:3" x14ac:dyDescent="0.25">
      <c r="C220" s="16"/>
    </row>
    <row r="221" spans="3:3" x14ac:dyDescent="0.25">
      <c r="C221" s="16"/>
    </row>
    <row r="222" spans="3:3" x14ac:dyDescent="0.25">
      <c r="C222" s="16"/>
    </row>
    <row r="223" spans="3:3" x14ac:dyDescent="0.25">
      <c r="C223" s="16"/>
    </row>
    <row r="224" spans="3:3" x14ac:dyDescent="0.25">
      <c r="C224" s="16"/>
    </row>
    <row r="225" spans="3:3" x14ac:dyDescent="0.25">
      <c r="C225" s="16"/>
    </row>
    <row r="226" spans="3:3" x14ac:dyDescent="0.25">
      <c r="C226" s="16"/>
    </row>
    <row r="227" spans="3:3" x14ac:dyDescent="0.25">
      <c r="C227" s="16"/>
    </row>
    <row r="228" spans="3:3" x14ac:dyDescent="0.25">
      <c r="C228" s="16"/>
    </row>
    <row r="229" spans="3:3" x14ac:dyDescent="0.25">
      <c r="C229" s="16"/>
    </row>
    <row r="230" spans="3:3" x14ac:dyDescent="0.25">
      <c r="C230" s="16"/>
    </row>
    <row r="231" spans="3:3" x14ac:dyDescent="0.25">
      <c r="C231" s="16"/>
    </row>
    <row r="232" spans="3:3" x14ac:dyDescent="0.25">
      <c r="C232" s="16"/>
    </row>
    <row r="233" spans="3:3" x14ac:dyDescent="0.25">
      <c r="C233" s="16"/>
    </row>
    <row r="234" spans="3:3" x14ac:dyDescent="0.25">
      <c r="C234" s="16"/>
    </row>
    <row r="235" spans="3:3" x14ac:dyDescent="0.25">
      <c r="C235" s="16"/>
    </row>
    <row r="236" spans="3:3" x14ac:dyDescent="0.25">
      <c r="C236" s="16"/>
    </row>
    <row r="237" spans="3:3" x14ac:dyDescent="0.25">
      <c r="C237" s="16"/>
    </row>
    <row r="238" spans="3:3" x14ac:dyDescent="0.25">
      <c r="C238" s="16"/>
    </row>
    <row r="239" spans="3:3" x14ac:dyDescent="0.25">
      <c r="C239" s="16"/>
    </row>
    <row r="240" spans="3:3" x14ac:dyDescent="0.25">
      <c r="C240" s="16"/>
    </row>
    <row r="241" spans="3:3" x14ac:dyDescent="0.25">
      <c r="C241" s="16"/>
    </row>
    <row r="242" spans="3:3" x14ac:dyDescent="0.25">
      <c r="C242" s="16"/>
    </row>
    <row r="243" spans="3:3" x14ac:dyDescent="0.25">
      <c r="C243" s="16"/>
    </row>
    <row r="244" spans="3:3" x14ac:dyDescent="0.25">
      <c r="C244" s="16"/>
    </row>
    <row r="245" spans="3:3" x14ac:dyDescent="0.25">
      <c r="C245" s="16"/>
    </row>
    <row r="246" spans="3:3" x14ac:dyDescent="0.25">
      <c r="C246" s="16"/>
    </row>
    <row r="247" spans="3:3" x14ac:dyDescent="0.25">
      <c r="C247" s="16"/>
    </row>
    <row r="248" spans="3:3" x14ac:dyDescent="0.25">
      <c r="C248" s="16"/>
    </row>
    <row r="249" spans="3:3" x14ac:dyDescent="0.25">
      <c r="C249" s="16"/>
    </row>
    <row r="250" spans="3:3" x14ac:dyDescent="0.25">
      <c r="C250" s="16"/>
    </row>
    <row r="251" spans="3:3" x14ac:dyDescent="0.25">
      <c r="C251" s="16"/>
    </row>
    <row r="252" spans="3:3" x14ac:dyDescent="0.25">
      <c r="C252" s="16"/>
    </row>
    <row r="253" spans="3:3" x14ac:dyDescent="0.25">
      <c r="C253" s="16"/>
    </row>
    <row r="254" spans="3:3" x14ac:dyDescent="0.25">
      <c r="C254" s="16"/>
    </row>
    <row r="255" spans="3:3" x14ac:dyDescent="0.25">
      <c r="C255" s="16"/>
    </row>
    <row r="256" spans="3:3" x14ac:dyDescent="0.25">
      <c r="C256" s="16"/>
    </row>
    <row r="257" spans="3:3" x14ac:dyDescent="0.25">
      <c r="C257" s="16"/>
    </row>
    <row r="258" spans="3:3" x14ac:dyDescent="0.25">
      <c r="C258" s="16"/>
    </row>
    <row r="259" spans="3:3" x14ac:dyDescent="0.25">
      <c r="C259" s="16"/>
    </row>
    <row r="260" spans="3:3" x14ac:dyDescent="0.25">
      <c r="C260" s="16"/>
    </row>
    <row r="261" spans="3:3" x14ac:dyDescent="0.25">
      <c r="C261" s="16"/>
    </row>
    <row r="262" spans="3:3" x14ac:dyDescent="0.25">
      <c r="C262" s="16"/>
    </row>
    <row r="263" spans="3:3" x14ac:dyDescent="0.25">
      <c r="C263" s="16"/>
    </row>
    <row r="264" spans="3:3" x14ac:dyDescent="0.25">
      <c r="C264" s="16"/>
    </row>
    <row r="265" spans="3:3" x14ac:dyDescent="0.25">
      <c r="C265" s="16"/>
    </row>
    <row r="266" spans="3:3" x14ac:dyDescent="0.25">
      <c r="C266" s="16"/>
    </row>
    <row r="267" spans="3:3" x14ac:dyDescent="0.25">
      <c r="C267" s="16"/>
    </row>
    <row r="268" spans="3:3" x14ac:dyDescent="0.25">
      <c r="C268" s="16"/>
    </row>
    <row r="269" spans="3:3" x14ac:dyDescent="0.25">
      <c r="C269" s="16"/>
    </row>
    <row r="270" spans="3:3" x14ac:dyDescent="0.25">
      <c r="C270" s="16"/>
    </row>
    <row r="271" spans="3:3" x14ac:dyDescent="0.25">
      <c r="C271" s="16"/>
    </row>
    <row r="272" spans="3:3" x14ac:dyDescent="0.25">
      <c r="C272" s="16"/>
    </row>
    <row r="273" spans="3:3" x14ac:dyDescent="0.25">
      <c r="C273" s="16"/>
    </row>
    <row r="274" spans="3:3" x14ac:dyDescent="0.25">
      <c r="C274" s="16"/>
    </row>
    <row r="275" spans="3:3" x14ac:dyDescent="0.25">
      <c r="C275" s="16"/>
    </row>
    <row r="276" spans="3:3" x14ac:dyDescent="0.25">
      <c r="C276" s="16"/>
    </row>
    <row r="277" spans="3:3" x14ac:dyDescent="0.25">
      <c r="C277" s="16"/>
    </row>
    <row r="278" spans="3:3" x14ac:dyDescent="0.25">
      <c r="C278" s="16"/>
    </row>
    <row r="279" spans="3:3" x14ac:dyDescent="0.25">
      <c r="C279" s="16"/>
    </row>
    <row r="280" spans="3:3" x14ac:dyDescent="0.25">
      <c r="C280" s="16"/>
    </row>
    <row r="281" spans="3:3" x14ac:dyDescent="0.25">
      <c r="C281" s="16"/>
    </row>
    <row r="282" spans="3:3" x14ac:dyDescent="0.25">
      <c r="C282" s="16"/>
    </row>
    <row r="283" spans="3:3" x14ac:dyDescent="0.25">
      <c r="C283" s="16"/>
    </row>
    <row r="284" spans="3:3" x14ac:dyDescent="0.25">
      <c r="C284" s="16"/>
    </row>
    <row r="285" spans="3:3" x14ac:dyDescent="0.25">
      <c r="C285" s="16"/>
    </row>
    <row r="286" spans="3:3" x14ac:dyDescent="0.25">
      <c r="C286" s="16"/>
    </row>
    <row r="287" spans="3:3" x14ac:dyDescent="0.25">
      <c r="C287" s="16"/>
    </row>
    <row r="288" spans="3:3" x14ac:dyDescent="0.25">
      <c r="C288" s="16"/>
    </row>
    <row r="289" spans="3:3" x14ac:dyDescent="0.25">
      <c r="C289" s="16"/>
    </row>
    <row r="290" spans="3:3" x14ac:dyDescent="0.25">
      <c r="C290" s="16"/>
    </row>
    <row r="291" spans="3:3" x14ac:dyDescent="0.25">
      <c r="C291" s="16"/>
    </row>
    <row r="292" spans="3:3" x14ac:dyDescent="0.25">
      <c r="C292" s="16"/>
    </row>
    <row r="293" spans="3:3" x14ac:dyDescent="0.25">
      <c r="C293" s="16"/>
    </row>
    <row r="294" spans="3:3" x14ac:dyDescent="0.25">
      <c r="C294" s="16"/>
    </row>
    <row r="295" spans="3:3" x14ac:dyDescent="0.25">
      <c r="C295" s="16"/>
    </row>
    <row r="296" spans="3:3" x14ac:dyDescent="0.25">
      <c r="C296" s="16"/>
    </row>
    <row r="297" spans="3:3" x14ac:dyDescent="0.25">
      <c r="C297" s="16"/>
    </row>
    <row r="298" spans="3:3" x14ac:dyDescent="0.25">
      <c r="C298" s="16"/>
    </row>
    <row r="299" spans="3:3" x14ac:dyDescent="0.25">
      <c r="C299" s="16"/>
    </row>
    <row r="300" spans="3:3" x14ac:dyDescent="0.25">
      <c r="C300" s="16"/>
    </row>
    <row r="301" spans="3:3" x14ac:dyDescent="0.25">
      <c r="C301" s="16"/>
    </row>
    <row r="302" spans="3:3" x14ac:dyDescent="0.25">
      <c r="C302" s="16"/>
    </row>
    <row r="303" spans="3:3" x14ac:dyDescent="0.25">
      <c r="C303" s="16"/>
    </row>
    <row r="304" spans="3:3" x14ac:dyDescent="0.25">
      <c r="C304" s="16"/>
    </row>
    <row r="305" spans="3:3" x14ac:dyDescent="0.25">
      <c r="C305" s="16"/>
    </row>
    <row r="306" spans="3:3" x14ac:dyDescent="0.25">
      <c r="C306" s="16"/>
    </row>
    <row r="307" spans="3:3" x14ac:dyDescent="0.25">
      <c r="C307" s="16"/>
    </row>
    <row r="308" spans="3:3" x14ac:dyDescent="0.25">
      <c r="C308" s="16"/>
    </row>
    <row r="309" spans="3:3" x14ac:dyDescent="0.25">
      <c r="C309" s="16"/>
    </row>
    <row r="310" spans="3:3" x14ac:dyDescent="0.25">
      <c r="C310" s="16"/>
    </row>
    <row r="311" spans="3:3" x14ac:dyDescent="0.25">
      <c r="C311" s="16"/>
    </row>
    <row r="312" spans="3:3" x14ac:dyDescent="0.25">
      <c r="C312" s="16"/>
    </row>
    <row r="313" spans="3:3" x14ac:dyDescent="0.25">
      <c r="C313" s="16"/>
    </row>
    <row r="314" spans="3:3" x14ac:dyDescent="0.25">
      <c r="C314" s="16"/>
    </row>
    <row r="315" spans="3:3" x14ac:dyDescent="0.25">
      <c r="C315" s="16"/>
    </row>
    <row r="316" spans="3:3" x14ac:dyDescent="0.25">
      <c r="C316" s="16"/>
    </row>
    <row r="317" spans="3:3" x14ac:dyDescent="0.25">
      <c r="C317" s="16"/>
    </row>
    <row r="318" spans="3:3" x14ac:dyDescent="0.25">
      <c r="C318" s="16"/>
    </row>
    <row r="319" spans="3:3" x14ac:dyDescent="0.25">
      <c r="C319" s="16"/>
    </row>
    <row r="320" spans="3:3" x14ac:dyDescent="0.25">
      <c r="C320" s="16"/>
    </row>
    <row r="321" spans="3:3" x14ac:dyDescent="0.25">
      <c r="C321" s="16"/>
    </row>
    <row r="322" spans="3:3" x14ac:dyDescent="0.25">
      <c r="C322" s="16"/>
    </row>
    <row r="323" spans="3:3" x14ac:dyDescent="0.25">
      <c r="C323" s="16"/>
    </row>
    <row r="324" spans="3:3" x14ac:dyDescent="0.25">
      <c r="C324" s="16"/>
    </row>
    <row r="325" spans="3:3" x14ac:dyDescent="0.25">
      <c r="C325" s="16"/>
    </row>
    <row r="326" spans="3:3" x14ac:dyDescent="0.25">
      <c r="C326" s="16"/>
    </row>
    <row r="327" spans="3:3" x14ac:dyDescent="0.25">
      <c r="C327" s="16"/>
    </row>
    <row r="328" spans="3:3" x14ac:dyDescent="0.25">
      <c r="C328" s="16"/>
    </row>
    <row r="329" spans="3:3" x14ac:dyDescent="0.25">
      <c r="C329" s="16"/>
    </row>
    <row r="330" spans="3:3" x14ac:dyDescent="0.25">
      <c r="C330" s="16"/>
    </row>
    <row r="331" spans="3:3" x14ac:dyDescent="0.25">
      <c r="C331" s="16"/>
    </row>
    <row r="332" spans="3:3" x14ac:dyDescent="0.25">
      <c r="C332" s="16"/>
    </row>
    <row r="333" spans="3:3" x14ac:dyDescent="0.25">
      <c r="C333" s="16"/>
    </row>
    <row r="334" spans="3:3" x14ac:dyDescent="0.25">
      <c r="C334" s="16"/>
    </row>
    <row r="335" spans="3:3" x14ac:dyDescent="0.25">
      <c r="C335" s="16"/>
    </row>
    <row r="336" spans="3:3" x14ac:dyDescent="0.25">
      <c r="C336" s="16"/>
    </row>
  </sheetData>
  <mergeCells count="1">
    <mergeCell ref="A1:C1"/>
  </mergeCells>
  <phoneticPr fontId="26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showGridLines="0" zoomScale="7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10" sqref="A10"/>
    </sheetView>
  </sheetViews>
  <sheetFormatPr defaultRowHeight="13.2" x14ac:dyDescent="0.25"/>
  <cols>
    <col min="1" max="1" width="30.6640625" bestFit="1" customWidth="1"/>
    <col min="2" max="2" width="10.5546875" bestFit="1" customWidth="1"/>
    <col min="3" max="3" width="12" bestFit="1" customWidth="1"/>
    <col min="4" max="4" width="10" bestFit="1" customWidth="1"/>
    <col min="5" max="5" width="12.33203125" bestFit="1" customWidth="1"/>
    <col min="6" max="6" width="11" bestFit="1" customWidth="1"/>
    <col min="7" max="7" width="10.88671875" bestFit="1" customWidth="1"/>
    <col min="8" max="8" width="12.109375" bestFit="1" customWidth="1"/>
    <col min="9" max="9" width="10.44140625" bestFit="1" customWidth="1"/>
    <col min="10" max="10" width="8.88671875" customWidth="1"/>
    <col min="11" max="11" width="12.109375" bestFit="1" customWidth="1"/>
    <col min="12" max="12" width="10" bestFit="1" customWidth="1"/>
    <col min="13" max="13" width="8.88671875" customWidth="1"/>
    <col min="14" max="14" width="12.109375" bestFit="1" customWidth="1"/>
    <col min="15" max="15" width="10" bestFit="1" customWidth="1"/>
    <col min="16" max="16" width="8.88671875" customWidth="1"/>
    <col min="17" max="17" width="12.109375" bestFit="1" customWidth="1"/>
    <col min="18" max="18" width="10.44140625" bestFit="1" customWidth="1"/>
    <col min="19" max="19" width="8.88671875" customWidth="1"/>
    <col min="20" max="20" width="12.109375" bestFit="1" customWidth="1"/>
    <col min="21" max="21" width="10.44140625" bestFit="1" customWidth="1"/>
    <col min="22" max="22" width="8.88671875" customWidth="1"/>
    <col min="23" max="23" width="12.109375" bestFit="1" customWidth="1"/>
    <col min="24" max="24" width="10.44140625" bestFit="1" customWidth="1"/>
    <col min="25" max="25" width="8.88671875" customWidth="1"/>
    <col min="26" max="26" width="12.109375" bestFit="1" customWidth="1"/>
    <col min="27" max="27" width="10.44140625" bestFit="1" customWidth="1"/>
    <col min="28" max="28" width="8.88671875" customWidth="1"/>
    <col min="29" max="29" width="12.109375" bestFit="1" customWidth="1"/>
    <col min="30" max="30" width="10.44140625" bestFit="1" customWidth="1"/>
    <col min="31" max="31" width="8.88671875" customWidth="1"/>
    <col min="32" max="32" width="12.109375" bestFit="1" customWidth="1"/>
    <col min="33" max="34" width="10.44140625" bestFit="1" customWidth="1"/>
    <col min="35" max="35" width="8.88671875" customWidth="1"/>
    <col min="36" max="36" width="10.44140625" bestFit="1" customWidth="1"/>
    <col min="37" max="38" width="8.88671875" customWidth="1"/>
    <col min="39" max="39" width="10.44140625" bestFit="1" customWidth="1"/>
  </cols>
  <sheetData>
    <row r="1" spans="1:39" ht="18" thickBot="1" x14ac:dyDescent="0.35">
      <c r="A1" s="151" t="s">
        <v>51</v>
      </c>
      <c r="B1" t="s">
        <v>89</v>
      </c>
      <c r="C1" s="168">
        <f>Payroll!D1</f>
        <v>36892</v>
      </c>
    </row>
    <row r="2" spans="1:39" x14ac:dyDescent="0.25">
      <c r="B2" s="3"/>
      <c r="C2" s="4"/>
      <c r="D2" s="2"/>
      <c r="E2" s="2"/>
      <c r="F2" s="1"/>
      <c r="G2" s="1"/>
      <c r="H2" s="1"/>
      <c r="I2" s="5"/>
      <c r="J2" s="1"/>
      <c r="K2" s="1"/>
      <c r="L2" s="1"/>
      <c r="M2" s="1"/>
      <c r="N2" s="1"/>
    </row>
    <row r="3" spans="1:39" x14ac:dyDescent="0.25">
      <c r="A3" s="173"/>
      <c r="B3" s="167" t="s">
        <v>16</v>
      </c>
      <c r="C3" s="167" t="s">
        <v>18</v>
      </c>
      <c r="D3" s="168">
        <f>C1</f>
        <v>36892</v>
      </c>
      <c r="E3" s="168">
        <f t="shared" ref="E3:AF3" si="0">D3+31</f>
        <v>36923</v>
      </c>
      <c r="F3" s="168">
        <f t="shared" si="0"/>
        <v>36954</v>
      </c>
      <c r="G3" s="168">
        <f t="shared" si="0"/>
        <v>36985</v>
      </c>
      <c r="H3" s="168">
        <f t="shared" si="0"/>
        <v>37016</v>
      </c>
      <c r="I3" s="168">
        <f t="shared" si="0"/>
        <v>37047</v>
      </c>
      <c r="J3" s="168">
        <f t="shared" si="0"/>
        <v>37078</v>
      </c>
      <c r="K3" s="168">
        <f t="shared" si="0"/>
        <v>37109</v>
      </c>
      <c r="L3" s="168">
        <f>K3+31</f>
        <v>37140</v>
      </c>
      <c r="M3" s="168">
        <f t="shared" si="0"/>
        <v>37171</v>
      </c>
      <c r="N3" s="168">
        <f t="shared" si="0"/>
        <v>37202</v>
      </c>
      <c r="O3" s="168">
        <f t="shared" si="0"/>
        <v>37233</v>
      </c>
      <c r="P3" s="168">
        <f t="shared" si="0"/>
        <v>37264</v>
      </c>
      <c r="Q3" s="168">
        <f t="shared" si="0"/>
        <v>37295</v>
      </c>
      <c r="R3" s="168">
        <f t="shared" si="0"/>
        <v>37326</v>
      </c>
      <c r="S3" s="168">
        <f t="shared" si="0"/>
        <v>37357</v>
      </c>
      <c r="T3" s="168">
        <f t="shared" si="0"/>
        <v>37388</v>
      </c>
      <c r="U3" s="168">
        <f t="shared" si="0"/>
        <v>37419</v>
      </c>
      <c r="V3" s="168">
        <f t="shared" si="0"/>
        <v>37450</v>
      </c>
      <c r="W3" s="168">
        <f t="shared" si="0"/>
        <v>37481</v>
      </c>
      <c r="X3" s="168">
        <f t="shared" si="0"/>
        <v>37512</v>
      </c>
      <c r="Y3" s="168">
        <f t="shared" si="0"/>
        <v>37543</v>
      </c>
      <c r="Z3" s="168">
        <f t="shared" si="0"/>
        <v>37574</v>
      </c>
      <c r="AA3" s="168">
        <f t="shared" si="0"/>
        <v>37605</v>
      </c>
      <c r="AB3" s="168">
        <f t="shared" si="0"/>
        <v>37636</v>
      </c>
      <c r="AC3" s="168">
        <f t="shared" si="0"/>
        <v>37667</v>
      </c>
      <c r="AD3" s="168">
        <f t="shared" si="0"/>
        <v>37698</v>
      </c>
      <c r="AE3" s="168">
        <f t="shared" si="0"/>
        <v>37729</v>
      </c>
      <c r="AF3" s="168">
        <f t="shared" si="0"/>
        <v>37760</v>
      </c>
      <c r="AG3" s="168">
        <f t="shared" ref="AG3:AM3" si="1">AF3+31</f>
        <v>37791</v>
      </c>
      <c r="AH3" s="168">
        <f t="shared" si="1"/>
        <v>37822</v>
      </c>
      <c r="AI3" s="168">
        <f t="shared" si="1"/>
        <v>37853</v>
      </c>
      <c r="AJ3" s="168">
        <f t="shared" si="1"/>
        <v>37884</v>
      </c>
      <c r="AK3" s="168">
        <f t="shared" si="1"/>
        <v>37915</v>
      </c>
      <c r="AL3" s="168">
        <f t="shared" si="1"/>
        <v>37946</v>
      </c>
      <c r="AM3" s="168">
        <f t="shared" si="1"/>
        <v>37977</v>
      </c>
    </row>
    <row r="4" spans="1:39" x14ac:dyDescent="0.25">
      <c r="A4" s="1" t="s">
        <v>62</v>
      </c>
      <c r="B4" s="35"/>
      <c r="C4" s="35">
        <f>SUM(D4:AM4)</f>
        <v>770000</v>
      </c>
      <c r="D4" s="35">
        <v>5000</v>
      </c>
      <c r="E4" s="35">
        <v>10000</v>
      </c>
      <c r="F4" s="35">
        <v>10000</v>
      </c>
      <c r="G4" s="35">
        <v>10000</v>
      </c>
      <c r="H4" s="35">
        <v>10000</v>
      </c>
      <c r="I4" s="35">
        <v>15000</v>
      </c>
      <c r="J4" s="35">
        <v>15000</v>
      </c>
      <c r="K4" s="35">
        <v>15000</v>
      </c>
      <c r="L4" s="35">
        <v>15000</v>
      </c>
      <c r="M4" s="35">
        <v>15000</v>
      </c>
      <c r="N4" s="35">
        <v>25000</v>
      </c>
      <c r="O4" s="35">
        <v>25000</v>
      </c>
      <c r="P4" s="35">
        <v>25000</v>
      </c>
      <c r="Q4" s="35">
        <v>25000</v>
      </c>
      <c r="R4" s="35">
        <v>25000</v>
      </c>
      <c r="S4" s="35">
        <v>25000</v>
      </c>
      <c r="T4" s="35">
        <v>25000</v>
      </c>
      <c r="U4" s="35">
        <v>25000</v>
      </c>
      <c r="V4" s="35">
        <v>25000</v>
      </c>
      <c r="W4" s="35">
        <v>25000</v>
      </c>
      <c r="X4" s="35">
        <v>25000</v>
      </c>
      <c r="Y4" s="35">
        <v>25000</v>
      </c>
      <c r="Z4" s="35">
        <v>25000</v>
      </c>
      <c r="AA4" s="35">
        <v>25000</v>
      </c>
      <c r="AB4" s="35">
        <v>25000</v>
      </c>
      <c r="AC4" s="35">
        <v>25000</v>
      </c>
      <c r="AD4" s="35">
        <v>25000</v>
      </c>
      <c r="AE4" s="35">
        <v>25000</v>
      </c>
      <c r="AF4" s="35">
        <v>25000</v>
      </c>
      <c r="AG4" s="35">
        <v>25000</v>
      </c>
      <c r="AH4" s="35">
        <v>25000</v>
      </c>
      <c r="AI4" s="35">
        <v>25000</v>
      </c>
      <c r="AJ4" s="35">
        <v>25000</v>
      </c>
      <c r="AK4" s="35">
        <v>25000</v>
      </c>
      <c r="AL4" s="35">
        <v>25000</v>
      </c>
      <c r="AM4" s="35">
        <v>25000</v>
      </c>
    </row>
    <row r="5" spans="1:39" x14ac:dyDescent="0.25">
      <c r="A5" s="1" t="s">
        <v>38</v>
      </c>
      <c r="B5" s="37">
        <v>500</v>
      </c>
      <c r="C5" s="35">
        <f t="shared" ref="C5:C26" si="2">SUM(D5:AM5)</f>
        <v>18000</v>
      </c>
      <c r="D5" s="37">
        <f t="shared" ref="D5:U5" si="3">$B5</f>
        <v>500</v>
      </c>
      <c r="E5" s="37">
        <f t="shared" si="3"/>
        <v>500</v>
      </c>
      <c r="F5" s="37">
        <f t="shared" si="3"/>
        <v>500</v>
      </c>
      <c r="G5" s="37">
        <f t="shared" si="3"/>
        <v>500</v>
      </c>
      <c r="H5" s="37">
        <f t="shared" si="3"/>
        <v>500</v>
      </c>
      <c r="I5" s="37">
        <f t="shared" si="3"/>
        <v>500</v>
      </c>
      <c r="J5" s="37">
        <f t="shared" si="3"/>
        <v>500</v>
      </c>
      <c r="K5" s="37">
        <f t="shared" si="3"/>
        <v>500</v>
      </c>
      <c r="L5" s="37">
        <f t="shared" si="3"/>
        <v>500</v>
      </c>
      <c r="M5" s="37">
        <f t="shared" si="3"/>
        <v>500</v>
      </c>
      <c r="N5" s="37">
        <f t="shared" si="3"/>
        <v>500</v>
      </c>
      <c r="O5" s="37">
        <f t="shared" si="3"/>
        <v>500</v>
      </c>
      <c r="P5" s="37">
        <f t="shared" si="3"/>
        <v>500</v>
      </c>
      <c r="Q5" s="37">
        <f t="shared" si="3"/>
        <v>500</v>
      </c>
      <c r="R5" s="37">
        <f t="shared" si="3"/>
        <v>500</v>
      </c>
      <c r="S5" s="37">
        <f t="shared" si="3"/>
        <v>500</v>
      </c>
      <c r="T5" s="37">
        <f t="shared" si="3"/>
        <v>500</v>
      </c>
      <c r="U5" s="37">
        <f t="shared" si="3"/>
        <v>500</v>
      </c>
      <c r="V5" s="37">
        <f t="shared" ref="U5:AM8" si="4">$B5</f>
        <v>500</v>
      </c>
      <c r="W5" s="37">
        <f t="shared" si="4"/>
        <v>500</v>
      </c>
      <c r="X5" s="37">
        <f t="shared" si="4"/>
        <v>500</v>
      </c>
      <c r="Y5" s="37">
        <f t="shared" si="4"/>
        <v>500</v>
      </c>
      <c r="Z5" s="37">
        <f t="shared" si="4"/>
        <v>500</v>
      </c>
      <c r="AA5" s="37">
        <f t="shared" si="4"/>
        <v>500</v>
      </c>
      <c r="AB5" s="37">
        <f t="shared" si="4"/>
        <v>500</v>
      </c>
      <c r="AC5" s="37">
        <f t="shared" si="4"/>
        <v>500</v>
      </c>
      <c r="AD5" s="37">
        <f t="shared" si="4"/>
        <v>500</v>
      </c>
      <c r="AE5" s="37">
        <f t="shared" si="4"/>
        <v>500</v>
      </c>
      <c r="AF5" s="37">
        <f t="shared" si="4"/>
        <v>500</v>
      </c>
      <c r="AG5" s="37">
        <f t="shared" si="4"/>
        <v>500</v>
      </c>
      <c r="AH5" s="37">
        <f t="shared" si="4"/>
        <v>500</v>
      </c>
      <c r="AI5" s="37">
        <f t="shared" si="4"/>
        <v>500</v>
      </c>
      <c r="AJ5" s="37">
        <f t="shared" si="4"/>
        <v>500</v>
      </c>
      <c r="AK5" s="37">
        <f t="shared" si="4"/>
        <v>500</v>
      </c>
      <c r="AL5" s="37">
        <f t="shared" si="4"/>
        <v>500</v>
      </c>
      <c r="AM5" s="37">
        <f t="shared" si="4"/>
        <v>500</v>
      </c>
    </row>
    <row r="6" spans="1:39" x14ac:dyDescent="0.25">
      <c r="A6" s="1" t="s">
        <v>39</v>
      </c>
      <c r="B6" s="37"/>
      <c r="C6" s="35">
        <f t="shared" si="2"/>
        <v>1900000</v>
      </c>
      <c r="D6" s="37"/>
      <c r="E6" s="37"/>
      <c r="F6" s="37"/>
      <c r="G6" s="37"/>
      <c r="H6" s="37"/>
      <c r="I6" s="37">
        <v>10000</v>
      </c>
      <c r="J6" s="37">
        <v>15000</v>
      </c>
      <c r="K6" s="37">
        <v>25000</v>
      </c>
      <c r="L6" s="37">
        <v>35000</v>
      </c>
      <c r="M6" s="37">
        <v>45000</v>
      </c>
      <c r="N6" s="37">
        <v>45000</v>
      </c>
      <c r="O6" s="37">
        <v>45000</v>
      </c>
      <c r="P6" s="37">
        <v>55000</v>
      </c>
      <c r="Q6" s="37">
        <v>55000</v>
      </c>
      <c r="R6" s="37">
        <v>55000</v>
      </c>
      <c r="S6" s="37">
        <v>55000</v>
      </c>
      <c r="T6" s="37">
        <v>55000</v>
      </c>
      <c r="U6" s="37">
        <v>55000</v>
      </c>
      <c r="V6" s="37">
        <v>75000</v>
      </c>
      <c r="W6" s="37">
        <v>75000</v>
      </c>
      <c r="X6" s="37">
        <v>75000</v>
      </c>
      <c r="Y6" s="37">
        <v>75000</v>
      </c>
      <c r="Z6" s="37">
        <v>75000</v>
      </c>
      <c r="AA6" s="37">
        <v>75000</v>
      </c>
      <c r="AB6" s="37">
        <v>75000</v>
      </c>
      <c r="AC6" s="37">
        <v>75000</v>
      </c>
      <c r="AD6" s="37">
        <v>75000</v>
      </c>
      <c r="AE6" s="37">
        <v>75000</v>
      </c>
      <c r="AF6" s="37">
        <v>75000</v>
      </c>
      <c r="AG6" s="37">
        <v>75000</v>
      </c>
      <c r="AH6" s="37">
        <v>75000</v>
      </c>
      <c r="AI6" s="37">
        <v>75000</v>
      </c>
      <c r="AJ6" s="37">
        <v>75000</v>
      </c>
      <c r="AK6" s="37">
        <v>75000</v>
      </c>
      <c r="AL6" s="37">
        <v>75000</v>
      </c>
      <c r="AM6" s="37">
        <v>75000</v>
      </c>
    </row>
    <row r="7" spans="1:39" x14ac:dyDescent="0.25">
      <c r="A7" s="1" t="s">
        <v>40</v>
      </c>
      <c r="B7" s="37">
        <v>1000</v>
      </c>
      <c r="C7" s="35">
        <f t="shared" si="2"/>
        <v>36000</v>
      </c>
      <c r="D7" s="37">
        <f t="shared" ref="D7:L8" si="5">$B7</f>
        <v>1000</v>
      </c>
      <c r="E7" s="37">
        <f t="shared" si="5"/>
        <v>1000</v>
      </c>
      <c r="F7" s="37">
        <f t="shared" si="5"/>
        <v>1000</v>
      </c>
      <c r="G7" s="37">
        <f t="shared" si="5"/>
        <v>1000</v>
      </c>
      <c r="H7" s="37">
        <f t="shared" si="5"/>
        <v>1000</v>
      </c>
      <c r="I7" s="37">
        <f t="shared" si="5"/>
        <v>1000</v>
      </c>
      <c r="J7" s="37">
        <f t="shared" si="5"/>
        <v>1000</v>
      </c>
      <c r="K7" s="37">
        <f t="shared" si="5"/>
        <v>1000</v>
      </c>
      <c r="L7" s="37">
        <f t="shared" si="5"/>
        <v>1000</v>
      </c>
      <c r="M7" s="37">
        <f t="shared" ref="M7:T8" si="6">$B7</f>
        <v>1000</v>
      </c>
      <c r="N7" s="37">
        <f t="shared" si="6"/>
        <v>1000</v>
      </c>
      <c r="O7" s="37">
        <f t="shared" si="6"/>
        <v>1000</v>
      </c>
      <c r="P7" s="37">
        <f t="shared" si="6"/>
        <v>1000</v>
      </c>
      <c r="Q7" s="37">
        <f t="shared" si="6"/>
        <v>1000</v>
      </c>
      <c r="R7" s="37">
        <f t="shared" si="6"/>
        <v>1000</v>
      </c>
      <c r="S7" s="37">
        <f t="shared" si="6"/>
        <v>1000</v>
      </c>
      <c r="T7" s="37">
        <f t="shared" si="6"/>
        <v>1000</v>
      </c>
      <c r="U7" s="37">
        <f t="shared" si="4"/>
        <v>1000</v>
      </c>
      <c r="V7" s="37">
        <f t="shared" si="4"/>
        <v>1000</v>
      </c>
      <c r="W7" s="37">
        <f t="shared" si="4"/>
        <v>1000</v>
      </c>
      <c r="X7" s="37">
        <f t="shared" si="4"/>
        <v>1000</v>
      </c>
      <c r="Y7" s="37">
        <f t="shared" si="4"/>
        <v>1000</v>
      </c>
      <c r="Z7" s="37">
        <f t="shared" si="4"/>
        <v>1000</v>
      </c>
      <c r="AA7" s="37">
        <f t="shared" si="4"/>
        <v>1000</v>
      </c>
      <c r="AB7" s="37">
        <f t="shared" si="4"/>
        <v>1000</v>
      </c>
      <c r="AC7" s="37">
        <f t="shared" si="4"/>
        <v>1000</v>
      </c>
      <c r="AD7" s="37">
        <f t="shared" si="4"/>
        <v>1000</v>
      </c>
      <c r="AE7" s="37">
        <f t="shared" si="4"/>
        <v>1000</v>
      </c>
      <c r="AF7" s="37">
        <f t="shared" si="4"/>
        <v>1000</v>
      </c>
      <c r="AG7" s="37">
        <f t="shared" si="4"/>
        <v>1000</v>
      </c>
      <c r="AH7" s="37">
        <f t="shared" si="4"/>
        <v>1000</v>
      </c>
      <c r="AI7" s="37">
        <f t="shared" si="4"/>
        <v>1000</v>
      </c>
      <c r="AJ7" s="37">
        <f t="shared" si="4"/>
        <v>1000</v>
      </c>
      <c r="AK7" s="37">
        <f t="shared" si="4"/>
        <v>1000</v>
      </c>
      <c r="AL7" s="37">
        <f t="shared" si="4"/>
        <v>1000</v>
      </c>
      <c r="AM7" s="37">
        <f t="shared" si="4"/>
        <v>1000</v>
      </c>
    </row>
    <row r="8" spans="1:39" x14ac:dyDescent="0.25">
      <c r="A8" s="1" t="s">
        <v>129</v>
      </c>
      <c r="B8" s="37">
        <v>1000</v>
      </c>
      <c r="C8" s="35">
        <f t="shared" si="2"/>
        <v>36000</v>
      </c>
      <c r="D8" s="37">
        <f t="shared" si="5"/>
        <v>1000</v>
      </c>
      <c r="E8" s="37">
        <f t="shared" si="5"/>
        <v>1000</v>
      </c>
      <c r="F8" s="37">
        <f t="shared" si="5"/>
        <v>1000</v>
      </c>
      <c r="G8" s="37">
        <f t="shared" si="5"/>
        <v>1000</v>
      </c>
      <c r="H8" s="37">
        <f t="shared" si="5"/>
        <v>1000</v>
      </c>
      <c r="I8" s="37">
        <f t="shared" si="5"/>
        <v>1000</v>
      </c>
      <c r="J8" s="37">
        <f t="shared" si="5"/>
        <v>1000</v>
      </c>
      <c r="K8" s="37">
        <f t="shared" si="5"/>
        <v>1000</v>
      </c>
      <c r="L8" s="37">
        <f t="shared" si="5"/>
        <v>1000</v>
      </c>
      <c r="M8" s="37">
        <f t="shared" si="6"/>
        <v>1000</v>
      </c>
      <c r="N8" s="37">
        <f t="shared" si="6"/>
        <v>1000</v>
      </c>
      <c r="O8" s="37">
        <f t="shared" si="6"/>
        <v>1000</v>
      </c>
      <c r="P8" s="37">
        <f t="shared" si="6"/>
        <v>1000</v>
      </c>
      <c r="Q8" s="37">
        <f t="shared" si="6"/>
        <v>1000</v>
      </c>
      <c r="R8" s="37">
        <f t="shared" si="6"/>
        <v>1000</v>
      </c>
      <c r="S8" s="37">
        <f t="shared" si="6"/>
        <v>1000</v>
      </c>
      <c r="T8" s="37">
        <f t="shared" si="6"/>
        <v>1000</v>
      </c>
      <c r="U8" s="37">
        <f t="shared" si="4"/>
        <v>1000</v>
      </c>
      <c r="V8" s="37">
        <f t="shared" si="4"/>
        <v>1000</v>
      </c>
      <c r="W8" s="37">
        <f t="shared" si="4"/>
        <v>1000</v>
      </c>
      <c r="X8" s="37">
        <f t="shared" si="4"/>
        <v>1000</v>
      </c>
      <c r="Y8" s="37">
        <f t="shared" si="4"/>
        <v>1000</v>
      </c>
      <c r="Z8" s="37">
        <f t="shared" si="4"/>
        <v>1000</v>
      </c>
      <c r="AA8" s="37">
        <f t="shared" si="4"/>
        <v>1000</v>
      </c>
      <c r="AB8" s="37">
        <f t="shared" si="4"/>
        <v>1000</v>
      </c>
      <c r="AC8" s="37">
        <f t="shared" si="4"/>
        <v>1000</v>
      </c>
      <c r="AD8" s="37">
        <f t="shared" si="4"/>
        <v>1000</v>
      </c>
      <c r="AE8" s="37">
        <f t="shared" si="4"/>
        <v>1000</v>
      </c>
      <c r="AF8" s="37">
        <f t="shared" si="4"/>
        <v>1000</v>
      </c>
      <c r="AG8" s="37">
        <f t="shared" si="4"/>
        <v>1000</v>
      </c>
      <c r="AH8" s="37">
        <f t="shared" si="4"/>
        <v>1000</v>
      </c>
      <c r="AI8" s="37">
        <f t="shared" si="4"/>
        <v>1000</v>
      </c>
      <c r="AJ8" s="37">
        <f t="shared" si="4"/>
        <v>1000</v>
      </c>
      <c r="AK8" s="37">
        <f t="shared" si="4"/>
        <v>1000</v>
      </c>
      <c r="AL8" s="37">
        <f t="shared" si="4"/>
        <v>1000</v>
      </c>
      <c r="AM8" s="37">
        <f t="shared" si="4"/>
        <v>1000</v>
      </c>
    </row>
    <row r="9" spans="1:39" x14ac:dyDescent="0.25">
      <c r="A9" s="1"/>
      <c r="B9" s="37"/>
      <c r="C9" s="35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</row>
    <row r="10" spans="1:39" x14ac:dyDescent="0.25">
      <c r="A10" s="1" t="s">
        <v>123</v>
      </c>
      <c r="B10" s="37"/>
      <c r="C10" s="35">
        <f t="shared" si="2"/>
        <v>600000</v>
      </c>
      <c r="D10" s="37">
        <v>100000</v>
      </c>
      <c r="E10" s="37">
        <v>100000</v>
      </c>
      <c r="F10" s="37">
        <v>100000</v>
      </c>
      <c r="G10" s="37">
        <v>100000</v>
      </c>
      <c r="H10" s="37">
        <v>100000</v>
      </c>
      <c r="I10" s="37">
        <v>50000</v>
      </c>
      <c r="J10" s="37">
        <v>50000</v>
      </c>
      <c r="K10" s="37"/>
      <c r="L10" s="37"/>
      <c r="M10" s="37"/>
      <c r="N10" s="37"/>
    </row>
    <row r="11" spans="1:39" x14ac:dyDescent="0.25">
      <c r="A11" s="1" t="s">
        <v>124</v>
      </c>
      <c r="B11" s="37"/>
      <c r="C11" s="35">
        <f>SUM(D11:AM11)</f>
        <v>1150000</v>
      </c>
      <c r="D11" s="37"/>
      <c r="E11" s="37"/>
      <c r="F11" s="37"/>
      <c r="G11" s="37"/>
      <c r="H11" s="37"/>
      <c r="I11" s="37"/>
      <c r="J11" s="37">
        <v>50000</v>
      </c>
      <c r="K11" s="37">
        <v>50000</v>
      </c>
      <c r="L11" s="37">
        <v>50000</v>
      </c>
      <c r="M11" s="37">
        <v>50000</v>
      </c>
      <c r="N11" s="37">
        <v>50000</v>
      </c>
      <c r="O11" s="37">
        <v>50000</v>
      </c>
      <c r="Q11" s="37">
        <v>50000</v>
      </c>
      <c r="S11" s="37">
        <v>50000</v>
      </c>
      <c r="U11" s="37">
        <v>50000</v>
      </c>
      <c r="V11" s="37">
        <v>100000</v>
      </c>
      <c r="W11" s="37">
        <v>100000</v>
      </c>
      <c r="X11" s="37">
        <v>100000</v>
      </c>
      <c r="Y11" s="37">
        <v>50000</v>
      </c>
      <c r="AA11" s="37">
        <v>50000</v>
      </c>
      <c r="AC11" s="37">
        <v>50000</v>
      </c>
      <c r="AE11" s="37">
        <v>50000</v>
      </c>
      <c r="AG11" s="37">
        <v>50000</v>
      </c>
      <c r="AI11" s="37">
        <v>50000</v>
      </c>
      <c r="AK11" s="37">
        <v>50000</v>
      </c>
      <c r="AM11" s="37">
        <v>50000</v>
      </c>
    </row>
    <row r="12" spans="1:39" x14ac:dyDescent="0.25">
      <c r="A12" s="1" t="s">
        <v>125</v>
      </c>
      <c r="B12" s="37"/>
      <c r="C12" s="35">
        <f>SUM(D12:AM12)</f>
        <v>550000</v>
      </c>
      <c r="D12" s="37"/>
      <c r="E12" s="37">
        <v>75000</v>
      </c>
      <c r="F12" s="37">
        <v>75000</v>
      </c>
      <c r="G12" s="37">
        <v>75000</v>
      </c>
      <c r="H12" s="37">
        <v>50000</v>
      </c>
      <c r="I12" s="37">
        <v>75000</v>
      </c>
      <c r="J12" s="37">
        <v>50000</v>
      </c>
      <c r="K12" s="37">
        <v>75000</v>
      </c>
      <c r="L12" s="37"/>
      <c r="M12" s="37">
        <v>75000</v>
      </c>
      <c r="N12" s="37"/>
    </row>
    <row r="13" spans="1:39" x14ac:dyDescent="0.25">
      <c r="A13" s="1" t="s">
        <v>126</v>
      </c>
      <c r="B13" s="37"/>
      <c r="C13" s="35">
        <f>SUM(D13:AM13)</f>
        <v>700000</v>
      </c>
      <c r="D13" s="37"/>
      <c r="E13" s="37"/>
      <c r="F13" s="37"/>
      <c r="G13" s="37"/>
      <c r="H13" s="37"/>
      <c r="I13" s="37"/>
      <c r="J13" s="37"/>
      <c r="K13" s="37">
        <v>35000</v>
      </c>
      <c r="L13" s="37">
        <v>35000</v>
      </c>
      <c r="M13" s="37">
        <v>35000</v>
      </c>
      <c r="N13" s="37">
        <v>35000</v>
      </c>
      <c r="O13" s="37">
        <v>35000</v>
      </c>
      <c r="P13" s="37">
        <v>35000</v>
      </c>
      <c r="Q13" s="37">
        <v>35000</v>
      </c>
      <c r="S13" s="37">
        <v>35000</v>
      </c>
      <c r="U13" s="37">
        <v>35000</v>
      </c>
      <c r="W13" s="37">
        <v>35000</v>
      </c>
      <c r="X13" s="37">
        <v>35000</v>
      </c>
      <c r="Y13" s="37">
        <v>35000</v>
      </c>
      <c r="Z13" s="37">
        <v>35000</v>
      </c>
      <c r="AA13" s="37">
        <v>35000</v>
      </c>
      <c r="AC13" s="37">
        <v>35000</v>
      </c>
      <c r="AE13" s="37">
        <v>35000</v>
      </c>
      <c r="AG13" s="37">
        <v>35000</v>
      </c>
      <c r="AI13" s="37">
        <v>35000</v>
      </c>
      <c r="AK13" s="37">
        <v>35000</v>
      </c>
      <c r="AM13" s="37">
        <v>35000</v>
      </c>
    </row>
    <row r="14" spans="1:39" x14ac:dyDescent="0.25">
      <c r="A14" s="1"/>
      <c r="B14" s="37"/>
      <c r="C14" s="35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S14" s="37"/>
      <c r="U14" s="37"/>
      <c r="W14" s="37"/>
      <c r="X14" s="37"/>
      <c r="Y14" s="37"/>
      <c r="Z14" s="37"/>
      <c r="AA14" s="37"/>
      <c r="AC14" s="37"/>
      <c r="AE14" s="37"/>
      <c r="AG14" s="37"/>
      <c r="AI14" s="37"/>
      <c r="AK14" s="37"/>
      <c r="AM14" s="37"/>
    </row>
    <row r="15" spans="1:39" x14ac:dyDescent="0.25">
      <c r="A15" s="97" t="s">
        <v>42</v>
      </c>
      <c r="B15" s="37"/>
      <c r="C15" s="35">
        <f t="shared" si="2"/>
        <v>550000</v>
      </c>
      <c r="D15" s="37"/>
      <c r="E15" s="37"/>
      <c r="F15" s="37"/>
      <c r="G15" s="37"/>
      <c r="H15" s="37"/>
      <c r="I15" s="37">
        <v>5000</v>
      </c>
      <c r="J15" s="37">
        <v>5000</v>
      </c>
      <c r="K15" s="37">
        <v>5000</v>
      </c>
      <c r="L15" s="37">
        <v>10000</v>
      </c>
      <c r="M15" s="37">
        <v>10000</v>
      </c>
      <c r="N15" s="37">
        <v>10000</v>
      </c>
      <c r="O15" s="37">
        <v>10000</v>
      </c>
      <c r="P15" s="37">
        <v>10000</v>
      </c>
      <c r="Q15" s="37">
        <v>10000</v>
      </c>
      <c r="R15" s="37">
        <v>10000</v>
      </c>
      <c r="S15" s="37">
        <v>10000</v>
      </c>
      <c r="T15" s="37">
        <v>10000</v>
      </c>
      <c r="U15" s="37">
        <v>10000</v>
      </c>
      <c r="V15" s="37">
        <v>10000</v>
      </c>
      <c r="W15" s="37">
        <v>25000</v>
      </c>
      <c r="X15" s="37">
        <v>25000</v>
      </c>
      <c r="Y15" s="37">
        <v>25000</v>
      </c>
      <c r="Z15" s="37">
        <v>25000</v>
      </c>
      <c r="AA15" s="37">
        <v>25000</v>
      </c>
      <c r="AB15" s="37">
        <v>25000</v>
      </c>
      <c r="AC15" s="37">
        <v>25000</v>
      </c>
      <c r="AD15" s="37">
        <v>25000</v>
      </c>
      <c r="AE15" s="37">
        <v>25000</v>
      </c>
      <c r="AF15" s="37">
        <v>25000</v>
      </c>
      <c r="AG15" s="37">
        <v>25000</v>
      </c>
      <c r="AH15" s="37">
        <v>25000</v>
      </c>
      <c r="AI15" s="37">
        <v>25000</v>
      </c>
      <c r="AJ15" s="37">
        <v>25000</v>
      </c>
      <c r="AK15" s="37">
        <v>25000</v>
      </c>
      <c r="AL15" s="37">
        <v>25000</v>
      </c>
      <c r="AM15" s="37">
        <v>25000</v>
      </c>
    </row>
    <row r="16" spans="1:39" x14ac:dyDescent="0.25">
      <c r="A16" s="97" t="s">
        <v>43</v>
      </c>
      <c r="B16" s="37"/>
      <c r="C16" s="35">
        <f t="shared" si="2"/>
        <v>120000</v>
      </c>
      <c r="D16" s="37">
        <v>10000</v>
      </c>
      <c r="E16" s="37">
        <v>10000</v>
      </c>
      <c r="F16" s="37">
        <v>10000</v>
      </c>
      <c r="G16" s="37">
        <v>10000</v>
      </c>
      <c r="H16" s="37">
        <v>10000</v>
      </c>
      <c r="I16" s="37">
        <v>10000</v>
      </c>
      <c r="J16" s="37">
        <v>10000</v>
      </c>
      <c r="K16" s="37">
        <v>10000</v>
      </c>
      <c r="L16" s="37">
        <v>10000</v>
      </c>
      <c r="M16" s="37">
        <v>10000</v>
      </c>
      <c r="N16" s="37">
        <v>10000</v>
      </c>
      <c r="O16" s="37">
        <v>10000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</row>
    <row r="17" spans="1:39" x14ac:dyDescent="0.25">
      <c r="A17" s="97" t="s">
        <v>3</v>
      </c>
      <c r="B17" s="37"/>
      <c r="C17" s="35">
        <f t="shared" si="2"/>
        <v>180000</v>
      </c>
      <c r="D17" s="37">
        <v>5000</v>
      </c>
      <c r="E17" s="37">
        <v>5000</v>
      </c>
      <c r="F17" s="37">
        <v>5000</v>
      </c>
      <c r="G17" s="37">
        <v>5000</v>
      </c>
      <c r="H17" s="37">
        <v>5000</v>
      </c>
      <c r="I17" s="37">
        <v>5000</v>
      </c>
      <c r="J17" s="37">
        <v>5000</v>
      </c>
      <c r="K17" s="37">
        <v>5000</v>
      </c>
      <c r="L17" s="37">
        <v>5000</v>
      </c>
      <c r="M17" s="37">
        <v>5000</v>
      </c>
      <c r="N17" s="37">
        <v>5000</v>
      </c>
      <c r="O17" s="37">
        <v>5000</v>
      </c>
      <c r="P17" s="37">
        <v>5000</v>
      </c>
      <c r="Q17" s="37">
        <v>5000</v>
      </c>
      <c r="R17" s="37">
        <v>5000</v>
      </c>
      <c r="S17" s="37">
        <v>5000</v>
      </c>
      <c r="T17" s="37">
        <v>5000</v>
      </c>
      <c r="U17" s="37">
        <v>5000</v>
      </c>
      <c r="V17" s="37">
        <v>5000</v>
      </c>
      <c r="W17" s="37">
        <v>5000</v>
      </c>
      <c r="X17" s="37">
        <v>5000</v>
      </c>
      <c r="Y17" s="37">
        <v>5000</v>
      </c>
      <c r="Z17" s="37">
        <v>5000</v>
      </c>
      <c r="AA17" s="37">
        <v>5000</v>
      </c>
      <c r="AB17" s="37">
        <v>5000</v>
      </c>
      <c r="AC17" s="37">
        <v>5000</v>
      </c>
      <c r="AD17" s="37">
        <v>5000</v>
      </c>
      <c r="AE17" s="37">
        <v>5000</v>
      </c>
      <c r="AF17" s="37">
        <v>5000</v>
      </c>
      <c r="AG17" s="37">
        <v>5000</v>
      </c>
      <c r="AH17" s="37">
        <v>5000</v>
      </c>
      <c r="AI17" s="37">
        <v>5000</v>
      </c>
      <c r="AJ17" s="37">
        <v>5000</v>
      </c>
      <c r="AK17" s="37">
        <v>5000</v>
      </c>
      <c r="AL17" s="37">
        <v>5000</v>
      </c>
      <c r="AM17" s="37">
        <v>5000</v>
      </c>
    </row>
    <row r="18" spans="1:39" x14ac:dyDescent="0.25">
      <c r="A18" s="97" t="s">
        <v>44</v>
      </c>
      <c r="B18" s="37"/>
      <c r="C18" s="35">
        <f t="shared" si="2"/>
        <v>10000</v>
      </c>
      <c r="D18" s="37"/>
      <c r="F18" s="37">
        <v>2500</v>
      </c>
      <c r="G18" s="37"/>
      <c r="H18" s="37"/>
      <c r="I18" s="37">
        <v>2500</v>
      </c>
      <c r="J18" s="37"/>
      <c r="K18" s="37"/>
      <c r="L18" s="37"/>
      <c r="M18" s="37">
        <v>2500</v>
      </c>
      <c r="N18" s="37"/>
      <c r="O18" s="37"/>
      <c r="P18" s="37">
        <v>2500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</row>
    <row r="19" spans="1:39" x14ac:dyDescent="0.25">
      <c r="A19" s="97" t="s">
        <v>121</v>
      </c>
      <c r="B19" s="37"/>
      <c r="C19" s="35">
        <f t="shared" si="2"/>
        <v>4500</v>
      </c>
      <c r="D19" s="37">
        <v>500</v>
      </c>
      <c r="E19" s="37">
        <v>500</v>
      </c>
      <c r="F19" s="37">
        <v>500</v>
      </c>
      <c r="G19" s="37">
        <v>1000</v>
      </c>
      <c r="H19" s="37">
        <v>1000</v>
      </c>
      <c r="I19" s="37">
        <v>1000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</row>
    <row r="20" spans="1:39" x14ac:dyDescent="0.25">
      <c r="A20" s="97" t="s">
        <v>122</v>
      </c>
      <c r="B20" s="37">
        <v>1000</v>
      </c>
      <c r="C20" s="35"/>
      <c r="D20" s="37">
        <f>$B$20</f>
        <v>1000</v>
      </c>
      <c r="E20" s="37">
        <f t="shared" ref="E20:AM20" si="7">$B$20</f>
        <v>1000</v>
      </c>
      <c r="F20" s="37">
        <f t="shared" si="7"/>
        <v>1000</v>
      </c>
      <c r="G20" s="37">
        <f t="shared" si="7"/>
        <v>1000</v>
      </c>
      <c r="H20" s="37">
        <f t="shared" si="7"/>
        <v>1000</v>
      </c>
      <c r="I20" s="37">
        <f t="shared" si="7"/>
        <v>1000</v>
      </c>
      <c r="J20" s="37">
        <f t="shared" si="7"/>
        <v>1000</v>
      </c>
      <c r="K20" s="37">
        <f t="shared" si="7"/>
        <v>1000</v>
      </c>
      <c r="L20" s="37">
        <f t="shared" si="7"/>
        <v>1000</v>
      </c>
      <c r="M20" s="37">
        <f t="shared" si="7"/>
        <v>1000</v>
      </c>
      <c r="N20" s="37">
        <f t="shared" si="7"/>
        <v>1000</v>
      </c>
      <c r="O20" s="37">
        <f t="shared" si="7"/>
        <v>1000</v>
      </c>
      <c r="P20" s="37">
        <f t="shared" si="7"/>
        <v>1000</v>
      </c>
      <c r="Q20" s="37">
        <f t="shared" si="7"/>
        <v>1000</v>
      </c>
      <c r="R20" s="37">
        <f t="shared" si="7"/>
        <v>1000</v>
      </c>
      <c r="S20" s="37">
        <f t="shared" si="7"/>
        <v>1000</v>
      </c>
      <c r="T20" s="37">
        <f t="shared" si="7"/>
        <v>1000</v>
      </c>
      <c r="U20" s="37">
        <f t="shared" si="7"/>
        <v>1000</v>
      </c>
      <c r="V20" s="37">
        <f t="shared" si="7"/>
        <v>1000</v>
      </c>
      <c r="W20" s="37">
        <f t="shared" si="7"/>
        <v>1000</v>
      </c>
      <c r="X20" s="37">
        <f t="shared" si="7"/>
        <v>1000</v>
      </c>
      <c r="Y20" s="37">
        <f t="shared" si="7"/>
        <v>1000</v>
      </c>
      <c r="Z20" s="37">
        <f t="shared" si="7"/>
        <v>1000</v>
      </c>
      <c r="AA20" s="37">
        <f t="shared" si="7"/>
        <v>1000</v>
      </c>
      <c r="AB20" s="37">
        <f t="shared" si="7"/>
        <v>1000</v>
      </c>
      <c r="AC20" s="37">
        <f t="shared" si="7"/>
        <v>1000</v>
      </c>
      <c r="AD20" s="37">
        <f t="shared" si="7"/>
        <v>1000</v>
      </c>
      <c r="AE20" s="37">
        <f t="shared" si="7"/>
        <v>1000</v>
      </c>
      <c r="AF20" s="37">
        <f t="shared" si="7"/>
        <v>1000</v>
      </c>
      <c r="AG20" s="37">
        <f t="shared" si="7"/>
        <v>1000</v>
      </c>
      <c r="AH20" s="37">
        <f t="shared" si="7"/>
        <v>1000</v>
      </c>
      <c r="AI20" s="37">
        <f t="shared" si="7"/>
        <v>1000</v>
      </c>
      <c r="AJ20" s="37">
        <f t="shared" si="7"/>
        <v>1000</v>
      </c>
      <c r="AK20" s="37">
        <f t="shared" si="7"/>
        <v>1000</v>
      </c>
      <c r="AL20" s="37">
        <f t="shared" si="7"/>
        <v>1000</v>
      </c>
      <c r="AM20" s="37">
        <f t="shared" si="7"/>
        <v>1000</v>
      </c>
    </row>
    <row r="21" spans="1:39" x14ac:dyDescent="0.25">
      <c r="A21" s="97" t="s">
        <v>45</v>
      </c>
      <c r="B21" s="37"/>
      <c r="C21" s="35">
        <f t="shared" si="2"/>
        <v>79000</v>
      </c>
      <c r="D21" s="37"/>
      <c r="E21" s="37"/>
      <c r="F21" s="37"/>
      <c r="G21" s="37"/>
      <c r="H21" s="37"/>
      <c r="I21" s="37">
        <v>1000</v>
      </c>
      <c r="J21" s="37">
        <v>1000</v>
      </c>
      <c r="K21" s="37">
        <v>1000</v>
      </c>
      <c r="L21" s="37">
        <v>1000</v>
      </c>
      <c r="M21" s="37">
        <v>2000</v>
      </c>
      <c r="N21" s="37">
        <v>2000</v>
      </c>
      <c r="O21" s="37">
        <v>2000</v>
      </c>
      <c r="P21" s="37">
        <v>2000</v>
      </c>
      <c r="Q21" s="37">
        <v>2000</v>
      </c>
      <c r="R21" s="37">
        <v>2000</v>
      </c>
      <c r="S21" s="37">
        <v>3000</v>
      </c>
      <c r="T21" s="37">
        <v>3000</v>
      </c>
      <c r="U21" s="37">
        <v>3000</v>
      </c>
      <c r="V21" s="37">
        <v>3000</v>
      </c>
      <c r="W21" s="37">
        <v>3000</v>
      </c>
      <c r="X21" s="37">
        <v>3000</v>
      </c>
      <c r="Y21" s="37">
        <v>3000</v>
      </c>
      <c r="Z21" s="37">
        <v>3000</v>
      </c>
      <c r="AA21" s="37">
        <v>3000</v>
      </c>
      <c r="AB21" s="37">
        <v>3000</v>
      </c>
      <c r="AC21" s="37">
        <v>3000</v>
      </c>
      <c r="AD21" s="37">
        <v>3000</v>
      </c>
      <c r="AE21" s="37">
        <v>3000</v>
      </c>
      <c r="AF21" s="37">
        <v>3000</v>
      </c>
      <c r="AG21" s="37">
        <v>3000</v>
      </c>
      <c r="AH21" s="37">
        <v>3000</v>
      </c>
      <c r="AI21" s="37">
        <v>3000</v>
      </c>
      <c r="AJ21" s="37">
        <v>3000</v>
      </c>
      <c r="AK21" s="37">
        <v>3000</v>
      </c>
      <c r="AL21" s="37">
        <v>3000</v>
      </c>
      <c r="AM21" s="37">
        <v>3000</v>
      </c>
    </row>
    <row r="22" spans="1:39" x14ac:dyDescent="0.25">
      <c r="A22" s="97" t="s">
        <v>46</v>
      </c>
      <c r="B22" s="37"/>
      <c r="C22" s="35">
        <f t="shared" si="2"/>
        <v>16100</v>
      </c>
      <c r="D22" s="37"/>
      <c r="E22" s="37">
        <v>2500</v>
      </c>
      <c r="F22" s="37">
        <v>400</v>
      </c>
      <c r="G22" s="37">
        <v>400</v>
      </c>
      <c r="H22" s="37">
        <v>400</v>
      </c>
      <c r="I22" s="37">
        <v>400</v>
      </c>
      <c r="J22" s="37">
        <v>400</v>
      </c>
      <c r="K22" s="37">
        <v>400</v>
      </c>
      <c r="L22" s="37">
        <v>400</v>
      </c>
      <c r="M22" s="37">
        <v>400</v>
      </c>
      <c r="N22" s="37">
        <v>400</v>
      </c>
      <c r="O22" s="37">
        <v>400</v>
      </c>
      <c r="P22" s="37">
        <v>400</v>
      </c>
      <c r="Q22" s="37">
        <v>400</v>
      </c>
      <c r="R22" s="37">
        <v>400</v>
      </c>
      <c r="S22" s="37">
        <v>400</v>
      </c>
      <c r="T22" s="37">
        <v>400</v>
      </c>
      <c r="U22" s="37">
        <v>400</v>
      </c>
      <c r="V22" s="37">
        <v>400</v>
      </c>
      <c r="W22" s="37">
        <v>400</v>
      </c>
      <c r="X22" s="37">
        <v>400</v>
      </c>
      <c r="Y22" s="37">
        <v>400</v>
      </c>
      <c r="Z22" s="37">
        <v>400</v>
      </c>
      <c r="AA22" s="37">
        <v>400</v>
      </c>
      <c r="AB22" s="37">
        <v>400</v>
      </c>
      <c r="AC22" s="37">
        <v>400</v>
      </c>
      <c r="AD22" s="37">
        <v>400</v>
      </c>
      <c r="AE22" s="37">
        <v>400</v>
      </c>
      <c r="AF22" s="37">
        <v>400</v>
      </c>
      <c r="AG22" s="37">
        <v>400</v>
      </c>
      <c r="AH22" s="37">
        <v>400</v>
      </c>
      <c r="AI22" s="37">
        <v>400</v>
      </c>
      <c r="AJ22" s="37">
        <v>400</v>
      </c>
      <c r="AK22" s="37">
        <v>400</v>
      </c>
      <c r="AL22" s="37">
        <v>400</v>
      </c>
      <c r="AM22" s="37">
        <v>400</v>
      </c>
    </row>
    <row r="23" spans="1:39" x14ac:dyDescent="0.25">
      <c r="A23" s="97" t="s">
        <v>0</v>
      </c>
      <c r="B23" s="37"/>
      <c r="C23" s="35">
        <f t="shared" si="2"/>
        <v>10500</v>
      </c>
      <c r="D23" s="37"/>
      <c r="E23" s="37">
        <v>300</v>
      </c>
      <c r="F23" s="37">
        <v>300</v>
      </c>
      <c r="G23" s="37">
        <v>300</v>
      </c>
      <c r="H23" s="37">
        <v>300</v>
      </c>
      <c r="I23" s="37">
        <v>300</v>
      </c>
      <c r="J23" s="37">
        <v>300</v>
      </c>
      <c r="K23" s="37">
        <v>300</v>
      </c>
      <c r="L23" s="37">
        <v>300</v>
      </c>
      <c r="M23" s="37">
        <v>300</v>
      </c>
      <c r="N23" s="37">
        <v>300</v>
      </c>
      <c r="O23" s="37">
        <v>300</v>
      </c>
      <c r="P23" s="37">
        <v>300</v>
      </c>
      <c r="Q23" s="37">
        <v>300</v>
      </c>
      <c r="R23" s="37">
        <v>300</v>
      </c>
      <c r="S23" s="37">
        <v>300</v>
      </c>
      <c r="T23" s="37">
        <v>300</v>
      </c>
      <c r="U23" s="37">
        <v>300</v>
      </c>
      <c r="V23" s="37">
        <v>300</v>
      </c>
      <c r="W23" s="37">
        <v>300</v>
      </c>
      <c r="X23" s="37">
        <v>300</v>
      </c>
      <c r="Y23" s="37">
        <v>300</v>
      </c>
      <c r="Z23" s="37">
        <v>300</v>
      </c>
      <c r="AA23" s="37">
        <v>300</v>
      </c>
      <c r="AB23" s="37">
        <v>300</v>
      </c>
      <c r="AC23" s="37">
        <v>300</v>
      </c>
      <c r="AD23" s="37">
        <v>300</v>
      </c>
      <c r="AE23" s="37">
        <v>300</v>
      </c>
      <c r="AF23" s="37">
        <v>300</v>
      </c>
      <c r="AG23" s="37">
        <v>300</v>
      </c>
      <c r="AH23" s="37">
        <v>300</v>
      </c>
      <c r="AI23" s="37">
        <v>300</v>
      </c>
      <c r="AJ23" s="37">
        <v>300</v>
      </c>
      <c r="AK23" s="37">
        <v>300</v>
      </c>
      <c r="AL23" s="37">
        <v>300</v>
      </c>
      <c r="AM23" s="37">
        <v>300</v>
      </c>
    </row>
    <row r="24" spans="1:39" x14ac:dyDescent="0.25">
      <c r="A24" s="97" t="s">
        <v>1</v>
      </c>
      <c r="B24" s="37"/>
      <c r="C24" s="35">
        <f t="shared" si="2"/>
        <v>142000</v>
      </c>
      <c r="D24" s="37"/>
      <c r="E24" s="37"/>
      <c r="F24" s="37"/>
      <c r="G24" s="37"/>
      <c r="H24" s="37"/>
      <c r="I24" s="37"/>
      <c r="J24" s="37">
        <v>10000</v>
      </c>
      <c r="K24" s="37"/>
      <c r="L24" s="37"/>
      <c r="M24" s="37">
        <v>10000</v>
      </c>
      <c r="N24" s="37"/>
      <c r="O24" s="37"/>
      <c r="P24" s="37">
        <v>10000</v>
      </c>
      <c r="Q24" s="37"/>
      <c r="R24" s="37"/>
      <c r="S24" s="37">
        <v>10000</v>
      </c>
      <c r="T24" s="37"/>
      <c r="U24" s="37"/>
      <c r="V24" s="37">
        <v>10000</v>
      </c>
      <c r="W24" s="37"/>
      <c r="X24" s="37"/>
      <c r="Y24" s="37">
        <v>10000</v>
      </c>
      <c r="Z24" s="37"/>
      <c r="AA24" s="37"/>
      <c r="AB24" s="37">
        <v>10000</v>
      </c>
      <c r="AC24" s="37">
        <v>2000</v>
      </c>
      <c r="AD24" s="37"/>
      <c r="AE24" s="37">
        <v>10000</v>
      </c>
      <c r="AF24" s="37"/>
      <c r="AG24" s="37"/>
      <c r="AH24" s="37">
        <v>10000</v>
      </c>
      <c r="AI24" s="37">
        <v>10000</v>
      </c>
      <c r="AJ24" s="37">
        <v>10000</v>
      </c>
      <c r="AK24" s="37">
        <v>10000</v>
      </c>
      <c r="AL24" s="37">
        <v>10000</v>
      </c>
      <c r="AM24" s="37">
        <v>10000</v>
      </c>
    </row>
    <row r="25" spans="1:39" x14ac:dyDescent="0.25">
      <c r="A25" s="97" t="s">
        <v>2</v>
      </c>
      <c r="B25" s="37"/>
      <c r="C25" s="35">
        <f t="shared" si="2"/>
        <v>300000</v>
      </c>
      <c r="D25" s="37">
        <v>3000</v>
      </c>
      <c r="E25" s="37">
        <v>3000</v>
      </c>
      <c r="F25" s="37">
        <v>3000</v>
      </c>
      <c r="G25" s="37">
        <v>3000</v>
      </c>
      <c r="H25" s="37">
        <v>5000</v>
      </c>
      <c r="I25" s="37">
        <v>5000</v>
      </c>
      <c r="J25" s="37">
        <v>5000</v>
      </c>
      <c r="K25" s="37">
        <v>5000</v>
      </c>
      <c r="L25" s="37">
        <v>7000</v>
      </c>
      <c r="M25" s="37">
        <v>7000</v>
      </c>
      <c r="N25" s="37">
        <v>7000</v>
      </c>
      <c r="O25" s="37">
        <v>7000</v>
      </c>
      <c r="P25" s="37">
        <v>10000</v>
      </c>
      <c r="Q25" s="37">
        <v>10000</v>
      </c>
      <c r="R25" s="37">
        <v>10000</v>
      </c>
      <c r="S25" s="37">
        <v>10000</v>
      </c>
      <c r="T25" s="37">
        <v>10000</v>
      </c>
      <c r="U25" s="37">
        <v>10000</v>
      </c>
      <c r="V25" s="37">
        <v>10000</v>
      </c>
      <c r="W25" s="37">
        <v>10000</v>
      </c>
      <c r="X25" s="37">
        <v>10000</v>
      </c>
      <c r="Y25" s="37">
        <v>10000</v>
      </c>
      <c r="Z25" s="37">
        <v>10000</v>
      </c>
      <c r="AA25" s="37">
        <v>10000</v>
      </c>
      <c r="AB25" s="37">
        <v>10000</v>
      </c>
      <c r="AC25" s="37">
        <v>10000</v>
      </c>
      <c r="AD25" s="37">
        <v>10000</v>
      </c>
      <c r="AE25" s="37">
        <v>10000</v>
      </c>
      <c r="AF25" s="37">
        <v>10000</v>
      </c>
      <c r="AG25" s="37">
        <v>10000</v>
      </c>
      <c r="AH25" s="37">
        <v>10000</v>
      </c>
      <c r="AI25" s="37">
        <v>10000</v>
      </c>
      <c r="AJ25" s="37">
        <v>10000</v>
      </c>
      <c r="AK25" s="37">
        <v>10000</v>
      </c>
      <c r="AL25" s="37">
        <v>10000</v>
      </c>
      <c r="AM25" s="37">
        <v>10000</v>
      </c>
    </row>
    <row r="26" spans="1:39" x14ac:dyDescent="0.25">
      <c r="A26" s="1" t="s">
        <v>24</v>
      </c>
      <c r="B26" s="37"/>
      <c r="C26" s="35">
        <f t="shared" si="2"/>
        <v>360000</v>
      </c>
      <c r="D26" s="37">
        <v>10000</v>
      </c>
      <c r="E26" s="37">
        <v>10000</v>
      </c>
      <c r="F26" s="37">
        <v>10000</v>
      </c>
      <c r="G26" s="37">
        <v>10000</v>
      </c>
      <c r="H26" s="37">
        <v>10000</v>
      </c>
      <c r="I26" s="37">
        <v>10000</v>
      </c>
      <c r="J26" s="37">
        <v>10000</v>
      </c>
      <c r="K26" s="37">
        <v>10000</v>
      </c>
      <c r="L26" s="37">
        <v>10000</v>
      </c>
      <c r="M26" s="37">
        <v>10000</v>
      </c>
      <c r="N26" s="37">
        <v>10000</v>
      </c>
      <c r="O26" s="37">
        <v>10000</v>
      </c>
      <c r="P26" s="37">
        <v>10000</v>
      </c>
      <c r="Q26" s="37">
        <v>10000</v>
      </c>
      <c r="R26" s="37">
        <v>10000</v>
      </c>
      <c r="S26" s="37">
        <v>10000</v>
      </c>
      <c r="T26" s="37">
        <v>10000</v>
      </c>
      <c r="U26" s="37">
        <v>10000</v>
      </c>
      <c r="V26" s="37">
        <v>10000</v>
      </c>
      <c r="W26" s="37">
        <v>10000</v>
      </c>
      <c r="X26" s="37">
        <v>10000</v>
      </c>
      <c r="Y26" s="37">
        <v>10000</v>
      </c>
      <c r="Z26" s="37">
        <v>10000</v>
      </c>
      <c r="AA26" s="37">
        <v>10000</v>
      </c>
      <c r="AB26" s="37">
        <v>10000</v>
      </c>
      <c r="AC26" s="37">
        <v>10000</v>
      </c>
      <c r="AD26" s="37">
        <v>10000</v>
      </c>
      <c r="AE26" s="37">
        <v>10000</v>
      </c>
      <c r="AF26" s="37">
        <v>10000</v>
      </c>
      <c r="AG26" s="37">
        <v>10000</v>
      </c>
      <c r="AH26" s="37">
        <v>10000</v>
      </c>
      <c r="AI26" s="37">
        <v>10000</v>
      </c>
      <c r="AJ26" s="37">
        <v>10000</v>
      </c>
      <c r="AK26" s="37">
        <v>10000</v>
      </c>
      <c r="AL26" s="37">
        <v>10000</v>
      </c>
      <c r="AM26" s="37">
        <v>10000</v>
      </c>
    </row>
    <row r="27" spans="1:39" x14ac:dyDescent="0.25">
      <c r="A27" s="7" t="s">
        <v>18</v>
      </c>
      <c r="B27" s="39"/>
      <c r="C27" s="39">
        <f>SUM(C4:C26)</f>
        <v>7532100</v>
      </c>
      <c r="D27" s="39">
        <f t="shared" ref="D27:AM27" si="8">SUM(D4:D10)</f>
        <v>107500</v>
      </c>
      <c r="E27" s="39">
        <f t="shared" si="8"/>
        <v>112500</v>
      </c>
      <c r="F27" s="39">
        <f t="shared" si="8"/>
        <v>112500</v>
      </c>
      <c r="G27" s="39">
        <f t="shared" si="8"/>
        <v>112500</v>
      </c>
      <c r="H27" s="39">
        <f t="shared" si="8"/>
        <v>112500</v>
      </c>
      <c r="I27" s="39">
        <f t="shared" si="8"/>
        <v>77500</v>
      </c>
      <c r="J27" s="39">
        <f t="shared" si="8"/>
        <v>82500</v>
      </c>
      <c r="K27" s="39">
        <f t="shared" si="8"/>
        <v>42500</v>
      </c>
      <c r="L27" s="39">
        <f t="shared" si="8"/>
        <v>52500</v>
      </c>
      <c r="M27" s="39">
        <f t="shared" si="8"/>
        <v>62500</v>
      </c>
      <c r="N27" s="39">
        <f t="shared" si="8"/>
        <v>72500</v>
      </c>
      <c r="O27" s="39">
        <f t="shared" si="8"/>
        <v>72500</v>
      </c>
      <c r="P27" s="39">
        <f t="shared" si="8"/>
        <v>82500</v>
      </c>
      <c r="Q27" s="39">
        <f t="shared" si="8"/>
        <v>82500</v>
      </c>
      <c r="R27" s="39">
        <f t="shared" si="8"/>
        <v>82500</v>
      </c>
      <c r="S27" s="39">
        <f t="shared" si="8"/>
        <v>82500</v>
      </c>
      <c r="T27" s="39">
        <f t="shared" si="8"/>
        <v>82500</v>
      </c>
      <c r="U27" s="39">
        <f t="shared" si="8"/>
        <v>82500</v>
      </c>
      <c r="V27" s="39">
        <f t="shared" si="8"/>
        <v>102500</v>
      </c>
      <c r="W27" s="39">
        <f t="shared" si="8"/>
        <v>102500</v>
      </c>
      <c r="X27" s="39">
        <f t="shared" si="8"/>
        <v>102500</v>
      </c>
      <c r="Y27" s="39">
        <f t="shared" si="8"/>
        <v>102500</v>
      </c>
      <c r="Z27" s="39">
        <f t="shared" si="8"/>
        <v>102500</v>
      </c>
      <c r="AA27" s="39">
        <f t="shared" si="8"/>
        <v>102500</v>
      </c>
      <c r="AB27" s="39">
        <f t="shared" si="8"/>
        <v>102500</v>
      </c>
      <c r="AC27" s="39">
        <f t="shared" si="8"/>
        <v>102500</v>
      </c>
      <c r="AD27" s="39">
        <f t="shared" si="8"/>
        <v>102500</v>
      </c>
      <c r="AE27" s="39">
        <f t="shared" si="8"/>
        <v>102500</v>
      </c>
      <c r="AF27" s="39">
        <f t="shared" si="8"/>
        <v>102500</v>
      </c>
      <c r="AG27" s="39">
        <f t="shared" si="8"/>
        <v>102500</v>
      </c>
      <c r="AH27" s="39">
        <f t="shared" si="8"/>
        <v>102500</v>
      </c>
      <c r="AI27" s="39">
        <f t="shared" si="8"/>
        <v>102500</v>
      </c>
      <c r="AJ27" s="39">
        <f t="shared" si="8"/>
        <v>102500</v>
      </c>
      <c r="AK27" s="39">
        <f t="shared" si="8"/>
        <v>102500</v>
      </c>
      <c r="AL27" s="39">
        <f t="shared" si="8"/>
        <v>102500</v>
      </c>
      <c r="AM27" s="39">
        <f t="shared" si="8"/>
        <v>102500</v>
      </c>
    </row>
    <row r="28" spans="1:39" x14ac:dyDescent="0.25">
      <c r="A28" s="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s="13" customFormat="1" ht="13.8" x14ac:dyDescent="0.25">
      <c r="A29" s="152" t="s">
        <v>54</v>
      </c>
      <c r="B29" s="156"/>
      <c r="C29" s="157"/>
      <c r="D29" s="161">
        <f t="shared" ref="D29:AM29" si="9">SUM(D4:D26)</f>
        <v>137000</v>
      </c>
      <c r="E29" s="161">
        <f t="shared" si="9"/>
        <v>219800</v>
      </c>
      <c r="F29" s="161">
        <f t="shared" si="9"/>
        <v>220200</v>
      </c>
      <c r="G29" s="161">
        <f t="shared" si="9"/>
        <v>218200</v>
      </c>
      <c r="H29" s="161">
        <f t="shared" si="9"/>
        <v>195200</v>
      </c>
      <c r="I29" s="161">
        <f t="shared" si="9"/>
        <v>193700</v>
      </c>
      <c r="J29" s="161">
        <f t="shared" si="9"/>
        <v>230200</v>
      </c>
      <c r="K29" s="161">
        <f t="shared" si="9"/>
        <v>240200</v>
      </c>
      <c r="L29" s="161">
        <f t="shared" si="9"/>
        <v>182200</v>
      </c>
      <c r="M29" s="161">
        <f t="shared" si="9"/>
        <v>280700</v>
      </c>
      <c r="N29" s="161">
        <f t="shared" si="9"/>
        <v>203200</v>
      </c>
      <c r="O29" s="161">
        <f t="shared" si="9"/>
        <v>203200</v>
      </c>
      <c r="P29" s="161">
        <f t="shared" si="9"/>
        <v>168700</v>
      </c>
      <c r="Q29" s="161">
        <f t="shared" si="9"/>
        <v>206200</v>
      </c>
      <c r="R29" s="161">
        <f t="shared" si="9"/>
        <v>121200</v>
      </c>
      <c r="S29" s="161">
        <f t="shared" si="9"/>
        <v>217200</v>
      </c>
      <c r="T29" s="161">
        <f t="shared" si="9"/>
        <v>122200</v>
      </c>
      <c r="U29" s="161">
        <f t="shared" si="9"/>
        <v>207200</v>
      </c>
      <c r="V29" s="161">
        <f t="shared" si="9"/>
        <v>252200</v>
      </c>
      <c r="W29" s="161">
        <f t="shared" si="9"/>
        <v>292200</v>
      </c>
      <c r="X29" s="161">
        <f t="shared" si="9"/>
        <v>292200</v>
      </c>
      <c r="Y29" s="161">
        <f t="shared" si="9"/>
        <v>252200</v>
      </c>
      <c r="Z29" s="161">
        <f t="shared" si="9"/>
        <v>192200</v>
      </c>
      <c r="AA29" s="161">
        <f t="shared" si="9"/>
        <v>242200</v>
      </c>
      <c r="AB29" s="161">
        <f t="shared" si="9"/>
        <v>167200</v>
      </c>
      <c r="AC29" s="161">
        <f t="shared" si="9"/>
        <v>244200</v>
      </c>
      <c r="AD29" s="161">
        <f t="shared" si="9"/>
        <v>157200</v>
      </c>
      <c r="AE29" s="161">
        <f t="shared" si="9"/>
        <v>252200</v>
      </c>
      <c r="AF29" s="161">
        <f t="shared" si="9"/>
        <v>157200</v>
      </c>
      <c r="AG29" s="161">
        <f t="shared" si="9"/>
        <v>242200</v>
      </c>
      <c r="AH29" s="161">
        <f t="shared" si="9"/>
        <v>167200</v>
      </c>
      <c r="AI29" s="161">
        <f t="shared" si="9"/>
        <v>252200</v>
      </c>
      <c r="AJ29" s="161">
        <f t="shared" si="9"/>
        <v>167200</v>
      </c>
      <c r="AK29" s="161">
        <f t="shared" si="9"/>
        <v>252200</v>
      </c>
      <c r="AL29" s="161">
        <f t="shared" si="9"/>
        <v>167200</v>
      </c>
      <c r="AM29" s="161">
        <f t="shared" si="9"/>
        <v>252200</v>
      </c>
    </row>
    <row r="30" spans="1:39" x14ac:dyDescent="0.25">
      <c r="A30" s="154" t="s">
        <v>48</v>
      </c>
      <c r="B30" s="158"/>
      <c r="C30" s="159"/>
      <c r="D30" s="102">
        <f>Payroll!E72</f>
        <v>6</v>
      </c>
      <c r="E30" s="102">
        <f>Payroll!F72</f>
        <v>7</v>
      </c>
      <c r="F30" s="102">
        <f>Payroll!G72</f>
        <v>10</v>
      </c>
      <c r="G30" s="102">
        <f>Payroll!H72</f>
        <v>14</v>
      </c>
      <c r="H30" s="102">
        <f>Payroll!I72</f>
        <v>18</v>
      </c>
      <c r="I30" s="102">
        <f>Payroll!J72</f>
        <v>22</v>
      </c>
      <c r="J30" s="102">
        <f>Payroll!K72</f>
        <v>30</v>
      </c>
      <c r="K30" s="102">
        <f>Payroll!L72</f>
        <v>34</v>
      </c>
      <c r="L30" s="102">
        <f>Payroll!M72</f>
        <v>38</v>
      </c>
      <c r="M30" s="102">
        <f>Payroll!N72</f>
        <v>38</v>
      </c>
      <c r="N30" s="102">
        <f>Payroll!O72</f>
        <v>40</v>
      </c>
      <c r="O30" s="102">
        <f>Payroll!P72</f>
        <v>40</v>
      </c>
      <c r="P30" s="102">
        <f>Payroll!Q72</f>
        <v>45</v>
      </c>
      <c r="Q30" s="102">
        <f>Payroll!R72</f>
        <v>46</v>
      </c>
      <c r="R30" s="102">
        <f>Payroll!S72</f>
        <v>47</v>
      </c>
      <c r="S30" s="102">
        <f>Payroll!T72</f>
        <v>47</v>
      </c>
      <c r="T30" s="102">
        <f>Payroll!U72</f>
        <v>48</v>
      </c>
      <c r="U30" s="102">
        <f>Payroll!V72</f>
        <v>48</v>
      </c>
      <c r="V30" s="102">
        <f>Payroll!W72</f>
        <v>48</v>
      </c>
      <c r="W30" s="102">
        <f>Payroll!X72</f>
        <v>48</v>
      </c>
      <c r="X30" s="102">
        <f>Payroll!Y72</f>
        <v>48</v>
      </c>
      <c r="Y30" s="102">
        <f>Payroll!Z72</f>
        <v>48</v>
      </c>
      <c r="Z30" s="102">
        <f>Payroll!AA72</f>
        <v>48</v>
      </c>
      <c r="AA30" s="102">
        <f>Payroll!AB72</f>
        <v>48</v>
      </c>
      <c r="AB30" s="102">
        <f>Payroll!AC72</f>
        <v>48</v>
      </c>
      <c r="AC30" s="102">
        <f>Payroll!AD72</f>
        <v>48</v>
      </c>
      <c r="AD30" s="102">
        <f>Payroll!AE72</f>
        <v>48</v>
      </c>
      <c r="AE30" s="102">
        <f>Payroll!AF72</f>
        <v>48</v>
      </c>
      <c r="AF30" s="102">
        <f>Payroll!AG72</f>
        <v>48</v>
      </c>
      <c r="AG30" s="102">
        <f>Payroll!AH72</f>
        <v>48</v>
      </c>
      <c r="AH30" s="102">
        <f>Payroll!AI72</f>
        <v>48</v>
      </c>
      <c r="AI30" s="102">
        <f>Payroll!AJ72</f>
        <v>48</v>
      </c>
      <c r="AJ30" s="102">
        <f>Payroll!AK72</f>
        <v>48</v>
      </c>
      <c r="AK30" s="102">
        <f>Payroll!AL72</f>
        <v>48</v>
      </c>
      <c r="AL30" s="102">
        <f>Payroll!AM72</f>
        <v>48</v>
      </c>
      <c r="AM30" s="102">
        <f>Payroll!AN72</f>
        <v>48</v>
      </c>
    </row>
    <row r="32" spans="1:39" x14ac:dyDescent="0.25">
      <c r="A32" s="117" t="s">
        <v>15</v>
      </c>
      <c r="B32" s="119"/>
      <c r="C32" s="120"/>
      <c r="D32" s="122"/>
      <c r="E32" s="123"/>
      <c r="F32" s="123" t="s">
        <v>49</v>
      </c>
      <c r="G32" s="122"/>
      <c r="H32" s="123"/>
      <c r="I32" s="123" t="s">
        <v>49</v>
      </c>
      <c r="J32" s="124"/>
      <c r="K32" s="123"/>
      <c r="L32" s="123" t="s">
        <v>58</v>
      </c>
      <c r="M32" s="124"/>
      <c r="N32" s="125"/>
      <c r="O32" s="123" t="s">
        <v>57</v>
      </c>
      <c r="P32" s="125"/>
      <c r="Q32" s="125"/>
      <c r="R32" s="125" t="s">
        <v>60</v>
      </c>
      <c r="S32" s="125"/>
      <c r="T32" s="125"/>
      <c r="U32" s="125" t="s">
        <v>56</v>
      </c>
      <c r="V32" s="125"/>
      <c r="W32" s="125"/>
      <c r="X32" s="125" t="s">
        <v>61</v>
      </c>
      <c r="Y32" s="125"/>
      <c r="Z32" s="125"/>
      <c r="AA32" s="125" t="s">
        <v>59</v>
      </c>
      <c r="AB32" s="125"/>
      <c r="AC32" s="125"/>
      <c r="AD32" s="125" t="s">
        <v>67</v>
      </c>
      <c r="AE32" s="125"/>
      <c r="AF32" s="125"/>
      <c r="AG32" s="125" t="s">
        <v>83</v>
      </c>
      <c r="AH32" s="125"/>
      <c r="AI32" s="125"/>
      <c r="AJ32" s="125" t="s">
        <v>84</v>
      </c>
      <c r="AK32" s="125"/>
      <c r="AL32" s="125"/>
      <c r="AM32" s="125" t="s">
        <v>85</v>
      </c>
    </row>
    <row r="33" spans="1:39" x14ac:dyDescent="0.25">
      <c r="A33" s="126"/>
      <c r="B33" s="119"/>
      <c r="C33" s="127"/>
      <c r="D33" s="122"/>
      <c r="E33" s="128"/>
      <c r="F33" s="128">
        <f>SUM(D29:F29)</f>
        <v>577000</v>
      </c>
      <c r="G33" s="122"/>
      <c r="H33" s="128"/>
      <c r="I33" s="128">
        <f>SUM(G29:I29)</f>
        <v>607100</v>
      </c>
      <c r="J33" s="124"/>
      <c r="K33" s="128"/>
      <c r="L33" s="128">
        <f>SUM(J29:L29)</f>
        <v>652600</v>
      </c>
      <c r="M33" s="124"/>
      <c r="N33" s="129"/>
      <c r="O33" s="128">
        <f>SUM(M29:O29)</f>
        <v>687100</v>
      </c>
      <c r="P33" s="129"/>
      <c r="Q33" s="129"/>
      <c r="R33" s="128">
        <f>SUM(P29:R29)</f>
        <v>496100</v>
      </c>
      <c r="S33" s="129"/>
      <c r="T33" s="129"/>
      <c r="U33" s="128">
        <f>SUM(S29:U29)</f>
        <v>546600</v>
      </c>
      <c r="V33" s="129"/>
      <c r="W33" s="129"/>
      <c r="X33" s="128">
        <f>SUM(V29:X29)</f>
        <v>836600</v>
      </c>
      <c r="Y33" s="129"/>
      <c r="Z33" s="129"/>
      <c r="AA33" s="128">
        <f>SUM(Y29:AA29)</f>
        <v>686600</v>
      </c>
      <c r="AB33" s="129"/>
      <c r="AC33" s="129"/>
      <c r="AD33" s="128">
        <f>SUM(AB29:AD29)</f>
        <v>568600</v>
      </c>
      <c r="AE33" s="129"/>
      <c r="AF33" s="129"/>
      <c r="AG33" s="128">
        <f>SUM(AE29:AG29)</f>
        <v>651600</v>
      </c>
      <c r="AH33" s="129"/>
      <c r="AI33" s="129"/>
      <c r="AJ33" s="128">
        <f>SUM(AH29:AJ29)</f>
        <v>586600</v>
      </c>
      <c r="AK33" s="129"/>
      <c r="AL33" s="129"/>
      <c r="AM33" s="128">
        <f>SUM(AK29:AM29)</f>
        <v>671600</v>
      </c>
    </row>
  </sheetData>
  <phoneticPr fontId="26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showGridLines="0" showZeros="0" zoomScale="75" workbookViewId="0">
      <pane xSplit="2" ySplit="3" topLeftCell="C41" activePane="bottomRight" state="frozenSplit"/>
      <selection pane="topRight" activeCell="C1" sqref="C1"/>
      <selection pane="bottomLeft" activeCell="A23" sqref="A23"/>
      <selection pane="bottomRight" activeCell="A49" sqref="A49:IV49"/>
    </sheetView>
  </sheetViews>
  <sheetFormatPr defaultRowHeight="13.2" x14ac:dyDescent="0.25"/>
  <cols>
    <col min="1" max="1" width="32.5546875" bestFit="1" customWidth="1"/>
    <col min="2" max="2" width="13.44140625" bestFit="1" customWidth="1"/>
    <col min="3" max="3" width="12" bestFit="1" customWidth="1"/>
    <col min="4" max="4" width="7.6640625" bestFit="1" customWidth="1"/>
    <col min="5" max="5" width="8" bestFit="1" customWidth="1"/>
    <col min="6" max="6" width="8.6640625" bestFit="1" customWidth="1"/>
    <col min="7" max="7" width="7.6640625" bestFit="1" customWidth="1"/>
    <col min="8" max="8" width="8.33203125" bestFit="1" customWidth="1"/>
    <col min="9" max="9" width="8.6640625" bestFit="1" customWidth="1"/>
    <col min="10" max="10" width="7.109375" bestFit="1" customWidth="1"/>
    <col min="11" max="11" width="8.109375" bestFit="1" customWidth="1"/>
    <col min="13" max="13" width="9.33203125" bestFit="1" customWidth="1"/>
    <col min="14" max="14" width="10.44140625" bestFit="1" customWidth="1"/>
    <col min="15" max="15" width="11.5546875" bestFit="1" customWidth="1"/>
    <col min="16" max="16" width="10" bestFit="1" customWidth="1"/>
    <col min="17" max="17" width="10.5546875" bestFit="1" customWidth="1"/>
    <col min="18" max="18" width="11.88671875" bestFit="1" customWidth="1"/>
    <col min="19" max="20" width="11" bestFit="1" customWidth="1"/>
    <col min="21" max="21" width="11.88671875" bestFit="1" customWidth="1"/>
    <col min="22" max="23" width="11" bestFit="1" customWidth="1"/>
    <col min="24" max="24" width="12.33203125" bestFit="1" customWidth="1"/>
    <col min="25" max="26" width="11.6640625" bestFit="1" customWidth="1"/>
    <col min="27" max="27" width="13.5546875" bestFit="1" customWidth="1"/>
    <col min="28" max="28" width="11.44140625" bestFit="1" customWidth="1"/>
    <col min="29" max="29" width="11.6640625" bestFit="1" customWidth="1"/>
    <col min="30" max="30" width="13.33203125" bestFit="1" customWidth="1"/>
    <col min="31" max="32" width="11.6640625" bestFit="1" customWidth="1"/>
    <col min="33" max="33" width="13.33203125" bestFit="1" customWidth="1"/>
    <col min="34" max="35" width="11.6640625" bestFit="1" customWidth="1"/>
    <col min="36" max="36" width="13.5546875" bestFit="1" customWidth="1"/>
    <col min="37" max="37" width="12.109375" bestFit="1" customWidth="1"/>
    <col min="38" max="38" width="11.6640625" bestFit="1" customWidth="1"/>
    <col min="39" max="39" width="13.5546875" bestFit="1" customWidth="1"/>
  </cols>
  <sheetData>
    <row r="1" spans="1:39" ht="18" thickBot="1" x14ac:dyDescent="0.35">
      <c r="A1" s="151" t="s">
        <v>75</v>
      </c>
      <c r="B1" t="s">
        <v>89</v>
      </c>
      <c r="C1" s="168">
        <f>Payroll!D1</f>
        <v>36892</v>
      </c>
    </row>
    <row r="2" spans="1:39" x14ac:dyDescent="0.25">
      <c r="B2" s="3"/>
      <c r="C2" s="4"/>
      <c r="D2" s="2"/>
      <c r="E2" s="2"/>
      <c r="F2" s="1"/>
      <c r="G2" s="1"/>
      <c r="H2" s="1"/>
      <c r="I2" s="5"/>
      <c r="J2" s="1"/>
      <c r="K2" s="1"/>
      <c r="L2" s="1"/>
      <c r="M2" s="1"/>
      <c r="N2" s="1"/>
    </row>
    <row r="3" spans="1:39" x14ac:dyDescent="0.25">
      <c r="A3" s="173"/>
      <c r="B3" s="167"/>
      <c r="C3" s="167" t="s">
        <v>18</v>
      </c>
      <c r="D3" s="168">
        <f>C1</f>
        <v>36892</v>
      </c>
      <c r="E3" s="168">
        <f t="shared" ref="E3:AF3" si="0">D3+31</f>
        <v>36923</v>
      </c>
      <c r="F3" s="168">
        <f t="shared" si="0"/>
        <v>36954</v>
      </c>
      <c r="G3" s="168">
        <f t="shared" si="0"/>
        <v>36985</v>
      </c>
      <c r="H3" s="168">
        <f t="shared" si="0"/>
        <v>37016</v>
      </c>
      <c r="I3" s="168">
        <f t="shared" si="0"/>
        <v>37047</v>
      </c>
      <c r="J3" s="168">
        <f t="shared" si="0"/>
        <v>37078</v>
      </c>
      <c r="K3" s="168">
        <f t="shared" si="0"/>
        <v>37109</v>
      </c>
      <c r="L3" s="168">
        <f>K3+31</f>
        <v>37140</v>
      </c>
      <c r="M3" s="168">
        <f t="shared" si="0"/>
        <v>37171</v>
      </c>
      <c r="N3" s="168">
        <f t="shared" si="0"/>
        <v>37202</v>
      </c>
      <c r="O3" s="168">
        <f t="shared" si="0"/>
        <v>37233</v>
      </c>
      <c r="P3" s="168">
        <f t="shared" si="0"/>
        <v>37264</v>
      </c>
      <c r="Q3" s="168">
        <f t="shared" si="0"/>
        <v>37295</v>
      </c>
      <c r="R3" s="168">
        <f t="shared" si="0"/>
        <v>37326</v>
      </c>
      <c r="S3" s="168">
        <f t="shared" si="0"/>
        <v>37357</v>
      </c>
      <c r="T3" s="168">
        <f t="shared" si="0"/>
        <v>37388</v>
      </c>
      <c r="U3" s="168">
        <f t="shared" si="0"/>
        <v>37419</v>
      </c>
      <c r="V3" s="168">
        <f t="shared" si="0"/>
        <v>37450</v>
      </c>
      <c r="W3" s="168">
        <f t="shared" si="0"/>
        <v>37481</v>
      </c>
      <c r="X3" s="168">
        <f t="shared" si="0"/>
        <v>37512</v>
      </c>
      <c r="Y3" s="168">
        <f t="shared" si="0"/>
        <v>37543</v>
      </c>
      <c r="Z3" s="168">
        <f t="shared" si="0"/>
        <v>37574</v>
      </c>
      <c r="AA3" s="168">
        <f t="shared" si="0"/>
        <v>37605</v>
      </c>
      <c r="AB3" s="168">
        <f t="shared" si="0"/>
        <v>37636</v>
      </c>
      <c r="AC3" s="168">
        <f t="shared" si="0"/>
        <v>37667</v>
      </c>
      <c r="AD3" s="168">
        <f t="shared" si="0"/>
        <v>37698</v>
      </c>
      <c r="AE3" s="168">
        <f t="shared" si="0"/>
        <v>37729</v>
      </c>
      <c r="AF3" s="168">
        <f t="shared" si="0"/>
        <v>37760</v>
      </c>
      <c r="AG3" s="168">
        <f t="shared" ref="AG3:AM3" si="1">AF3+31</f>
        <v>37791</v>
      </c>
      <c r="AH3" s="168">
        <f t="shared" si="1"/>
        <v>37822</v>
      </c>
      <c r="AI3" s="168">
        <f t="shared" si="1"/>
        <v>37853</v>
      </c>
      <c r="AJ3" s="168">
        <f t="shared" si="1"/>
        <v>37884</v>
      </c>
      <c r="AK3" s="168">
        <f t="shared" si="1"/>
        <v>37915</v>
      </c>
      <c r="AL3" s="168">
        <f t="shared" si="1"/>
        <v>37946</v>
      </c>
      <c r="AM3" s="168">
        <f t="shared" si="1"/>
        <v>37977</v>
      </c>
    </row>
    <row r="4" spans="1:39" x14ac:dyDescent="0.25">
      <c r="A4" s="192" t="s">
        <v>134</v>
      </c>
      <c r="B4" s="193"/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</row>
    <row r="5" spans="1:39" x14ac:dyDescent="0.25">
      <c r="A5" s="1" t="s">
        <v>147</v>
      </c>
      <c r="B5" s="35">
        <v>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25">
      <c r="A6" s="1" t="s">
        <v>106</v>
      </c>
      <c r="B6" s="162">
        <v>1000000</v>
      </c>
      <c r="C6" s="35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x14ac:dyDescent="0.25">
      <c r="A7" s="1" t="s">
        <v>110</v>
      </c>
      <c r="B7" s="37">
        <f>B6/B5</f>
        <v>200000</v>
      </c>
      <c r="C7" s="35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</row>
    <row r="8" spans="1:39" x14ac:dyDescent="0.25">
      <c r="A8" s="1"/>
      <c r="B8" s="37"/>
      <c r="C8" s="35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</row>
    <row r="9" spans="1:39" s="197" customFormat="1" x14ac:dyDescent="0.25">
      <c r="A9" s="195" t="s">
        <v>136</v>
      </c>
      <c r="B9" s="196"/>
      <c r="C9" s="195"/>
      <c r="D9" s="196"/>
      <c r="E9" s="196"/>
      <c r="F9" s="196"/>
      <c r="G9" s="196"/>
      <c r="H9" s="196"/>
      <c r="I9" s="196"/>
      <c r="J9" s="196"/>
      <c r="K9" s="196"/>
      <c r="L9" s="196"/>
      <c r="M9" s="198">
        <v>0</v>
      </c>
      <c r="N9" s="199">
        <v>0.1</v>
      </c>
      <c r="O9" s="199">
        <v>0.1</v>
      </c>
      <c r="P9" s="199">
        <v>0.1</v>
      </c>
      <c r="Q9" s="199">
        <v>0.2</v>
      </c>
      <c r="R9" s="199">
        <v>0.2</v>
      </c>
      <c r="S9" s="199">
        <v>0.2</v>
      </c>
      <c r="T9" s="199">
        <v>0.3</v>
      </c>
      <c r="U9" s="199">
        <v>0.4</v>
      </c>
      <c r="V9" s="199">
        <v>0.5</v>
      </c>
      <c r="W9" s="199">
        <v>0.6</v>
      </c>
      <c r="X9" s="199">
        <v>0.7</v>
      </c>
      <c r="Y9" s="199">
        <v>0.8</v>
      </c>
      <c r="Z9" s="199">
        <v>0.9</v>
      </c>
      <c r="AA9" s="199">
        <v>1</v>
      </c>
      <c r="AB9" s="199">
        <v>1</v>
      </c>
      <c r="AC9" s="199">
        <v>1</v>
      </c>
      <c r="AD9" s="199">
        <v>1</v>
      </c>
      <c r="AE9" s="199">
        <v>1</v>
      </c>
      <c r="AF9" s="199">
        <v>1</v>
      </c>
      <c r="AG9" s="199">
        <v>1</v>
      </c>
      <c r="AH9" s="199">
        <v>1</v>
      </c>
      <c r="AI9" s="199">
        <v>1</v>
      </c>
      <c r="AJ9" s="199">
        <v>1</v>
      </c>
      <c r="AK9" s="199">
        <v>1</v>
      </c>
      <c r="AL9" s="199">
        <v>1</v>
      </c>
      <c r="AM9" s="199">
        <v>1</v>
      </c>
    </row>
    <row r="10" spans="1:39" s="197" customFormat="1" x14ac:dyDescent="0.25">
      <c r="A10" s="195" t="s">
        <v>137</v>
      </c>
      <c r="B10" s="196"/>
      <c r="C10" s="195"/>
      <c r="D10" s="196"/>
      <c r="E10" s="196"/>
      <c r="F10" s="196"/>
      <c r="G10" s="196"/>
      <c r="H10" s="196"/>
      <c r="I10" s="196"/>
      <c r="J10" s="196"/>
      <c r="K10" s="196"/>
      <c r="L10" s="196"/>
      <c r="M10" s="198">
        <v>0</v>
      </c>
      <c r="N10" s="199">
        <v>0</v>
      </c>
      <c r="O10" s="199">
        <v>0</v>
      </c>
      <c r="P10" s="199">
        <v>0</v>
      </c>
      <c r="Q10" s="199">
        <v>0</v>
      </c>
      <c r="R10" s="199">
        <v>0.1</v>
      </c>
      <c r="S10" s="199">
        <v>0.1</v>
      </c>
      <c r="T10" s="199">
        <v>0.1</v>
      </c>
      <c r="U10" s="199">
        <v>0.2</v>
      </c>
      <c r="V10" s="199">
        <v>0.3</v>
      </c>
      <c r="W10" s="199">
        <v>0.4</v>
      </c>
      <c r="X10" s="199">
        <v>0.5</v>
      </c>
      <c r="Y10" s="199">
        <v>0.6</v>
      </c>
      <c r="Z10" s="199">
        <v>0.7</v>
      </c>
      <c r="AA10" s="199">
        <v>0.8</v>
      </c>
      <c r="AB10" s="199">
        <v>0.9</v>
      </c>
      <c r="AC10" s="199">
        <v>1</v>
      </c>
      <c r="AD10" s="199">
        <v>1</v>
      </c>
      <c r="AE10" s="199">
        <v>1</v>
      </c>
      <c r="AF10" s="199">
        <v>1</v>
      </c>
      <c r="AG10" s="199">
        <v>1</v>
      </c>
      <c r="AH10" s="199">
        <v>1</v>
      </c>
      <c r="AI10" s="199">
        <v>1</v>
      </c>
      <c r="AJ10" s="199">
        <v>1</v>
      </c>
      <c r="AK10" s="199">
        <v>1</v>
      </c>
      <c r="AL10" s="199">
        <v>1</v>
      </c>
      <c r="AM10" s="199">
        <v>1</v>
      </c>
    </row>
    <row r="11" spans="1:39" s="197" customFormat="1" x14ac:dyDescent="0.25">
      <c r="A11" s="195" t="s">
        <v>139</v>
      </c>
      <c r="B11" s="196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8">
        <v>0</v>
      </c>
      <c r="N11" s="199">
        <v>0</v>
      </c>
      <c r="O11" s="199">
        <v>0</v>
      </c>
      <c r="P11" s="199">
        <v>0</v>
      </c>
      <c r="Q11" s="199">
        <v>0</v>
      </c>
      <c r="R11" s="199">
        <v>0</v>
      </c>
      <c r="S11" s="199">
        <v>0</v>
      </c>
      <c r="T11" s="199">
        <v>0</v>
      </c>
      <c r="U11" s="199">
        <v>0.1</v>
      </c>
      <c r="V11" s="199">
        <v>0.1</v>
      </c>
      <c r="W11" s="199">
        <v>0.1</v>
      </c>
      <c r="X11" s="199">
        <v>0.2</v>
      </c>
      <c r="Y11" s="199">
        <v>0.3</v>
      </c>
      <c r="Z11" s="199">
        <v>0.4</v>
      </c>
      <c r="AA11" s="199">
        <v>0.5</v>
      </c>
      <c r="AB11" s="199">
        <v>0.6</v>
      </c>
      <c r="AC11" s="199">
        <v>0.7</v>
      </c>
      <c r="AD11" s="199">
        <v>0.8</v>
      </c>
      <c r="AE11" s="199">
        <v>0.9</v>
      </c>
      <c r="AF11" s="199">
        <v>1</v>
      </c>
      <c r="AG11" s="199">
        <v>1</v>
      </c>
      <c r="AH11" s="199">
        <v>1</v>
      </c>
      <c r="AI11" s="199">
        <v>1</v>
      </c>
      <c r="AJ11" s="199">
        <v>1</v>
      </c>
      <c r="AK11" s="199">
        <v>1</v>
      </c>
      <c r="AL11" s="199">
        <v>1</v>
      </c>
      <c r="AM11" s="199">
        <v>1</v>
      </c>
    </row>
    <row r="12" spans="1:39" s="197" customFormat="1" x14ac:dyDescent="0.25">
      <c r="A12" s="195" t="s">
        <v>141</v>
      </c>
      <c r="B12" s="196"/>
      <c r="C12" s="195"/>
      <c r="D12" s="196"/>
      <c r="E12" s="196"/>
      <c r="F12" s="196"/>
      <c r="G12" s="196"/>
      <c r="H12" s="196"/>
      <c r="I12" s="196"/>
      <c r="J12" s="196"/>
      <c r="K12" s="196"/>
      <c r="L12" s="196"/>
      <c r="M12" s="198">
        <v>0</v>
      </c>
      <c r="N12" s="199">
        <v>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199">
        <v>0</v>
      </c>
      <c r="V12" s="199">
        <v>0</v>
      </c>
      <c r="W12" s="199">
        <v>0</v>
      </c>
      <c r="X12" s="199">
        <v>0</v>
      </c>
      <c r="Y12" s="199">
        <v>0</v>
      </c>
      <c r="Z12" s="199">
        <v>0</v>
      </c>
      <c r="AA12" s="199">
        <v>0</v>
      </c>
      <c r="AB12" s="199">
        <v>0</v>
      </c>
      <c r="AC12" s="199">
        <v>0</v>
      </c>
      <c r="AD12" s="199">
        <v>0</v>
      </c>
      <c r="AE12" s="199">
        <v>0</v>
      </c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</row>
    <row r="13" spans="1:39" s="197" customFormat="1" x14ac:dyDescent="0.25">
      <c r="A13" s="195" t="s">
        <v>140</v>
      </c>
      <c r="B13" s="196"/>
      <c r="C13" s="195"/>
      <c r="D13" s="196"/>
      <c r="E13" s="196"/>
      <c r="F13" s="196"/>
      <c r="G13" s="196"/>
      <c r="H13" s="196"/>
      <c r="I13" s="196"/>
      <c r="J13" s="196"/>
      <c r="K13" s="196"/>
      <c r="L13" s="196"/>
      <c r="M13" s="198">
        <v>0</v>
      </c>
      <c r="N13" s="199">
        <v>0</v>
      </c>
      <c r="O13" s="199">
        <v>0</v>
      </c>
      <c r="P13" s="199">
        <v>0</v>
      </c>
      <c r="Q13" s="199">
        <v>0</v>
      </c>
      <c r="R13" s="199">
        <v>0</v>
      </c>
      <c r="S13" s="199">
        <v>0</v>
      </c>
      <c r="T13" s="199">
        <v>0</v>
      </c>
      <c r="U13" s="199">
        <v>0</v>
      </c>
      <c r="V13" s="199">
        <v>0</v>
      </c>
      <c r="W13" s="199">
        <v>0</v>
      </c>
      <c r="X13" s="199">
        <v>0</v>
      </c>
      <c r="Y13" s="199">
        <v>0</v>
      </c>
      <c r="Z13" s="199">
        <v>0</v>
      </c>
      <c r="AA13" s="199">
        <v>0</v>
      </c>
      <c r="AB13" s="199">
        <v>0</v>
      </c>
      <c r="AC13" s="199">
        <v>0</v>
      </c>
      <c r="AD13" s="199">
        <v>0</v>
      </c>
      <c r="AE13" s="199">
        <v>0</v>
      </c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</row>
    <row r="14" spans="1:39" s="197" customFormat="1" x14ac:dyDescent="0.25">
      <c r="A14" s="195" t="s">
        <v>138</v>
      </c>
      <c r="B14" s="196"/>
      <c r="C14" s="195"/>
      <c r="D14" s="196"/>
      <c r="E14" s="196"/>
      <c r="F14" s="196"/>
      <c r="G14" s="196"/>
      <c r="H14" s="196"/>
      <c r="I14" s="196"/>
      <c r="J14" s="196"/>
      <c r="K14" s="196"/>
      <c r="L14" s="196"/>
      <c r="M14" s="198">
        <f t="shared" ref="M14:AM14" si="2">SUM(M9:M12)</f>
        <v>0</v>
      </c>
      <c r="N14" s="196">
        <f t="shared" si="2"/>
        <v>0.1</v>
      </c>
      <c r="O14" s="196">
        <f t="shared" si="2"/>
        <v>0.1</v>
      </c>
      <c r="P14" s="196">
        <f t="shared" si="2"/>
        <v>0.1</v>
      </c>
      <c r="Q14" s="196">
        <f t="shared" si="2"/>
        <v>0.2</v>
      </c>
      <c r="R14" s="196">
        <f t="shared" si="2"/>
        <v>0.30000000000000004</v>
      </c>
      <c r="S14" s="196">
        <f t="shared" si="2"/>
        <v>0.30000000000000004</v>
      </c>
      <c r="T14" s="196">
        <f t="shared" si="2"/>
        <v>0.4</v>
      </c>
      <c r="U14" s="196">
        <f t="shared" si="2"/>
        <v>0.70000000000000007</v>
      </c>
      <c r="V14" s="196">
        <f t="shared" si="2"/>
        <v>0.9</v>
      </c>
      <c r="W14" s="196">
        <f t="shared" si="2"/>
        <v>1.1000000000000001</v>
      </c>
      <c r="X14" s="196">
        <f t="shared" si="2"/>
        <v>1.4</v>
      </c>
      <c r="Y14" s="196">
        <f t="shared" si="2"/>
        <v>1.7</v>
      </c>
      <c r="Z14" s="196">
        <f t="shared" si="2"/>
        <v>2</v>
      </c>
      <c r="AA14" s="196">
        <f t="shared" si="2"/>
        <v>2.2999999999999998</v>
      </c>
      <c r="AB14" s="196">
        <f t="shared" si="2"/>
        <v>2.5</v>
      </c>
      <c r="AC14" s="196">
        <f t="shared" si="2"/>
        <v>2.7</v>
      </c>
      <c r="AD14" s="196">
        <f t="shared" si="2"/>
        <v>2.8</v>
      </c>
      <c r="AE14" s="196">
        <f t="shared" si="2"/>
        <v>2.9</v>
      </c>
      <c r="AF14" s="196">
        <f t="shared" si="2"/>
        <v>3</v>
      </c>
      <c r="AG14" s="196">
        <f t="shared" si="2"/>
        <v>3</v>
      </c>
      <c r="AH14" s="196">
        <f t="shared" si="2"/>
        <v>3</v>
      </c>
      <c r="AI14" s="196">
        <f t="shared" si="2"/>
        <v>3</v>
      </c>
      <c r="AJ14" s="196">
        <f t="shared" si="2"/>
        <v>3</v>
      </c>
      <c r="AK14" s="196">
        <f t="shared" si="2"/>
        <v>3</v>
      </c>
      <c r="AL14" s="196">
        <f t="shared" si="2"/>
        <v>3</v>
      </c>
      <c r="AM14" s="196">
        <f t="shared" si="2"/>
        <v>3</v>
      </c>
    </row>
    <row r="15" spans="1:39" x14ac:dyDescent="0.25">
      <c r="A15" s="1" t="s">
        <v>105</v>
      </c>
      <c r="B15" s="37"/>
      <c r="C15" s="35"/>
      <c r="D15" s="37"/>
      <c r="E15" s="37"/>
      <c r="F15" s="37"/>
      <c r="G15" s="37"/>
      <c r="H15" s="37"/>
      <c r="I15" s="37"/>
      <c r="J15" s="37"/>
      <c r="K15" s="37"/>
      <c r="L15" s="37"/>
      <c r="M15" s="37">
        <f t="shared" ref="M15:AM15" si="3">M14*$B$7</f>
        <v>0</v>
      </c>
      <c r="N15" s="37">
        <f t="shared" si="3"/>
        <v>20000</v>
      </c>
      <c r="O15" s="37">
        <f t="shared" si="3"/>
        <v>20000</v>
      </c>
      <c r="P15" s="37">
        <f t="shared" si="3"/>
        <v>20000</v>
      </c>
      <c r="Q15" s="37">
        <f t="shared" si="3"/>
        <v>40000</v>
      </c>
      <c r="R15" s="37">
        <f t="shared" si="3"/>
        <v>60000.000000000007</v>
      </c>
      <c r="S15" s="37">
        <f t="shared" si="3"/>
        <v>60000.000000000007</v>
      </c>
      <c r="T15" s="37">
        <f t="shared" si="3"/>
        <v>80000</v>
      </c>
      <c r="U15" s="37">
        <f t="shared" si="3"/>
        <v>140000</v>
      </c>
      <c r="V15" s="37">
        <f t="shared" si="3"/>
        <v>180000</v>
      </c>
      <c r="W15" s="37">
        <f t="shared" si="3"/>
        <v>220000.00000000003</v>
      </c>
      <c r="X15" s="37">
        <f t="shared" si="3"/>
        <v>280000</v>
      </c>
      <c r="Y15" s="37">
        <f t="shared" si="3"/>
        <v>340000</v>
      </c>
      <c r="Z15" s="37">
        <f t="shared" si="3"/>
        <v>400000</v>
      </c>
      <c r="AA15" s="37">
        <f t="shared" si="3"/>
        <v>459999.99999999994</v>
      </c>
      <c r="AB15" s="37">
        <f t="shared" si="3"/>
        <v>500000</v>
      </c>
      <c r="AC15" s="37">
        <f t="shared" si="3"/>
        <v>540000</v>
      </c>
      <c r="AD15" s="37">
        <f t="shared" si="3"/>
        <v>560000</v>
      </c>
      <c r="AE15" s="37">
        <f t="shared" si="3"/>
        <v>580000</v>
      </c>
      <c r="AF15" s="37">
        <f t="shared" si="3"/>
        <v>600000</v>
      </c>
      <c r="AG15" s="37">
        <f t="shared" si="3"/>
        <v>600000</v>
      </c>
      <c r="AH15" s="37">
        <f t="shared" si="3"/>
        <v>600000</v>
      </c>
      <c r="AI15" s="37">
        <f t="shared" si="3"/>
        <v>600000</v>
      </c>
      <c r="AJ15" s="37">
        <f t="shared" si="3"/>
        <v>600000</v>
      </c>
      <c r="AK15" s="37">
        <f t="shared" si="3"/>
        <v>600000</v>
      </c>
      <c r="AL15" s="37">
        <f t="shared" si="3"/>
        <v>600000</v>
      </c>
      <c r="AM15" s="37">
        <f t="shared" si="3"/>
        <v>600000</v>
      </c>
    </row>
    <row r="16" spans="1:39" s="182" customFormat="1" x14ac:dyDescent="0.25">
      <c r="A16" s="180" t="s">
        <v>112</v>
      </c>
      <c r="B16" s="181"/>
      <c r="C16" s="181">
        <f t="shared" ref="C16:AL16" si="4">C15/$B$6</f>
        <v>0</v>
      </c>
      <c r="D16" s="181">
        <f t="shared" si="4"/>
        <v>0</v>
      </c>
      <c r="E16" s="181">
        <f t="shared" si="4"/>
        <v>0</v>
      </c>
      <c r="F16" s="181">
        <f t="shared" si="4"/>
        <v>0</v>
      </c>
      <c r="G16" s="181">
        <f t="shared" si="4"/>
        <v>0</v>
      </c>
      <c r="H16" s="181">
        <f t="shared" si="4"/>
        <v>0</v>
      </c>
      <c r="I16" s="181">
        <f t="shared" si="4"/>
        <v>0</v>
      </c>
      <c r="J16" s="181">
        <f t="shared" si="4"/>
        <v>0</v>
      </c>
      <c r="K16" s="181">
        <f t="shared" si="4"/>
        <v>0</v>
      </c>
      <c r="L16" s="181">
        <f t="shared" si="4"/>
        <v>0</v>
      </c>
      <c r="M16" s="181">
        <f t="shared" si="4"/>
        <v>0</v>
      </c>
      <c r="N16" s="181">
        <f t="shared" si="4"/>
        <v>0.02</v>
      </c>
      <c r="O16" s="181">
        <f t="shared" si="4"/>
        <v>0.02</v>
      </c>
      <c r="P16" s="181">
        <f t="shared" si="4"/>
        <v>0.02</v>
      </c>
      <c r="Q16" s="181">
        <f t="shared" si="4"/>
        <v>0.04</v>
      </c>
      <c r="R16" s="181">
        <f t="shared" si="4"/>
        <v>6.0000000000000005E-2</v>
      </c>
      <c r="S16" s="181">
        <f t="shared" si="4"/>
        <v>6.0000000000000005E-2</v>
      </c>
      <c r="T16" s="181">
        <f t="shared" si="4"/>
        <v>0.08</v>
      </c>
      <c r="U16" s="181">
        <f t="shared" si="4"/>
        <v>0.14000000000000001</v>
      </c>
      <c r="V16" s="181">
        <f t="shared" si="4"/>
        <v>0.18</v>
      </c>
      <c r="W16" s="181">
        <f t="shared" si="4"/>
        <v>0.22000000000000003</v>
      </c>
      <c r="X16" s="181">
        <f t="shared" si="4"/>
        <v>0.28000000000000003</v>
      </c>
      <c r="Y16" s="181">
        <f t="shared" si="4"/>
        <v>0.34</v>
      </c>
      <c r="Z16" s="181">
        <f t="shared" si="4"/>
        <v>0.4</v>
      </c>
      <c r="AA16" s="181">
        <f t="shared" si="4"/>
        <v>0.45999999999999996</v>
      </c>
      <c r="AB16" s="181">
        <f t="shared" si="4"/>
        <v>0.5</v>
      </c>
      <c r="AC16" s="181">
        <f t="shared" si="4"/>
        <v>0.54</v>
      </c>
      <c r="AD16" s="181">
        <f t="shared" si="4"/>
        <v>0.56000000000000005</v>
      </c>
      <c r="AE16" s="181">
        <f t="shared" si="4"/>
        <v>0.57999999999999996</v>
      </c>
      <c r="AF16" s="181">
        <f t="shared" si="4"/>
        <v>0.6</v>
      </c>
      <c r="AG16" s="181">
        <f t="shared" si="4"/>
        <v>0.6</v>
      </c>
      <c r="AH16" s="181">
        <f t="shared" si="4"/>
        <v>0.6</v>
      </c>
      <c r="AI16" s="181">
        <f t="shared" si="4"/>
        <v>0.6</v>
      </c>
      <c r="AJ16" s="181">
        <f t="shared" si="4"/>
        <v>0.6</v>
      </c>
      <c r="AK16" s="181">
        <f t="shared" si="4"/>
        <v>0.6</v>
      </c>
      <c r="AL16" s="181">
        <f t="shared" si="4"/>
        <v>0.6</v>
      </c>
      <c r="AM16" s="181">
        <f>AM15/$B$6</f>
        <v>0.6</v>
      </c>
    </row>
    <row r="17" spans="1:39" x14ac:dyDescent="0.25">
      <c r="A17" s="1"/>
      <c r="B17" s="37"/>
      <c r="C17" s="35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39" s="141" customFormat="1" x14ac:dyDescent="0.25">
      <c r="A18" s="178" t="s">
        <v>108</v>
      </c>
      <c r="B18" s="176">
        <v>1</v>
      </c>
      <c r="C18" s="179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>
        <f t="shared" ref="N18:AM18" si="5">$B$18</f>
        <v>1</v>
      </c>
      <c r="O18" s="176">
        <f t="shared" si="5"/>
        <v>1</v>
      </c>
      <c r="P18" s="176">
        <f t="shared" si="5"/>
        <v>1</v>
      </c>
      <c r="Q18" s="176">
        <f t="shared" si="5"/>
        <v>1</v>
      </c>
      <c r="R18" s="176">
        <f t="shared" si="5"/>
        <v>1</v>
      </c>
      <c r="S18" s="176">
        <f t="shared" si="5"/>
        <v>1</v>
      </c>
      <c r="T18" s="176">
        <f t="shared" si="5"/>
        <v>1</v>
      </c>
      <c r="U18" s="176">
        <f t="shared" si="5"/>
        <v>1</v>
      </c>
      <c r="V18" s="176">
        <f t="shared" si="5"/>
        <v>1</v>
      </c>
      <c r="W18" s="176">
        <f t="shared" si="5"/>
        <v>1</v>
      </c>
      <c r="X18" s="176">
        <f t="shared" si="5"/>
        <v>1</v>
      </c>
      <c r="Y18" s="176">
        <f t="shared" si="5"/>
        <v>1</v>
      </c>
      <c r="Z18" s="176">
        <f t="shared" si="5"/>
        <v>1</v>
      </c>
      <c r="AA18" s="176">
        <f t="shared" si="5"/>
        <v>1</v>
      </c>
      <c r="AB18" s="176">
        <f t="shared" si="5"/>
        <v>1</v>
      </c>
      <c r="AC18" s="176">
        <f t="shared" si="5"/>
        <v>1</v>
      </c>
      <c r="AD18" s="176">
        <f t="shared" si="5"/>
        <v>1</v>
      </c>
      <c r="AE18" s="176">
        <f t="shared" si="5"/>
        <v>1</v>
      </c>
      <c r="AF18" s="176">
        <f t="shared" si="5"/>
        <v>1</v>
      </c>
      <c r="AG18" s="176">
        <f t="shared" si="5"/>
        <v>1</v>
      </c>
      <c r="AH18" s="176">
        <f t="shared" si="5"/>
        <v>1</v>
      </c>
      <c r="AI18" s="176">
        <f t="shared" si="5"/>
        <v>1</v>
      </c>
      <c r="AJ18" s="176">
        <f t="shared" si="5"/>
        <v>1</v>
      </c>
      <c r="AK18" s="176">
        <f t="shared" si="5"/>
        <v>1</v>
      </c>
      <c r="AL18" s="176">
        <f t="shared" si="5"/>
        <v>1</v>
      </c>
      <c r="AM18" s="176">
        <f t="shared" si="5"/>
        <v>1</v>
      </c>
    </row>
    <row r="19" spans="1:39" s="205" customFormat="1" x14ac:dyDescent="0.25">
      <c r="A19" s="203" t="s">
        <v>109</v>
      </c>
      <c r="B19" s="165"/>
      <c r="C19" s="204"/>
      <c r="D19" s="165"/>
      <c r="E19" s="165"/>
      <c r="F19" s="165"/>
      <c r="G19" s="165"/>
      <c r="H19" s="165"/>
      <c r="I19" s="165"/>
      <c r="J19" s="165"/>
      <c r="K19" s="165"/>
      <c r="L19" s="165"/>
      <c r="M19" s="165">
        <f t="shared" ref="M19:AM19" si="6">M15*M18</f>
        <v>0</v>
      </c>
      <c r="N19" s="165">
        <f t="shared" si="6"/>
        <v>20000</v>
      </c>
      <c r="O19" s="165">
        <f t="shared" si="6"/>
        <v>20000</v>
      </c>
      <c r="P19" s="165">
        <f t="shared" si="6"/>
        <v>20000</v>
      </c>
      <c r="Q19" s="165">
        <f t="shared" si="6"/>
        <v>40000</v>
      </c>
      <c r="R19" s="165">
        <f t="shared" si="6"/>
        <v>60000.000000000007</v>
      </c>
      <c r="S19" s="165">
        <f t="shared" si="6"/>
        <v>60000.000000000007</v>
      </c>
      <c r="T19" s="165">
        <f t="shared" si="6"/>
        <v>80000</v>
      </c>
      <c r="U19" s="165">
        <f t="shared" si="6"/>
        <v>140000</v>
      </c>
      <c r="V19" s="165">
        <f t="shared" si="6"/>
        <v>180000</v>
      </c>
      <c r="W19" s="165">
        <f t="shared" si="6"/>
        <v>220000.00000000003</v>
      </c>
      <c r="X19" s="165">
        <f t="shared" si="6"/>
        <v>280000</v>
      </c>
      <c r="Y19" s="165">
        <f t="shared" si="6"/>
        <v>340000</v>
      </c>
      <c r="Z19" s="165">
        <f t="shared" si="6"/>
        <v>400000</v>
      </c>
      <c r="AA19" s="165">
        <f t="shared" si="6"/>
        <v>459999.99999999994</v>
      </c>
      <c r="AB19" s="165">
        <f t="shared" si="6"/>
        <v>500000</v>
      </c>
      <c r="AC19" s="165">
        <f t="shared" si="6"/>
        <v>540000</v>
      </c>
      <c r="AD19" s="165">
        <f t="shared" si="6"/>
        <v>560000</v>
      </c>
      <c r="AE19" s="165">
        <f t="shared" si="6"/>
        <v>580000</v>
      </c>
      <c r="AF19" s="165">
        <f t="shared" si="6"/>
        <v>600000</v>
      </c>
      <c r="AG19" s="165">
        <f t="shared" si="6"/>
        <v>600000</v>
      </c>
      <c r="AH19" s="165">
        <f t="shared" si="6"/>
        <v>600000</v>
      </c>
      <c r="AI19" s="165">
        <f t="shared" si="6"/>
        <v>600000</v>
      </c>
      <c r="AJ19" s="165">
        <f t="shared" si="6"/>
        <v>600000</v>
      </c>
      <c r="AK19" s="165">
        <f t="shared" si="6"/>
        <v>600000</v>
      </c>
      <c r="AL19" s="165">
        <f t="shared" si="6"/>
        <v>600000</v>
      </c>
      <c r="AM19" s="165">
        <f t="shared" si="6"/>
        <v>600000</v>
      </c>
    </row>
    <row r="20" spans="1:39" x14ac:dyDescent="0.25">
      <c r="A20" s="97"/>
      <c r="B20" s="37"/>
      <c r="C20" s="35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</row>
    <row r="21" spans="1:39" x14ac:dyDescent="0.25">
      <c r="A21" s="97"/>
      <c r="B21" s="37"/>
      <c r="C21" s="35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</row>
    <row r="22" spans="1:39" x14ac:dyDescent="0.25">
      <c r="A22" s="97" t="s">
        <v>142</v>
      </c>
      <c r="B22" s="165">
        <f>B6*B18*12</f>
        <v>12000000</v>
      </c>
      <c r="C22" s="35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</row>
    <row r="23" spans="1:39" s="143" customFormat="1" x14ac:dyDescent="0.25">
      <c r="A23" s="207" t="s">
        <v>133</v>
      </c>
      <c r="C23" s="176">
        <f t="shared" ref="C23:M23" si="7">IF(C9&gt;0,C19/C9, 0)</f>
        <v>0</v>
      </c>
      <c r="D23" s="176">
        <f t="shared" si="7"/>
        <v>0</v>
      </c>
      <c r="E23" s="176">
        <f t="shared" si="7"/>
        <v>0</v>
      </c>
      <c r="F23" s="176">
        <f t="shared" si="7"/>
        <v>0</v>
      </c>
      <c r="G23" s="176">
        <f t="shared" si="7"/>
        <v>0</v>
      </c>
      <c r="H23" s="176">
        <f t="shared" si="7"/>
        <v>0</v>
      </c>
      <c r="I23" s="176">
        <f t="shared" si="7"/>
        <v>0</v>
      </c>
      <c r="J23" s="176">
        <f t="shared" si="7"/>
        <v>0</v>
      </c>
      <c r="K23" s="176">
        <f t="shared" si="7"/>
        <v>0</v>
      </c>
      <c r="L23" s="176">
        <f t="shared" si="7"/>
        <v>0</v>
      </c>
      <c r="M23" s="176">
        <f t="shared" si="7"/>
        <v>0</v>
      </c>
      <c r="N23" s="176">
        <f t="shared" ref="N23:AM23" si="8">N19/COUNTIF(N9:N13,"&gt;0")*12</f>
        <v>240000</v>
      </c>
      <c r="O23" s="176">
        <f t="shared" si="8"/>
        <v>240000</v>
      </c>
      <c r="P23" s="176">
        <f t="shared" si="8"/>
        <v>240000</v>
      </c>
      <c r="Q23" s="176">
        <f t="shared" si="8"/>
        <v>480000</v>
      </c>
      <c r="R23" s="176">
        <f t="shared" si="8"/>
        <v>360000.00000000006</v>
      </c>
      <c r="S23" s="176">
        <f t="shared" si="8"/>
        <v>360000.00000000006</v>
      </c>
      <c r="T23" s="176">
        <f t="shared" si="8"/>
        <v>480000</v>
      </c>
      <c r="U23" s="176">
        <f t="shared" si="8"/>
        <v>560000</v>
      </c>
      <c r="V23" s="176">
        <f t="shared" si="8"/>
        <v>720000</v>
      </c>
      <c r="W23" s="176">
        <f t="shared" si="8"/>
        <v>880000.00000000012</v>
      </c>
      <c r="X23" s="176">
        <f t="shared" si="8"/>
        <v>1120000</v>
      </c>
      <c r="Y23" s="176">
        <f t="shared" si="8"/>
        <v>1360000</v>
      </c>
      <c r="Z23" s="176">
        <f t="shared" si="8"/>
        <v>1600000</v>
      </c>
      <c r="AA23" s="176">
        <f t="shared" si="8"/>
        <v>1839999.9999999998</v>
      </c>
      <c r="AB23" s="176">
        <f t="shared" si="8"/>
        <v>2000000</v>
      </c>
      <c r="AC23" s="176">
        <f t="shared" si="8"/>
        <v>2160000</v>
      </c>
      <c r="AD23" s="176">
        <f t="shared" si="8"/>
        <v>2240000</v>
      </c>
      <c r="AE23" s="176">
        <f t="shared" si="8"/>
        <v>2320000</v>
      </c>
      <c r="AF23" s="176">
        <f t="shared" si="8"/>
        <v>2400000</v>
      </c>
      <c r="AG23" s="176">
        <f t="shared" si="8"/>
        <v>2400000</v>
      </c>
      <c r="AH23" s="176">
        <f t="shared" si="8"/>
        <v>2400000</v>
      </c>
      <c r="AI23" s="176">
        <f t="shared" si="8"/>
        <v>2400000</v>
      </c>
      <c r="AJ23" s="176">
        <f t="shared" si="8"/>
        <v>2400000</v>
      </c>
      <c r="AK23" s="176">
        <f t="shared" si="8"/>
        <v>2400000</v>
      </c>
      <c r="AL23" s="176">
        <f t="shared" si="8"/>
        <v>2400000</v>
      </c>
      <c r="AM23" s="176">
        <f t="shared" si="8"/>
        <v>2400000</v>
      </c>
    </row>
    <row r="24" spans="1:39" x14ac:dyDescent="0.25">
      <c r="A24" s="97"/>
      <c r="B24" s="176"/>
      <c r="C24" s="35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</row>
    <row r="25" spans="1:39" x14ac:dyDescent="0.25">
      <c r="A25" s="192" t="s">
        <v>135</v>
      </c>
      <c r="B25" s="176"/>
      <c r="C25" s="35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</row>
    <row r="26" spans="1:39" x14ac:dyDescent="0.25">
      <c r="A26" s="1" t="s">
        <v>147</v>
      </c>
      <c r="B26" s="35">
        <v>150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x14ac:dyDescent="0.25">
      <c r="A27" s="1" t="s">
        <v>106</v>
      </c>
      <c r="B27" s="162">
        <v>250000</v>
      </c>
      <c r="C27" s="35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</row>
    <row r="28" spans="1:39" x14ac:dyDescent="0.25">
      <c r="A28" s="1" t="s">
        <v>110</v>
      </c>
      <c r="B28" s="37">
        <f>B27/B26</f>
        <v>1666.6666666666667</v>
      </c>
      <c r="C28" s="35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</row>
    <row r="29" spans="1:39" x14ac:dyDescent="0.25">
      <c r="A29" s="1"/>
      <c r="B29" s="37"/>
      <c r="C29" s="35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 spans="1:39" x14ac:dyDescent="0.25">
      <c r="A30" s="1" t="s">
        <v>104</v>
      </c>
      <c r="B30" s="37"/>
      <c r="C30" s="35"/>
      <c r="D30" s="37"/>
      <c r="E30" s="37"/>
      <c r="F30" s="37"/>
      <c r="G30" s="37"/>
      <c r="H30" s="37"/>
      <c r="I30" s="37"/>
      <c r="J30" s="37"/>
      <c r="K30" s="37"/>
      <c r="L30" s="37"/>
      <c r="M30" s="37">
        <v>1</v>
      </c>
      <c r="N30" s="37">
        <v>2</v>
      </c>
      <c r="O30" s="37">
        <v>3</v>
      </c>
      <c r="P30" s="37">
        <v>5</v>
      </c>
      <c r="Q30" s="37">
        <v>6</v>
      </c>
      <c r="R30" s="37">
        <v>8</v>
      </c>
      <c r="S30" s="37">
        <v>10</v>
      </c>
      <c r="T30" s="37">
        <v>12</v>
      </c>
      <c r="U30" s="37">
        <v>15</v>
      </c>
      <c r="V30" s="37">
        <v>17</v>
      </c>
      <c r="W30" s="37">
        <v>19</v>
      </c>
      <c r="X30" s="37">
        <v>22</v>
      </c>
      <c r="Y30" s="37">
        <v>24</v>
      </c>
      <c r="Z30" s="37">
        <v>26</v>
      </c>
      <c r="AA30" s="37">
        <v>28</v>
      </c>
      <c r="AB30" s="37">
        <v>31</v>
      </c>
      <c r="AC30" s="37">
        <v>33</v>
      </c>
      <c r="AD30" s="37">
        <v>35</v>
      </c>
      <c r="AE30" s="37">
        <v>38</v>
      </c>
      <c r="AF30" s="37">
        <v>40</v>
      </c>
      <c r="AG30" s="37">
        <v>42</v>
      </c>
      <c r="AH30" s="37">
        <v>45</v>
      </c>
      <c r="AI30" s="37">
        <v>47</v>
      </c>
      <c r="AJ30" s="37">
        <v>49</v>
      </c>
      <c r="AK30" s="37">
        <v>51</v>
      </c>
      <c r="AL30" s="37">
        <v>53</v>
      </c>
      <c r="AM30" s="37">
        <v>55</v>
      </c>
    </row>
    <row r="31" spans="1:39" x14ac:dyDescent="0.25">
      <c r="A31" s="1" t="s">
        <v>105</v>
      </c>
      <c r="B31" s="37"/>
      <c r="C31" s="35"/>
      <c r="D31" s="37"/>
      <c r="E31" s="37"/>
      <c r="F31" s="37"/>
      <c r="G31" s="37"/>
      <c r="H31" s="37"/>
      <c r="I31" s="37"/>
      <c r="J31" s="37"/>
      <c r="K31" s="37"/>
      <c r="L31" s="37"/>
      <c r="M31" s="37">
        <f t="shared" ref="M31:AM31" si="9">M30*$B28</f>
        <v>1666.6666666666667</v>
      </c>
      <c r="N31" s="37">
        <f t="shared" si="9"/>
        <v>3333.3333333333335</v>
      </c>
      <c r="O31" s="37">
        <f t="shared" si="9"/>
        <v>5000</v>
      </c>
      <c r="P31" s="37">
        <f t="shared" si="9"/>
        <v>8333.3333333333339</v>
      </c>
      <c r="Q31" s="37">
        <f t="shared" si="9"/>
        <v>10000</v>
      </c>
      <c r="R31" s="37">
        <f t="shared" si="9"/>
        <v>13333.333333333334</v>
      </c>
      <c r="S31" s="37">
        <f t="shared" si="9"/>
        <v>16666.666666666668</v>
      </c>
      <c r="T31" s="37">
        <f t="shared" si="9"/>
        <v>20000</v>
      </c>
      <c r="U31" s="37">
        <f t="shared" si="9"/>
        <v>25000</v>
      </c>
      <c r="V31" s="37">
        <f t="shared" si="9"/>
        <v>28333.333333333336</v>
      </c>
      <c r="W31" s="37">
        <f t="shared" si="9"/>
        <v>31666.666666666668</v>
      </c>
      <c r="X31" s="37">
        <f t="shared" si="9"/>
        <v>36666.666666666672</v>
      </c>
      <c r="Y31" s="37">
        <f t="shared" si="9"/>
        <v>40000</v>
      </c>
      <c r="Z31" s="37">
        <f t="shared" si="9"/>
        <v>43333.333333333336</v>
      </c>
      <c r="AA31" s="37">
        <f t="shared" si="9"/>
        <v>46666.666666666672</v>
      </c>
      <c r="AB31" s="37">
        <f t="shared" si="9"/>
        <v>51666.666666666672</v>
      </c>
      <c r="AC31" s="37">
        <f t="shared" si="9"/>
        <v>55000</v>
      </c>
      <c r="AD31" s="37">
        <f t="shared" si="9"/>
        <v>58333.333333333336</v>
      </c>
      <c r="AE31" s="37">
        <f t="shared" si="9"/>
        <v>63333.333333333336</v>
      </c>
      <c r="AF31" s="37">
        <f t="shared" si="9"/>
        <v>66666.666666666672</v>
      </c>
      <c r="AG31" s="37">
        <f t="shared" si="9"/>
        <v>70000</v>
      </c>
      <c r="AH31" s="37">
        <f t="shared" si="9"/>
        <v>75000</v>
      </c>
      <c r="AI31" s="37">
        <f t="shared" si="9"/>
        <v>78333.333333333343</v>
      </c>
      <c r="AJ31" s="37">
        <f t="shared" si="9"/>
        <v>81666.666666666672</v>
      </c>
      <c r="AK31" s="37">
        <f t="shared" si="9"/>
        <v>85000</v>
      </c>
      <c r="AL31" s="37">
        <f t="shared" si="9"/>
        <v>88333.333333333343</v>
      </c>
      <c r="AM31" s="37">
        <f t="shared" si="9"/>
        <v>91666.666666666672</v>
      </c>
    </row>
    <row r="32" spans="1:39" x14ac:dyDescent="0.25">
      <c r="A32" s="1" t="s">
        <v>107</v>
      </c>
      <c r="B32" s="37"/>
      <c r="C32" s="35"/>
      <c r="D32" s="37"/>
      <c r="E32" s="37"/>
      <c r="F32" s="37"/>
      <c r="G32" s="37"/>
      <c r="H32" s="37"/>
      <c r="I32" s="37"/>
      <c r="J32" s="37"/>
      <c r="K32" s="37"/>
      <c r="L32" s="37"/>
      <c r="M32" s="37" t="e">
        <f>M31/#REF!</f>
        <v>#REF!</v>
      </c>
      <c r="N32" s="37" t="e">
        <f>N31/#REF!</f>
        <v>#REF!</v>
      </c>
      <c r="O32" s="37" t="e">
        <f>O31/#REF!</f>
        <v>#REF!</v>
      </c>
      <c r="P32" s="37" t="e">
        <f>P31/#REF!</f>
        <v>#REF!</v>
      </c>
      <c r="Q32" s="37" t="e">
        <f>Q31/#REF!</f>
        <v>#REF!</v>
      </c>
      <c r="R32" s="37" t="e">
        <f>R31/#REF!</f>
        <v>#REF!</v>
      </c>
      <c r="S32" s="37" t="e">
        <f>S31/#REF!</f>
        <v>#REF!</v>
      </c>
      <c r="T32" s="37" t="e">
        <f>T31/#REF!</f>
        <v>#REF!</v>
      </c>
      <c r="U32" s="37" t="e">
        <f>U31/#REF!</f>
        <v>#REF!</v>
      </c>
      <c r="V32" s="37" t="e">
        <f>V31/#REF!</f>
        <v>#REF!</v>
      </c>
      <c r="W32" s="37" t="e">
        <f>W31/#REF!</f>
        <v>#REF!</v>
      </c>
      <c r="X32" s="37" t="e">
        <f>X31/#REF!</f>
        <v>#REF!</v>
      </c>
      <c r="Y32" s="37" t="e">
        <f>Y31/#REF!</f>
        <v>#REF!</v>
      </c>
      <c r="Z32" s="37" t="e">
        <f>Z31/#REF!</f>
        <v>#REF!</v>
      </c>
      <c r="AA32" s="37" t="e">
        <f>AA31/#REF!</f>
        <v>#REF!</v>
      </c>
      <c r="AB32" s="37" t="e">
        <f>AB31/#REF!</f>
        <v>#REF!</v>
      </c>
      <c r="AC32" s="37" t="e">
        <f>AC31/#REF!</f>
        <v>#REF!</v>
      </c>
      <c r="AD32" s="37" t="e">
        <f>AD31/#REF!</f>
        <v>#REF!</v>
      </c>
      <c r="AE32" s="37" t="e">
        <f>AE31/#REF!</f>
        <v>#REF!</v>
      </c>
      <c r="AF32" s="37" t="e">
        <f>AF31/#REF!</f>
        <v>#REF!</v>
      </c>
      <c r="AG32" s="37" t="e">
        <f>AG31/#REF!</f>
        <v>#REF!</v>
      </c>
      <c r="AH32" s="37" t="e">
        <f>AH31/#REF!</f>
        <v>#REF!</v>
      </c>
      <c r="AI32" s="37" t="e">
        <f>AI31/#REF!</f>
        <v>#REF!</v>
      </c>
      <c r="AJ32" s="37" t="e">
        <f>AJ31/#REF!</f>
        <v>#REF!</v>
      </c>
      <c r="AK32" s="37" t="e">
        <f>AK31/#REF!</f>
        <v>#REF!</v>
      </c>
      <c r="AL32" s="37" t="e">
        <f>AL31/#REF!</f>
        <v>#REF!</v>
      </c>
      <c r="AM32" s="37" t="e">
        <f>AM31/#REF!</f>
        <v>#REF!</v>
      </c>
    </row>
    <row r="33" spans="1:39" s="182" customFormat="1" x14ac:dyDescent="0.25">
      <c r="A33" s="180" t="s">
        <v>112</v>
      </c>
      <c r="B33" s="181"/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181">
        <f t="shared" ref="M33:AM33" si="10">M31/$B27</f>
        <v>6.6666666666666671E-3</v>
      </c>
      <c r="N33" s="181">
        <f t="shared" si="10"/>
        <v>1.3333333333333334E-2</v>
      </c>
      <c r="O33" s="181">
        <f t="shared" si="10"/>
        <v>0.02</v>
      </c>
      <c r="P33" s="181">
        <f t="shared" si="10"/>
        <v>3.3333333333333333E-2</v>
      </c>
      <c r="Q33" s="181">
        <f t="shared" si="10"/>
        <v>0.04</v>
      </c>
      <c r="R33" s="181">
        <f t="shared" si="10"/>
        <v>5.3333333333333337E-2</v>
      </c>
      <c r="S33" s="181">
        <f t="shared" si="10"/>
        <v>6.6666666666666666E-2</v>
      </c>
      <c r="T33" s="181">
        <f t="shared" si="10"/>
        <v>0.08</v>
      </c>
      <c r="U33" s="181">
        <f t="shared" si="10"/>
        <v>0.1</v>
      </c>
      <c r="V33" s="181">
        <f t="shared" si="10"/>
        <v>0.11333333333333334</v>
      </c>
      <c r="W33" s="181">
        <f t="shared" si="10"/>
        <v>0.12666666666666668</v>
      </c>
      <c r="X33" s="181">
        <f t="shared" si="10"/>
        <v>0.1466666666666667</v>
      </c>
      <c r="Y33" s="181">
        <f t="shared" si="10"/>
        <v>0.16</v>
      </c>
      <c r="Z33" s="181">
        <f t="shared" si="10"/>
        <v>0.17333333333333334</v>
      </c>
      <c r="AA33" s="181">
        <f t="shared" si="10"/>
        <v>0.18666666666666668</v>
      </c>
      <c r="AB33" s="181">
        <f t="shared" si="10"/>
        <v>0.20666666666666669</v>
      </c>
      <c r="AC33" s="181">
        <f t="shared" si="10"/>
        <v>0.22</v>
      </c>
      <c r="AD33" s="181">
        <f t="shared" si="10"/>
        <v>0.23333333333333334</v>
      </c>
      <c r="AE33" s="181">
        <f t="shared" si="10"/>
        <v>0.25333333333333335</v>
      </c>
      <c r="AF33" s="181">
        <f t="shared" si="10"/>
        <v>0.26666666666666666</v>
      </c>
      <c r="AG33" s="181">
        <f t="shared" si="10"/>
        <v>0.28000000000000003</v>
      </c>
      <c r="AH33" s="181">
        <f t="shared" si="10"/>
        <v>0.3</v>
      </c>
      <c r="AI33" s="181">
        <f t="shared" si="10"/>
        <v>0.31333333333333335</v>
      </c>
      <c r="AJ33" s="181">
        <f t="shared" si="10"/>
        <v>0.32666666666666666</v>
      </c>
      <c r="AK33" s="181">
        <f t="shared" si="10"/>
        <v>0.34</v>
      </c>
      <c r="AL33" s="181">
        <f t="shared" si="10"/>
        <v>0.35333333333333339</v>
      </c>
      <c r="AM33" s="181">
        <f t="shared" si="10"/>
        <v>0.3666666666666667</v>
      </c>
    </row>
    <row r="34" spans="1:39" x14ac:dyDescent="0.25">
      <c r="A34" s="1"/>
      <c r="B34" s="37"/>
      <c r="C34" s="35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39" s="141" customFormat="1" x14ac:dyDescent="0.25">
      <c r="A35" s="178" t="s">
        <v>108</v>
      </c>
      <c r="B35" s="176">
        <v>5</v>
      </c>
      <c r="C35" s="179"/>
      <c r="D35" s="176"/>
      <c r="E35" s="176"/>
      <c r="F35" s="176"/>
      <c r="G35" s="176"/>
      <c r="H35" s="176"/>
      <c r="I35" s="176"/>
      <c r="J35" s="176"/>
      <c r="K35" s="176"/>
      <c r="L35" s="176"/>
      <c r="M35" s="176">
        <f>$B35</f>
        <v>5</v>
      </c>
      <c r="N35" s="176">
        <f t="shared" ref="N35:AM35" si="11">$B35</f>
        <v>5</v>
      </c>
      <c r="O35" s="176">
        <f t="shared" si="11"/>
        <v>5</v>
      </c>
      <c r="P35" s="176">
        <f t="shared" si="11"/>
        <v>5</v>
      </c>
      <c r="Q35" s="176">
        <f t="shared" si="11"/>
        <v>5</v>
      </c>
      <c r="R35" s="176">
        <f t="shared" si="11"/>
        <v>5</v>
      </c>
      <c r="S35" s="176">
        <f t="shared" si="11"/>
        <v>5</v>
      </c>
      <c r="T35" s="176">
        <f t="shared" si="11"/>
        <v>5</v>
      </c>
      <c r="U35" s="176">
        <f t="shared" si="11"/>
        <v>5</v>
      </c>
      <c r="V35" s="176">
        <f t="shared" si="11"/>
        <v>5</v>
      </c>
      <c r="W35" s="176">
        <f t="shared" si="11"/>
        <v>5</v>
      </c>
      <c r="X35" s="176">
        <f t="shared" si="11"/>
        <v>5</v>
      </c>
      <c r="Y35" s="176">
        <f t="shared" si="11"/>
        <v>5</v>
      </c>
      <c r="Z35" s="176">
        <f t="shared" si="11"/>
        <v>5</v>
      </c>
      <c r="AA35" s="176">
        <f t="shared" si="11"/>
        <v>5</v>
      </c>
      <c r="AB35" s="176">
        <f t="shared" si="11"/>
        <v>5</v>
      </c>
      <c r="AC35" s="176">
        <f t="shared" si="11"/>
        <v>5</v>
      </c>
      <c r="AD35" s="176">
        <f t="shared" si="11"/>
        <v>5</v>
      </c>
      <c r="AE35" s="176">
        <f t="shared" si="11"/>
        <v>5</v>
      </c>
      <c r="AF35" s="176">
        <f t="shared" si="11"/>
        <v>5</v>
      </c>
      <c r="AG35" s="176">
        <f t="shared" si="11"/>
        <v>5</v>
      </c>
      <c r="AH35" s="176">
        <f t="shared" si="11"/>
        <v>5</v>
      </c>
      <c r="AI35" s="176">
        <f t="shared" si="11"/>
        <v>5</v>
      </c>
      <c r="AJ35" s="176">
        <f t="shared" si="11"/>
        <v>5</v>
      </c>
      <c r="AK35" s="176">
        <f t="shared" si="11"/>
        <v>5</v>
      </c>
      <c r="AL35" s="176">
        <f t="shared" si="11"/>
        <v>5</v>
      </c>
      <c r="AM35" s="176">
        <f t="shared" si="11"/>
        <v>5</v>
      </c>
    </row>
    <row r="36" spans="1:39" s="205" customFormat="1" x14ac:dyDescent="0.25">
      <c r="A36" s="203" t="s">
        <v>109</v>
      </c>
      <c r="B36" s="165"/>
      <c r="C36" s="204"/>
      <c r="D36" s="165"/>
      <c r="E36" s="165"/>
      <c r="F36" s="165"/>
      <c r="G36" s="165"/>
      <c r="H36" s="165"/>
      <c r="I36" s="165"/>
      <c r="J36" s="165"/>
      <c r="K36" s="165"/>
      <c r="L36" s="165"/>
      <c r="M36" s="165">
        <f t="shared" ref="M36:AM36" si="12">M31*M35</f>
        <v>8333.3333333333339</v>
      </c>
      <c r="N36" s="165">
        <f t="shared" si="12"/>
        <v>16666.666666666668</v>
      </c>
      <c r="O36" s="165">
        <f t="shared" si="12"/>
        <v>25000</v>
      </c>
      <c r="P36" s="165">
        <f t="shared" si="12"/>
        <v>41666.666666666672</v>
      </c>
      <c r="Q36" s="165">
        <f t="shared" si="12"/>
        <v>50000</v>
      </c>
      <c r="R36" s="165">
        <f t="shared" si="12"/>
        <v>66666.666666666672</v>
      </c>
      <c r="S36" s="165">
        <f t="shared" si="12"/>
        <v>83333.333333333343</v>
      </c>
      <c r="T36" s="165">
        <f t="shared" si="12"/>
        <v>100000</v>
      </c>
      <c r="U36" s="165">
        <f t="shared" si="12"/>
        <v>125000</v>
      </c>
      <c r="V36" s="165">
        <f t="shared" si="12"/>
        <v>141666.66666666669</v>
      </c>
      <c r="W36" s="165">
        <f t="shared" si="12"/>
        <v>158333.33333333334</v>
      </c>
      <c r="X36" s="165">
        <f t="shared" si="12"/>
        <v>183333.33333333337</v>
      </c>
      <c r="Y36" s="165">
        <f t="shared" si="12"/>
        <v>200000</v>
      </c>
      <c r="Z36" s="165">
        <f t="shared" si="12"/>
        <v>216666.66666666669</v>
      </c>
      <c r="AA36" s="165">
        <f t="shared" si="12"/>
        <v>233333.33333333337</v>
      </c>
      <c r="AB36" s="165">
        <f t="shared" si="12"/>
        <v>258333.33333333337</v>
      </c>
      <c r="AC36" s="165">
        <f t="shared" si="12"/>
        <v>275000</v>
      </c>
      <c r="AD36" s="165">
        <f t="shared" si="12"/>
        <v>291666.66666666669</v>
      </c>
      <c r="AE36" s="165">
        <f t="shared" si="12"/>
        <v>316666.66666666669</v>
      </c>
      <c r="AF36" s="165">
        <f t="shared" si="12"/>
        <v>333333.33333333337</v>
      </c>
      <c r="AG36" s="165">
        <f t="shared" si="12"/>
        <v>350000</v>
      </c>
      <c r="AH36" s="165">
        <f t="shared" si="12"/>
        <v>375000</v>
      </c>
      <c r="AI36" s="165">
        <f t="shared" si="12"/>
        <v>391666.66666666674</v>
      </c>
      <c r="AJ36" s="165">
        <f t="shared" si="12"/>
        <v>408333.33333333337</v>
      </c>
      <c r="AK36" s="165">
        <f t="shared" si="12"/>
        <v>425000</v>
      </c>
      <c r="AL36" s="165">
        <f t="shared" si="12"/>
        <v>441666.66666666674</v>
      </c>
      <c r="AM36" s="165">
        <f t="shared" si="12"/>
        <v>458333.33333333337</v>
      </c>
    </row>
    <row r="37" spans="1:39" x14ac:dyDescent="0.25">
      <c r="A37" s="97"/>
      <c r="B37" s="37"/>
      <c r="C37" s="35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x14ac:dyDescent="0.25">
      <c r="A38" s="97"/>
      <c r="B38" s="37"/>
      <c r="C38" s="35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 spans="1:39" x14ac:dyDescent="0.25">
      <c r="A39" s="97" t="s">
        <v>142</v>
      </c>
      <c r="B39" s="165">
        <f>B27*B35*12</f>
        <v>15000000</v>
      </c>
      <c r="C39" s="35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 spans="1:39" x14ac:dyDescent="0.25">
      <c r="A40" s="97" t="s">
        <v>133</v>
      </c>
      <c r="B40" s="176">
        <f>B28*B35*12</f>
        <v>100000</v>
      </c>
      <c r="C40" s="35"/>
      <c r="D40" s="37"/>
      <c r="E40" s="37"/>
      <c r="F40" s="37"/>
      <c r="G40" s="37"/>
      <c r="H40" s="37"/>
      <c r="I40" s="37"/>
      <c r="J40" s="37"/>
      <c r="K40" s="37"/>
      <c r="L40" s="37"/>
      <c r="M40" s="176">
        <f>M36/M30*12</f>
        <v>100000</v>
      </c>
      <c r="N40" s="176">
        <f t="shared" ref="N40:AM40" si="13">N36/N30*12</f>
        <v>100000</v>
      </c>
      <c r="O40" s="176">
        <f t="shared" si="13"/>
        <v>100000</v>
      </c>
      <c r="P40" s="176">
        <f t="shared" si="13"/>
        <v>100000</v>
      </c>
      <c r="Q40" s="176">
        <f t="shared" si="13"/>
        <v>100000</v>
      </c>
      <c r="R40" s="176">
        <f t="shared" si="13"/>
        <v>100000</v>
      </c>
      <c r="S40" s="176">
        <f t="shared" si="13"/>
        <v>100000</v>
      </c>
      <c r="T40" s="176">
        <f t="shared" si="13"/>
        <v>100000</v>
      </c>
      <c r="U40" s="176">
        <f t="shared" si="13"/>
        <v>100000</v>
      </c>
      <c r="V40" s="176">
        <f t="shared" si="13"/>
        <v>100000</v>
      </c>
      <c r="W40" s="176">
        <f t="shared" si="13"/>
        <v>100000</v>
      </c>
      <c r="X40" s="176">
        <f t="shared" si="13"/>
        <v>100000.00000000003</v>
      </c>
      <c r="Y40" s="176">
        <f t="shared" si="13"/>
        <v>100000</v>
      </c>
      <c r="Z40" s="176">
        <f t="shared" si="13"/>
        <v>100000</v>
      </c>
      <c r="AA40" s="176">
        <f t="shared" si="13"/>
        <v>100000</v>
      </c>
      <c r="AB40" s="176">
        <f t="shared" si="13"/>
        <v>100000</v>
      </c>
      <c r="AC40" s="176">
        <f t="shared" si="13"/>
        <v>100000</v>
      </c>
      <c r="AD40" s="176">
        <f t="shared" si="13"/>
        <v>100000</v>
      </c>
      <c r="AE40" s="176">
        <f t="shared" si="13"/>
        <v>100000</v>
      </c>
      <c r="AF40" s="176">
        <f t="shared" si="13"/>
        <v>100000</v>
      </c>
      <c r="AG40" s="176">
        <f t="shared" si="13"/>
        <v>100000</v>
      </c>
      <c r="AH40" s="176">
        <f t="shared" si="13"/>
        <v>100000</v>
      </c>
      <c r="AI40" s="176">
        <f t="shared" si="13"/>
        <v>100000.00000000003</v>
      </c>
      <c r="AJ40" s="176">
        <f t="shared" si="13"/>
        <v>100000</v>
      </c>
      <c r="AK40" s="176">
        <f t="shared" si="13"/>
        <v>100000</v>
      </c>
      <c r="AL40" s="176">
        <f t="shared" si="13"/>
        <v>100000</v>
      </c>
      <c r="AM40" s="176">
        <f t="shared" si="13"/>
        <v>100000</v>
      </c>
    </row>
    <row r="41" spans="1:39" x14ac:dyDescent="0.25">
      <c r="A41" s="97"/>
      <c r="B41" s="176"/>
      <c r="C41" s="35"/>
      <c r="D41" s="37"/>
      <c r="E41" s="37"/>
      <c r="F41" s="37"/>
      <c r="G41" s="37"/>
      <c r="H41" s="37"/>
      <c r="I41" s="37"/>
      <c r="J41" s="37"/>
      <c r="K41" s="37"/>
      <c r="L41" s="37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</row>
    <row r="42" spans="1:39" x14ac:dyDescent="0.25">
      <c r="A42" s="192" t="s">
        <v>143</v>
      </c>
      <c r="B42" s="176"/>
      <c r="C42" s="35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39" x14ac:dyDescent="0.25">
      <c r="A43" s="1" t="s">
        <v>147</v>
      </c>
      <c r="B43" s="35">
        <v>500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x14ac:dyDescent="0.25">
      <c r="A44" s="1" t="s">
        <v>106</v>
      </c>
      <c r="B44" s="162">
        <v>50000</v>
      </c>
      <c r="C44" s="35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39" x14ac:dyDescent="0.25">
      <c r="A45" s="1" t="s">
        <v>110</v>
      </c>
      <c r="B45" s="37">
        <f>B44/B43</f>
        <v>100</v>
      </c>
      <c r="C45" s="35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39" x14ac:dyDescent="0.25">
      <c r="A46" s="1"/>
      <c r="B46" s="37"/>
      <c r="C46" s="35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 spans="1:39" x14ac:dyDescent="0.25">
      <c r="A47" s="1" t="s">
        <v>104</v>
      </c>
      <c r="B47" s="37"/>
      <c r="C47" s="35"/>
      <c r="D47" s="37"/>
      <c r="E47" s="37"/>
      <c r="F47" s="37"/>
      <c r="G47" s="37"/>
      <c r="H47" s="37"/>
      <c r="I47" s="37"/>
      <c r="J47" s="37"/>
      <c r="K47" s="37"/>
      <c r="L47" s="37"/>
      <c r="M47" s="37">
        <v>1</v>
      </c>
      <c r="N47" s="37">
        <v>2</v>
      </c>
      <c r="O47" s="37">
        <v>3</v>
      </c>
      <c r="P47" s="37">
        <v>5</v>
      </c>
      <c r="Q47" s="37">
        <v>6</v>
      </c>
      <c r="R47" s="37">
        <v>8</v>
      </c>
      <c r="S47" s="37">
        <v>10</v>
      </c>
      <c r="T47" s="37">
        <v>12</v>
      </c>
      <c r="U47" s="37">
        <v>15</v>
      </c>
      <c r="V47" s="37">
        <v>17</v>
      </c>
      <c r="W47" s="37">
        <v>19</v>
      </c>
      <c r="X47" s="37">
        <v>22</v>
      </c>
      <c r="Y47" s="37">
        <v>24</v>
      </c>
      <c r="Z47" s="37">
        <v>26</v>
      </c>
      <c r="AA47" s="37">
        <v>28</v>
      </c>
      <c r="AB47" s="37">
        <v>31</v>
      </c>
      <c r="AC47" s="37">
        <v>33</v>
      </c>
      <c r="AD47" s="37">
        <v>35</v>
      </c>
      <c r="AE47" s="37">
        <v>38</v>
      </c>
      <c r="AF47" s="37">
        <v>40</v>
      </c>
      <c r="AG47" s="37">
        <v>42</v>
      </c>
      <c r="AH47" s="37">
        <v>45</v>
      </c>
      <c r="AI47" s="37">
        <v>47</v>
      </c>
      <c r="AJ47" s="37">
        <v>49</v>
      </c>
      <c r="AK47" s="37">
        <v>51</v>
      </c>
      <c r="AL47" s="37">
        <v>53</v>
      </c>
      <c r="AM47" s="37">
        <v>55</v>
      </c>
    </row>
    <row r="48" spans="1:39" x14ac:dyDescent="0.25">
      <c r="A48" s="1" t="s">
        <v>105</v>
      </c>
      <c r="B48" s="37"/>
      <c r="C48" s="35"/>
      <c r="D48" s="37"/>
      <c r="E48" s="37"/>
      <c r="F48" s="37"/>
      <c r="G48" s="37"/>
      <c r="H48" s="37"/>
      <c r="I48" s="37"/>
      <c r="J48" s="37"/>
      <c r="K48" s="37"/>
      <c r="L48" s="37"/>
      <c r="M48" s="37">
        <f t="shared" ref="M48:AM48" si="14">M47*$B45</f>
        <v>100</v>
      </c>
      <c r="N48" s="37">
        <f t="shared" si="14"/>
        <v>200</v>
      </c>
      <c r="O48" s="37">
        <f t="shared" si="14"/>
        <v>300</v>
      </c>
      <c r="P48" s="37">
        <f t="shared" si="14"/>
        <v>500</v>
      </c>
      <c r="Q48" s="37">
        <f t="shared" si="14"/>
        <v>600</v>
      </c>
      <c r="R48" s="37">
        <f t="shared" si="14"/>
        <v>800</v>
      </c>
      <c r="S48" s="37">
        <f t="shared" si="14"/>
        <v>1000</v>
      </c>
      <c r="T48" s="37">
        <f t="shared" si="14"/>
        <v>1200</v>
      </c>
      <c r="U48" s="37">
        <f t="shared" si="14"/>
        <v>1500</v>
      </c>
      <c r="V48" s="37">
        <f t="shared" si="14"/>
        <v>1700</v>
      </c>
      <c r="W48" s="37">
        <f t="shared" si="14"/>
        <v>1900</v>
      </c>
      <c r="X48" s="37">
        <f t="shared" si="14"/>
        <v>2200</v>
      </c>
      <c r="Y48" s="37">
        <f t="shared" si="14"/>
        <v>2400</v>
      </c>
      <c r="Z48" s="37">
        <f t="shared" si="14"/>
        <v>2600</v>
      </c>
      <c r="AA48" s="37">
        <f t="shared" si="14"/>
        <v>2800</v>
      </c>
      <c r="AB48" s="37">
        <f t="shared" si="14"/>
        <v>3100</v>
      </c>
      <c r="AC48" s="37">
        <f t="shared" si="14"/>
        <v>3300</v>
      </c>
      <c r="AD48" s="37">
        <f t="shared" si="14"/>
        <v>3500</v>
      </c>
      <c r="AE48" s="37">
        <f t="shared" si="14"/>
        <v>3800</v>
      </c>
      <c r="AF48" s="37">
        <f t="shared" si="14"/>
        <v>4000</v>
      </c>
      <c r="AG48" s="37">
        <f t="shared" si="14"/>
        <v>4200</v>
      </c>
      <c r="AH48" s="37">
        <f t="shared" si="14"/>
        <v>4500</v>
      </c>
      <c r="AI48" s="37">
        <f t="shared" si="14"/>
        <v>4700</v>
      </c>
      <c r="AJ48" s="37">
        <f t="shared" si="14"/>
        <v>4900</v>
      </c>
      <c r="AK48" s="37">
        <f t="shared" si="14"/>
        <v>5100</v>
      </c>
      <c r="AL48" s="37">
        <f t="shared" si="14"/>
        <v>5300</v>
      </c>
      <c r="AM48" s="37">
        <f t="shared" si="14"/>
        <v>5500</v>
      </c>
    </row>
    <row r="49" spans="1:39" s="182" customFormat="1" x14ac:dyDescent="0.25">
      <c r="A49" s="180" t="s">
        <v>112</v>
      </c>
      <c r="B49" s="181"/>
      <c r="C49" s="180"/>
      <c r="D49" s="181"/>
      <c r="E49" s="181"/>
      <c r="F49" s="181"/>
      <c r="G49" s="181"/>
      <c r="H49" s="181"/>
      <c r="I49" s="181"/>
      <c r="J49" s="181"/>
      <c r="K49" s="181"/>
      <c r="L49" s="181"/>
      <c r="M49" s="181">
        <f t="shared" ref="M49:AM49" si="15">M48/$B44</f>
        <v>2E-3</v>
      </c>
      <c r="N49" s="181">
        <f t="shared" si="15"/>
        <v>4.0000000000000001E-3</v>
      </c>
      <c r="O49" s="181">
        <f t="shared" si="15"/>
        <v>6.0000000000000001E-3</v>
      </c>
      <c r="P49" s="181">
        <f t="shared" si="15"/>
        <v>0.01</v>
      </c>
      <c r="Q49" s="181">
        <f t="shared" si="15"/>
        <v>1.2E-2</v>
      </c>
      <c r="R49" s="181">
        <f t="shared" si="15"/>
        <v>1.6E-2</v>
      </c>
      <c r="S49" s="181">
        <f t="shared" si="15"/>
        <v>0.02</v>
      </c>
      <c r="T49" s="181">
        <f t="shared" si="15"/>
        <v>2.4E-2</v>
      </c>
      <c r="U49" s="181">
        <f t="shared" si="15"/>
        <v>0.03</v>
      </c>
      <c r="V49" s="181">
        <f t="shared" si="15"/>
        <v>3.4000000000000002E-2</v>
      </c>
      <c r="W49" s="181">
        <f t="shared" si="15"/>
        <v>3.7999999999999999E-2</v>
      </c>
      <c r="X49" s="181">
        <f t="shared" si="15"/>
        <v>4.3999999999999997E-2</v>
      </c>
      <c r="Y49" s="181">
        <f t="shared" si="15"/>
        <v>4.8000000000000001E-2</v>
      </c>
      <c r="Z49" s="181">
        <f t="shared" si="15"/>
        <v>5.1999999999999998E-2</v>
      </c>
      <c r="AA49" s="181">
        <f t="shared" si="15"/>
        <v>5.6000000000000001E-2</v>
      </c>
      <c r="AB49" s="181">
        <f t="shared" si="15"/>
        <v>6.2E-2</v>
      </c>
      <c r="AC49" s="181">
        <f t="shared" si="15"/>
        <v>6.6000000000000003E-2</v>
      </c>
      <c r="AD49" s="181">
        <f t="shared" si="15"/>
        <v>7.0000000000000007E-2</v>
      </c>
      <c r="AE49" s="181">
        <f t="shared" si="15"/>
        <v>7.5999999999999998E-2</v>
      </c>
      <c r="AF49" s="181">
        <f t="shared" si="15"/>
        <v>0.08</v>
      </c>
      <c r="AG49" s="181">
        <f t="shared" si="15"/>
        <v>8.4000000000000005E-2</v>
      </c>
      <c r="AH49" s="181">
        <f t="shared" si="15"/>
        <v>0.09</v>
      </c>
      <c r="AI49" s="181">
        <f t="shared" si="15"/>
        <v>9.4E-2</v>
      </c>
      <c r="AJ49" s="181">
        <f t="shared" si="15"/>
        <v>9.8000000000000004E-2</v>
      </c>
      <c r="AK49" s="181">
        <f t="shared" si="15"/>
        <v>0.10199999999999999</v>
      </c>
      <c r="AL49" s="181">
        <f t="shared" si="15"/>
        <v>0.106</v>
      </c>
      <c r="AM49" s="181">
        <f t="shared" si="15"/>
        <v>0.11</v>
      </c>
    </row>
    <row r="50" spans="1:39" x14ac:dyDescent="0.25">
      <c r="A50" s="1"/>
      <c r="B50" s="37"/>
      <c r="C50" s="35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39" s="141" customFormat="1" x14ac:dyDescent="0.25">
      <c r="A51" s="178" t="s">
        <v>108</v>
      </c>
      <c r="B51" s="176">
        <v>10</v>
      </c>
      <c r="C51" s="179"/>
      <c r="D51" s="176"/>
      <c r="E51" s="176"/>
      <c r="F51" s="176"/>
      <c r="G51" s="176"/>
      <c r="H51" s="176"/>
      <c r="I51" s="176"/>
      <c r="J51" s="176"/>
      <c r="K51" s="176"/>
      <c r="L51" s="176"/>
      <c r="M51" s="176">
        <f>$B51</f>
        <v>10</v>
      </c>
      <c r="N51" s="176">
        <f t="shared" ref="N51:AM51" si="16">$B51</f>
        <v>10</v>
      </c>
      <c r="O51" s="176">
        <f t="shared" si="16"/>
        <v>10</v>
      </c>
      <c r="P51" s="176">
        <f t="shared" si="16"/>
        <v>10</v>
      </c>
      <c r="Q51" s="176">
        <f t="shared" si="16"/>
        <v>10</v>
      </c>
      <c r="R51" s="176">
        <f t="shared" si="16"/>
        <v>10</v>
      </c>
      <c r="S51" s="176">
        <f t="shared" si="16"/>
        <v>10</v>
      </c>
      <c r="T51" s="176">
        <f t="shared" si="16"/>
        <v>10</v>
      </c>
      <c r="U51" s="176">
        <f t="shared" si="16"/>
        <v>10</v>
      </c>
      <c r="V51" s="176">
        <f t="shared" si="16"/>
        <v>10</v>
      </c>
      <c r="W51" s="176">
        <f t="shared" si="16"/>
        <v>10</v>
      </c>
      <c r="X51" s="176">
        <f t="shared" si="16"/>
        <v>10</v>
      </c>
      <c r="Y51" s="176">
        <f t="shared" si="16"/>
        <v>10</v>
      </c>
      <c r="Z51" s="176">
        <f t="shared" si="16"/>
        <v>10</v>
      </c>
      <c r="AA51" s="176">
        <f t="shared" si="16"/>
        <v>10</v>
      </c>
      <c r="AB51" s="176">
        <f t="shared" si="16"/>
        <v>10</v>
      </c>
      <c r="AC51" s="176">
        <f t="shared" si="16"/>
        <v>10</v>
      </c>
      <c r="AD51" s="176">
        <f t="shared" si="16"/>
        <v>10</v>
      </c>
      <c r="AE51" s="176">
        <f t="shared" si="16"/>
        <v>10</v>
      </c>
      <c r="AF51" s="176">
        <f t="shared" si="16"/>
        <v>10</v>
      </c>
      <c r="AG51" s="176">
        <f t="shared" si="16"/>
        <v>10</v>
      </c>
      <c r="AH51" s="176">
        <f t="shared" si="16"/>
        <v>10</v>
      </c>
      <c r="AI51" s="176">
        <f t="shared" si="16"/>
        <v>10</v>
      </c>
      <c r="AJ51" s="176">
        <f t="shared" si="16"/>
        <v>10</v>
      </c>
      <c r="AK51" s="176">
        <f t="shared" si="16"/>
        <v>10</v>
      </c>
      <c r="AL51" s="176">
        <f t="shared" si="16"/>
        <v>10</v>
      </c>
      <c r="AM51" s="176">
        <f t="shared" si="16"/>
        <v>10</v>
      </c>
    </row>
    <row r="52" spans="1:39" s="205" customFormat="1" x14ac:dyDescent="0.25">
      <c r="A52" s="203" t="s">
        <v>109</v>
      </c>
      <c r="B52" s="165"/>
      <c r="C52" s="204"/>
      <c r="D52" s="165"/>
      <c r="E52" s="165"/>
      <c r="F52" s="165"/>
      <c r="G52" s="165"/>
      <c r="H52" s="165"/>
      <c r="I52" s="165"/>
      <c r="J52" s="165"/>
      <c r="K52" s="165"/>
      <c r="L52" s="165"/>
      <c r="M52" s="165">
        <f t="shared" ref="M52:AM52" si="17">M48*M51</f>
        <v>1000</v>
      </c>
      <c r="N52" s="165">
        <f t="shared" si="17"/>
        <v>2000</v>
      </c>
      <c r="O52" s="165">
        <f t="shared" si="17"/>
        <v>3000</v>
      </c>
      <c r="P52" s="165">
        <f t="shared" si="17"/>
        <v>5000</v>
      </c>
      <c r="Q52" s="165">
        <f t="shared" si="17"/>
        <v>6000</v>
      </c>
      <c r="R52" s="165">
        <f t="shared" si="17"/>
        <v>8000</v>
      </c>
      <c r="S52" s="165">
        <f t="shared" si="17"/>
        <v>10000</v>
      </c>
      <c r="T52" s="165">
        <f t="shared" si="17"/>
        <v>12000</v>
      </c>
      <c r="U52" s="165">
        <f t="shared" si="17"/>
        <v>15000</v>
      </c>
      <c r="V52" s="165">
        <f t="shared" si="17"/>
        <v>17000</v>
      </c>
      <c r="W52" s="165">
        <f t="shared" si="17"/>
        <v>19000</v>
      </c>
      <c r="X52" s="165">
        <f t="shared" si="17"/>
        <v>22000</v>
      </c>
      <c r="Y52" s="165">
        <f t="shared" si="17"/>
        <v>24000</v>
      </c>
      <c r="Z52" s="165">
        <f t="shared" si="17"/>
        <v>26000</v>
      </c>
      <c r="AA52" s="165">
        <f t="shared" si="17"/>
        <v>28000</v>
      </c>
      <c r="AB52" s="165">
        <f t="shared" si="17"/>
        <v>31000</v>
      </c>
      <c r="AC52" s="165">
        <f t="shared" si="17"/>
        <v>33000</v>
      </c>
      <c r="AD52" s="165">
        <f t="shared" si="17"/>
        <v>35000</v>
      </c>
      <c r="AE52" s="165">
        <f t="shared" si="17"/>
        <v>38000</v>
      </c>
      <c r="AF52" s="165">
        <f t="shared" si="17"/>
        <v>40000</v>
      </c>
      <c r="AG52" s="165">
        <f t="shared" si="17"/>
        <v>42000</v>
      </c>
      <c r="AH52" s="165">
        <f t="shared" si="17"/>
        <v>45000</v>
      </c>
      <c r="AI52" s="165">
        <f t="shared" si="17"/>
        <v>47000</v>
      </c>
      <c r="AJ52" s="165">
        <f t="shared" si="17"/>
        <v>49000</v>
      </c>
      <c r="AK52" s="165">
        <f t="shared" si="17"/>
        <v>51000</v>
      </c>
      <c r="AL52" s="165">
        <f t="shared" si="17"/>
        <v>53000</v>
      </c>
      <c r="AM52" s="165">
        <f t="shared" si="17"/>
        <v>55000</v>
      </c>
    </row>
    <row r="53" spans="1:39" x14ac:dyDescent="0.25">
      <c r="A53" s="97"/>
      <c r="B53" s="37"/>
      <c r="C53" s="35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x14ac:dyDescent="0.25">
      <c r="A54" s="97"/>
      <c r="B54" s="37"/>
      <c r="C54" s="35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x14ac:dyDescent="0.25">
      <c r="A55" s="97" t="s">
        <v>142</v>
      </c>
      <c r="B55" s="165">
        <f>B44*B51*12</f>
        <v>6000000</v>
      </c>
      <c r="C55" s="35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spans="1:39" x14ac:dyDescent="0.25">
      <c r="A56" s="97" t="s">
        <v>133</v>
      </c>
      <c r="B56" s="176">
        <f>B45*B51*12</f>
        <v>12000</v>
      </c>
      <c r="C56" s="35"/>
      <c r="D56" s="37"/>
      <c r="E56" s="37"/>
      <c r="F56" s="37"/>
      <c r="G56" s="37"/>
      <c r="H56" s="37"/>
      <c r="I56" s="37"/>
      <c r="J56" s="37"/>
      <c r="K56" s="37"/>
      <c r="L56" s="37"/>
      <c r="M56" s="176">
        <f t="shared" ref="M56:AM56" si="18">M52/M47*12</f>
        <v>12000</v>
      </c>
      <c r="N56" s="176">
        <f t="shared" si="18"/>
        <v>12000</v>
      </c>
      <c r="O56" s="176">
        <f t="shared" si="18"/>
        <v>12000</v>
      </c>
      <c r="P56" s="176">
        <f t="shared" si="18"/>
        <v>12000</v>
      </c>
      <c r="Q56" s="176">
        <f t="shared" si="18"/>
        <v>12000</v>
      </c>
      <c r="R56" s="176">
        <f t="shared" si="18"/>
        <v>12000</v>
      </c>
      <c r="S56" s="176">
        <f t="shared" si="18"/>
        <v>12000</v>
      </c>
      <c r="T56" s="176">
        <f t="shared" si="18"/>
        <v>12000</v>
      </c>
      <c r="U56" s="176">
        <f t="shared" si="18"/>
        <v>12000</v>
      </c>
      <c r="V56" s="176">
        <f t="shared" si="18"/>
        <v>12000</v>
      </c>
      <c r="W56" s="176">
        <f t="shared" si="18"/>
        <v>12000</v>
      </c>
      <c r="X56" s="176">
        <f t="shared" si="18"/>
        <v>12000</v>
      </c>
      <c r="Y56" s="176">
        <f t="shared" si="18"/>
        <v>12000</v>
      </c>
      <c r="Z56" s="176">
        <f t="shared" si="18"/>
        <v>12000</v>
      </c>
      <c r="AA56" s="176">
        <f t="shared" si="18"/>
        <v>12000</v>
      </c>
      <c r="AB56" s="176">
        <f t="shared" si="18"/>
        <v>12000</v>
      </c>
      <c r="AC56" s="176">
        <f t="shared" si="18"/>
        <v>12000</v>
      </c>
      <c r="AD56" s="176">
        <f t="shared" si="18"/>
        <v>12000</v>
      </c>
      <c r="AE56" s="176">
        <f t="shared" si="18"/>
        <v>12000</v>
      </c>
      <c r="AF56" s="176">
        <f t="shared" si="18"/>
        <v>12000</v>
      </c>
      <c r="AG56" s="176">
        <f t="shared" si="18"/>
        <v>12000</v>
      </c>
      <c r="AH56" s="176">
        <f t="shared" si="18"/>
        <v>12000</v>
      </c>
      <c r="AI56" s="176">
        <f t="shared" si="18"/>
        <v>12000</v>
      </c>
      <c r="AJ56" s="176">
        <f t="shared" si="18"/>
        <v>12000</v>
      </c>
      <c r="AK56" s="176">
        <f t="shared" si="18"/>
        <v>12000</v>
      </c>
      <c r="AL56" s="176">
        <f t="shared" si="18"/>
        <v>12000</v>
      </c>
      <c r="AM56" s="176">
        <f t="shared" si="18"/>
        <v>12000</v>
      </c>
    </row>
    <row r="57" spans="1:39" x14ac:dyDescent="0.25">
      <c r="A57" s="97"/>
      <c r="B57" s="176"/>
      <c r="C57" s="35"/>
      <c r="D57" s="37"/>
      <c r="E57" s="37"/>
      <c r="F57" s="37"/>
      <c r="G57" s="37"/>
      <c r="H57" s="37"/>
      <c r="I57" s="37"/>
      <c r="J57" s="37"/>
      <c r="K57" s="37"/>
      <c r="L57" s="37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</row>
    <row r="58" spans="1:39" x14ac:dyDescent="0.25">
      <c r="A58" s="200" t="s">
        <v>144</v>
      </c>
      <c r="B58" s="176"/>
      <c r="C58" s="35"/>
      <c r="D58" s="37"/>
      <c r="E58" s="37"/>
      <c r="F58" s="37"/>
      <c r="G58" s="37"/>
      <c r="H58" s="37"/>
      <c r="I58" s="37"/>
      <c r="J58" s="37"/>
      <c r="K58" s="37"/>
      <c r="L58" s="37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</row>
    <row r="59" spans="1:39" s="141" customFormat="1" x14ac:dyDescent="0.25">
      <c r="A59" s="178" t="s">
        <v>114</v>
      </c>
      <c r="B59" s="176"/>
      <c r="C59" s="179"/>
      <c r="D59" s="176"/>
      <c r="E59" s="176"/>
      <c r="F59" s="176"/>
      <c r="G59" s="176"/>
      <c r="H59" s="176"/>
      <c r="I59" s="176"/>
      <c r="J59" s="176"/>
      <c r="K59" s="176"/>
      <c r="L59" s="176"/>
      <c r="M59" s="176">
        <f>M64/Payroll!N72</f>
        <v>245.61403508771932</v>
      </c>
      <c r="N59" s="176">
        <f>N64/Payroll!O72</f>
        <v>966.66666666666674</v>
      </c>
      <c r="O59" s="176">
        <f>O19/Payroll!P72</f>
        <v>500</v>
      </c>
      <c r="P59" s="176">
        <f>P19/Payroll!Q72</f>
        <v>444.44444444444446</v>
      </c>
      <c r="Q59" s="176">
        <f>Q19/Payroll!R72</f>
        <v>869.56521739130437</v>
      </c>
      <c r="R59" s="176">
        <f>R19/Payroll!S72</f>
        <v>1276.5957446808511</v>
      </c>
      <c r="S59" s="176">
        <f>S19/Payroll!T72</f>
        <v>1276.5957446808511</v>
      </c>
      <c r="T59" s="176">
        <f>T19/Payroll!U72</f>
        <v>1666.6666666666667</v>
      </c>
      <c r="U59" s="176">
        <f>U19/Payroll!V72</f>
        <v>2916.6666666666665</v>
      </c>
      <c r="V59" s="176">
        <f>V19/Payroll!W72</f>
        <v>3750</v>
      </c>
      <c r="W59" s="176">
        <f>W19/Payroll!X72</f>
        <v>4583.3333333333339</v>
      </c>
      <c r="X59" s="176">
        <f>X19/Payroll!Y72</f>
        <v>5833.333333333333</v>
      </c>
      <c r="Y59" s="176">
        <f>Y19/Payroll!Z72</f>
        <v>7083.333333333333</v>
      </c>
      <c r="Z59" s="176">
        <f>Z19/Payroll!AA72</f>
        <v>8333.3333333333339</v>
      </c>
      <c r="AA59" s="176">
        <f>AA19/Payroll!AB72</f>
        <v>9583.3333333333321</v>
      </c>
      <c r="AB59" s="176">
        <f>AB19/Payroll!AC72</f>
        <v>10416.666666666666</v>
      </c>
      <c r="AC59" s="176">
        <f>AC19/Payroll!AD72</f>
        <v>11250</v>
      </c>
      <c r="AD59" s="176">
        <f>AD19/Payroll!AE72</f>
        <v>11666.666666666666</v>
      </c>
      <c r="AE59" s="176">
        <f>AE19/Payroll!AF72</f>
        <v>12083.333333333334</v>
      </c>
      <c r="AF59" s="176">
        <f>AF19/Payroll!AG72</f>
        <v>12500</v>
      </c>
      <c r="AG59" s="176">
        <f>AG19/Payroll!AH72</f>
        <v>12500</v>
      </c>
      <c r="AH59" s="176">
        <f>AH19/Payroll!AI72</f>
        <v>12500</v>
      </c>
      <c r="AI59" s="176">
        <f>AI19/Payroll!AJ72</f>
        <v>12500</v>
      </c>
      <c r="AJ59" s="176">
        <f>AJ19/Payroll!AK72</f>
        <v>12500</v>
      </c>
      <c r="AK59" s="176">
        <f>AK19/Payroll!AL72</f>
        <v>12500</v>
      </c>
      <c r="AL59" s="176">
        <f>AL19/Payroll!AM72</f>
        <v>12500</v>
      </c>
      <c r="AM59" s="176">
        <f>AM19/Payroll!AN72</f>
        <v>12500</v>
      </c>
    </row>
    <row r="60" spans="1:39" s="141" customFormat="1" x14ac:dyDescent="0.25">
      <c r="A60" s="178" t="s">
        <v>132</v>
      </c>
      <c r="B60" s="176"/>
      <c r="C60" s="179"/>
      <c r="D60" s="176"/>
      <c r="E60" s="176"/>
      <c r="F60" s="176"/>
      <c r="G60" s="176"/>
      <c r="H60" s="176"/>
      <c r="I60" s="176"/>
      <c r="J60" s="176"/>
      <c r="K60" s="176"/>
      <c r="L60" s="176"/>
      <c r="M60" s="176">
        <f>IF(M62&gt;0,('Capital Exp'!N29+Expenses!M29)/M62,0)</f>
        <v>167.51886792452831</v>
      </c>
      <c r="N60" s="176">
        <f>IF(N62&gt;0,('Capital Exp'!O29+Expenses!N29)/N62,0)</f>
        <v>9.1126062322946186</v>
      </c>
      <c r="O60" s="176">
        <f>IF(O62&gt;0,('Capital Exp'!P29+Expenses!O29)/O62,0)</f>
        <v>8.7727272727272734</v>
      </c>
      <c r="P60" s="176">
        <f>IF(P62&gt;0,('Capital Exp'!Q29+Expenses!P29)/P62,0)</f>
        <v>6.2410404624277449</v>
      </c>
      <c r="Q60" s="176">
        <f>IF(Q62&gt;0,('Capital Exp'!R29+Expenses!Q29)/Q62,0)</f>
        <v>4.2776679841897236</v>
      </c>
      <c r="R60" s="176">
        <f>IF(R62&gt;0,('Capital Exp'!S29+Expenses!R29)/R62,0)</f>
        <v>1.8068794964028774</v>
      </c>
      <c r="S60" s="176">
        <f>IF(S62&gt;0,('Capital Exp'!T29+Expenses!S29)/S62,0)</f>
        <v>2.8319742489270383</v>
      </c>
      <c r="T60" s="176">
        <f>IF(T62&gt;0,('Capital Exp'!U29+Expenses!T29)/T62,0)</f>
        <v>1.2346837944664031</v>
      </c>
      <c r="U60" s="176">
        <f>IF(U62&gt;0,('Capital Exp'!V29+Expenses!U29)/U62,0)</f>
        <v>1.2759759759759759</v>
      </c>
      <c r="V60" s="176">
        <f>IF(V62&gt;0,('Capital Exp'!W29+Expenses!V29)/V62,0)</f>
        <v>1.2138549436597366</v>
      </c>
      <c r="W60" s="176">
        <f>IF(W62&gt;0,('Capital Exp'!X29+Expenses!W29)/W62,0)</f>
        <v>1.1632049428158275</v>
      </c>
      <c r="X60" s="176">
        <f>IF(X62&gt;0,('Capital Exp'!Y29+Expenses!X29)/X62,0)</f>
        <v>0.92499477315492362</v>
      </c>
      <c r="Y60" s="176">
        <f>IF(Y62&gt;0,('Capital Exp'!Z29+Expenses!Y29)/Y62,0)</f>
        <v>0.6667102510460251</v>
      </c>
      <c r="Z60" s="176">
        <f>IF(Z62&gt;0,('Capital Exp'!AA29+Expenses!Z29)/Z62,0)</f>
        <v>0.437172970548662</v>
      </c>
      <c r="AA60" s="176">
        <f>IF(AA62&gt;0,('Capital Exp'!AB29+Expenses!AA29)/AA62,0)</f>
        <v>0.48079691180319289</v>
      </c>
      <c r="AB60" s="176">
        <f>IF(AB62&gt;0,('Capital Exp'!AC29+Expenses!AB29)/AB62,0)</f>
        <v>0.30634500991407804</v>
      </c>
      <c r="AC60" s="176">
        <f>IF(AC62&gt;0,('Capital Exp'!AD29+Expenses!AC29)/AC62,0)</f>
        <v>0.41275279959886346</v>
      </c>
      <c r="AD60" s="176">
        <f>IF(AD62&gt;0,('Capital Exp'!AE29+Expenses!AD29)/AD62,0)</f>
        <v>0.25722326454033767</v>
      </c>
      <c r="AE60" s="176">
        <f>IF(AE62&gt;0,('Capital Exp'!AF29+Expenses!AE29)/AE62,0)</f>
        <v>0.39396827032038734</v>
      </c>
      <c r="AF60" s="176">
        <f>IF(AF62&gt;0,('Capital Exp'!AG29+Expenses!AF29)/AF62,0)</f>
        <v>0.23849403578528827</v>
      </c>
      <c r="AG60" s="176">
        <f>IF(AG62&gt;0,('Capital Exp'!AH29+Expenses!AG29)/AG62,0)</f>
        <v>0.36331948976564815</v>
      </c>
      <c r="AH60" s="176">
        <f>IF(AH62&gt;0,('Capital Exp'!AI29+Expenses!AH29)/AH62,0)</f>
        <v>0.25011037527593821</v>
      </c>
      <c r="AI60" s="176">
        <f>IF(AI62&gt;0,('Capital Exp'!AJ29+Expenses!AI29)/AI62,0)</f>
        <v>0.37326143184812843</v>
      </c>
      <c r="AJ60" s="176">
        <f>IF(AJ62&gt;0,('Capital Exp'!AK29+Expenses!AJ29)/AJ62,0)</f>
        <v>0.24753604893916592</v>
      </c>
      <c r="AK60" s="176">
        <f>IF(AK62&gt;0,('Capital Exp'!AL29+Expenses!AK29)/AK62,0)</f>
        <v>0.36943921170844807</v>
      </c>
      <c r="AL60" s="176">
        <f>IF(AL62&gt;0,('Capital Exp'!AM29+Expenses!AL29)/AL62,0)</f>
        <v>0.24501417655822</v>
      </c>
      <c r="AM60" s="176">
        <f>IF(AM62&gt;0,('Capital Exp'!AN29+Expenses!AM29)/AM62,0)</f>
        <v>0.36569447764762136</v>
      </c>
    </row>
    <row r="61" spans="1:39" s="141" customFormat="1" x14ac:dyDescent="0.25">
      <c r="A61" s="178"/>
      <c r="B61" s="176"/>
      <c r="C61" s="179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</row>
    <row r="62" spans="1:39" x14ac:dyDescent="0.25">
      <c r="A62" s="97" t="s">
        <v>145</v>
      </c>
      <c r="B62" s="37"/>
      <c r="C62" s="35"/>
      <c r="D62" s="37"/>
      <c r="E62" s="37"/>
      <c r="F62" s="37"/>
      <c r="G62" s="37"/>
      <c r="H62" s="37"/>
      <c r="I62" s="37"/>
      <c r="J62" s="37"/>
      <c r="K62" s="37"/>
      <c r="L62" s="37"/>
      <c r="M62" s="37">
        <f t="shared" ref="M62:AM62" si="19">M15+M31+M48</f>
        <v>1766.6666666666667</v>
      </c>
      <c r="N62" s="37">
        <f t="shared" si="19"/>
        <v>23533.333333333332</v>
      </c>
      <c r="O62" s="37">
        <f t="shared" si="19"/>
        <v>25300</v>
      </c>
      <c r="P62" s="37">
        <f t="shared" si="19"/>
        <v>28833.333333333336</v>
      </c>
      <c r="Q62" s="37">
        <f t="shared" si="19"/>
        <v>50600</v>
      </c>
      <c r="R62" s="37">
        <f t="shared" si="19"/>
        <v>74133.333333333343</v>
      </c>
      <c r="S62" s="37">
        <f t="shared" si="19"/>
        <v>77666.666666666672</v>
      </c>
      <c r="T62" s="37">
        <f t="shared" si="19"/>
        <v>101200</v>
      </c>
      <c r="U62" s="37">
        <f t="shared" si="19"/>
        <v>166500</v>
      </c>
      <c r="V62" s="37">
        <f t="shared" si="19"/>
        <v>210033.33333333334</v>
      </c>
      <c r="W62" s="37">
        <f t="shared" si="19"/>
        <v>253566.66666666669</v>
      </c>
      <c r="X62" s="37">
        <f t="shared" si="19"/>
        <v>318866.66666666669</v>
      </c>
      <c r="Y62" s="37">
        <f t="shared" si="19"/>
        <v>382400</v>
      </c>
      <c r="Z62" s="37">
        <f t="shared" si="19"/>
        <v>445933.33333333331</v>
      </c>
      <c r="AA62" s="37">
        <f t="shared" si="19"/>
        <v>509466.66666666663</v>
      </c>
      <c r="AB62" s="37">
        <f t="shared" si="19"/>
        <v>554766.66666666663</v>
      </c>
      <c r="AC62" s="37">
        <f t="shared" si="19"/>
        <v>598300</v>
      </c>
      <c r="AD62" s="37">
        <f t="shared" si="19"/>
        <v>621833.33333333337</v>
      </c>
      <c r="AE62" s="37">
        <f t="shared" si="19"/>
        <v>647133.33333333337</v>
      </c>
      <c r="AF62" s="37">
        <f t="shared" si="19"/>
        <v>670666.66666666663</v>
      </c>
      <c r="AG62" s="37">
        <f t="shared" si="19"/>
        <v>674200</v>
      </c>
      <c r="AH62" s="37">
        <f t="shared" si="19"/>
        <v>679500</v>
      </c>
      <c r="AI62" s="37">
        <f t="shared" si="19"/>
        <v>683033.33333333337</v>
      </c>
      <c r="AJ62" s="37">
        <f t="shared" si="19"/>
        <v>686566.66666666663</v>
      </c>
      <c r="AK62" s="37">
        <f t="shared" si="19"/>
        <v>690100</v>
      </c>
      <c r="AL62" s="37">
        <f t="shared" si="19"/>
        <v>693633.33333333337</v>
      </c>
      <c r="AM62" s="37">
        <f t="shared" si="19"/>
        <v>697166.66666666663</v>
      </c>
    </row>
    <row r="63" spans="1:39" s="182" customFormat="1" x14ac:dyDescent="0.25">
      <c r="A63" s="206" t="s">
        <v>146</v>
      </c>
      <c r="B63" s="181"/>
      <c r="C63" s="180"/>
      <c r="D63" s="181"/>
      <c r="E63" s="181"/>
      <c r="F63" s="181"/>
      <c r="G63" s="181"/>
      <c r="H63" s="181"/>
      <c r="I63" s="181"/>
      <c r="J63" s="181"/>
      <c r="K63" s="181"/>
      <c r="L63" s="181"/>
      <c r="M63" s="181">
        <f t="shared" ref="M63:AM63" si="20">M62/($B$6+$B$27+$B$44)</f>
        <v>1.3589743589743591E-3</v>
      </c>
      <c r="N63" s="181">
        <f t="shared" si="20"/>
        <v>1.8102564102564101E-2</v>
      </c>
      <c r="O63" s="181">
        <f t="shared" si="20"/>
        <v>1.9461538461538461E-2</v>
      </c>
      <c r="P63" s="181">
        <f t="shared" si="20"/>
        <v>2.217948717948718E-2</v>
      </c>
      <c r="Q63" s="181">
        <f t="shared" si="20"/>
        <v>3.8923076923076921E-2</v>
      </c>
      <c r="R63" s="181">
        <f t="shared" si="20"/>
        <v>5.7025641025641033E-2</v>
      </c>
      <c r="S63" s="181">
        <f t="shared" si="20"/>
        <v>5.9743589743589745E-2</v>
      </c>
      <c r="T63" s="181">
        <f t="shared" si="20"/>
        <v>7.7846153846153843E-2</v>
      </c>
      <c r="U63" s="181">
        <f t="shared" si="20"/>
        <v>0.12807692307692309</v>
      </c>
      <c r="V63" s="181">
        <f t="shared" si="20"/>
        <v>0.16156410256410259</v>
      </c>
      <c r="W63" s="181">
        <f t="shared" si="20"/>
        <v>0.19505128205128205</v>
      </c>
      <c r="X63" s="181">
        <f t="shared" si="20"/>
        <v>0.2452820512820513</v>
      </c>
      <c r="Y63" s="181">
        <f t="shared" si="20"/>
        <v>0.29415384615384615</v>
      </c>
      <c r="Z63" s="181">
        <f t="shared" si="20"/>
        <v>0.34302564102564104</v>
      </c>
      <c r="AA63" s="181">
        <f t="shared" si="20"/>
        <v>0.39189743589743586</v>
      </c>
      <c r="AB63" s="181">
        <f t="shared" si="20"/>
        <v>0.42674358974358972</v>
      </c>
      <c r="AC63" s="181">
        <f t="shared" si="20"/>
        <v>0.46023076923076922</v>
      </c>
      <c r="AD63" s="181">
        <f t="shared" si="20"/>
        <v>0.47833333333333339</v>
      </c>
      <c r="AE63" s="181">
        <f t="shared" si="20"/>
        <v>0.49779487179487181</v>
      </c>
      <c r="AF63" s="181">
        <f t="shared" si="20"/>
        <v>0.51589743589743586</v>
      </c>
      <c r="AG63" s="181">
        <f t="shared" si="20"/>
        <v>0.51861538461538459</v>
      </c>
      <c r="AH63" s="181">
        <f t="shared" si="20"/>
        <v>0.52269230769230768</v>
      </c>
      <c r="AI63" s="181">
        <f t="shared" si="20"/>
        <v>0.5254102564102564</v>
      </c>
      <c r="AJ63" s="181">
        <f t="shared" si="20"/>
        <v>0.52812820512820513</v>
      </c>
      <c r="AK63" s="181">
        <f t="shared" si="20"/>
        <v>0.53084615384615386</v>
      </c>
      <c r="AL63" s="181">
        <f t="shared" si="20"/>
        <v>0.53356410256410258</v>
      </c>
      <c r="AM63" s="181">
        <f t="shared" si="20"/>
        <v>0.5362820512820512</v>
      </c>
    </row>
    <row r="64" spans="1:39" s="141" customFormat="1" x14ac:dyDescent="0.25">
      <c r="A64" s="201" t="s">
        <v>77</v>
      </c>
      <c r="B64" s="202"/>
      <c r="C64" s="202">
        <f>SUM(C5:C62)</f>
        <v>0</v>
      </c>
      <c r="D64" s="202">
        <f t="shared" ref="D64:AM64" si="21">D19+D36+D52</f>
        <v>0</v>
      </c>
      <c r="E64" s="202">
        <f t="shared" si="21"/>
        <v>0</v>
      </c>
      <c r="F64" s="202">
        <f t="shared" si="21"/>
        <v>0</v>
      </c>
      <c r="G64" s="202">
        <f t="shared" si="21"/>
        <v>0</v>
      </c>
      <c r="H64" s="202">
        <f t="shared" si="21"/>
        <v>0</v>
      </c>
      <c r="I64" s="202">
        <f t="shared" si="21"/>
        <v>0</v>
      </c>
      <c r="J64" s="202">
        <f t="shared" si="21"/>
        <v>0</v>
      </c>
      <c r="K64" s="202">
        <f t="shared" si="21"/>
        <v>0</v>
      </c>
      <c r="L64" s="202">
        <f t="shared" si="21"/>
        <v>0</v>
      </c>
      <c r="M64" s="202">
        <f t="shared" si="21"/>
        <v>9333.3333333333339</v>
      </c>
      <c r="N64" s="202">
        <f t="shared" si="21"/>
        <v>38666.666666666672</v>
      </c>
      <c r="O64" s="202">
        <f t="shared" si="21"/>
        <v>48000</v>
      </c>
      <c r="P64" s="202">
        <f t="shared" si="21"/>
        <v>66666.666666666672</v>
      </c>
      <c r="Q64" s="202">
        <f t="shared" si="21"/>
        <v>96000</v>
      </c>
      <c r="R64" s="202">
        <f t="shared" si="21"/>
        <v>134666.66666666669</v>
      </c>
      <c r="S64" s="202">
        <f t="shared" si="21"/>
        <v>153333.33333333334</v>
      </c>
      <c r="T64" s="202">
        <f t="shared" si="21"/>
        <v>192000</v>
      </c>
      <c r="U64" s="202">
        <f t="shared" si="21"/>
        <v>280000</v>
      </c>
      <c r="V64" s="202">
        <f t="shared" si="21"/>
        <v>338666.66666666669</v>
      </c>
      <c r="W64" s="202">
        <f t="shared" si="21"/>
        <v>397333.33333333337</v>
      </c>
      <c r="X64" s="202">
        <f t="shared" si="21"/>
        <v>485333.33333333337</v>
      </c>
      <c r="Y64" s="202">
        <f t="shared" si="21"/>
        <v>564000</v>
      </c>
      <c r="Z64" s="202">
        <f t="shared" si="21"/>
        <v>642666.66666666674</v>
      </c>
      <c r="AA64" s="202">
        <f t="shared" si="21"/>
        <v>721333.33333333326</v>
      </c>
      <c r="AB64" s="202">
        <f t="shared" si="21"/>
        <v>789333.33333333337</v>
      </c>
      <c r="AC64" s="202">
        <f t="shared" si="21"/>
        <v>848000</v>
      </c>
      <c r="AD64" s="202">
        <f t="shared" si="21"/>
        <v>886666.66666666674</v>
      </c>
      <c r="AE64" s="202">
        <f t="shared" si="21"/>
        <v>934666.66666666674</v>
      </c>
      <c r="AF64" s="202">
        <f t="shared" si="21"/>
        <v>973333.33333333337</v>
      </c>
      <c r="AG64" s="202">
        <f t="shared" si="21"/>
        <v>992000</v>
      </c>
      <c r="AH64" s="202">
        <f t="shared" si="21"/>
        <v>1020000</v>
      </c>
      <c r="AI64" s="202">
        <f t="shared" si="21"/>
        <v>1038666.6666666667</v>
      </c>
      <c r="AJ64" s="202">
        <f t="shared" si="21"/>
        <v>1057333.3333333335</v>
      </c>
      <c r="AK64" s="202">
        <f t="shared" si="21"/>
        <v>1076000</v>
      </c>
      <c r="AL64" s="202">
        <f t="shared" si="21"/>
        <v>1094666.6666666667</v>
      </c>
      <c r="AM64" s="202">
        <f t="shared" si="21"/>
        <v>1113333.3333333335</v>
      </c>
    </row>
    <row r="65" spans="1:39" x14ac:dyDescent="0.25">
      <c r="A65" s="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s="13" customFormat="1" ht="13.8" x14ac:dyDescent="0.25">
      <c r="A66" s="152" t="s">
        <v>54</v>
      </c>
      <c r="B66" s="156"/>
      <c r="C66" s="157"/>
      <c r="D66" s="161">
        <f>D64</f>
        <v>0</v>
      </c>
      <c r="E66" s="161">
        <f t="shared" ref="E66:AM66" si="22">E64</f>
        <v>0</v>
      </c>
      <c r="F66" s="161">
        <f t="shared" si="22"/>
        <v>0</v>
      </c>
      <c r="G66" s="161">
        <f t="shared" si="22"/>
        <v>0</v>
      </c>
      <c r="H66" s="161">
        <f t="shared" si="22"/>
        <v>0</v>
      </c>
      <c r="I66" s="161">
        <f t="shared" si="22"/>
        <v>0</v>
      </c>
      <c r="J66" s="161">
        <f t="shared" si="22"/>
        <v>0</v>
      </c>
      <c r="K66" s="161">
        <f t="shared" si="22"/>
        <v>0</v>
      </c>
      <c r="L66" s="161">
        <f t="shared" si="22"/>
        <v>0</v>
      </c>
      <c r="M66" s="161">
        <f t="shared" si="22"/>
        <v>9333.3333333333339</v>
      </c>
      <c r="N66" s="161">
        <f t="shared" si="22"/>
        <v>38666.666666666672</v>
      </c>
      <c r="O66" s="161">
        <f t="shared" si="22"/>
        <v>48000</v>
      </c>
      <c r="P66" s="161">
        <f t="shared" si="22"/>
        <v>66666.666666666672</v>
      </c>
      <c r="Q66" s="161">
        <f t="shared" si="22"/>
        <v>96000</v>
      </c>
      <c r="R66" s="161">
        <f t="shared" si="22"/>
        <v>134666.66666666669</v>
      </c>
      <c r="S66" s="161">
        <f t="shared" si="22"/>
        <v>153333.33333333334</v>
      </c>
      <c r="T66" s="161">
        <f t="shared" si="22"/>
        <v>192000</v>
      </c>
      <c r="U66" s="161">
        <f t="shared" si="22"/>
        <v>280000</v>
      </c>
      <c r="V66" s="161">
        <f t="shared" si="22"/>
        <v>338666.66666666669</v>
      </c>
      <c r="W66" s="161">
        <f t="shared" si="22"/>
        <v>397333.33333333337</v>
      </c>
      <c r="X66" s="161">
        <f t="shared" si="22"/>
        <v>485333.33333333337</v>
      </c>
      <c r="Y66" s="161">
        <f t="shared" si="22"/>
        <v>564000</v>
      </c>
      <c r="Z66" s="161">
        <f t="shared" si="22"/>
        <v>642666.66666666674</v>
      </c>
      <c r="AA66" s="161">
        <f t="shared" si="22"/>
        <v>721333.33333333326</v>
      </c>
      <c r="AB66" s="161">
        <f t="shared" si="22"/>
        <v>789333.33333333337</v>
      </c>
      <c r="AC66" s="161">
        <f t="shared" si="22"/>
        <v>848000</v>
      </c>
      <c r="AD66" s="161">
        <f t="shared" si="22"/>
        <v>886666.66666666674</v>
      </c>
      <c r="AE66" s="161">
        <f t="shared" si="22"/>
        <v>934666.66666666674</v>
      </c>
      <c r="AF66" s="161">
        <f t="shared" si="22"/>
        <v>973333.33333333337</v>
      </c>
      <c r="AG66" s="161">
        <f t="shared" si="22"/>
        <v>992000</v>
      </c>
      <c r="AH66" s="161">
        <f t="shared" si="22"/>
        <v>1020000</v>
      </c>
      <c r="AI66" s="161">
        <f t="shared" si="22"/>
        <v>1038666.6666666667</v>
      </c>
      <c r="AJ66" s="161">
        <f t="shared" si="22"/>
        <v>1057333.3333333335</v>
      </c>
      <c r="AK66" s="161">
        <f t="shared" si="22"/>
        <v>1076000</v>
      </c>
      <c r="AL66" s="161">
        <f t="shared" si="22"/>
        <v>1094666.6666666667</v>
      </c>
      <c r="AM66" s="161">
        <f t="shared" si="22"/>
        <v>1113333.3333333335</v>
      </c>
    </row>
    <row r="67" spans="1:39" x14ac:dyDescent="0.25">
      <c r="A67" s="154" t="s">
        <v>48</v>
      </c>
      <c r="B67" s="158"/>
      <c r="C67" s="159"/>
      <c r="D67" s="155">
        <f>Payroll!E72</f>
        <v>6</v>
      </c>
      <c r="E67" s="155">
        <f>Payroll!F72</f>
        <v>7</v>
      </c>
      <c r="F67" s="155">
        <f>Payroll!G72</f>
        <v>10</v>
      </c>
      <c r="G67" s="155">
        <f>Payroll!H72</f>
        <v>14</v>
      </c>
      <c r="H67" s="155">
        <f>Payroll!I72</f>
        <v>18</v>
      </c>
      <c r="I67" s="155">
        <f>Payroll!J72</f>
        <v>22</v>
      </c>
      <c r="J67" s="155">
        <f>Payroll!K72</f>
        <v>30</v>
      </c>
      <c r="K67" s="155">
        <f>Payroll!L72</f>
        <v>34</v>
      </c>
      <c r="L67" s="155">
        <f>Payroll!M72</f>
        <v>38</v>
      </c>
      <c r="M67" s="155">
        <f>Payroll!N72</f>
        <v>38</v>
      </c>
      <c r="N67" s="155">
        <f>Payroll!O72</f>
        <v>40</v>
      </c>
      <c r="O67" s="155">
        <f>Payroll!P72</f>
        <v>40</v>
      </c>
      <c r="P67" s="155">
        <f>Payroll!Q72</f>
        <v>45</v>
      </c>
      <c r="Q67" s="155">
        <f>Payroll!R72</f>
        <v>46</v>
      </c>
      <c r="R67" s="155">
        <f>Payroll!S72</f>
        <v>47</v>
      </c>
      <c r="S67" s="155">
        <f>Payroll!T72</f>
        <v>47</v>
      </c>
      <c r="T67" s="155">
        <f>Payroll!U72</f>
        <v>48</v>
      </c>
      <c r="U67" s="155">
        <f>Payroll!V72</f>
        <v>48</v>
      </c>
      <c r="V67" s="155">
        <f>Payroll!W72</f>
        <v>48</v>
      </c>
      <c r="W67" s="155">
        <f>Payroll!X72</f>
        <v>48</v>
      </c>
      <c r="X67" s="155">
        <f>Payroll!Y72</f>
        <v>48</v>
      </c>
      <c r="Y67" s="155">
        <f>Payroll!Z72</f>
        <v>48</v>
      </c>
      <c r="Z67" s="155">
        <f>Payroll!AA72</f>
        <v>48</v>
      </c>
      <c r="AA67" s="155">
        <f>Payroll!AB72</f>
        <v>48</v>
      </c>
      <c r="AB67" s="155">
        <f>Payroll!AC72</f>
        <v>48</v>
      </c>
      <c r="AC67" s="155">
        <f>Payroll!AD72</f>
        <v>48</v>
      </c>
      <c r="AD67" s="155">
        <f>Payroll!AE72</f>
        <v>48</v>
      </c>
      <c r="AE67" s="155">
        <f>Payroll!AF72</f>
        <v>48</v>
      </c>
      <c r="AF67" s="155">
        <f>Payroll!AG72</f>
        <v>48</v>
      </c>
      <c r="AG67" s="155">
        <f>Payroll!AH72</f>
        <v>48</v>
      </c>
      <c r="AH67" s="155">
        <f>Payroll!AI72</f>
        <v>48</v>
      </c>
      <c r="AI67" s="155">
        <f>Payroll!AJ72</f>
        <v>48</v>
      </c>
      <c r="AJ67" s="155">
        <f>Payroll!AK72</f>
        <v>48</v>
      </c>
      <c r="AK67" s="155">
        <f>Payroll!AL72</f>
        <v>48</v>
      </c>
      <c r="AL67" s="155">
        <f>Payroll!AM72</f>
        <v>48</v>
      </c>
      <c r="AM67" s="155">
        <f>Payroll!AN72</f>
        <v>48</v>
      </c>
    </row>
    <row r="69" spans="1:39" x14ac:dyDescent="0.25">
      <c r="A69" s="117" t="s">
        <v>15</v>
      </c>
      <c r="B69" s="119"/>
      <c r="C69" s="120"/>
      <c r="D69" s="122"/>
      <c r="E69" s="123"/>
      <c r="F69" s="123" t="s">
        <v>49</v>
      </c>
      <c r="G69" s="122"/>
      <c r="H69" s="123"/>
      <c r="I69" s="123" t="s">
        <v>49</v>
      </c>
      <c r="J69" s="124"/>
      <c r="K69" s="123"/>
      <c r="L69" s="123" t="s">
        <v>58</v>
      </c>
      <c r="M69" s="124"/>
      <c r="N69" s="125"/>
      <c r="O69" s="123" t="s">
        <v>57</v>
      </c>
      <c r="P69" s="125"/>
      <c r="Q69" s="125"/>
      <c r="R69" s="125" t="s">
        <v>60</v>
      </c>
      <c r="S69" s="125"/>
      <c r="T69" s="125"/>
      <c r="U69" s="125" t="s">
        <v>56</v>
      </c>
      <c r="V69" s="125"/>
      <c r="W69" s="125"/>
      <c r="X69" s="125" t="s">
        <v>61</v>
      </c>
      <c r="Y69" s="125"/>
      <c r="Z69" s="125"/>
      <c r="AA69" s="125" t="s">
        <v>59</v>
      </c>
      <c r="AB69" s="125"/>
      <c r="AC69" s="125"/>
      <c r="AD69" s="125" t="s">
        <v>67</v>
      </c>
      <c r="AE69" s="125"/>
      <c r="AF69" s="125"/>
      <c r="AG69" s="125" t="s">
        <v>83</v>
      </c>
      <c r="AH69" s="125"/>
      <c r="AI69" s="125"/>
      <c r="AJ69" s="125" t="s">
        <v>84</v>
      </c>
      <c r="AK69" s="125"/>
      <c r="AL69" s="125"/>
      <c r="AM69" s="125" t="s">
        <v>85</v>
      </c>
    </row>
    <row r="70" spans="1:39" x14ac:dyDescent="0.25">
      <c r="A70" s="126"/>
      <c r="B70" s="119"/>
      <c r="C70" s="127"/>
      <c r="D70" s="122"/>
      <c r="E70" s="128"/>
      <c r="F70" s="128">
        <f>SUM(D66:F66)</f>
        <v>0</v>
      </c>
      <c r="G70" s="122"/>
      <c r="H70" s="128"/>
      <c r="I70" s="128">
        <f>SUM(G66:I66)</f>
        <v>0</v>
      </c>
      <c r="J70" s="124"/>
      <c r="K70" s="128"/>
      <c r="L70" s="128">
        <f>SUM(J66:L66)</f>
        <v>0</v>
      </c>
      <c r="M70" s="124"/>
      <c r="N70" s="129"/>
      <c r="O70" s="128">
        <f>SUM(M66:O66)</f>
        <v>96000</v>
      </c>
      <c r="P70" s="129"/>
      <c r="Q70" s="129"/>
      <c r="R70" s="128">
        <f>SUM(P66:R66)</f>
        <v>297333.33333333337</v>
      </c>
      <c r="S70" s="129"/>
      <c r="T70" s="129"/>
      <c r="U70" s="128">
        <f>SUM(S66:U66)</f>
        <v>625333.33333333337</v>
      </c>
      <c r="V70" s="129"/>
      <c r="W70" s="129"/>
      <c r="X70" s="128">
        <f>SUM(V66:X66)</f>
        <v>1221333.3333333335</v>
      </c>
      <c r="Y70" s="129"/>
      <c r="Z70" s="129"/>
      <c r="AA70" s="128">
        <f>SUM(Y66:AA66)</f>
        <v>1928000</v>
      </c>
      <c r="AB70" s="129"/>
      <c r="AC70" s="129"/>
      <c r="AD70" s="128">
        <f>SUM(AB66:AD66)</f>
        <v>2524000</v>
      </c>
      <c r="AE70" s="129"/>
      <c r="AF70" s="129"/>
      <c r="AG70" s="128">
        <f>SUM(AE66:AG66)</f>
        <v>2900000</v>
      </c>
      <c r="AH70" s="129"/>
      <c r="AI70" s="129"/>
      <c r="AJ70" s="128">
        <f>SUM(AH66:AJ66)</f>
        <v>3116000</v>
      </c>
      <c r="AK70" s="129"/>
      <c r="AL70" s="129"/>
      <c r="AM70" s="128">
        <f>SUM(AK66:AM66)</f>
        <v>3284000.0000000005</v>
      </c>
    </row>
    <row r="71" spans="1:39" s="116" customFormat="1" x14ac:dyDescent="0.25">
      <c r="A71" s="177" t="s">
        <v>111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29">
        <f>F70+I70+L70+O70</f>
        <v>96000</v>
      </c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29">
        <f>R70+U70+X70+AA70</f>
        <v>4072000</v>
      </c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29">
        <f>AD70+AG70+AJ70+AM70</f>
        <v>11824000</v>
      </c>
    </row>
  </sheetData>
  <phoneticPr fontId="2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workbookViewId="0">
      <selection activeCell="C3" sqref="C3"/>
    </sheetView>
  </sheetViews>
  <sheetFormatPr defaultRowHeight="13.2" x14ac:dyDescent="0.25"/>
  <cols>
    <col min="1" max="1" width="3.33203125" customWidth="1"/>
    <col min="3" max="3" width="15" bestFit="1" customWidth="1"/>
  </cols>
  <sheetData>
    <row r="2" spans="2:3" ht="13.8" thickBot="1" x14ac:dyDescent="0.3">
      <c r="B2" s="148" t="s">
        <v>74</v>
      </c>
      <c r="C2" s="148" t="s">
        <v>75</v>
      </c>
    </row>
    <row r="3" spans="2:3" x14ac:dyDescent="0.25">
      <c r="B3" t="s">
        <v>49</v>
      </c>
      <c r="C3" s="142">
        <f>'Rev-projections'!F70</f>
        <v>0</v>
      </c>
    </row>
    <row r="4" spans="2:3" x14ac:dyDescent="0.25">
      <c r="B4" t="s">
        <v>50</v>
      </c>
      <c r="C4" s="142">
        <f>'Rev-projections'!I70</f>
        <v>0</v>
      </c>
    </row>
    <row r="5" spans="2:3" x14ac:dyDescent="0.25">
      <c r="B5" t="s">
        <v>58</v>
      </c>
      <c r="C5" s="142">
        <f>'Rev-projections'!L80</f>
        <v>0</v>
      </c>
    </row>
    <row r="6" spans="2:3" x14ac:dyDescent="0.25">
      <c r="B6" s="140" t="s">
        <v>57</v>
      </c>
      <c r="C6" s="145">
        <f>'Rev-projections'!O70</f>
        <v>96000</v>
      </c>
    </row>
    <row r="7" spans="2:3" x14ac:dyDescent="0.25">
      <c r="B7" t="s">
        <v>60</v>
      </c>
      <c r="C7" s="142">
        <f>'Rev-projections'!R70</f>
        <v>297333.33333333337</v>
      </c>
    </row>
    <row r="8" spans="2:3" x14ac:dyDescent="0.25">
      <c r="B8" t="s">
        <v>56</v>
      </c>
      <c r="C8" s="142">
        <f>'Rev-projections'!U70</f>
        <v>625333.33333333337</v>
      </c>
    </row>
    <row r="9" spans="2:3" x14ac:dyDescent="0.25">
      <c r="B9" t="s">
        <v>61</v>
      </c>
      <c r="C9" s="142">
        <f>'Rev-projections'!X70</f>
        <v>1221333.3333333335</v>
      </c>
    </row>
    <row r="10" spans="2:3" x14ac:dyDescent="0.25">
      <c r="B10" s="140" t="s">
        <v>59</v>
      </c>
      <c r="C10" s="145">
        <f>'Rev-projections'!AA70</f>
        <v>1928000</v>
      </c>
    </row>
    <row r="11" spans="2:3" x14ac:dyDescent="0.25">
      <c r="B11" t="s">
        <v>67</v>
      </c>
      <c r="C11" s="142">
        <f>'Rev-projections'!AD70</f>
        <v>2524000</v>
      </c>
    </row>
    <row r="12" spans="2:3" x14ac:dyDescent="0.25">
      <c r="B12" t="s">
        <v>83</v>
      </c>
      <c r="C12" s="142">
        <f>'Rev-projections'!AG70</f>
        <v>2900000</v>
      </c>
    </row>
    <row r="13" spans="2:3" x14ac:dyDescent="0.25">
      <c r="B13" t="s">
        <v>84</v>
      </c>
      <c r="C13" s="142">
        <f>'Rev-projections'!AJ70</f>
        <v>3116000</v>
      </c>
    </row>
    <row r="14" spans="2:3" x14ac:dyDescent="0.25">
      <c r="B14" s="140" t="s">
        <v>85</v>
      </c>
      <c r="C14" s="145">
        <f>'Rev-projections'!AM70</f>
        <v>3284000.0000000005</v>
      </c>
    </row>
  </sheetData>
  <phoneticPr fontId="26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workbookViewId="0"/>
  </sheetViews>
  <sheetFormatPr defaultRowHeight="13.2" x14ac:dyDescent="0.25"/>
  <cols>
    <col min="1" max="1" width="3.5546875" customWidth="1"/>
    <col min="3" max="3" width="12.6640625" customWidth="1"/>
    <col min="4" max="4" width="12.5546875" customWidth="1"/>
    <col min="5" max="6" width="12.6640625" customWidth="1"/>
    <col min="7" max="7" width="15.6640625" customWidth="1"/>
  </cols>
  <sheetData>
    <row r="2" spans="2:9" ht="13.8" thickBot="1" x14ac:dyDescent="0.3">
      <c r="B2" s="150" t="s">
        <v>74</v>
      </c>
      <c r="C2" s="184" t="s">
        <v>6</v>
      </c>
      <c r="D2" s="184" t="s">
        <v>52</v>
      </c>
      <c r="E2" s="184" t="s">
        <v>113</v>
      </c>
      <c r="F2" s="184" t="s">
        <v>18</v>
      </c>
      <c r="G2" s="184" t="s">
        <v>73</v>
      </c>
    </row>
    <row r="3" spans="2:9" x14ac:dyDescent="0.25">
      <c r="B3" s="183" t="s">
        <v>49</v>
      </c>
      <c r="C3" s="146">
        <f>Payroll!G75</f>
        <v>175000</v>
      </c>
      <c r="D3" s="146">
        <f>'Capital Exp'!G33</f>
        <v>16500</v>
      </c>
      <c r="E3" s="146">
        <f>SUM(Expenses!F33)</f>
        <v>577000</v>
      </c>
      <c r="F3" s="185">
        <f>SUM(C3:E3)</f>
        <v>768500</v>
      </c>
      <c r="H3" s="139"/>
      <c r="I3" s="139"/>
    </row>
    <row r="4" spans="2:9" x14ac:dyDescent="0.25">
      <c r="B4" s="183" t="s">
        <v>50</v>
      </c>
      <c r="C4" s="146">
        <f>Payroll!J75</f>
        <v>381666.66666666663</v>
      </c>
      <c r="D4" s="146">
        <f>'Capital Exp'!J33</f>
        <v>12000</v>
      </c>
      <c r="E4" s="146">
        <f>SUM(Expenses!I33)</f>
        <v>607100</v>
      </c>
      <c r="F4" s="185">
        <f t="shared" ref="F4:F14" si="0">SUM(C4:E4)</f>
        <v>1000766.6666666666</v>
      </c>
      <c r="G4" s="183"/>
      <c r="H4" s="139"/>
      <c r="I4" s="139"/>
    </row>
    <row r="5" spans="2:9" x14ac:dyDescent="0.25">
      <c r="B5" s="183" t="s">
        <v>58</v>
      </c>
      <c r="C5" s="146">
        <f>SUM(Payroll!M75)</f>
        <v>647083.33333333349</v>
      </c>
      <c r="D5" s="146">
        <f>'Capital Exp'!M33</f>
        <v>7000</v>
      </c>
      <c r="E5" s="146">
        <f>SUM(Expenses!L33)</f>
        <v>652600</v>
      </c>
      <c r="F5" s="185">
        <f t="shared" si="0"/>
        <v>1306683.3333333335</v>
      </c>
      <c r="G5" s="183"/>
      <c r="H5" s="139"/>
      <c r="I5" s="139"/>
    </row>
    <row r="6" spans="2:9" x14ac:dyDescent="0.25">
      <c r="B6" s="186" t="s">
        <v>57</v>
      </c>
      <c r="C6" s="137">
        <f>SUM(Payroll!P75)</f>
        <v>730833.33333333337</v>
      </c>
      <c r="D6" s="137">
        <f>'Capital Exp'!S33</f>
        <v>7000</v>
      </c>
      <c r="E6" s="137">
        <f>SUM(Expenses!O33)</f>
        <v>687100</v>
      </c>
      <c r="F6" s="138">
        <f t="shared" si="0"/>
        <v>1424933.3333333335</v>
      </c>
      <c r="G6" s="138">
        <f>SUM(F3:F6)</f>
        <v>4500883.333333334</v>
      </c>
      <c r="H6" s="139"/>
      <c r="I6" s="139"/>
    </row>
    <row r="7" spans="2:9" x14ac:dyDescent="0.25">
      <c r="B7" s="183" t="s">
        <v>60</v>
      </c>
      <c r="C7" s="146">
        <f>SUM(Payroll!S75)</f>
        <v>840833.33333333337</v>
      </c>
      <c r="D7" s="174">
        <f>'Capital Exp'!S33</f>
        <v>7000</v>
      </c>
      <c r="E7" s="146">
        <f>SUM(Expenses!R33)</f>
        <v>496100</v>
      </c>
      <c r="F7" s="185">
        <f t="shared" si="0"/>
        <v>1343933.3333333335</v>
      </c>
      <c r="H7" s="139"/>
      <c r="I7" s="139"/>
    </row>
    <row r="8" spans="2:9" x14ac:dyDescent="0.25">
      <c r="B8" s="183" t="s">
        <v>56</v>
      </c>
      <c r="C8" s="146">
        <f>SUM(Payroll!V75)</f>
        <v>870833.33333333337</v>
      </c>
      <c r="D8" s="146">
        <f>'Capital Exp'!V33</f>
        <v>7000</v>
      </c>
      <c r="E8" s="146">
        <f>SUM(Expenses!U33)</f>
        <v>546600</v>
      </c>
      <c r="F8" s="185">
        <f t="shared" si="0"/>
        <v>1424433.3333333335</v>
      </c>
      <c r="G8" s="183"/>
      <c r="H8" s="139"/>
      <c r="I8" s="139"/>
    </row>
    <row r="9" spans="2:9" x14ac:dyDescent="0.25">
      <c r="B9" s="183" t="s">
        <v>61</v>
      </c>
      <c r="C9" s="146">
        <f>Payroll!Y75</f>
        <v>877500</v>
      </c>
      <c r="D9" s="146">
        <f>'Capital Exp'!Y33</f>
        <v>4500</v>
      </c>
      <c r="E9" s="146">
        <f>SUM(Expenses!X33)</f>
        <v>836600</v>
      </c>
      <c r="F9" s="185">
        <f t="shared" si="0"/>
        <v>1718600</v>
      </c>
      <c r="G9" s="183"/>
      <c r="H9" s="139"/>
      <c r="I9" s="139"/>
    </row>
    <row r="10" spans="2:9" x14ac:dyDescent="0.25">
      <c r="B10" s="186" t="s">
        <v>59</v>
      </c>
      <c r="C10" s="137">
        <f>SUM(Payroll!AB75)</f>
        <v>877500</v>
      </c>
      <c r="D10" s="137">
        <f>'Capital Exp'!AB33</f>
        <v>4500</v>
      </c>
      <c r="E10" s="137">
        <f>SUM(Expenses!AA33)</f>
        <v>686600</v>
      </c>
      <c r="F10" s="138">
        <f t="shared" si="0"/>
        <v>1568600</v>
      </c>
      <c r="G10" s="138">
        <f>SUM(F7:F10)</f>
        <v>6055566.666666667</v>
      </c>
      <c r="H10" s="139"/>
      <c r="I10" s="139"/>
    </row>
    <row r="11" spans="2:9" x14ac:dyDescent="0.25">
      <c r="B11" s="183" t="s">
        <v>67</v>
      </c>
      <c r="C11" s="146">
        <f>SUM(Payroll!AE75)</f>
        <v>877500</v>
      </c>
      <c r="D11" s="146">
        <f>'Capital Exp'!AE33</f>
        <v>4500</v>
      </c>
      <c r="E11" s="146">
        <f>SUM(Expenses!AD33)</f>
        <v>568600</v>
      </c>
      <c r="F11" s="185">
        <f t="shared" si="0"/>
        <v>1450600</v>
      </c>
      <c r="H11" s="139"/>
      <c r="I11" s="139"/>
    </row>
    <row r="12" spans="2:9" x14ac:dyDescent="0.25">
      <c r="B12" s="183" t="s">
        <v>83</v>
      </c>
      <c r="C12" s="146">
        <f>SUM(Payroll!AH75)</f>
        <v>877500</v>
      </c>
      <c r="D12" s="146">
        <f>'Capital Exp'!AH33</f>
        <v>4500</v>
      </c>
      <c r="E12" s="146">
        <f>SUM(Expenses!AG33)</f>
        <v>651600</v>
      </c>
      <c r="F12" s="185">
        <f t="shared" si="0"/>
        <v>1533600</v>
      </c>
      <c r="G12" s="183"/>
      <c r="H12" s="139"/>
      <c r="I12" s="139"/>
    </row>
    <row r="13" spans="2:9" x14ac:dyDescent="0.25">
      <c r="B13" s="183" t="s">
        <v>84</v>
      </c>
      <c r="C13" s="146">
        <f>SUM(Payroll!AK75)</f>
        <v>877500</v>
      </c>
      <c r="D13" s="146">
        <f>'Capital Exp'!AK33</f>
        <v>4500</v>
      </c>
      <c r="E13" s="146">
        <f>SUM(Expenses!AJ33)</f>
        <v>586600</v>
      </c>
      <c r="F13" s="185">
        <f t="shared" si="0"/>
        <v>1468600</v>
      </c>
      <c r="G13" s="139"/>
      <c r="H13" s="139"/>
      <c r="I13" s="139"/>
    </row>
    <row r="14" spans="2:9" x14ac:dyDescent="0.25">
      <c r="B14" s="186" t="s">
        <v>85</v>
      </c>
      <c r="C14" s="137">
        <f>SUM(Payroll!AN75)</f>
        <v>877500</v>
      </c>
      <c r="D14" s="137">
        <f>'Capital Exp'!AN33</f>
        <v>4500</v>
      </c>
      <c r="E14" s="137">
        <f>SUM(Expenses!AM33)</f>
        <v>671600</v>
      </c>
      <c r="F14" s="138">
        <f t="shared" si="0"/>
        <v>1553600</v>
      </c>
      <c r="G14" s="138">
        <f>SUM(F11:F14)</f>
        <v>6006400</v>
      </c>
    </row>
  </sheetData>
  <phoneticPr fontId="26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workbookViewId="0"/>
  </sheetViews>
  <sheetFormatPr defaultRowHeight="13.2" x14ac:dyDescent="0.25"/>
  <cols>
    <col min="1" max="1" width="6.5546875" bestFit="1" customWidth="1"/>
    <col min="3" max="3" width="14.5546875" customWidth="1"/>
    <col min="4" max="4" width="18" customWidth="1"/>
    <col min="5" max="5" width="15.88671875" hidden="1" customWidth="1"/>
    <col min="6" max="6" width="15.88671875" customWidth="1"/>
    <col min="7" max="7" width="17.5546875" customWidth="1"/>
    <col min="8" max="8" width="14.44140625" customWidth="1"/>
    <col min="12" max="12" width="10.33203125" bestFit="1" customWidth="1"/>
  </cols>
  <sheetData>
    <row r="2" spans="1:8" ht="13.8" thickBot="1" x14ac:dyDescent="0.3">
      <c r="B2" s="148" t="s">
        <v>79</v>
      </c>
      <c r="C2" s="149" t="s">
        <v>76</v>
      </c>
      <c r="D2" s="149" t="s">
        <v>77</v>
      </c>
      <c r="E2" s="149" t="s">
        <v>28</v>
      </c>
      <c r="F2" s="149" t="s">
        <v>130</v>
      </c>
      <c r="G2" s="149" t="s">
        <v>78</v>
      </c>
      <c r="H2" s="149" t="s">
        <v>131</v>
      </c>
    </row>
    <row r="3" spans="1:8" x14ac:dyDescent="0.25">
      <c r="A3" s="187">
        <v>36526</v>
      </c>
      <c r="B3" s="143" t="s">
        <v>49</v>
      </c>
      <c r="C3" s="188">
        <f>'Cost-Quarterly'!F3</f>
        <v>768500</v>
      </c>
      <c r="D3" s="188">
        <f>'Rev-Quarterly'!C3</f>
        <v>0</v>
      </c>
      <c r="E3" s="189">
        <v>1250000</v>
      </c>
      <c r="F3" s="189"/>
      <c r="G3" s="188">
        <f>D3-C3</f>
        <v>-768500</v>
      </c>
      <c r="H3" s="188"/>
    </row>
    <row r="4" spans="1:8" x14ac:dyDescent="0.25">
      <c r="A4" s="187">
        <v>36617</v>
      </c>
      <c r="B4" s="143" t="s">
        <v>50</v>
      </c>
      <c r="C4" s="188">
        <f>'Cost-Quarterly'!F4</f>
        <v>1000766.6666666666</v>
      </c>
      <c r="D4" s="188">
        <f>'Rev-Quarterly'!C4</f>
        <v>0</v>
      </c>
      <c r="E4" s="189">
        <v>2250000</v>
      </c>
      <c r="F4" s="189"/>
      <c r="G4" s="188">
        <f t="shared" ref="G4:G14" si="0">D4-C4</f>
        <v>-1000766.6666666666</v>
      </c>
      <c r="H4" s="188"/>
    </row>
    <row r="5" spans="1:8" x14ac:dyDescent="0.25">
      <c r="A5" s="187">
        <v>36708</v>
      </c>
      <c r="B5" s="143" t="s">
        <v>58</v>
      </c>
      <c r="C5" s="188">
        <f>'Cost-Quarterly'!F5</f>
        <v>1306683.3333333335</v>
      </c>
      <c r="D5" s="188">
        <f>'Rev-Quarterly'!C5</f>
        <v>0</v>
      </c>
      <c r="E5" s="189">
        <v>2500000</v>
      </c>
      <c r="F5" s="189"/>
      <c r="G5" s="188">
        <f t="shared" si="0"/>
        <v>-1306683.3333333335</v>
      </c>
      <c r="H5" s="188"/>
    </row>
    <row r="6" spans="1:8" x14ac:dyDescent="0.25">
      <c r="A6" s="187">
        <v>36861</v>
      </c>
      <c r="B6" s="144" t="s">
        <v>57</v>
      </c>
      <c r="C6" s="190">
        <f>'Cost-Quarterly'!F6</f>
        <v>1424933.3333333335</v>
      </c>
      <c r="D6" s="190">
        <f>'Rev-Quarterly'!C6</f>
        <v>96000</v>
      </c>
      <c r="E6" s="191">
        <v>2000000</v>
      </c>
      <c r="F6" s="191">
        <f>SUM(D3:D6)</f>
        <v>96000</v>
      </c>
      <c r="G6" s="190">
        <f t="shared" si="0"/>
        <v>-1328933.3333333335</v>
      </c>
      <c r="H6" s="191">
        <f>SUM(G3:G6)</f>
        <v>-4404883.333333334</v>
      </c>
    </row>
    <row r="7" spans="1:8" x14ac:dyDescent="0.25">
      <c r="A7" s="187">
        <v>36526</v>
      </c>
      <c r="B7" s="143" t="s">
        <v>60</v>
      </c>
      <c r="C7" s="188">
        <f>'Cost-Quarterly'!F7</f>
        <v>1343933.3333333335</v>
      </c>
      <c r="D7" s="188">
        <f>'Rev-Quarterly'!C7</f>
        <v>297333.33333333337</v>
      </c>
      <c r="E7" s="189">
        <v>2000000</v>
      </c>
      <c r="F7" s="189"/>
      <c r="G7" s="188">
        <f t="shared" si="0"/>
        <v>-1046600.0000000001</v>
      </c>
      <c r="H7" s="188"/>
    </row>
    <row r="8" spans="1:8" x14ac:dyDescent="0.25">
      <c r="A8" s="187">
        <v>36617</v>
      </c>
      <c r="B8" s="143" t="s">
        <v>56</v>
      </c>
      <c r="C8" s="188">
        <f>'Cost-Quarterly'!F8</f>
        <v>1424433.3333333335</v>
      </c>
      <c r="D8" s="188">
        <f>'Rev-Quarterly'!C8</f>
        <v>625333.33333333337</v>
      </c>
      <c r="E8" s="189">
        <v>2000000</v>
      </c>
      <c r="F8" s="189"/>
      <c r="G8" s="188">
        <f t="shared" si="0"/>
        <v>-799100.00000000012</v>
      </c>
      <c r="H8" s="188"/>
    </row>
    <row r="9" spans="1:8" x14ac:dyDescent="0.25">
      <c r="A9" s="187">
        <v>36708</v>
      </c>
      <c r="B9" s="143" t="s">
        <v>61</v>
      </c>
      <c r="C9" s="188">
        <f>'Cost-Quarterly'!F9</f>
        <v>1718600</v>
      </c>
      <c r="D9" s="188">
        <f>'Rev-Quarterly'!C9</f>
        <v>1221333.3333333335</v>
      </c>
      <c r="E9" s="189">
        <v>2000000</v>
      </c>
      <c r="F9" s="189"/>
      <c r="G9" s="188">
        <f t="shared" si="0"/>
        <v>-497266.66666666651</v>
      </c>
      <c r="H9" s="188"/>
    </row>
    <row r="10" spans="1:8" x14ac:dyDescent="0.25">
      <c r="A10" s="187">
        <v>36861</v>
      </c>
      <c r="B10" s="144" t="s">
        <v>59</v>
      </c>
      <c r="C10" s="190">
        <f>'Cost-Quarterly'!F10</f>
        <v>1568600</v>
      </c>
      <c r="D10" s="190">
        <f>'Rev-Quarterly'!C10</f>
        <v>1928000</v>
      </c>
      <c r="E10" s="191">
        <v>2000000</v>
      </c>
      <c r="F10" s="191">
        <f>SUM(D7:D10)</f>
        <v>4072000</v>
      </c>
      <c r="G10" s="190">
        <f t="shared" si="0"/>
        <v>359400</v>
      </c>
      <c r="H10" s="191">
        <f>SUM(G7:G10)</f>
        <v>-1983566.666666667</v>
      </c>
    </row>
    <row r="11" spans="1:8" x14ac:dyDescent="0.25">
      <c r="A11" s="187">
        <v>36526</v>
      </c>
      <c r="B11" s="143" t="s">
        <v>67</v>
      </c>
      <c r="C11" s="188">
        <f>'Cost-Quarterly'!F11</f>
        <v>1450600</v>
      </c>
      <c r="D11" s="188">
        <f>'Rev-Quarterly'!C11</f>
        <v>2524000</v>
      </c>
      <c r="E11" s="189">
        <v>2000000</v>
      </c>
      <c r="F11" s="189"/>
      <c r="G11" s="188">
        <f t="shared" si="0"/>
        <v>1073400</v>
      </c>
      <c r="H11" s="188"/>
    </row>
    <row r="12" spans="1:8" x14ac:dyDescent="0.25">
      <c r="A12" s="187">
        <v>36617</v>
      </c>
      <c r="B12" s="143" t="s">
        <v>83</v>
      </c>
      <c r="C12" s="188">
        <f>'Cost-Quarterly'!F12</f>
        <v>1533600</v>
      </c>
      <c r="D12" s="188">
        <f>'Rev-Quarterly'!C12</f>
        <v>2900000</v>
      </c>
      <c r="E12" s="188"/>
      <c r="F12" s="188"/>
      <c r="G12" s="188">
        <f t="shared" si="0"/>
        <v>1366400</v>
      </c>
      <c r="H12" s="188"/>
    </row>
    <row r="13" spans="1:8" x14ac:dyDescent="0.25">
      <c r="A13" s="187">
        <v>36708</v>
      </c>
      <c r="B13" s="143" t="s">
        <v>84</v>
      </c>
      <c r="C13" s="188">
        <f>'Cost-Quarterly'!F13</f>
        <v>1468600</v>
      </c>
      <c r="D13" s="188">
        <f>'Rev-Quarterly'!C13</f>
        <v>3116000</v>
      </c>
      <c r="E13" s="188"/>
      <c r="F13" s="188"/>
      <c r="G13" s="188">
        <f t="shared" si="0"/>
        <v>1647400</v>
      </c>
      <c r="H13" s="188"/>
    </row>
    <row r="14" spans="1:8" x14ac:dyDescent="0.25">
      <c r="A14" s="187">
        <v>36861</v>
      </c>
      <c r="B14" s="144" t="s">
        <v>85</v>
      </c>
      <c r="C14" s="190">
        <f>'Cost-Quarterly'!F14</f>
        <v>1553600</v>
      </c>
      <c r="D14" s="190">
        <f>'Rev-Quarterly'!C14</f>
        <v>3284000.0000000005</v>
      </c>
      <c r="E14" s="190"/>
      <c r="F14" s="191">
        <f>SUM(D11:D14)</f>
        <v>11824000</v>
      </c>
      <c r="G14" s="190">
        <f t="shared" si="0"/>
        <v>1730400.0000000005</v>
      </c>
      <c r="H14" s="191">
        <f>SUM(G11:G14)</f>
        <v>5817600</v>
      </c>
    </row>
    <row r="17" spans="4:4" x14ac:dyDescent="0.25">
      <c r="D17" s="131"/>
    </row>
    <row r="18" spans="4:4" x14ac:dyDescent="0.25">
      <c r="D18" s="146"/>
    </row>
    <row r="19" spans="4:4" x14ac:dyDescent="0.25">
      <c r="D19" s="131"/>
    </row>
    <row r="20" spans="4:4" x14ac:dyDescent="0.25">
      <c r="D20" s="131"/>
    </row>
    <row r="21" spans="4:4" x14ac:dyDescent="0.25">
      <c r="D21" s="131"/>
    </row>
    <row r="22" spans="4:4" x14ac:dyDescent="0.25">
      <c r="D22" s="146"/>
    </row>
    <row r="23" spans="4:4" x14ac:dyDescent="0.25">
      <c r="D23" s="131"/>
    </row>
    <row r="24" spans="4:4" x14ac:dyDescent="0.25">
      <c r="D24" s="131"/>
    </row>
    <row r="25" spans="4:4" x14ac:dyDescent="0.25">
      <c r="D25" s="131"/>
    </row>
    <row r="26" spans="4:4" x14ac:dyDescent="0.25">
      <c r="D26" s="146"/>
    </row>
    <row r="27" spans="4:4" x14ac:dyDescent="0.25">
      <c r="D27" s="131"/>
    </row>
  </sheetData>
  <phoneticPr fontId="2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Capital Exp</vt:lpstr>
      <vt:lpstr>Expenses</vt:lpstr>
      <vt:lpstr>Rev-projections</vt:lpstr>
      <vt:lpstr>Rev-Quarterly</vt:lpstr>
      <vt:lpstr>Cost-Quarterly</vt:lpstr>
      <vt:lpstr>Cost vs. Rev</vt:lpstr>
    </vt:vector>
  </TitlesOfParts>
  <Company>GLOBALTECH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Startup Financial Projections</dc:title>
  <dc:subject>Startup Financial Projections</dc:subject>
  <dc:creator>Steve Mushero</dc:creator>
  <dc:description>This is a sample plan provided by GLOBALTECH -www.globaltech.com - advsiors to startups and investors.</dc:description>
  <cp:lastModifiedBy>Aniket Gupta</cp:lastModifiedBy>
  <cp:lastPrinted>2000-05-31T01:59:45Z</cp:lastPrinted>
  <dcterms:created xsi:type="dcterms:W3CDTF">2000-02-02T18:41:08Z</dcterms:created>
  <dcterms:modified xsi:type="dcterms:W3CDTF">2024-02-03T22:13:56Z</dcterms:modified>
</cp:coreProperties>
</file>