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3305D1A5-2336-4B59-966A-FCED54FCAE69}" xr6:coauthVersionLast="47" xr6:coauthVersionMax="47" xr10:uidLastSave="{00000000-0000-0000-0000-000000000000}"/>
  <bookViews>
    <workbookView xWindow="3348" yWindow="3348" windowWidth="17280" windowHeight="8880" activeTab="1"/>
  </bookViews>
  <sheets>
    <sheet name="EU" sheetId="3" r:id="rId1"/>
    <sheet name="Agencies" sheetId="2" r:id="rId2"/>
    <sheet name="CERN" sheetId="4" r:id="rId3"/>
  </sheets>
  <definedNames>
    <definedName name="_xlnm.Print_Area" localSheetId="1">Agencies!$A$1:$O$87</definedName>
    <definedName name="_xlnm.Print_Area" localSheetId="2">CERN!$A$1:$O$30</definedName>
    <definedName name="_xlnm.Print_Area" localSheetId="0">EU!$A$1:$X$55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3" l="1"/>
  <c r="N17" i="3"/>
  <c r="T17" i="3" s="1"/>
  <c r="T19" i="3" s="1"/>
  <c r="T18" i="3"/>
  <c r="T24" i="3"/>
  <c r="T27" i="3" s="1"/>
  <c r="T25" i="3"/>
  <c r="T26" i="3"/>
  <c r="T32" i="3"/>
  <c r="T33" i="3"/>
  <c r="T34" i="3"/>
  <c r="T35" i="3" s="1"/>
  <c r="T40" i="3"/>
  <c r="T43" i="3" s="1"/>
  <c r="T41" i="3"/>
  <c r="T42" i="3"/>
  <c r="T51" i="3"/>
  <c r="K17" i="2"/>
  <c r="K23" i="2"/>
  <c r="K29" i="2"/>
  <c r="K35" i="2"/>
  <c r="K41" i="2"/>
  <c r="K73" i="2" s="1"/>
  <c r="K47" i="2"/>
  <c r="K53" i="2"/>
  <c r="K59" i="2"/>
  <c r="K65" i="2"/>
  <c r="K71" i="2"/>
  <c r="H17" i="2"/>
  <c r="N17" i="2" s="1"/>
  <c r="L17" i="2"/>
  <c r="H23" i="2"/>
  <c r="N23" i="2" s="1"/>
  <c r="L23" i="2"/>
  <c r="H29" i="2"/>
  <c r="L29" i="2"/>
  <c r="N29" i="2"/>
  <c r="H35" i="2"/>
  <c r="L35" i="2"/>
  <c r="N35" i="2"/>
  <c r="H41" i="2"/>
  <c r="L41" i="2"/>
  <c r="H47" i="2"/>
  <c r="N47" i="2" s="1"/>
  <c r="L47" i="2"/>
  <c r="L73" i="2" s="1"/>
  <c r="H53" i="2"/>
  <c r="L53" i="2"/>
  <c r="N53" i="2"/>
  <c r="H59" i="2"/>
  <c r="L59" i="2"/>
  <c r="N59" i="2" s="1"/>
  <c r="H63" i="2"/>
  <c r="H65" i="2" s="1"/>
  <c r="N65" i="2" s="1"/>
  <c r="L65" i="2"/>
  <c r="H71" i="2"/>
  <c r="L71" i="2"/>
  <c r="N71" i="2"/>
  <c r="E53" i="2"/>
  <c r="E73" i="2" s="1"/>
  <c r="U16" i="3"/>
  <c r="U19" i="3" s="1"/>
  <c r="U17" i="3"/>
  <c r="U18" i="3"/>
  <c r="U24" i="3"/>
  <c r="U27" i="3" s="1"/>
  <c r="U25" i="3"/>
  <c r="U26" i="3"/>
  <c r="U32" i="3"/>
  <c r="U35" i="3" s="1"/>
  <c r="U33" i="3"/>
  <c r="U34" i="3"/>
  <c r="U40" i="3"/>
  <c r="U43" i="3" s="1"/>
  <c r="U41" i="3"/>
  <c r="U42" i="3"/>
  <c r="U51" i="3"/>
  <c r="J19" i="3"/>
  <c r="J27" i="3"/>
  <c r="W27" i="3" s="1"/>
  <c r="J35" i="3"/>
  <c r="J41" i="3"/>
  <c r="J43" i="3"/>
  <c r="J49" i="3"/>
  <c r="J51" i="3" s="1"/>
  <c r="W51" i="3" s="1"/>
  <c r="N16" i="4"/>
  <c r="N13" i="4"/>
  <c r="N14" i="4"/>
  <c r="N17" i="4"/>
  <c r="H51" i="3"/>
  <c r="G51" i="3"/>
  <c r="S43" i="3"/>
  <c r="R43" i="3"/>
  <c r="Q43" i="3"/>
  <c r="P43" i="3"/>
  <c r="O43" i="3"/>
  <c r="N43" i="3"/>
  <c r="S35" i="3"/>
  <c r="R35" i="3"/>
  <c r="Q35" i="3"/>
  <c r="P35" i="3"/>
  <c r="O35" i="3"/>
  <c r="N35" i="3"/>
  <c r="Q27" i="3"/>
  <c r="P27" i="3"/>
  <c r="O27" i="3"/>
  <c r="N27" i="3"/>
  <c r="M27" i="3"/>
  <c r="L27" i="3"/>
  <c r="H27" i="3"/>
  <c r="G27" i="3"/>
  <c r="H19" i="3"/>
  <c r="S19" i="3"/>
  <c r="R19" i="3"/>
  <c r="Q19" i="3"/>
  <c r="P19" i="3"/>
  <c r="O19" i="3"/>
  <c r="N19" i="3"/>
  <c r="M19" i="3"/>
  <c r="L19" i="3"/>
  <c r="G19" i="3"/>
  <c r="E19" i="3"/>
  <c r="E53" i="3"/>
  <c r="D53" i="3"/>
  <c r="W19" i="3" l="1"/>
  <c r="T53" i="3"/>
  <c r="K86" i="2" s="1"/>
  <c r="K29" i="4" s="1"/>
  <c r="W43" i="3"/>
  <c r="U53" i="3"/>
  <c r="L86" i="2" s="1"/>
  <c r="L29" i="4" s="1"/>
  <c r="W35" i="3"/>
  <c r="J53" i="3"/>
  <c r="G86" i="2" s="1"/>
  <c r="N41" i="2"/>
  <c r="N73" i="2" s="1"/>
  <c r="H73" i="2"/>
  <c r="N86" i="2" l="1"/>
  <c r="G29" i="4"/>
  <c r="N29" i="4" s="1"/>
  <c r="W53" i="3"/>
</calcChain>
</file>

<file path=xl/sharedStrings.xml><?xml version="1.0" encoding="utf-8"?>
<sst xmlns="http://schemas.openxmlformats.org/spreadsheetml/2006/main" count="169" uniqueCount="106">
  <si>
    <t xml:space="preserve">GRID financial position </t>
  </si>
  <si>
    <t>Expenditure</t>
  </si>
  <si>
    <t>Paid</t>
  </si>
  <si>
    <t>T870000</t>
  </si>
  <si>
    <t>T870200</t>
  </si>
  <si>
    <t>T870300</t>
  </si>
  <si>
    <t>T870400</t>
  </si>
  <si>
    <t>T870500</t>
  </si>
  <si>
    <t>T870600</t>
  </si>
  <si>
    <t>T871000</t>
  </si>
  <si>
    <t>T871100</t>
  </si>
  <si>
    <t>T871200</t>
  </si>
  <si>
    <t>T871300</t>
  </si>
  <si>
    <t>T871400</t>
  </si>
  <si>
    <t>T871500</t>
  </si>
  <si>
    <t>T872200</t>
  </si>
  <si>
    <t>T872400</t>
  </si>
  <si>
    <t>T872500</t>
  </si>
  <si>
    <t>T872600</t>
  </si>
  <si>
    <t>Balance</t>
  </si>
  <si>
    <t>Total</t>
  </si>
  <si>
    <t>Transferred to the Contractors</t>
  </si>
  <si>
    <t>T870910</t>
  </si>
  <si>
    <t>T870920</t>
  </si>
  <si>
    <t>T870930</t>
  </si>
  <si>
    <t>T870940</t>
  </si>
  <si>
    <t>T298000</t>
  </si>
  <si>
    <t>T298100</t>
  </si>
  <si>
    <t>T298200</t>
  </si>
  <si>
    <t>T298300</t>
  </si>
  <si>
    <t>T298350</t>
  </si>
  <si>
    <t>T298500</t>
  </si>
  <si>
    <t>T299000</t>
  </si>
  <si>
    <t>T301970</t>
  </si>
  <si>
    <t>(a)</t>
  </si>
  <si>
    <t>(b)</t>
  </si>
  <si>
    <t>(c)</t>
  </si>
  <si>
    <t>(d)</t>
  </si>
  <si>
    <t>Greece - NCSRD</t>
  </si>
  <si>
    <t>UK - EPSRC</t>
  </si>
  <si>
    <t>Sweden - SRC</t>
  </si>
  <si>
    <t>Italy - INFN</t>
  </si>
  <si>
    <t>T876300</t>
  </si>
  <si>
    <t>Belgium - FNRS</t>
  </si>
  <si>
    <t>(e)</t>
  </si>
  <si>
    <t>(f)</t>
  </si>
  <si>
    <t>(g)</t>
  </si>
  <si>
    <t>(all figures in CHF, except where otherwise indicated)</t>
  </si>
  <si>
    <t>Grand Total                                    (Funding Agencies)</t>
  </si>
  <si>
    <t>Grand Total (EU)</t>
  </si>
  <si>
    <t>T870100</t>
  </si>
  <si>
    <t>Contract IST-2000-25182</t>
  </si>
  <si>
    <t>Contract IST-2001-32459</t>
  </si>
  <si>
    <t>Contract IST-2001-34808</t>
  </si>
  <si>
    <t>Contract IST-2001-37614</t>
  </si>
  <si>
    <t>Data GRID</t>
  </si>
  <si>
    <t>Data TAG</t>
  </si>
  <si>
    <t>Grid START</t>
  </si>
  <si>
    <t>GRACE</t>
  </si>
  <si>
    <t>Mammo GRID</t>
  </si>
  <si>
    <t>Research and Technological Development for an International Data Grid</t>
  </si>
  <si>
    <t>Research and Technological Development for a Transatlantic Grid</t>
  </si>
  <si>
    <t>GRID Search and Categorisation Engine</t>
  </si>
  <si>
    <t>European federated mammogram database implemented on a GRID structure</t>
  </si>
  <si>
    <t>GRID Dissemination, Standards, Applications, Roadmap and Training</t>
  </si>
  <si>
    <t>Expected contributions until 2005*</t>
  </si>
  <si>
    <t>Materials *</t>
  </si>
  <si>
    <t>Personnel</t>
  </si>
  <si>
    <t>Contract IST-2001-38100</t>
  </si>
  <si>
    <t>**</t>
  </si>
  <si>
    <t>Outstanding Commitments</t>
  </si>
  <si>
    <t>Budget</t>
  </si>
  <si>
    <t>(h)=e-(f+g)</t>
  </si>
  <si>
    <t>Retained at CERN</t>
  </si>
  <si>
    <t>(c)=d+e</t>
  </si>
  <si>
    <t>1. EU funded Projects</t>
  </si>
  <si>
    <t>** These overdrafts will be covered by contributions not yet received.</t>
  </si>
  <si>
    <t>(e)=b-(c+d)</t>
  </si>
  <si>
    <t>GRAND TOTAL (1+2+3)</t>
  </si>
  <si>
    <t>(d)=a-(b+c)</t>
  </si>
  <si>
    <t>* The figures for Hungary and Israel are the amounts of known actual and future expenditure, which the agencies are committed to cover. There is no exact amount foreseen for contributions.</t>
  </si>
  <si>
    <t>Maximum Agreed Contribution from the EU (EUR)</t>
  </si>
  <si>
    <t>Maximum Agreed Contribution from the EU to CERN (EUR)</t>
  </si>
  <si>
    <t>Income received from the EU</t>
  </si>
  <si>
    <t>Expenditure by CERN</t>
  </si>
  <si>
    <t>3. CERN Budget</t>
  </si>
  <si>
    <t>2. LCG Funding Agencies</t>
  </si>
  <si>
    <t>TOTAL (1+2)</t>
  </si>
  <si>
    <t>Total Contributions received</t>
  </si>
  <si>
    <t>Total funds available</t>
  </si>
  <si>
    <t>Hungary - KFKI RMKI *</t>
  </si>
  <si>
    <t>Israel - SPTA *</t>
  </si>
  <si>
    <t>as at 5/3/03</t>
  </si>
  <si>
    <t>India</t>
  </si>
  <si>
    <t>Contributions received as at 5.3.03</t>
  </si>
  <si>
    <t>T831500</t>
  </si>
  <si>
    <t>T298360</t>
  </si>
  <si>
    <t>*</t>
  </si>
  <si>
    <t>* - This transfer concerns the addition of one new contractor (INRIA). In this case the c=d+e formula does not apply.</t>
  </si>
  <si>
    <t>Finland ***</t>
  </si>
  <si>
    <t>*** Finland has paid a contribution amounting to 50kCHF on March 12th.</t>
  </si>
  <si>
    <t>UK - PPARC #</t>
  </si>
  <si>
    <t># There were expenses amounting to over 250kCHF in this account after March 5th.</t>
  </si>
  <si>
    <t>Materials**</t>
  </si>
  <si>
    <t>**  It has been agreed with IT division that this expenditure will be transferred to other budgetary codes, since it is not to be paid ba CERN's GRID budget</t>
  </si>
  <si>
    <t>* Special contribution from Germany of 3'742 kCHF added to the initial budget of 1'055 kCHF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</si>
</sst>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_ * #,##0.00_ ;_ * \-#,##0.00_ ;_ * &quot;-&quot;??_ ;_ @_ "/>
    <numFmt numFmtId="182" formatCode="_ * #,##0_ ;_ * \-#,##0_ ;_ * &quot;-&quot;??_ ;_ @_ 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2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2" borderId="0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9" fontId="2" fillId="2" borderId="0" xfId="1" applyNumberFormat="1" applyFont="1" applyFill="1" applyBorder="1"/>
    <xf numFmtId="0" fontId="2" fillId="2" borderId="0" xfId="0" applyFont="1" applyFill="1" applyBorder="1"/>
    <xf numFmtId="179" fontId="2" fillId="2" borderId="0" xfId="1" applyNumberFormat="1" applyFont="1" applyFill="1" applyBorder="1" applyAlignment="1">
      <alignment horizontal="center"/>
    </xf>
    <xf numFmtId="0" fontId="3" fillId="2" borderId="0" xfId="0" applyFont="1" applyFill="1" applyBorder="1"/>
    <xf numFmtId="179" fontId="3" fillId="2" borderId="0" xfId="1" applyNumberFormat="1" applyFont="1" applyFill="1" applyBorder="1"/>
    <xf numFmtId="179" fontId="0" fillId="2" borderId="0" xfId="0" applyNumberForma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79" fontId="2" fillId="2" borderId="7" xfId="1" applyNumberFormat="1" applyFont="1" applyFill="1" applyBorder="1" applyAlignment="1">
      <alignment horizontal="center"/>
    </xf>
    <xf numFmtId="179" fontId="3" fillId="2" borderId="8" xfId="1" applyNumberFormat="1" applyFont="1" applyFill="1" applyBorder="1"/>
    <xf numFmtId="182" fontId="3" fillId="2" borderId="9" xfId="1" applyNumberFormat="1" applyFont="1" applyFill="1" applyBorder="1"/>
    <xf numFmtId="182" fontId="3" fillId="2" borderId="10" xfId="1" applyNumberFormat="1" applyFont="1" applyFill="1" applyBorder="1"/>
    <xf numFmtId="182" fontId="3" fillId="2" borderId="0" xfId="1" applyNumberFormat="1" applyFont="1" applyFill="1" applyBorder="1"/>
    <xf numFmtId="182" fontId="3" fillId="2" borderId="11" xfId="1" applyNumberFormat="1" applyFont="1" applyFill="1" applyBorder="1"/>
    <xf numFmtId="182" fontId="3" fillId="2" borderId="12" xfId="1" applyNumberFormat="1" applyFont="1" applyFill="1" applyBorder="1"/>
    <xf numFmtId="182" fontId="3" fillId="2" borderId="8" xfId="1" applyNumberFormat="1" applyFont="1" applyFill="1" applyBorder="1"/>
    <xf numFmtId="182" fontId="3" fillId="2" borderId="7" xfId="1" applyNumberFormat="1" applyFont="1" applyFill="1" applyBorder="1" applyAlignment="1">
      <alignment horizontal="center"/>
    </xf>
    <xf numFmtId="182" fontId="3" fillId="2" borderId="2" xfId="1" applyNumberFormat="1" applyFont="1" applyFill="1" applyBorder="1" applyAlignment="1">
      <alignment horizontal="center"/>
    </xf>
    <xf numFmtId="182" fontId="2" fillId="2" borderId="3" xfId="1" applyNumberFormat="1" applyFont="1" applyFill="1" applyBorder="1"/>
    <xf numFmtId="182" fontId="2" fillId="2" borderId="11" xfId="1" applyNumberFormat="1" applyFont="1" applyFill="1" applyBorder="1"/>
    <xf numFmtId="182" fontId="2" fillId="2" borderId="12" xfId="1" applyNumberFormat="1" applyFont="1" applyFill="1" applyBorder="1"/>
    <xf numFmtId="182" fontId="2" fillId="2" borderId="1" xfId="1" applyNumberFormat="1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2" fillId="2" borderId="15" xfId="0" applyFont="1" applyFill="1" applyBorder="1" applyAlignment="1">
      <alignment horizontal="center"/>
    </xf>
    <xf numFmtId="0" fontId="0" fillId="2" borderId="16" xfId="0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179" fontId="2" fillId="2" borderId="0" xfId="0" applyNumberFormat="1" applyFont="1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2" fillId="2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14" fontId="3" fillId="2" borderId="20" xfId="0" applyNumberFormat="1" applyFont="1" applyFill="1" applyBorder="1" applyAlignment="1">
      <alignment horizontal="center"/>
    </xf>
    <xf numFmtId="0" fontId="3" fillId="2" borderId="20" xfId="0" applyFont="1" applyFill="1" applyBorder="1"/>
    <xf numFmtId="179" fontId="3" fillId="2" borderId="20" xfId="1" applyFont="1" applyFill="1" applyBorder="1"/>
    <xf numFmtId="0" fontId="3" fillId="2" borderId="21" xfId="0" applyFont="1" applyFill="1" applyBorder="1"/>
    <xf numFmtId="0" fontId="2" fillId="2" borderId="15" xfId="0" applyFont="1" applyFill="1" applyBorder="1"/>
    <xf numFmtId="0" fontId="3" fillId="2" borderId="15" xfId="0" applyFont="1" applyFill="1" applyBorder="1" applyAlignment="1">
      <alignment horizontal="center"/>
    </xf>
    <xf numFmtId="14" fontId="2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/>
    <xf numFmtId="179" fontId="3" fillId="2" borderId="15" xfId="1" applyFont="1" applyFill="1" applyBorder="1"/>
    <xf numFmtId="14" fontId="2" fillId="2" borderId="0" xfId="0" applyNumberFormat="1" applyFont="1" applyFill="1" applyBorder="1" applyAlignment="1">
      <alignment horizontal="center"/>
    </xf>
    <xf numFmtId="0" fontId="3" fillId="2" borderId="18" xfId="0" applyFont="1" applyFill="1" applyBorder="1"/>
    <xf numFmtId="179" fontId="3" fillId="2" borderId="18" xfId="1" applyNumberFormat="1" applyFont="1" applyFill="1" applyBorder="1"/>
    <xf numFmtId="0" fontId="2" fillId="2" borderId="20" xfId="0" applyFont="1" applyFill="1" applyBorder="1"/>
    <xf numFmtId="0" fontId="0" fillId="2" borderId="21" xfId="0" applyFill="1" applyBorder="1"/>
    <xf numFmtId="0" fontId="5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wrapText="1"/>
    </xf>
    <xf numFmtId="182" fontId="2" fillId="2" borderId="0" xfId="1" applyNumberFormat="1" applyFont="1" applyFill="1" applyBorder="1"/>
    <xf numFmtId="182" fontId="0" fillId="2" borderId="0" xfId="0" applyNumberFormat="1" applyFill="1" applyBorder="1"/>
    <xf numFmtId="182" fontId="2" fillId="2" borderId="0" xfId="0" applyNumberFormat="1" applyFont="1" applyFill="1" applyBorder="1" applyAlignment="1">
      <alignment horizontal="center"/>
    </xf>
    <xf numFmtId="182" fontId="2" fillId="2" borderId="0" xfId="0" applyNumberFormat="1" applyFont="1" applyFill="1" applyBorder="1"/>
    <xf numFmtId="182" fontId="2" fillId="2" borderId="22" xfId="1" applyNumberFormat="1" applyFont="1" applyFill="1" applyBorder="1"/>
    <xf numFmtId="182" fontId="2" fillId="2" borderId="23" xfId="1" applyNumberFormat="1" applyFont="1" applyFill="1" applyBorder="1"/>
    <xf numFmtId="182" fontId="2" fillId="2" borderId="3" xfId="1" applyNumberFormat="1" applyFont="1" applyFill="1" applyBorder="1" applyAlignment="1">
      <alignment horizontal="center"/>
    </xf>
    <xf numFmtId="182" fontId="2" fillId="2" borderId="4" xfId="1" applyNumberFormat="1" applyFont="1" applyFill="1" applyBorder="1"/>
    <xf numFmtId="182" fontId="3" fillId="2" borderId="0" xfId="0" applyNumberFormat="1" applyFont="1" applyFill="1" applyBorder="1" applyAlignment="1">
      <alignment horizontal="center"/>
    </xf>
    <xf numFmtId="182" fontId="0" fillId="2" borderId="7" xfId="0" applyNumberFormat="1" applyFill="1" applyBorder="1"/>
    <xf numFmtId="182" fontId="0" fillId="2" borderId="2" xfId="0" applyNumberFormat="1" applyFill="1" applyBorder="1"/>
    <xf numFmtId="0" fontId="0" fillId="2" borderId="0" xfId="0" applyFill="1" applyBorder="1" applyAlignment="1">
      <alignment vertical="center"/>
    </xf>
    <xf numFmtId="182" fontId="2" fillId="2" borderId="3" xfId="0" applyNumberFormat="1" applyFont="1" applyFill="1" applyBorder="1" applyAlignment="1">
      <alignment vertical="center"/>
    </xf>
    <xf numFmtId="182" fontId="2" fillId="2" borderId="0" xfId="0" applyNumberFormat="1" applyFont="1" applyFill="1" applyBorder="1" applyAlignment="1">
      <alignment vertical="center"/>
    </xf>
    <xf numFmtId="182" fontId="0" fillId="2" borderId="0" xfId="0" applyNumberFormat="1" applyFill="1" applyBorder="1" applyAlignment="1">
      <alignment vertical="center"/>
    </xf>
    <xf numFmtId="182" fontId="2" fillId="2" borderId="13" xfId="0" applyNumberFormat="1" applyFont="1" applyFill="1" applyBorder="1" applyAlignment="1">
      <alignment vertical="center"/>
    </xf>
    <xf numFmtId="182" fontId="2" fillId="2" borderId="6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79" fontId="3" fillId="2" borderId="0" xfId="1" applyNumberFormat="1" applyFont="1" applyFill="1" applyBorder="1" applyAlignment="1">
      <alignment vertical="center"/>
    </xf>
    <xf numFmtId="182" fontId="2" fillId="2" borderId="3" xfId="1" applyNumberFormat="1" applyFont="1" applyFill="1" applyBorder="1" applyAlignment="1">
      <alignment vertical="center"/>
    </xf>
    <xf numFmtId="182" fontId="2" fillId="2" borderId="0" xfId="1" applyNumberFormat="1" applyFont="1" applyFill="1" applyBorder="1" applyAlignment="1">
      <alignment vertical="center"/>
    </xf>
    <xf numFmtId="179" fontId="3" fillId="2" borderId="0" xfId="1" applyFont="1" applyFill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82" fontId="3" fillId="2" borderId="0" xfId="1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/>
    </xf>
    <xf numFmtId="14" fontId="3" fillId="2" borderId="0" xfId="0" applyNumberFormat="1" applyFont="1" applyFill="1" applyBorder="1" applyAlignment="1">
      <alignment horizontal="center"/>
    </xf>
    <xf numFmtId="0" fontId="0" fillId="2" borderId="24" xfId="0" applyFill="1" applyBorder="1"/>
    <xf numFmtId="182" fontId="2" fillId="2" borderId="0" xfId="0" applyNumberFormat="1" applyFont="1" applyFill="1" applyAlignment="1">
      <alignment horizontal="center"/>
    </xf>
    <xf numFmtId="182" fontId="2" fillId="2" borderId="0" xfId="0" applyNumberFormat="1" applyFont="1" applyFill="1"/>
    <xf numFmtId="179" fontId="3" fillId="2" borderId="18" xfId="1" applyNumberFormat="1" applyFont="1" applyFill="1" applyBorder="1" applyAlignment="1">
      <alignment vertical="top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182" fontId="3" fillId="2" borderId="25" xfId="1" applyNumberFormat="1" applyFont="1" applyFill="1" applyBorder="1"/>
    <xf numFmtId="182" fontId="3" fillId="2" borderId="26" xfId="1" applyNumberFormat="1" applyFont="1" applyFill="1" applyBorder="1"/>
    <xf numFmtId="182" fontId="2" fillId="2" borderId="25" xfId="1" applyNumberFormat="1" applyFont="1" applyFill="1" applyBorder="1"/>
    <xf numFmtId="182" fontId="2" fillId="2" borderId="26" xfId="1" applyNumberFormat="1" applyFont="1" applyFill="1" applyBorder="1"/>
    <xf numFmtId="182" fontId="1" fillId="2" borderId="4" xfId="1" applyNumberFormat="1" applyFill="1" applyBorder="1"/>
    <xf numFmtId="182" fontId="1" fillId="2" borderId="1" xfId="1" applyNumberFormat="1" applyFill="1" applyBorder="1"/>
    <xf numFmtId="182" fontId="1" fillId="2" borderId="0" xfId="1" applyNumberFormat="1" applyFill="1" applyBorder="1"/>
    <xf numFmtId="182" fontId="1" fillId="2" borderId="27" xfId="1" applyNumberFormat="1" applyFill="1" applyBorder="1"/>
    <xf numFmtId="182" fontId="1" fillId="2" borderId="28" xfId="1" applyNumberFormat="1" applyFill="1" applyBorder="1"/>
    <xf numFmtId="182" fontId="1" fillId="2" borderId="29" xfId="1" applyNumberFormat="1" applyFill="1" applyBorder="1"/>
    <xf numFmtId="182" fontId="1" fillId="2" borderId="24" xfId="1" applyNumberFormat="1" applyFill="1" applyBorder="1"/>
    <xf numFmtId="182" fontId="1" fillId="2" borderId="2" xfId="1" applyNumberFormat="1" applyFill="1" applyBorder="1"/>
    <xf numFmtId="182" fontId="1" fillId="2" borderId="30" xfId="1" applyNumberFormat="1" applyFill="1" applyBorder="1"/>
    <xf numFmtId="179" fontId="1" fillId="2" borderId="1" xfId="1" applyNumberFormat="1" applyFill="1" applyBorder="1"/>
    <xf numFmtId="179" fontId="1" fillId="2" borderId="4" xfId="1" applyNumberFormat="1" applyFill="1" applyBorder="1"/>
    <xf numFmtId="179" fontId="1" fillId="2" borderId="27" xfId="1" applyNumberFormat="1" applyFill="1" applyBorder="1"/>
    <xf numFmtId="182" fontId="1" fillId="2" borderId="2" xfId="1" applyNumberFormat="1" applyFont="1" applyFill="1" applyBorder="1"/>
    <xf numFmtId="182" fontId="1" fillId="2" borderId="7" xfId="1" applyNumberFormat="1" applyFill="1" applyBorder="1"/>
    <xf numFmtId="0" fontId="4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182" fontId="2" fillId="2" borderId="13" xfId="0" applyNumberFormat="1" applyFont="1" applyFill="1" applyBorder="1"/>
    <xf numFmtId="182" fontId="2" fillId="2" borderId="23" xfId="0" applyNumberFormat="1" applyFont="1" applyFill="1" applyBorder="1"/>
    <xf numFmtId="182" fontId="2" fillId="2" borderId="3" xfId="0" applyNumberFormat="1" applyFont="1" applyFill="1" applyBorder="1"/>
    <xf numFmtId="0" fontId="2" fillId="2" borderId="1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15" fontId="0" fillId="2" borderId="0" xfId="0" applyNumberFormat="1" applyFill="1" applyBorder="1" applyAlignment="1">
      <alignment horizontal="left"/>
    </xf>
    <xf numFmtId="182" fontId="0" fillId="2" borderId="0" xfId="0" applyNumberFormat="1" applyFill="1"/>
    <xf numFmtId="182" fontId="0" fillId="2" borderId="1" xfId="0" applyNumberFormat="1" applyFill="1" applyBorder="1"/>
    <xf numFmtId="182" fontId="3" fillId="2" borderId="1" xfId="1" applyNumberFormat="1" applyFont="1" applyFill="1" applyBorder="1" applyAlignment="1">
      <alignment horizontal="center"/>
    </xf>
    <xf numFmtId="182" fontId="3" fillId="2" borderId="31" xfId="1" applyNumberFormat="1" applyFont="1" applyFill="1" applyBorder="1"/>
    <xf numFmtId="182" fontId="3" fillId="2" borderId="5" xfId="1" applyNumberFormat="1" applyFont="1" applyFill="1" applyBorder="1"/>
    <xf numFmtId="182" fontId="2" fillId="2" borderId="0" xfId="1" applyNumberFormat="1" applyFont="1" applyFill="1" applyBorder="1" applyAlignment="1">
      <alignment horizontal="center"/>
    </xf>
    <xf numFmtId="182" fontId="2" fillId="2" borderId="32" xfId="1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182" fontId="1" fillId="2" borderId="1" xfId="1" applyNumberFormat="1" applyFont="1" applyFill="1" applyBorder="1"/>
    <xf numFmtId="182" fontId="3" fillId="2" borderId="33" xfId="1" applyNumberFormat="1" applyFont="1" applyFill="1" applyBorder="1"/>
    <xf numFmtId="182" fontId="3" fillId="2" borderId="34" xfId="1" applyNumberFormat="1" applyFont="1" applyFill="1" applyBorder="1"/>
    <xf numFmtId="182" fontId="3" fillId="2" borderId="35" xfId="1" applyNumberFormat="1" applyFont="1" applyFill="1" applyBorder="1"/>
    <xf numFmtId="182" fontId="3" fillId="2" borderId="36" xfId="1" applyNumberFormat="1" applyFont="1" applyFill="1" applyBorder="1"/>
    <xf numFmtId="182" fontId="2" fillId="2" borderId="13" xfId="1" applyNumberFormat="1" applyFont="1" applyFill="1" applyBorder="1" applyAlignment="1">
      <alignment vertical="center"/>
    </xf>
    <xf numFmtId="182" fontId="2" fillId="2" borderId="23" xfId="1" applyNumberFormat="1" applyFont="1" applyFill="1" applyBorder="1" applyAlignment="1">
      <alignment vertical="center"/>
    </xf>
    <xf numFmtId="179" fontId="3" fillId="2" borderId="37" xfId="1" applyNumberFormat="1" applyFont="1" applyFill="1" applyBorder="1"/>
    <xf numFmtId="182" fontId="8" fillId="2" borderId="0" xfId="1" applyNumberFormat="1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7</xdr:row>
      <xdr:rowOff>22860</xdr:rowOff>
    </xdr:from>
    <xdr:to>
      <xdr:col>5</xdr:col>
      <xdr:colOff>213360</xdr:colOff>
      <xdr:row>52</xdr:row>
      <xdr:rowOff>327660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D31E36FA-CCE6-90BD-1B76-D825F38E64A9}"/>
            </a:ext>
          </a:extLst>
        </xdr:cNvPr>
        <xdr:cNvSpPr>
          <a:spLocks noChangeShapeType="1"/>
        </xdr:cNvSpPr>
      </xdr:nvSpPr>
      <xdr:spPr bwMode="auto">
        <a:xfrm>
          <a:off x="4457700" y="1859280"/>
          <a:ext cx="0" cy="8061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213360</xdr:colOff>
      <xdr:row>7</xdr:row>
      <xdr:rowOff>38100</xdr:rowOff>
    </xdr:from>
    <xdr:to>
      <xdr:col>10</xdr:col>
      <xdr:colOff>213360</xdr:colOff>
      <xdr:row>53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735B1854-DBE4-2E5C-2526-7E6EE36382CB}"/>
            </a:ext>
          </a:extLst>
        </xdr:cNvPr>
        <xdr:cNvSpPr>
          <a:spLocks noChangeShapeType="1"/>
        </xdr:cNvSpPr>
      </xdr:nvSpPr>
      <xdr:spPr bwMode="auto">
        <a:xfrm>
          <a:off x="8153400" y="1874520"/>
          <a:ext cx="0" cy="8046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274320</xdr:colOff>
      <xdr:row>7</xdr:row>
      <xdr:rowOff>22860</xdr:rowOff>
    </xdr:from>
    <xdr:to>
      <xdr:col>5</xdr:col>
      <xdr:colOff>274320</xdr:colOff>
      <xdr:row>52</xdr:row>
      <xdr:rowOff>327660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FEBFC280-6BB1-F578-E0EB-290DAD0B2680}"/>
            </a:ext>
          </a:extLst>
        </xdr:cNvPr>
        <xdr:cNvSpPr>
          <a:spLocks noChangeShapeType="1"/>
        </xdr:cNvSpPr>
      </xdr:nvSpPr>
      <xdr:spPr bwMode="auto">
        <a:xfrm>
          <a:off x="4518660" y="1859280"/>
          <a:ext cx="0" cy="8061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274320</xdr:colOff>
      <xdr:row>7</xdr:row>
      <xdr:rowOff>38100</xdr:rowOff>
    </xdr:from>
    <xdr:to>
      <xdr:col>10</xdr:col>
      <xdr:colOff>274320</xdr:colOff>
      <xdr:row>54</xdr:row>
      <xdr:rowOff>7620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22755069-BD90-52C4-E1A1-F66D801915C9}"/>
            </a:ext>
          </a:extLst>
        </xdr:cNvPr>
        <xdr:cNvSpPr>
          <a:spLocks noChangeShapeType="1"/>
        </xdr:cNvSpPr>
      </xdr:nvSpPr>
      <xdr:spPr bwMode="auto">
        <a:xfrm>
          <a:off x="8214360" y="1874520"/>
          <a:ext cx="0" cy="838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7</xdr:row>
      <xdr:rowOff>15240</xdr:rowOff>
    </xdr:from>
    <xdr:to>
      <xdr:col>6</xdr:col>
      <xdr:colOff>449580</xdr:colOff>
      <xdr:row>73</xdr:row>
      <xdr:rowOff>60960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E1D34E97-527E-E3DE-903C-6385C87928FC}"/>
            </a:ext>
          </a:extLst>
        </xdr:cNvPr>
        <xdr:cNvSpPr>
          <a:spLocks noChangeShapeType="1"/>
        </xdr:cNvSpPr>
      </xdr:nvSpPr>
      <xdr:spPr bwMode="auto">
        <a:xfrm>
          <a:off x="4831080" y="1866900"/>
          <a:ext cx="0" cy="10111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525780</xdr:colOff>
      <xdr:row>7</xdr:row>
      <xdr:rowOff>38100</xdr:rowOff>
    </xdr:from>
    <xdr:to>
      <xdr:col>8</xdr:col>
      <xdr:colOff>525780</xdr:colOff>
      <xdr:row>73</xdr:row>
      <xdr:rowOff>76200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9846CC6D-A72B-1DA2-E94A-D5C61E5862E5}"/>
            </a:ext>
          </a:extLst>
        </xdr:cNvPr>
        <xdr:cNvSpPr>
          <a:spLocks noChangeShapeType="1"/>
        </xdr:cNvSpPr>
      </xdr:nvSpPr>
      <xdr:spPr bwMode="auto">
        <a:xfrm>
          <a:off x="7101840" y="1889760"/>
          <a:ext cx="0" cy="10104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518160</xdr:colOff>
      <xdr:row>7</xdr:row>
      <xdr:rowOff>30480</xdr:rowOff>
    </xdr:from>
    <xdr:to>
      <xdr:col>6</xdr:col>
      <xdr:colOff>518160</xdr:colOff>
      <xdr:row>73</xdr:row>
      <xdr:rowOff>68580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FFB4AD1E-4B8C-0A29-F717-58D90B258F08}"/>
            </a:ext>
          </a:extLst>
        </xdr:cNvPr>
        <xdr:cNvSpPr>
          <a:spLocks noChangeShapeType="1"/>
        </xdr:cNvSpPr>
      </xdr:nvSpPr>
      <xdr:spPr bwMode="auto">
        <a:xfrm>
          <a:off x="4899660" y="1882140"/>
          <a:ext cx="0" cy="10104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594360</xdr:colOff>
      <xdr:row>7</xdr:row>
      <xdr:rowOff>38100</xdr:rowOff>
    </xdr:from>
    <xdr:to>
      <xdr:col>8</xdr:col>
      <xdr:colOff>594360</xdr:colOff>
      <xdr:row>73</xdr:row>
      <xdr:rowOff>76200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1C804C8B-A0AE-C23C-4132-818A068516C2}"/>
            </a:ext>
          </a:extLst>
        </xdr:cNvPr>
        <xdr:cNvSpPr>
          <a:spLocks noChangeShapeType="1"/>
        </xdr:cNvSpPr>
      </xdr:nvSpPr>
      <xdr:spPr bwMode="auto">
        <a:xfrm>
          <a:off x="7170420" y="1889760"/>
          <a:ext cx="0" cy="10104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4</xdr:row>
      <xdr:rowOff>0</xdr:rowOff>
    </xdr:from>
    <xdr:to>
      <xdr:col>6</xdr:col>
      <xdr:colOff>449580</xdr:colOff>
      <xdr:row>4</xdr:row>
      <xdr:rowOff>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575144CF-483F-068A-8FE1-0A3F8B02E047}"/>
            </a:ext>
          </a:extLst>
        </xdr:cNvPr>
        <xdr:cNvSpPr>
          <a:spLocks noChangeShapeType="1"/>
        </xdr:cNvSpPr>
      </xdr:nvSpPr>
      <xdr:spPr bwMode="auto">
        <a:xfrm>
          <a:off x="5097780" y="1295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525780</xdr:colOff>
      <xdr:row>4</xdr:row>
      <xdr:rowOff>0</xdr:rowOff>
    </xdr:from>
    <xdr:to>
      <xdr:col>8</xdr:col>
      <xdr:colOff>525780</xdr:colOff>
      <xdr:row>4</xdr:row>
      <xdr:rowOff>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E109E917-1582-4B72-B5FB-7839DE6EB515}"/>
            </a:ext>
          </a:extLst>
        </xdr:cNvPr>
        <xdr:cNvSpPr>
          <a:spLocks noChangeShapeType="1"/>
        </xdr:cNvSpPr>
      </xdr:nvSpPr>
      <xdr:spPr bwMode="auto">
        <a:xfrm>
          <a:off x="7231380" y="1295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518160</xdr:colOff>
      <xdr:row>4</xdr:row>
      <xdr:rowOff>0</xdr:rowOff>
    </xdr:from>
    <xdr:to>
      <xdr:col>6</xdr:col>
      <xdr:colOff>518160</xdr:colOff>
      <xdr:row>4</xdr:row>
      <xdr:rowOff>0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4F69FC9A-C6C5-4E11-7511-A440223CEBB1}"/>
            </a:ext>
          </a:extLst>
        </xdr:cNvPr>
        <xdr:cNvSpPr>
          <a:spLocks noChangeShapeType="1"/>
        </xdr:cNvSpPr>
      </xdr:nvSpPr>
      <xdr:spPr bwMode="auto">
        <a:xfrm>
          <a:off x="5166360" y="1295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594360</xdr:colOff>
      <xdr:row>4</xdr:row>
      <xdr:rowOff>0</xdr:rowOff>
    </xdr:from>
    <xdr:to>
      <xdr:col>8</xdr:col>
      <xdr:colOff>594360</xdr:colOff>
      <xdr:row>4</xdr:row>
      <xdr:rowOff>0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1451E1F0-4DDE-4139-91FB-BE095EA497F9}"/>
            </a:ext>
          </a:extLst>
        </xdr:cNvPr>
        <xdr:cNvSpPr>
          <a:spLocks noChangeShapeType="1"/>
        </xdr:cNvSpPr>
      </xdr:nvSpPr>
      <xdr:spPr bwMode="auto">
        <a:xfrm>
          <a:off x="7299960" y="1295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5"/>
  <sheetViews>
    <sheetView topLeftCell="A12" zoomScale="75" zoomScaleNormal="50" workbookViewId="0">
      <selection activeCell="W53" sqref="W53"/>
    </sheetView>
  </sheetViews>
  <sheetFormatPr defaultColWidth="9.109375" defaultRowHeight="13.2" x14ac:dyDescent="0.25"/>
  <cols>
    <col min="1" max="1" width="3.44140625" style="1" customWidth="1"/>
    <col min="2" max="2" width="27" style="1" customWidth="1"/>
    <col min="3" max="3" width="0.88671875" style="2" customWidth="1"/>
    <col min="4" max="4" width="15" style="2" customWidth="1"/>
    <col min="5" max="5" width="15.5546875" style="2" customWidth="1"/>
    <col min="6" max="6" width="7.33203125" style="2" customWidth="1"/>
    <col min="7" max="8" width="15" style="1" customWidth="1"/>
    <col min="9" max="9" width="1.5546875" style="1" customWidth="1"/>
    <col min="10" max="10" width="15" style="1" customWidth="1"/>
    <col min="11" max="11" width="7.44140625" style="1" customWidth="1"/>
    <col min="12" max="19" width="15.109375" style="1" hidden="1" customWidth="1"/>
    <col min="20" max="21" width="15.109375" style="1" customWidth="1"/>
    <col min="22" max="22" width="0.88671875" style="1" customWidth="1"/>
    <col min="23" max="23" width="15" style="4" customWidth="1"/>
    <col min="24" max="24" width="4.5546875" style="1" customWidth="1"/>
    <col min="25" max="25" width="11" style="1" customWidth="1"/>
    <col min="26" max="26" width="15" style="1" bestFit="1" customWidth="1"/>
    <col min="27" max="27" width="9.109375" style="1" customWidth="1"/>
    <col min="28" max="28" width="14.6640625" style="1" bestFit="1" customWidth="1"/>
    <col min="29" max="16384" width="9.109375" style="1"/>
  </cols>
  <sheetData>
    <row r="1" spans="1:24" ht="50.25" customHeight="1" x14ac:dyDescent="0.6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</row>
    <row r="2" spans="1:24" ht="21" x14ac:dyDescent="0.4">
      <c r="A2" s="174" t="s">
        <v>92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</row>
    <row r="3" spans="1:24" ht="16.5" customHeight="1" x14ac:dyDescent="0.25">
      <c r="A3" s="172" t="s">
        <v>47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</row>
    <row r="4" spans="1:24" ht="13.8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40"/>
      <c r="B5" s="41"/>
      <c r="C5" s="42"/>
      <c r="D5" s="42"/>
      <c r="E5" s="42"/>
      <c r="F5" s="42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59"/>
      <c r="X5" s="43"/>
    </row>
    <row r="6" spans="1:24" ht="17.399999999999999" x14ac:dyDescent="0.3">
      <c r="A6" s="160" t="s">
        <v>75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2"/>
    </row>
    <row r="7" spans="1:24" x14ac:dyDescent="0.25">
      <c r="A7" s="48"/>
      <c r="B7" s="6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3"/>
      <c r="X7" s="49"/>
    </row>
    <row r="8" spans="1:24" s="4" customFormat="1" ht="21.75" customHeight="1" x14ac:dyDescent="0.25">
      <c r="A8" s="44"/>
      <c r="B8" s="13"/>
      <c r="C8" s="10"/>
      <c r="D8" s="173" t="s">
        <v>81</v>
      </c>
      <c r="E8" s="173" t="s">
        <v>82</v>
      </c>
      <c r="F8" s="10"/>
      <c r="G8" s="163" t="s">
        <v>83</v>
      </c>
      <c r="H8" s="163" t="s">
        <v>21</v>
      </c>
      <c r="I8" s="100"/>
      <c r="J8" s="163" t="s">
        <v>73</v>
      </c>
      <c r="K8" s="37"/>
      <c r="L8" s="164" t="s">
        <v>1</v>
      </c>
      <c r="M8" s="165"/>
      <c r="N8" s="164" t="s">
        <v>1</v>
      </c>
      <c r="O8" s="165"/>
      <c r="P8" s="164" t="s">
        <v>1</v>
      </c>
      <c r="Q8" s="165"/>
      <c r="R8" s="164" t="s">
        <v>1</v>
      </c>
      <c r="S8" s="165"/>
      <c r="T8" s="164" t="s">
        <v>84</v>
      </c>
      <c r="U8" s="165"/>
      <c r="V8" s="13"/>
      <c r="W8" s="157" t="s">
        <v>19</v>
      </c>
      <c r="X8" s="45"/>
    </row>
    <row r="9" spans="1:24" s="2" customFormat="1" ht="21.75" customHeight="1" x14ac:dyDescent="0.25">
      <c r="A9" s="46"/>
      <c r="B9" s="10"/>
      <c r="C9" s="10"/>
      <c r="D9" s="173"/>
      <c r="E9" s="173"/>
      <c r="F9" s="10"/>
      <c r="G9" s="163"/>
      <c r="H9" s="163"/>
      <c r="I9" s="100"/>
      <c r="J9" s="163"/>
      <c r="K9" s="5"/>
      <c r="L9" s="176" t="s">
        <v>2</v>
      </c>
      <c r="M9" s="178" t="s">
        <v>70</v>
      </c>
      <c r="N9" s="176" t="s">
        <v>2</v>
      </c>
      <c r="O9" s="178" t="s">
        <v>70</v>
      </c>
      <c r="P9" s="176" t="s">
        <v>2</v>
      </c>
      <c r="Q9" s="178" t="s">
        <v>70</v>
      </c>
      <c r="R9" s="176" t="s">
        <v>2</v>
      </c>
      <c r="S9" s="178" t="s">
        <v>70</v>
      </c>
      <c r="T9" s="176" t="s">
        <v>2</v>
      </c>
      <c r="U9" s="178" t="s">
        <v>70</v>
      </c>
      <c r="V9" s="10"/>
      <c r="W9" s="158"/>
      <c r="X9" s="47"/>
    </row>
    <row r="10" spans="1:24" s="4" customFormat="1" ht="21.75" customHeight="1" x14ac:dyDescent="0.25">
      <c r="A10" s="44"/>
      <c r="B10" s="13"/>
      <c r="C10" s="10"/>
      <c r="D10" s="173"/>
      <c r="E10" s="173"/>
      <c r="F10" s="10"/>
      <c r="G10" s="163"/>
      <c r="H10" s="163"/>
      <c r="I10" s="100"/>
      <c r="J10" s="163"/>
      <c r="K10" s="13"/>
      <c r="L10" s="177"/>
      <c r="M10" s="179"/>
      <c r="N10" s="177"/>
      <c r="O10" s="179"/>
      <c r="P10" s="177"/>
      <c r="Q10" s="179"/>
      <c r="R10" s="177"/>
      <c r="S10" s="179"/>
      <c r="T10" s="177"/>
      <c r="U10" s="179"/>
      <c r="V10" s="13"/>
      <c r="W10" s="159"/>
      <c r="X10" s="45"/>
    </row>
    <row r="11" spans="1:24" x14ac:dyDescent="0.25">
      <c r="A11" s="48"/>
      <c r="B11" s="6"/>
      <c r="C11" s="10"/>
      <c r="D11" s="8" t="s">
        <v>34</v>
      </c>
      <c r="E11" s="8" t="s">
        <v>35</v>
      </c>
      <c r="F11" s="10"/>
      <c r="G11" s="8" t="s">
        <v>74</v>
      </c>
      <c r="H11" s="8" t="s">
        <v>37</v>
      </c>
      <c r="I11" s="10"/>
      <c r="J11" s="8" t="s">
        <v>44</v>
      </c>
      <c r="K11" s="10"/>
      <c r="L11" s="10"/>
      <c r="M11" s="10"/>
      <c r="N11" s="10"/>
      <c r="O11" s="10"/>
      <c r="P11" s="10"/>
      <c r="Q11" s="10"/>
      <c r="R11" s="10"/>
      <c r="S11" s="10"/>
      <c r="T11" s="38" t="s">
        <v>45</v>
      </c>
      <c r="U11" s="19" t="s">
        <v>46</v>
      </c>
      <c r="V11" s="10"/>
      <c r="W11" s="8" t="s">
        <v>72</v>
      </c>
      <c r="X11" s="49"/>
    </row>
    <row r="12" spans="1:24" x14ac:dyDescent="0.25">
      <c r="A12" s="48"/>
      <c r="B12" s="6"/>
      <c r="C12" s="10"/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3"/>
      <c r="X12" s="49"/>
    </row>
    <row r="13" spans="1:24" s="2" customFormat="1" x14ac:dyDescent="0.25">
      <c r="A13" s="46"/>
      <c r="B13" s="94" t="s">
        <v>55</v>
      </c>
      <c r="C13" s="10"/>
      <c r="D13" s="10"/>
      <c r="E13" s="10"/>
      <c r="F13" s="10"/>
      <c r="G13" s="168" t="s">
        <v>3</v>
      </c>
      <c r="H13" s="168" t="s">
        <v>50</v>
      </c>
      <c r="I13" s="36"/>
      <c r="J13" s="168" t="s">
        <v>4</v>
      </c>
      <c r="K13" s="10"/>
      <c r="L13" s="164" t="s">
        <v>5</v>
      </c>
      <c r="M13" s="165"/>
      <c r="N13" s="164" t="s">
        <v>6</v>
      </c>
      <c r="O13" s="165"/>
      <c r="P13" s="164" t="s">
        <v>7</v>
      </c>
      <c r="Q13" s="165"/>
      <c r="R13" s="164" t="s">
        <v>8</v>
      </c>
      <c r="S13" s="165"/>
      <c r="T13" s="175"/>
      <c r="U13" s="175"/>
      <c r="V13" s="10"/>
      <c r="W13" s="10"/>
      <c r="X13" s="47"/>
    </row>
    <row r="14" spans="1:24" s="2" customFormat="1" x14ac:dyDescent="0.25">
      <c r="A14" s="46"/>
      <c r="B14" s="95" t="s">
        <v>51</v>
      </c>
      <c r="C14" s="10"/>
      <c r="D14" s="10"/>
      <c r="E14" s="10"/>
      <c r="F14" s="10"/>
      <c r="G14" s="169"/>
      <c r="H14" s="169"/>
      <c r="I14" s="36"/>
      <c r="J14" s="169"/>
      <c r="K14" s="10"/>
      <c r="L14" s="166"/>
      <c r="M14" s="167"/>
      <c r="N14" s="166"/>
      <c r="O14" s="167"/>
      <c r="P14" s="166"/>
      <c r="Q14" s="167"/>
      <c r="R14" s="166"/>
      <c r="S14" s="167"/>
      <c r="T14" s="10"/>
      <c r="U14" s="10"/>
      <c r="V14" s="10"/>
      <c r="W14" s="10"/>
      <c r="X14" s="47"/>
    </row>
    <row r="15" spans="1:24" s="2" customFormat="1" ht="28.8" x14ac:dyDescent="0.25">
      <c r="A15" s="46"/>
      <c r="B15" s="146" t="s">
        <v>60</v>
      </c>
      <c r="C15" s="10"/>
      <c r="D15" s="10"/>
      <c r="E15" s="10"/>
      <c r="F15" s="10"/>
      <c r="G15" s="170"/>
      <c r="H15" s="170"/>
      <c r="I15" s="36"/>
      <c r="J15" s="170"/>
      <c r="K15" s="10"/>
      <c r="L15" s="97"/>
      <c r="M15" s="98"/>
      <c r="N15" s="97"/>
      <c r="O15" s="98"/>
      <c r="P15" s="97"/>
      <c r="Q15" s="98"/>
      <c r="R15" s="97"/>
      <c r="S15" s="98"/>
      <c r="T15" s="10"/>
      <c r="U15" s="10"/>
      <c r="V15" s="10"/>
      <c r="W15" s="10"/>
      <c r="X15" s="47"/>
    </row>
    <row r="16" spans="1:24" x14ac:dyDescent="0.25">
      <c r="A16" s="48"/>
      <c r="B16" s="39">
        <v>2001</v>
      </c>
      <c r="C16" s="6"/>
      <c r="D16" s="74"/>
      <c r="E16" s="74"/>
      <c r="F16" s="73"/>
      <c r="G16" s="115">
        <v>4973627.12</v>
      </c>
      <c r="H16" s="116">
        <v>3913589.68</v>
      </c>
      <c r="I16" s="117"/>
      <c r="J16" s="116">
        <v>1060037.44</v>
      </c>
      <c r="K16" s="117"/>
      <c r="L16" s="115"/>
      <c r="M16" s="118"/>
      <c r="N16" s="115">
        <v>517725.92</v>
      </c>
      <c r="O16" s="118"/>
      <c r="P16" s="115"/>
      <c r="Q16" s="118"/>
      <c r="R16" s="115"/>
      <c r="S16" s="118"/>
      <c r="T16" s="119">
        <f t="shared" ref="T16:U18" si="0">+L16+N16+P16+R16</f>
        <v>517725.92</v>
      </c>
      <c r="U16" s="120">
        <f t="shared" si="0"/>
        <v>0</v>
      </c>
      <c r="V16" s="73"/>
      <c r="W16" s="75"/>
      <c r="X16" s="49"/>
    </row>
    <row r="17" spans="1:28" x14ac:dyDescent="0.25">
      <c r="A17" s="48"/>
      <c r="B17" s="5">
        <v>2002</v>
      </c>
      <c r="C17" s="6"/>
      <c r="D17" s="74"/>
      <c r="E17" s="74"/>
      <c r="F17" s="73"/>
      <c r="G17" s="115">
        <v>2237721.4700000002</v>
      </c>
      <c r="H17" s="116">
        <v>1770682.56</v>
      </c>
      <c r="I17" s="117"/>
      <c r="J17" s="116">
        <v>467038.91</v>
      </c>
      <c r="K17" s="117"/>
      <c r="L17" s="115">
        <v>72985.48</v>
      </c>
      <c r="M17" s="118"/>
      <c r="N17" s="115">
        <f>838348.7</f>
        <v>838348.7</v>
      </c>
      <c r="O17" s="118"/>
      <c r="P17" s="115">
        <v>21601</v>
      </c>
      <c r="Q17" s="118"/>
      <c r="R17" s="115">
        <v>108730.82</v>
      </c>
      <c r="S17" s="118"/>
      <c r="T17" s="115">
        <f t="shared" si="0"/>
        <v>1041666</v>
      </c>
      <c r="U17" s="118">
        <f t="shared" si="0"/>
        <v>0</v>
      </c>
      <c r="V17" s="73"/>
      <c r="W17" s="75"/>
      <c r="X17" s="49"/>
    </row>
    <row r="18" spans="1:28" x14ac:dyDescent="0.25">
      <c r="A18" s="48"/>
      <c r="B18" s="7">
        <v>2003</v>
      </c>
      <c r="C18" s="6"/>
      <c r="D18" s="74"/>
      <c r="E18" s="74"/>
      <c r="F18" s="73"/>
      <c r="G18" s="121"/>
      <c r="H18" s="122"/>
      <c r="I18" s="117"/>
      <c r="J18" s="122"/>
      <c r="K18" s="117"/>
      <c r="L18" s="121">
        <v>5051.8900000000003</v>
      </c>
      <c r="M18" s="123">
        <v>735</v>
      </c>
      <c r="N18" s="121">
        <v>145688.56</v>
      </c>
      <c r="O18" s="123">
        <v>7258.64</v>
      </c>
      <c r="P18" s="121"/>
      <c r="Q18" s="123">
        <v>886.5</v>
      </c>
      <c r="R18" s="121">
        <v>12808.07</v>
      </c>
      <c r="S18" s="123"/>
      <c r="T18" s="115">
        <f t="shared" si="0"/>
        <v>163548.52000000002</v>
      </c>
      <c r="U18" s="118">
        <f t="shared" si="0"/>
        <v>8880.14</v>
      </c>
      <c r="V18" s="73"/>
      <c r="W18" s="75"/>
      <c r="X18" s="49"/>
    </row>
    <row r="19" spans="1:28" s="4" customFormat="1" x14ac:dyDescent="0.25">
      <c r="A19" s="44"/>
      <c r="B19" s="7" t="s">
        <v>20</v>
      </c>
      <c r="C19" s="13"/>
      <c r="D19" s="32">
        <v>9227506</v>
      </c>
      <c r="E19" s="32">
        <f>370093+1596579</f>
        <v>1966672</v>
      </c>
      <c r="F19" s="75"/>
      <c r="G19" s="32">
        <f>SUM(G16:G18)</f>
        <v>7211348.5899999999</v>
      </c>
      <c r="H19" s="32">
        <f>SUM(H16:H18)</f>
        <v>5684272.2400000002</v>
      </c>
      <c r="I19" s="72"/>
      <c r="J19" s="32">
        <f>SUM(J16:J18)</f>
        <v>1527076.3499999999</v>
      </c>
      <c r="K19" s="72"/>
      <c r="L19" s="76">
        <f t="shared" ref="L19:U19" si="1">SUM(L16:L18)</f>
        <v>78037.37</v>
      </c>
      <c r="M19" s="77">
        <f t="shared" si="1"/>
        <v>735</v>
      </c>
      <c r="N19" s="76">
        <f t="shared" si="1"/>
        <v>1501763.18</v>
      </c>
      <c r="O19" s="77">
        <f t="shared" si="1"/>
        <v>7258.64</v>
      </c>
      <c r="P19" s="76">
        <f t="shared" si="1"/>
        <v>21601</v>
      </c>
      <c r="Q19" s="77">
        <f t="shared" si="1"/>
        <v>886.5</v>
      </c>
      <c r="R19" s="76">
        <f t="shared" si="1"/>
        <v>121538.89000000001</v>
      </c>
      <c r="S19" s="77">
        <f t="shared" si="1"/>
        <v>0</v>
      </c>
      <c r="T19" s="76">
        <f t="shared" si="1"/>
        <v>1722940.44</v>
      </c>
      <c r="U19" s="77">
        <f t="shared" si="1"/>
        <v>8880.14</v>
      </c>
      <c r="V19" s="75"/>
      <c r="W19" s="78">
        <f>+J19-SUM(T19:U19)</f>
        <v>-204744.22999999998</v>
      </c>
      <c r="X19" s="45"/>
      <c r="Y19" s="17"/>
    </row>
    <row r="20" spans="1:28" ht="2.25" customHeight="1" x14ac:dyDescent="0.25">
      <c r="A20" s="48"/>
      <c r="B20" s="10"/>
      <c r="C20" s="6"/>
      <c r="D20" s="15"/>
      <c r="E20" s="15"/>
      <c r="F20" s="6"/>
      <c r="G20" s="6"/>
      <c r="H20" s="6"/>
      <c r="I20" s="6"/>
      <c r="J20" s="10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3"/>
      <c r="X20" s="49"/>
    </row>
    <row r="21" spans="1:28" s="2" customFormat="1" x14ac:dyDescent="0.25">
      <c r="A21" s="46"/>
      <c r="B21" s="94" t="s">
        <v>56</v>
      </c>
      <c r="C21" s="10"/>
      <c r="D21" s="10"/>
      <c r="E21" s="10"/>
      <c r="F21" s="10"/>
      <c r="G21" s="168" t="s">
        <v>9</v>
      </c>
      <c r="H21" s="168" t="s">
        <v>10</v>
      </c>
      <c r="I21" s="36"/>
      <c r="J21" s="168" t="s">
        <v>11</v>
      </c>
      <c r="K21" s="10"/>
      <c r="L21" s="164" t="s">
        <v>12</v>
      </c>
      <c r="M21" s="165"/>
      <c r="N21" s="164" t="s">
        <v>13</v>
      </c>
      <c r="O21" s="165"/>
      <c r="P21" s="164" t="s">
        <v>14</v>
      </c>
      <c r="Q21" s="165"/>
      <c r="R21" s="9"/>
      <c r="S21" s="10"/>
      <c r="T21" s="175"/>
      <c r="U21" s="175"/>
      <c r="V21" s="10"/>
      <c r="W21" s="10"/>
      <c r="X21" s="47"/>
      <c r="AB21" s="106"/>
    </row>
    <row r="22" spans="1:28" s="2" customFormat="1" x14ac:dyDescent="0.25">
      <c r="A22" s="46"/>
      <c r="B22" s="95" t="s">
        <v>52</v>
      </c>
      <c r="C22" s="10"/>
      <c r="D22" s="10"/>
      <c r="E22" s="10"/>
      <c r="F22" s="10"/>
      <c r="G22" s="169"/>
      <c r="H22" s="169"/>
      <c r="I22" s="36"/>
      <c r="J22" s="169"/>
      <c r="K22" s="10"/>
      <c r="L22" s="166"/>
      <c r="M22" s="167"/>
      <c r="N22" s="166"/>
      <c r="O22" s="167"/>
      <c r="P22" s="166"/>
      <c r="Q22" s="167"/>
      <c r="R22" s="10"/>
      <c r="S22" s="10"/>
      <c r="T22" s="10"/>
      <c r="U22" s="10"/>
      <c r="V22" s="10"/>
      <c r="W22" s="10"/>
      <c r="X22" s="47"/>
    </row>
    <row r="23" spans="1:28" s="2" customFormat="1" ht="19.2" x14ac:dyDescent="0.25">
      <c r="A23" s="46"/>
      <c r="B23" s="99" t="s">
        <v>61</v>
      </c>
      <c r="C23" s="10"/>
      <c r="D23" s="10"/>
      <c r="E23" s="10"/>
      <c r="F23" s="10"/>
      <c r="G23" s="170"/>
      <c r="H23" s="170"/>
      <c r="I23" s="36"/>
      <c r="J23" s="170"/>
      <c r="K23" s="10"/>
      <c r="L23" s="97"/>
      <c r="M23" s="98"/>
      <c r="N23" s="97"/>
      <c r="O23" s="98"/>
      <c r="P23" s="97"/>
      <c r="Q23" s="98"/>
      <c r="R23" s="10"/>
      <c r="S23" s="10"/>
      <c r="T23" s="10"/>
      <c r="U23" s="10"/>
      <c r="V23" s="10"/>
      <c r="W23" s="10"/>
      <c r="X23" s="47"/>
    </row>
    <row r="24" spans="1:28" x14ac:dyDescent="0.25">
      <c r="A24" s="48"/>
      <c r="B24" s="39">
        <v>2001</v>
      </c>
      <c r="C24" s="6"/>
      <c r="D24" s="74"/>
      <c r="E24" s="74"/>
      <c r="F24" s="73"/>
      <c r="G24" s="115"/>
      <c r="H24" s="116"/>
      <c r="I24" s="117"/>
      <c r="J24" s="116"/>
      <c r="K24" s="117"/>
      <c r="L24" s="115"/>
      <c r="M24" s="118"/>
      <c r="N24" s="115"/>
      <c r="O24" s="118"/>
      <c r="P24" s="115"/>
      <c r="Q24" s="118"/>
      <c r="R24" s="73"/>
      <c r="S24" s="73"/>
      <c r="T24" s="119">
        <f t="shared" ref="T24:U26" si="2">+L24+N24+P24+R24</f>
        <v>0</v>
      </c>
      <c r="U24" s="120">
        <f t="shared" si="2"/>
        <v>0</v>
      </c>
      <c r="V24" s="73"/>
      <c r="W24" s="75"/>
      <c r="X24" s="49"/>
    </row>
    <row r="25" spans="1:28" x14ac:dyDescent="0.25">
      <c r="A25" s="48"/>
      <c r="B25" s="5">
        <v>2002</v>
      </c>
      <c r="C25" s="6"/>
      <c r="D25" s="74"/>
      <c r="E25" s="74"/>
      <c r="F25" s="73"/>
      <c r="G25" s="115">
        <v>2372574.6800000002</v>
      </c>
      <c r="H25" s="116">
        <v>1059750.58</v>
      </c>
      <c r="I25" s="117"/>
      <c r="J25" s="116">
        <v>1312824.1000000001</v>
      </c>
      <c r="K25" s="117"/>
      <c r="L25" s="115">
        <v>163054.89000000001</v>
      </c>
      <c r="M25" s="118"/>
      <c r="N25" s="115">
        <v>257214</v>
      </c>
      <c r="O25" s="118"/>
      <c r="P25" s="115">
        <v>398976.16</v>
      </c>
      <c r="Q25" s="118"/>
      <c r="R25" s="73"/>
      <c r="S25" s="73"/>
      <c r="T25" s="115">
        <f t="shared" si="2"/>
        <v>819245.05</v>
      </c>
      <c r="U25" s="118">
        <f t="shared" si="2"/>
        <v>0</v>
      </c>
      <c r="V25" s="73"/>
      <c r="W25" s="75"/>
      <c r="X25" s="49"/>
    </row>
    <row r="26" spans="1:28" ht="15" x14ac:dyDescent="0.25">
      <c r="A26" s="48"/>
      <c r="B26" s="7">
        <v>2003</v>
      </c>
      <c r="C26" s="6"/>
      <c r="D26" s="74"/>
      <c r="E26" s="74"/>
      <c r="F26" s="73"/>
      <c r="G26" s="121"/>
      <c r="H26" s="122"/>
      <c r="I26" s="117"/>
      <c r="J26" s="122">
        <v>-73133.97</v>
      </c>
      <c r="K26" s="155" t="s">
        <v>97</v>
      </c>
      <c r="L26" s="121">
        <v>20140.46</v>
      </c>
      <c r="M26" s="123">
        <v>1347.19</v>
      </c>
      <c r="N26" s="121">
        <v>82916</v>
      </c>
      <c r="O26" s="123"/>
      <c r="P26" s="121">
        <v>73330.240000000005</v>
      </c>
      <c r="Q26" s="123">
        <v>356600.72</v>
      </c>
      <c r="R26" s="73"/>
      <c r="S26" s="73"/>
      <c r="T26" s="115">
        <f t="shared" si="2"/>
        <v>176386.7</v>
      </c>
      <c r="U26" s="118">
        <f t="shared" si="2"/>
        <v>357947.91</v>
      </c>
      <c r="V26" s="73"/>
      <c r="W26" s="75"/>
      <c r="X26" s="49"/>
    </row>
    <row r="27" spans="1:28" s="4" customFormat="1" x14ac:dyDescent="0.25">
      <c r="A27" s="44"/>
      <c r="B27" s="8" t="s">
        <v>20</v>
      </c>
      <c r="C27" s="13"/>
      <c r="D27" s="32">
        <v>3980826</v>
      </c>
      <c r="E27" s="32">
        <v>2202724</v>
      </c>
      <c r="F27" s="75"/>
      <c r="G27" s="32">
        <f>SUM(G24:G26)</f>
        <v>2372574.6800000002</v>
      </c>
      <c r="H27" s="32">
        <f>SUM(H24:H26)</f>
        <v>1059750.58</v>
      </c>
      <c r="I27" s="72"/>
      <c r="J27" s="32">
        <f>SUM(J24:J26)</f>
        <v>1239690.1300000001</v>
      </c>
      <c r="K27" s="72"/>
      <c r="L27" s="76">
        <f t="shared" ref="L27:Q27" si="3">SUM(L24:L26)</f>
        <v>183195.35</v>
      </c>
      <c r="M27" s="77">
        <f t="shared" si="3"/>
        <v>1347.19</v>
      </c>
      <c r="N27" s="76">
        <f t="shared" si="3"/>
        <v>340130</v>
      </c>
      <c r="O27" s="77">
        <f t="shared" si="3"/>
        <v>0</v>
      </c>
      <c r="P27" s="76">
        <f t="shared" si="3"/>
        <v>472306.39999999997</v>
      </c>
      <c r="Q27" s="77">
        <f t="shared" si="3"/>
        <v>356600.72</v>
      </c>
      <c r="R27" s="79"/>
      <c r="S27" s="72"/>
      <c r="T27" s="76">
        <f>SUM(T24:T26)</f>
        <v>995631.75</v>
      </c>
      <c r="U27" s="77">
        <f>SUM(U24:U26)</f>
        <v>357947.91</v>
      </c>
      <c r="V27" s="75"/>
      <c r="W27" s="78">
        <f>+J27-SUM(T27:U27)</f>
        <v>-113889.5299999998</v>
      </c>
      <c r="X27" s="45"/>
      <c r="Y27" s="17"/>
    </row>
    <row r="28" spans="1:28" ht="2.25" customHeight="1" x14ac:dyDescent="0.25">
      <c r="A28" s="48"/>
      <c r="B28" s="10"/>
      <c r="C28" s="6"/>
      <c r="D28" s="15"/>
      <c r="E28" s="15"/>
      <c r="F28" s="6"/>
      <c r="G28" s="6"/>
      <c r="H28" s="17"/>
      <c r="I28" s="17"/>
      <c r="J28" s="6"/>
      <c r="K28" s="6"/>
      <c r="L28" s="6"/>
      <c r="M28" s="17"/>
      <c r="N28" s="6"/>
      <c r="O28" s="6"/>
      <c r="P28" s="6"/>
      <c r="Q28" s="17"/>
      <c r="R28" s="6"/>
      <c r="S28" s="6"/>
      <c r="T28" s="6"/>
      <c r="U28" s="6"/>
      <c r="V28" s="6"/>
      <c r="W28" s="13"/>
      <c r="X28" s="49"/>
    </row>
    <row r="29" spans="1:28" s="2" customFormat="1" x14ac:dyDescent="0.25">
      <c r="A29" s="46"/>
      <c r="B29" s="94" t="s">
        <v>57</v>
      </c>
      <c r="C29" s="10"/>
      <c r="D29" s="10"/>
      <c r="E29" s="10"/>
      <c r="F29" s="10"/>
      <c r="G29" s="10"/>
      <c r="H29" s="10"/>
      <c r="I29" s="10"/>
      <c r="J29" s="168" t="s">
        <v>15</v>
      </c>
      <c r="K29" s="10"/>
      <c r="L29" s="10"/>
      <c r="M29" s="11"/>
      <c r="N29" s="164" t="s">
        <v>16</v>
      </c>
      <c r="O29" s="165"/>
      <c r="P29" s="164" t="s">
        <v>17</v>
      </c>
      <c r="Q29" s="165"/>
      <c r="R29" s="164" t="s">
        <v>18</v>
      </c>
      <c r="S29" s="165"/>
      <c r="T29" s="175"/>
      <c r="U29" s="175"/>
      <c r="V29" s="10"/>
      <c r="W29" s="10"/>
      <c r="X29" s="47"/>
      <c r="AB29" s="106"/>
    </row>
    <row r="30" spans="1:28" s="2" customFormat="1" x14ac:dyDescent="0.25">
      <c r="A30" s="46"/>
      <c r="B30" s="95" t="s">
        <v>53</v>
      </c>
      <c r="C30" s="10"/>
      <c r="D30" s="10"/>
      <c r="E30" s="10"/>
      <c r="F30" s="10"/>
      <c r="G30" s="50"/>
      <c r="H30" s="74"/>
      <c r="I30" s="10"/>
      <c r="J30" s="169"/>
      <c r="K30" s="10"/>
      <c r="L30" s="10"/>
      <c r="M30" s="10"/>
      <c r="N30" s="166"/>
      <c r="O30" s="167"/>
      <c r="P30" s="166"/>
      <c r="Q30" s="167"/>
      <c r="R30" s="166"/>
      <c r="S30" s="167"/>
      <c r="T30" s="10"/>
      <c r="U30" s="10"/>
      <c r="V30" s="10"/>
      <c r="W30" s="10"/>
      <c r="X30" s="47"/>
    </row>
    <row r="31" spans="1:28" s="2" customFormat="1" ht="19.2" x14ac:dyDescent="0.25">
      <c r="A31" s="46"/>
      <c r="B31" s="99" t="s">
        <v>64</v>
      </c>
      <c r="C31" s="10"/>
      <c r="D31" s="10"/>
      <c r="E31" s="10"/>
      <c r="F31" s="10"/>
      <c r="G31" s="50"/>
      <c r="H31" s="10"/>
      <c r="I31" s="10"/>
      <c r="J31" s="170"/>
      <c r="K31" s="10"/>
      <c r="L31" s="10"/>
      <c r="M31" s="10"/>
      <c r="N31" s="97"/>
      <c r="O31" s="98"/>
      <c r="P31" s="97"/>
      <c r="Q31" s="98"/>
      <c r="R31" s="97"/>
      <c r="S31" s="98"/>
      <c r="T31" s="10"/>
      <c r="U31" s="10"/>
      <c r="V31" s="10"/>
      <c r="W31" s="10"/>
      <c r="X31" s="47"/>
    </row>
    <row r="32" spans="1:28" x14ac:dyDescent="0.25">
      <c r="A32" s="48"/>
      <c r="B32" s="39">
        <v>2001</v>
      </c>
      <c r="C32" s="6"/>
      <c r="D32" s="74"/>
      <c r="E32" s="74"/>
      <c r="F32" s="73"/>
      <c r="G32" s="73"/>
      <c r="H32" s="73"/>
      <c r="I32" s="73"/>
      <c r="J32" s="116"/>
      <c r="K32" s="73"/>
      <c r="L32" s="73"/>
      <c r="M32" s="73"/>
      <c r="N32" s="115"/>
      <c r="O32" s="118"/>
      <c r="P32" s="115"/>
      <c r="Q32" s="118"/>
      <c r="R32" s="115"/>
      <c r="S32" s="118"/>
      <c r="T32" s="119">
        <f t="shared" ref="T32:U34" si="4">+N32+P32+R32</f>
        <v>0</v>
      </c>
      <c r="U32" s="120">
        <f t="shared" si="4"/>
        <v>0</v>
      </c>
      <c r="V32" s="73"/>
      <c r="W32" s="75"/>
      <c r="X32" s="49"/>
    </row>
    <row r="33" spans="1:25" x14ac:dyDescent="0.25">
      <c r="A33" s="48"/>
      <c r="B33" s="5">
        <v>2002</v>
      </c>
      <c r="C33" s="6"/>
      <c r="D33" s="74"/>
      <c r="E33" s="74"/>
      <c r="F33" s="73"/>
      <c r="G33" s="73"/>
      <c r="H33" s="73"/>
      <c r="I33" s="73"/>
      <c r="J33" s="116">
        <v>152174.54999999999</v>
      </c>
      <c r="K33" s="73"/>
      <c r="L33" s="73"/>
      <c r="M33" s="73"/>
      <c r="N33" s="115">
        <v>33065.64</v>
      </c>
      <c r="O33" s="118"/>
      <c r="P33" s="115"/>
      <c r="Q33" s="118"/>
      <c r="R33" s="115">
        <v>8674.23</v>
      </c>
      <c r="S33" s="118"/>
      <c r="T33" s="115">
        <f t="shared" si="4"/>
        <v>41739.869999999995</v>
      </c>
      <c r="U33" s="118">
        <f t="shared" si="4"/>
        <v>0</v>
      </c>
      <c r="V33" s="73"/>
      <c r="W33" s="75"/>
      <c r="X33" s="49"/>
    </row>
    <row r="34" spans="1:25" x14ac:dyDescent="0.25">
      <c r="A34" s="48"/>
      <c r="B34" s="7">
        <v>2003</v>
      </c>
      <c r="C34" s="6"/>
      <c r="D34" s="74"/>
      <c r="E34" s="74"/>
      <c r="F34" s="73"/>
      <c r="G34" s="73"/>
      <c r="H34" s="73"/>
      <c r="I34" s="73"/>
      <c r="J34" s="122"/>
      <c r="K34" s="73"/>
      <c r="L34" s="73"/>
      <c r="M34" s="73"/>
      <c r="N34" s="121">
        <v>15875.1</v>
      </c>
      <c r="O34" s="123"/>
      <c r="P34" s="121"/>
      <c r="Q34" s="123"/>
      <c r="R34" s="121">
        <v>1698.28</v>
      </c>
      <c r="S34" s="123"/>
      <c r="T34" s="115">
        <f t="shared" si="4"/>
        <v>17573.38</v>
      </c>
      <c r="U34" s="118">
        <f t="shared" si="4"/>
        <v>0</v>
      </c>
      <c r="V34" s="73"/>
      <c r="W34" s="75"/>
      <c r="X34" s="49"/>
    </row>
    <row r="35" spans="1:25" s="4" customFormat="1" x14ac:dyDescent="0.25">
      <c r="A35" s="44"/>
      <c r="B35" s="8" t="s">
        <v>20</v>
      </c>
      <c r="C35" s="13"/>
      <c r="D35" s="32">
        <v>1449066</v>
      </c>
      <c r="E35" s="32">
        <v>230567</v>
      </c>
      <c r="F35" s="75"/>
      <c r="G35" s="75"/>
      <c r="H35" s="75"/>
      <c r="I35" s="75"/>
      <c r="J35" s="32">
        <f>SUM(J32:J34)</f>
        <v>152174.54999999999</v>
      </c>
      <c r="K35" s="75"/>
      <c r="L35" s="75"/>
      <c r="M35" s="75"/>
      <c r="N35" s="76">
        <f t="shared" ref="N35:U35" si="5">SUM(N32:N34)</f>
        <v>48940.74</v>
      </c>
      <c r="O35" s="77">
        <f t="shared" si="5"/>
        <v>0</v>
      </c>
      <c r="P35" s="76">
        <f t="shared" si="5"/>
        <v>0</v>
      </c>
      <c r="Q35" s="77">
        <f t="shared" si="5"/>
        <v>0</v>
      </c>
      <c r="R35" s="76">
        <f t="shared" si="5"/>
        <v>10372.51</v>
      </c>
      <c r="S35" s="77">
        <f t="shared" si="5"/>
        <v>0</v>
      </c>
      <c r="T35" s="76">
        <f t="shared" si="5"/>
        <v>59313.25</v>
      </c>
      <c r="U35" s="77">
        <f t="shared" si="5"/>
        <v>0</v>
      </c>
      <c r="V35" s="75"/>
      <c r="W35" s="78">
        <f>+J35-SUM(T35:U35)</f>
        <v>92861.299999999988</v>
      </c>
      <c r="X35" s="45"/>
      <c r="Y35" s="17"/>
    </row>
    <row r="36" spans="1:25" s="4" customFormat="1" ht="2.25" customHeight="1" x14ac:dyDescent="0.25">
      <c r="A36" s="44"/>
      <c r="B36" s="10"/>
      <c r="C36" s="13"/>
      <c r="D36" s="12"/>
      <c r="E36" s="12"/>
      <c r="F36" s="13"/>
      <c r="G36" s="13"/>
      <c r="H36" s="13"/>
      <c r="I36" s="13"/>
      <c r="J36" s="12"/>
      <c r="K36" s="13"/>
      <c r="L36" s="13"/>
      <c r="M36" s="13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45"/>
      <c r="Y36" s="17"/>
    </row>
    <row r="37" spans="1:25" s="2" customFormat="1" ht="12.75" customHeight="1" x14ac:dyDescent="0.25">
      <c r="A37" s="46"/>
      <c r="B37" s="94" t="s">
        <v>58</v>
      </c>
      <c r="C37" s="10"/>
      <c r="D37" s="13"/>
      <c r="E37" s="13"/>
      <c r="F37" s="13"/>
      <c r="H37" s="13"/>
      <c r="I37" s="13"/>
      <c r="J37" s="168" t="s">
        <v>22</v>
      </c>
      <c r="K37" s="13"/>
      <c r="L37" s="10"/>
      <c r="M37" s="10"/>
      <c r="N37" s="164" t="s">
        <v>23</v>
      </c>
      <c r="O37" s="165"/>
      <c r="P37" s="164" t="s">
        <v>24</v>
      </c>
      <c r="Q37" s="165"/>
      <c r="R37" s="164" t="s">
        <v>25</v>
      </c>
      <c r="S37" s="165"/>
      <c r="T37" s="10"/>
      <c r="U37" s="10"/>
      <c r="V37" s="10"/>
      <c r="W37" s="10"/>
      <c r="X37" s="47"/>
    </row>
    <row r="38" spans="1:25" s="2" customFormat="1" x14ac:dyDescent="0.25">
      <c r="A38" s="46"/>
      <c r="B38" s="95" t="s">
        <v>68</v>
      </c>
      <c r="C38" s="10"/>
      <c r="D38" s="13"/>
      <c r="E38" s="13"/>
      <c r="F38" s="13"/>
      <c r="H38" s="13"/>
      <c r="I38" s="13"/>
      <c r="J38" s="169"/>
      <c r="K38" s="13"/>
      <c r="L38" s="10"/>
      <c r="M38" s="10"/>
      <c r="N38" s="166"/>
      <c r="O38" s="167"/>
      <c r="P38" s="166"/>
      <c r="Q38" s="167"/>
      <c r="R38" s="166"/>
      <c r="S38" s="167"/>
      <c r="T38" s="10"/>
      <c r="U38" s="10"/>
      <c r="V38" s="10"/>
      <c r="W38" s="10"/>
      <c r="X38" s="47"/>
    </row>
    <row r="39" spans="1:25" s="2" customFormat="1" x14ac:dyDescent="0.25">
      <c r="A39" s="46"/>
      <c r="B39" s="99" t="s">
        <v>62</v>
      </c>
      <c r="C39" s="10"/>
      <c r="D39" s="13"/>
      <c r="E39" s="13"/>
      <c r="F39" s="13"/>
      <c r="H39" s="13"/>
      <c r="I39" s="13"/>
      <c r="J39" s="170"/>
      <c r="K39" s="13"/>
      <c r="L39" s="10"/>
      <c r="M39" s="10"/>
      <c r="N39" s="97"/>
      <c r="O39" s="98"/>
      <c r="P39" s="97"/>
      <c r="Q39" s="98"/>
      <c r="R39" s="97"/>
      <c r="S39" s="98"/>
      <c r="T39" s="10"/>
      <c r="U39" s="10"/>
      <c r="V39" s="10"/>
      <c r="W39" s="10"/>
      <c r="X39" s="47"/>
    </row>
    <row r="40" spans="1:25" x14ac:dyDescent="0.25">
      <c r="A40" s="48"/>
      <c r="B40" s="39">
        <v>2001</v>
      </c>
      <c r="C40" s="6"/>
      <c r="D40" s="13"/>
      <c r="E40" s="13"/>
      <c r="F40" s="13"/>
      <c r="H40" s="13"/>
      <c r="I40" s="13"/>
      <c r="J40" s="124"/>
      <c r="K40" s="13"/>
      <c r="L40" s="6"/>
      <c r="M40" s="6"/>
      <c r="N40" s="125"/>
      <c r="O40" s="126"/>
      <c r="P40" s="125"/>
      <c r="Q40" s="126"/>
      <c r="R40" s="125"/>
      <c r="S40" s="126"/>
      <c r="T40" s="119">
        <f t="shared" ref="T40:U42" si="6">+N40+P40+R40</f>
        <v>0</v>
      </c>
      <c r="U40" s="120">
        <f t="shared" si="6"/>
        <v>0</v>
      </c>
      <c r="V40" s="6"/>
      <c r="W40" s="13"/>
      <c r="X40" s="49"/>
    </row>
    <row r="41" spans="1:25" x14ac:dyDescent="0.25">
      <c r="A41" s="48"/>
      <c r="B41" s="5">
        <v>2002</v>
      </c>
      <c r="C41" s="6"/>
      <c r="D41" s="13"/>
      <c r="E41" s="13"/>
      <c r="F41" s="13"/>
      <c r="H41" s="13"/>
      <c r="I41" s="13"/>
      <c r="J41" s="147">
        <f>90849*1.47</f>
        <v>133548.03</v>
      </c>
      <c r="K41" s="75"/>
      <c r="L41" s="73"/>
      <c r="M41" s="73"/>
      <c r="N41" s="115"/>
      <c r="O41" s="118"/>
      <c r="P41" s="115">
        <v>5078.2299999999996</v>
      </c>
      <c r="Q41" s="118"/>
      <c r="R41" s="115"/>
      <c r="S41" s="118"/>
      <c r="T41" s="115">
        <f t="shared" si="6"/>
        <v>5078.2299999999996</v>
      </c>
      <c r="U41" s="118">
        <f t="shared" si="6"/>
        <v>0</v>
      </c>
      <c r="V41" s="73"/>
      <c r="W41" s="75"/>
      <c r="X41" s="49"/>
    </row>
    <row r="42" spans="1:25" x14ac:dyDescent="0.25">
      <c r="A42" s="48"/>
      <c r="B42" s="7">
        <v>2003</v>
      </c>
      <c r="C42" s="6"/>
      <c r="D42" s="13"/>
      <c r="E42" s="13"/>
      <c r="F42" s="13"/>
      <c r="H42" s="13"/>
      <c r="I42" s="13"/>
      <c r="J42" s="127"/>
      <c r="K42" s="75"/>
      <c r="L42" s="73"/>
      <c r="M42" s="73"/>
      <c r="N42" s="121"/>
      <c r="O42" s="123"/>
      <c r="P42" s="121"/>
      <c r="Q42" s="123"/>
      <c r="R42" s="121"/>
      <c r="S42" s="123"/>
      <c r="T42" s="115">
        <f t="shared" si="6"/>
        <v>0</v>
      </c>
      <c r="U42" s="118">
        <f t="shared" si="6"/>
        <v>0</v>
      </c>
      <c r="V42" s="73"/>
      <c r="W42" s="75"/>
      <c r="X42" s="49"/>
    </row>
    <row r="43" spans="1:25" s="4" customFormat="1" x14ac:dyDescent="0.25">
      <c r="A43" s="44"/>
      <c r="B43" s="8" t="s">
        <v>20</v>
      </c>
      <c r="C43" s="13"/>
      <c r="D43" s="32">
        <v>1889995</v>
      </c>
      <c r="E43" s="32">
        <v>302830</v>
      </c>
      <c r="F43" s="13"/>
      <c r="H43" s="13"/>
      <c r="I43" s="13"/>
      <c r="J43" s="32">
        <f>SUM(J40:J42)</f>
        <v>133548.03</v>
      </c>
      <c r="K43" s="75"/>
      <c r="L43" s="75"/>
      <c r="M43" s="75"/>
      <c r="N43" s="76">
        <f t="shared" ref="N43:U43" si="7">SUM(N40:N42)</f>
        <v>0</v>
      </c>
      <c r="O43" s="77">
        <f t="shared" si="7"/>
        <v>0</v>
      </c>
      <c r="P43" s="76">
        <f t="shared" si="7"/>
        <v>5078.2299999999996</v>
      </c>
      <c r="Q43" s="77">
        <f t="shared" si="7"/>
        <v>0</v>
      </c>
      <c r="R43" s="76">
        <f t="shared" si="7"/>
        <v>0</v>
      </c>
      <c r="S43" s="77">
        <f t="shared" si="7"/>
        <v>0</v>
      </c>
      <c r="T43" s="76">
        <f t="shared" si="7"/>
        <v>5078.2299999999996</v>
      </c>
      <c r="U43" s="77">
        <f t="shared" si="7"/>
        <v>0</v>
      </c>
      <c r="V43" s="75"/>
      <c r="W43" s="78">
        <f>+J43-SUM(T43:U43)</f>
        <v>128469.8</v>
      </c>
      <c r="X43" s="45"/>
    </row>
    <row r="44" spans="1:25" ht="2.25" customHeight="1" x14ac:dyDescent="0.25">
      <c r="A44" s="48"/>
      <c r="B44" s="10"/>
      <c r="C44" s="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6"/>
      <c r="S44" s="6"/>
      <c r="T44" s="6"/>
      <c r="U44" s="6"/>
      <c r="V44" s="6"/>
      <c r="W44" s="13"/>
      <c r="X44" s="49"/>
    </row>
    <row r="45" spans="1:25" s="2" customFormat="1" ht="12.75" customHeight="1" x14ac:dyDescent="0.25">
      <c r="A45" s="46"/>
      <c r="B45" s="94" t="s">
        <v>59</v>
      </c>
      <c r="C45" s="10"/>
      <c r="D45" s="10"/>
      <c r="E45" s="10"/>
      <c r="F45" s="10"/>
      <c r="G45" s="168" t="s">
        <v>42</v>
      </c>
      <c r="H45" s="36"/>
      <c r="I45" s="36"/>
      <c r="J45" s="10"/>
      <c r="K45" s="10"/>
      <c r="L45" s="10"/>
      <c r="M45" s="10"/>
      <c r="N45" s="175"/>
      <c r="O45" s="175"/>
      <c r="P45" s="175"/>
      <c r="Q45" s="175"/>
      <c r="R45" s="175"/>
      <c r="S45" s="175"/>
      <c r="T45" s="175"/>
      <c r="U45" s="175"/>
      <c r="V45" s="10"/>
      <c r="W45" s="10"/>
      <c r="X45" s="47"/>
    </row>
    <row r="46" spans="1:25" s="2" customFormat="1" x14ac:dyDescent="0.25">
      <c r="A46" s="46"/>
      <c r="B46" s="95" t="s">
        <v>54</v>
      </c>
      <c r="C46" s="10"/>
      <c r="D46" s="10"/>
      <c r="E46" s="10"/>
      <c r="F46" s="10"/>
      <c r="G46" s="169"/>
      <c r="H46" s="36"/>
      <c r="I46" s="3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47"/>
    </row>
    <row r="47" spans="1:25" s="2" customFormat="1" ht="28.8" x14ac:dyDescent="0.25">
      <c r="A47" s="46"/>
      <c r="B47" s="99" t="s">
        <v>63</v>
      </c>
      <c r="C47" s="10"/>
      <c r="D47" s="10"/>
      <c r="E47" s="10"/>
      <c r="F47" s="10"/>
      <c r="G47" s="170"/>
      <c r="H47" s="36"/>
      <c r="I47" s="3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47"/>
    </row>
    <row r="48" spans="1:25" x14ac:dyDescent="0.25">
      <c r="A48" s="48"/>
      <c r="B48" s="39">
        <v>2001</v>
      </c>
      <c r="C48" s="6"/>
      <c r="D48" s="80"/>
      <c r="E48" s="26"/>
      <c r="F48" s="73"/>
      <c r="G48" s="116"/>
      <c r="H48" s="128"/>
      <c r="I48" s="117"/>
      <c r="J48" s="81"/>
      <c r="K48" s="73"/>
      <c r="L48" s="73"/>
      <c r="M48" s="73"/>
      <c r="N48" s="117"/>
      <c r="O48" s="117"/>
      <c r="P48" s="117"/>
      <c r="Q48" s="117"/>
      <c r="R48" s="117"/>
      <c r="S48" s="117"/>
      <c r="T48" s="119"/>
      <c r="U48" s="120"/>
      <c r="V48" s="73"/>
      <c r="W48" s="75"/>
      <c r="X48" s="49"/>
    </row>
    <row r="49" spans="1:26" x14ac:dyDescent="0.25">
      <c r="A49" s="48"/>
      <c r="B49" s="5">
        <v>2002</v>
      </c>
      <c r="C49" s="6"/>
      <c r="D49" s="80"/>
      <c r="E49" s="26"/>
      <c r="F49" s="73"/>
      <c r="G49" s="116">
        <v>1000998.18</v>
      </c>
      <c r="H49" s="116">
        <v>657491.22</v>
      </c>
      <c r="I49" s="117"/>
      <c r="J49" s="140">
        <f>+G49-H49</f>
        <v>343506.96000000008</v>
      </c>
      <c r="K49" s="73"/>
      <c r="L49" s="73"/>
      <c r="M49" s="73"/>
      <c r="N49" s="117"/>
      <c r="O49" s="117"/>
      <c r="P49" s="117"/>
      <c r="Q49" s="117"/>
      <c r="R49" s="117"/>
      <c r="S49" s="117"/>
      <c r="T49" s="115">
        <v>116573.09</v>
      </c>
      <c r="U49" s="118"/>
      <c r="V49" s="73"/>
      <c r="W49" s="75"/>
      <c r="X49" s="49"/>
    </row>
    <row r="50" spans="1:26" x14ac:dyDescent="0.25">
      <c r="A50" s="48"/>
      <c r="B50" s="7">
        <v>2003</v>
      </c>
      <c r="C50" s="6"/>
      <c r="D50" s="80"/>
      <c r="E50" s="26"/>
      <c r="F50" s="73"/>
      <c r="G50" s="122"/>
      <c r="H50" s="122"/>
      <c r="I50" s="117"/>
      <c r="J50" s="82"/>
      <c r="K50" s="73"/>
      <c r="L50" s="73"/>
      <c r="M50" s="73"/>
      <c r="N50" s="117"/>
      <c r="O50" s="117"/>
      <c r="P50" s="117"/>
      <c r="Q50" s="117"/>
      <c r="R50" s="117"/>
      <c r="S50" s="117"/>
      <c r="T50" s="121">
        <v>35012.68</v>
      </c>
      <c r="U50" s="123">
        <v>16320.77</v>
      </c>
      <c r="V50" s="73"/>
      <c r="W50" s="75"/>
      <c r="X50" s="49"/>
    </row>
    <row r="51" spans="1:26" s="4" customFormat="1" x14ac:dyDescent="0.25">
      <c r="A51" s="44"/>
      <c r="B51" s="8" t="s">
        <v>20</v>
      </c>
      <c r="C51" s="13"/>
      <c r="D51" s="32">
        <v>1899983</v>
      </c>
      <c r="E51" s="32">
        <v>583601</v>
      </c>
      <c r="F51" s="75"/>
      <c r="G51" s="32">
        <f>SUM(G48:G50)</f>
        <v>1000998.18</v>
      </c>
      <c r="H51" s="32">
        <f>SUM(H48:H50)</f>
        <v>657491.22</v>
      </c>
      <c r="I51" s="72"/>
      <c r="J51" s="32">
        <f>SUM(J48:J50)</f>
        <v>343506.96000000008</v>
      </c>
      <c r="K51" s="75"/>
      <c r="L51" s="75"/>
      <c r="M51" s="75"/>
      <c r="N51" s="72"/>
      <c r="O51" s="72"/>
      <c r="P51" s="72"/>
      <c r="Q51" s="72"/>
      <c r="R51" s="72"/>
      <c r="S51" s="72"/>
      <c r="T51" s="76">
        <f>SUM(T48:T50)</f>
        <v>151585.76999999999</v>
      </c>
      <c r="U51" s="77">
        <f>SUM(U48:U50)</f>
        <v>16320.77</v>
      </c>
      <c r="V51" s="75"/>
      <c r="W51" s="78">
        <f>+J51-SUM(T51:U51)</f>
        <v>175600.4200000001</v>
      </c>
      <c r="X51" s="45"/>
      <c r="Z51" s="107"/>
    </row>
    <row r="52" spans="1:26" ht="6.75" customHeight="1" x14ac:dyDescent="0.25">
      <c r="A52" s="48"/>
      <c r="B52" s="10"/>
      <c r="C52" s="6"/>
      <c r="D52" s="15"/>
      <c r="E52" s="1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/>
      <c r="X52" s="49"/>
    </row>
    <row r="53" spans="1:26" ht="26.25" customHeight="1" x14ac:dyDescent="0.25">
      <c r="A53" s="48"/>
      <c r="B53" s="18" t="s">
        <v>49</v>
      </c>
      <c r="C53" s="83"/>
      <c r="D53" s="84">
        <f>SUM(D19,D27,D35,D43,D51)</f>
        <v>18447376</v>
      </c>
      <c r="E53" s="84">
        <f>SUM(E19,E27,E35,E43,E51)</f>
        <v>5286394</v>
      </c>
      <c r="F53" s="85"/>
      <c r="G53" s="85"/>
      <c r="H53" s="85"/>
      <c r="I53" s="85"/>
      <c r="J53" s="84">
        <f>SUM(J19,J27,J35,J43,J51)</f>
        <v>3395996.0199999996</v>
      </c>
      <c r="K53" s="86"/>
      <c r="L53" s="86"/>
      <c r="M53" s="86"/>
      <c r="N53" s="86"/>
      <c r="O53" s="86"/>
      <c r="P53" s="86"/>
      <c r="Q53" s="86"/>
      <c r="R53" s="86"/>
      <c r="S53" s="86"/>
      <c r="T53" s="87">
        <f>SUM(T19,T27,T35,T43,T51)</f>
        <v>2934549.44</v>
      </c>
      <c r="U53" s="88">
        <f>SUM(U19,U27,U35,U43,U51)</f>
        <v>383148.82</v>
      </c>
      <c r="V53" s="86"/>
      <c r="W53" s="84">
        <f>SUM(W19,W27,W35,W43,W51)</f>
        <v>78297.760000000315</v>
      </c>
      <c r="X53" s="49"/>
    </row>
    <row r="54" spans="1:26" ht="26.25" customHeight="1" x14ac:dyDescent="0.25">
      <c r="A54" s="48"/>
      <c r="B54" s="100"/>
      <c r="C54" s="83"/>
      <c r="D54" s="85"/>
      <c r="E54" s="85"/>
      <c r="F54" s="85"/>
      <c r="G54" s="85"/>
      <c r="H54" s="85"/>
      <c r="I54" s="85"/>
      <c r="J54" s="85"/>
      <c r="K54" s="86"/>
      <c r="L54" s="86"/>
      <c r="M54" s="86"/>
      <c r="N54" s="86"/>
      <c r="O54" s="86"/>
      <c r="P54" s="86"/>
      <c r="Q54" s="86"/>
      <c r="R54" s="86"/>
      <c r="S54" s="86"/>
      <c r="T54" s="85"/>
      <c r="U54" s="85"/>
      <c r="V54" s="86"/>
      <c r="W54" s="85"/>
      <c r="X54" s="49"/>
    </row>
    <row r="55" spans="1:26" ht="13.8" thickBot="1" x14ac:dyDescent="0.3">
      <c r="A55" s="51"/>
      <c r="B55" s="52" t="s">
        <v>98</v>
      </c>
      <c r="C55" s="53"/>
      <c r="D55" s="54"/>
      <c r="E55" s="54"/>
      <c r="F55" s="54"/>
      <c r="G55" s="55"/>
      <c r="H55" s="52"/>
      <c r="I55" s="52"/>
      <c r="J55" s="52"/>
      <c r="K55" s="52"/>
      <c r="L55" s="52"/>
      <c r="M55" s="52"/>
      <c r="N55" s="56"/>
      <c r="O55" s="56"/>
      <c r="P55" s="56"/>
      <c r="Q55" s="56"/>
      <c r="R55" s="52"/>
      <c r="S55" s="52"/>
      <c r="T55" s="57"/>
      <c r="U55" s="56"/>
      <c r="V55" s="56"/>
      <c r="W55" s="67"/>
      <c r="X55" s="58"/>
    </row>
    <row r="73" spans="1:24" x14ac:dyDescent="0.25">
      <c r="A73" s="6"/>
      <c r="B73" s="6"/>
      <c r="C73" s="10"/>
      <c r="D73" s="20"/>
      <c r="E73" s="20"/>
      <c r="F73" s="20"/>
      <c r="G73" s="104"/>
      <c r="H73" s="6"/>
      <c r="I73" s="6"/>
      <c r="J73" s="6"/>
      <c r="K73" s="6"/>
      <c r="L73" s="6"/>
      <c r="M73" s="6"/>
      <c r="N73" s="15"/>
      <c r="O73" s="15"/>
      <c r="P73" s="15"/>
      <c r="Q73" s="15"/>
      <c r="R73" s="6"/>
      <c r="S73" s="6"/>
      <c r="T73" s="93"/>
      <c r="U73" s="15"/>
      <c r="V73" s="15"/>
      <c r="W73" s="13"/>
      <c r="X73" s="15"/>
    </row>
    <row r="74" spans="1:24" x14ac:dyDescent="0.25">
      <c r="A74" s="6"/>
      <c r="B74" s="6"/>
      <c r="C74" s="10"/>
      <c r="D74" s="20"/>
      <c r="E74" s="20"/>
      <c r="F74" s="20"/>
      <c r="G74" s="104"/>
      <c r="H74" s="6"/>
      <c r="I74" s="6"/>
      <c r="J74" s="6"/>
      <c r="K74" s="6"/>
      <c r="L74" s="6"/>
      <c r="M74" s="6"/>
      <c r="N74" s="15"/>
      <c r="O74" s="15"/>
      <c r="P74" s="15"/>
      <c r="Q74" s="15"/>
      <c r="R74" s="6"/>
      <c r="S74" s="6"/>
      <c r="T74" s="93"/>
      <c r="U74" s="15"/>
      <c r="V74" s="15"/>
      <c r="W74" s="13"/>
      <c r="X74" s="15"/>
    </row>
    <row r="75" spans="1:24" x14ac:dyDescent="0.25">
      <c r="A75" s="6"/>
      <c r="B75" s="6"/>
      <c r="C75" s="10"/>
      <c r="D75" s="20"/>
      <c r="E75" s="20"/>
      <c r="F75" s="20"/>
      <c r="G75" s="104"/>
      <c r="H75" s="6"/>
      <c r="I75" s="6"/>
      <c r="J75" s="6"/>
      <c r="K75" s="6"/>
      <c r="L75" s="6"/>
      <c r="M75" s="6"/>
      <c r="N75" s="15"/>
      <c r="O75" s="15"/>
      <c r="P75" s="15"/>
      <c r="Q75" s="15"/>
      <c r="R75" s="6"/>
      <c r="S75" s="6"/>
      <c r="T75" s="93"/>
      <c r="U75" s="15"/>
      <c r="V75" s="15"/>
      <c r="W75" s="13"/>
      <c r="X75" s="15"/>
    </row>
  </sheetData>
  <mergeCells count="54">
    <mergeCell ref="U9:U10"/>
    <mergeCell ref="T8:U8"/>
    <mergeCell ref="T29:U29"/>
    <mergeCell ref="O9:O10"/>
    <mergeCell ref="S9:S10"/>
    <mergeCell ref="R9:R10"/>
    <mergeCell ref="P37:Q38"/>
    <mergeCell ref="P9:P10"/>
    <mergeCell ref="R8:S8"/>
    <mergeCell ref="G21:G23"/>
    <mergeCell ref="J37:J39"/>
    <mergeCell ref="N29:O30"/>
    <mergeCell ref="G45:G47"/>
    <mergeCell ref="H21:H23"/>
    <mergeCell ref="T45:U45"/>
    <mergeCell ref="T21:U21"/>
    <mergeCell ref="J29:J31"/>
    <mergeCell ref="R45:S45"/>
    <mergeCell ref="P45:Q45"/>
    <mergeCell ref="N37:O38"/>
    <mergeCell ref="N45:O45"/>
    <mergeCell ref="J21:J23"/>
    <mergeCell ref="R37:S38"/>
    <mergeCell ref="R29:S30"/>
    <mergeCell ref="P21:Q22"/>
    <mergeCell ref="P29:Q30"/>
    <mergeCell ref="R13:S14"/>
    <mergeCell ref="L21:M22"/>
    <mergeCell ref="N21:O22"/>
    <mergeCell ref="Q9:Q10"/>
    <mergeCell ref="P13:Q14"/>
    <mergeCell ref="L9:L10"/>
    <mergeCell ref="M9:M10"/>
    <mergeCell ref="N9:N10"/>
    <mergeCell ref="A1:X1"/>
    <mergeCell ref="A3:X3"/>
    <mergeCell ref="J13:J15"/>
    <mergeCell ref="D8:D10"/>
    <mergeCell ref="E8:E10"/>
    <mergeCell ref="A2:X2"/>
    <mergeCell ref="G13:G15"/>
    <mergeCell ref="T13:U13"/>
    <mergeCell ref="T9:T10"/>
    <mergeCell ref="L8:M8"/>
    <mergeCell ref="W8:W10"/>
    <mergeCell ref="A6:X6"/>
    <mergeCell ref="J8:J10"/>
    <mergeCell ref="L13:M14"/>
    <mergeCell ref="N13:O14"/>
    <mergeCell ref="G8:G10"/>
    <mergeCell ref="H8:H10"/>
    <mergeCell ref="N8:O8"/>
    <mergeCell ref="P8:Q8"/>
    <mergeCell ref="H13:H15"/>
  </mergeCells>
  <phoneticPr fontId="0" type="noConversion"/>
  <printOptions horizontalCentered="1"/>
  <pageMargins left="0.26" right="0.41" top="0.55118110236220474" bottom="0.47244094488188981" header="0.43" footer="0.51181102362204722"/>
  <pageSetup paperSize="9" scale="64" orientation="landscape" verticalDpi="0" r:id="rId1"/>
  <headerFooter alignWithMargins="0">
    <oddHeader>&amp;L&amp;"Times New Roman,Regular"&amp;12Finance Division
FI/2003/97/AJN/&amp;R&amp;"Times New Roman,Regular"&amp;12CERN-C-RRB-2003-04</oddHeader>
    <oddFooter>&amp;R&amp;"Times New Roman,Regular"&amp;14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91"/>
  <sheetViews>
    <sheetView tabSelected="1" topLeftCell="A9" zoomScale="60" zoomScaleNormal="60" workbookViewId="0">
      <selection activeCell="B9" sqref="B9"/>
    </sheetView>
  </sheetViews>
  <sheetFormatPr defaultColWidth="9.109375" defaultRowHeight="13.2" x14ac:dyDescent="0.25"/>
  <cols>
    <col min="1" max="1" width="4.5546875" style="1" customWidth="1"/>
    <col min="2" max="2" width="27" style="1" customWidth="1"/>
    <col min="3" max="3" width="0.88671875" style="2" customWidth="1"/>
    <col min="4" max="4" width="15" style="2" customWidth="1"/>
    <col min="5" max="5" width="15.5546875" style="2" customWidth="1"/>
    <col min="6" max="6" width="0.88671875" style="2" customWidth="1"/>
    <col min="7" max="7" width="17" style="1" customWidth="1"/>
    <col min="8" max="9" width="15" style="1" customWidth="1"/>
    <col min="10" max="10" width="0.88671875" style="1" customWidth="1"/>
    <col min="11" max="12" width="15.109375" style="1" customWidth="1"/>
    <col min="13" max="13" width="0.88671875" style="1" customWidth="1"/>
    <col min="14" max="14" width="15" style="4" customWidth="1"/>
    <col min="15" max="15" width="6.6640625" style="1" customWidth="1"/>
    <col min="16" max="16" width="11" style="1" customWidth="1"/>
    <col min="17" max="16384" width="9.109375" style="1"/>
  </cols>
  <sheetData>
    <row r="1" spans="1:16" ht="51" customHeight="1" x14ac:dyDescent="0.6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6" ht="21" x14ac:dyDescent="0.4">
      <c r="A2" s="174" t="s">
        <v>92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</row>
    <row r="3" spans="1:16" ht="16.5" customHeight="1" x14ac:dyDescent="0.25">
      <c r="A3" s="172" t="s">
        <v>47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</row>
    <row r="4" spans="1:16" ht="13.8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5">
      <c r="A5" s="40"/>
      <c r="B5" s="59"/>
      <c r="C5" s="42"/>
      <c r="D5" s="60"/>
      <c r="E5" s="60"/>
      <c r="F5" s="60"/>
      <c r="G5" s="61"/>
      <c r="H5" s="41"/>
      <c r="I5" s="41"/>
      <c r="J5" s="41"/>
      <c r="K5" s="63"/>
      <c r="L5" s="62"/>
      <c r="M5" s="62"/>
      <c r="N5" s="180"/>
      <c r="O5" s="181"/>
    </row>
    <row r="6" spans="1:16" ht="17.399999999999999" x14ac:dyDescent="0.3">
      <c r="A6" s="160" t="s">
        <v>86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1:16" x14ac:dyDescent="0.25">
      <c r="A7" s="48"/>
      <c r="B7" s="13"/>
      <c r="C7" s="10"/>
      <c r="D7" s="20"/>
      <c r="E7" s="20"/>
      <c r="F7" s="20"/>
      <c r="G7" s="64"/>
      <c r="H7" s="6"/>
      <c r="I7" s="6"/>
      <c r="J7" s="6"/>
      <c r="K7" s="93"/>
      <c r="L7" s="15"/>
      <c r="M7" s="15"/>
      <c r="N7" s="10"/>
      <c r="O7" s="47"/>
    </row>
    <row r="8" spans="1:16" ht="15.75" customHeight="1" x14ac:dyDescent="0.25">
      <c r="A8" s="48"/>
      <c r="B8" s="13"/>
      <c r="C8" s="10"/>
      <c r="D8" s="20"/>
      <c r="E8" s="182" t="s">
        <v>65</v>
      </c>
      <c r="F8" s="20"/>
      <c r="G8" s="6"/>
      <c r="H8" s="163" t="s">
        <v>94</v>
      </c>
      <c r="I8" s="6"/>
      <c r="J8" s="6"/>
      <c r="K8" s="164" t="s">
        <v>84</v>
      </c>
      <c r="L8" s="165"/>
      <c r="M8" s="36"/>
      <c r="N8" s="157" t="s">
        <v>19</v>
      </c>
      <c r="O8" s="70"/>
      <c r="P8" s="36"/>
    </row>
    <row r="9" spans="1:16" ht="15.75" customHeight="1" x14ac:dyDescent="0.25">
      <c r="A9" s="48"/>
      <c r="B9" s="13"/>
      <c r="C9" s="10"/>
      <c r="D9" s="20"/>
      <c r="E9" s="183"/>
      <c r="F9" s="20"/>
      <c r="G9" s="6"/>
      <c r="H9" s="163"/>
      <c r="I9" s="6"/>
      <c r="J9" s="6"/>
      <c r="K9" s="176" t="s">
        <v>2</v>
      </c>
      <c r="L9" s="178" t="s">
        <v>70</v>
      </c>
      <c r="M9" s="36"/>
      <c r="N9" s="158"/>
      <c r="O9" s="70"/>
      <c r="P9" s="36"/>
    </row>
    <row r="10" spans="1:16" ht="15.75" customHeight="1" x14ac:dyDescent="0.25">
      <c r="A10" s="48"/>
      <c r="B10" s="13"/>
      <c r="C10" s="10"/>
      <c r="D10" s="20"/>
      <c r="E10" s="183"/>
      <c r="F10" s="20"/>
      <c r="G10" s="6"/>
      <c r="H10" s="163"/>
      <c r="I10" s="6"/>
      <c r="J10" s="6"/>
      <c r="K10" s="177"/>
      <c r="L10" s="179"/>
      <c r="M10" s="6"/>
      <c r="N10" s="159"/>
      <c r="O10" s="49"/>
    </row>
    <row r="11" spans="1:16" x14ac:dyDescent="0.25">
      <c r="A11" s="48"/>
      <c r="B11" s="13"/>
      <c r="C11" s="10"/>
      <c r="D11" s="20"/>
      <c r="E11" s="129" t="s">
        <v>34</v>
      </c>
      <c r="F11" s="20"/>
      <c r="G11" s="6"/>
      <c r="H11" s="8" t="s">
        <v>35</v>
      </c>
      <c r="I11" s="6"/>
      <c r="J11" s="6"/>
      <c r="K11" s="38" t="s">
        <v>36</v>
      </c>
      <c r="L11" s="19" t="s">
        <v>37</v>
      </c>
      <c r="M11" s="6"/>
      <c r="N11" s="8" t="s">
        <v>77</v>
      </c>
      <c r="O11" s="49"/>
    </row>
    <row r="12" spans="1:16" x14ac:dyDescent="0.25">
      <c r="A12" s="48"/>
      <c r="B12" s="13"/>
      <c r="C12" s="10"/>
      <c r="D12" s="20"/>
      <c r="E12" s="20"/>
      <c r="F12" s="20"/>
      <c r="G12" s="6"/>
      <c r="H12" s="64"/>
      <c r="I12" s="6"/>
      <c r="J12" s="6"/>
      <c r="K12" s="10"/>
      <c r="L12" s="10"/>
      <c r="M12" s="6"/>
      <c r="N12" s="13"/>
      <c r="O12" s="49"/>
    </row>
    <row r="13" spans="1:16" x14ac:dyDescent="0.25">
      <c r="A13" s="48"/>
      <c r="B13" s="39" t="s">
        <v>38</v>
      </c>
      <c r="C13" s="10"/>
      <c r="D13" s="20"/>
      <c r="E13" s="14"/>
      <c r="F13" s="20"/>
      <c r="G13" s="6"/>
      <c r="H13" s="22" t="s">
        <v>26</v>
      </c>
      <c r="I13" s="6"/>
      <c r="J13" s="6"/>
      <c r="K13" s="16"/>
      <c r="L13" s="16"/>
      <c r="M13" s="16"/>
      <c r="N13" s="12"/>
      <c r="O13" s="65"/>
    </row>
    <row r="14" spans="1:16" x14ac:dyDescent="0.25">
      <c r="A14" s="48"/>
      <c r="B14" s="39">
        <v>2001</v>
      </c>
      <c r="C14" s="10"/>
      <c r="D14" s="20"/>
      <c r="E14" s="96"/>
      <c r="F14" s="20"/>
      <c r="G14" s="6"/>
      <c r="H14" s="30"/>
      <c r="I14" s="73"/>
      <c r="J14" s="73"/>
      <c r="K14" s="24"/>
      <c r="L14" s="25"/>
      <c r="M14" s="26"/>
      <c r="N14" s="144"/>
      <c r="O14" s="65"/>
    </row>
    <row r="15" spans="1:16" x14ac:dyDescent="0.25">
      <c r="A15" s="48"/>
      <c r="B15" s="5">
        <v>2002</v>
      </c>
      <c r="C15" s="10"/>
      <c r="D15" s="20"/>
      <c r="E15" s="96"/>
      <c r="F15" s="20"/>
      <c r="G15" s="6"/>
      <c r="H15" s="141"/>
      <c r="I15" s="73"/>
      <c r="J15" s="73"/>
      <c r="K15" s="142"/>
      <c r="L15" s="143"/>
      <c r="M15" s="26"/>
      <c r="N15" s="144"/>
      <c r="O15" s="65"/>
    </row>
    <row r="16" spans="1:16" x14ac:dyDescent="0.25">
      <c r="A16" s="48"/>
      <c r="B16" s="7">
        <v>2003</v>
      </c>
      <c r="C16" s="10"/>
      <c r="D16" s="20"/>
      <c r="E16" s="96"/>
      <c r="F16" s="20"/>
      <c r="G16" s="6"/>
      <c r="H16" s="31"/>
      <c r="I16" s="73"/>
      <c r="J16" s="73"/>
      <c r="K16" s="27"/>
      <c r="L16" s="28"/>
      <c r="M16" s="26"/>
      <c r="N16" s="145"/>
      <c r="O16" s="65"/>
    </row>
    <row r="17" spans="1:54" x14ac:dyDescent="0.25">
      <c r="A17" s="48"/>
      <c r="B17" s="8" t="s">
        <v>20</v>
      </c>
      <c r="C17" s="10"/>
      <c r="D17" s="20"/>
      <c r="E17" s="32">
        <v>300000</v>
      </c>
      <c r="F17" s="20"/>
      <c r="G17" s="6"/>
      <c r="H17" s="32">
        <f>SUM(H14:H16)</f>
        <v>0</v>
      </c>
      <c r="I17" s="73"/>
      <c r="J17" s="73"/>
      <c r="K17" s="33">
        <f>SUM(K14:K16)</f>
        <v>0</v>
      </c>
      <c r="L17" s="34">
        <f>SUM(L14:L16)</f>
        <v>0</v>
      </c>
      <c r="M17" s="35"/>
      <c r="N17" s="78">
        <f>+H17-K17-L17</f>
        <v>0</v>
      </c>
      <c r="O17" s="65"/>
    </row>
    <row r="18" spans="1:54" ht="2.25" customHeight="1" x14ac:dyDescent="0.25">
      <c r="A18" s="48"/>
      <c r="B18" s="10"/>
      <c r="C18" s="10"/>
      <c r="D18" s="20"/>
      <c r="E18" s="26"/>
      <c r="F18" s="20"/>
      <c r="G18" s="6"/>
      <c r="H18" s="29"/>
      <c r="I18" s="6"/>
      <c r="J18" s="6"/>
      <c r="K18" s="26"/>
      <c r="L18" s="26"/>
      <c r="M18" s="26"/>
      <c r="N18" s="72"/>
      <c r="O18" s="65"/>
    </row>
    <row r="19" spans="1:54" x14ac:dyDescent="0.25">
      <c r="A19" s="48"/>
      <c r="B19" s="39" t="s">
        <v>90</v>
      </c>
      <c r="C19" s="10"/>
      <c r="D19" s="20"/>
      <c r="E19" s="14"/>
      <c r="F19" s="20"/>
      <c r="G19" s="6"/>
      <c r="H19" s="22" t="s">
        <v>27</v>
      </c>
      <c r="I19" s="6"/>
      <c r="J19" s="6"/>
      <c r="K19" s="16"/>
      <c r="L19" s="16"/>
      <c r="M19" s="16"/>
      <c r="N19" s="12"/>
      <c r="O19" s="65"/>
    </row>
    <row r="20" spans="1:54" s="6" customFormat="1" x14ac:dyDescent="0.25">
      <c r="A20" s="48"/>
      <c r="B20" s="39">
        <v>2001</v>
      </c>
      <c r="C20" s="10"/>
      <c r="D20" s="20"/>
      <c r="E20" s="96"/>
      <c r="F20" s="16"/>
      <c r="H20" s="30"/>
      <c r="I20" s="73"/>
      <c r="J20" s="73"/>
      <c r="K20" s="24"/>
      <c r="L20" s="25"/>
      <c r="M20" s="26"/>
      <c r="N20" s="144"/>
      <c r="O20" s="66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s="6" customFormat="1" x14ac:dyDescent="0.25">
      <c r="A21" s="48"/>
      <c r="B21" s="5">
        <v>2002</v>
      </c>
      <c r="C21" s="10"/>
      <c r="D21" s="20"/>
      <c r="E21" s="96"/>
      <c r="F21" s="16"/>
      <c r="H21" s="141">
        <v>294512.94</v>
      </c>
      <c r="I21" s="73"/>
      <c r="J21" s="73"/>
      <c r="K21" s="142">
        <v>31000</v>
      </c>
      <c r="L21" s="143"/>
      <c r="M21" s="26"/>
      <c r="N21" s="144"/>
      <c r="O21" s="66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s="6" customFormat="1" x14ac:dyDescent="0.25">
      <c r="A22" s="48"/>
      <c r="B22" s="7">
        <v>2003</v>
      </c>
      <c r="C22" s="10"/>
      <c r="D22" s="20"/>
      <c r="E22" s="96"/>
      <c r="F22" s="16"/>
      <c r="H22" s="31"/>
      <c r="I22" s="73"/>
      <c r="J22" s="73"/>
      <c r="K22" s="27">
        <v>17245</v>
      </c>
      <c r="L22" s="28"/>
      <c r="M22" s="26"/>
      <c r="N22" s="144"/>
      <c r="O22" s="66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s="6" customFormat="1" x14ac:dyDescent="0.25">
      <c r="A23" s="48"/>
      <c r="B23" s="8" t="s">
        <v>20</v>
      </c>
      <c r="C23" s="10"/>
      <c r="D23" s="20"/>
      <c r="E23" s="32">
        <v>294513</v>
      </c>
      <c r="F23" s="16"/>
      <c r="H23" s="32">
        <f>SUM(H20:H22)</f>
        <v>294512.94</v>
      </c>
      <c r="I23" s="73"/>
      <c r="J23" s="73"/>
      <c r="K23" s="33">
        <f>SUM(K20:K22)</f>
        <v>48245</v>
      </c>
      <c r="L23" s="34">
        <f>SUM(L20:L22)</f>
        <v>0</v>
      </c>
      <c r="M23" s="35"/>
      <c r="N23" s="78">
        <f>+H23-K23-L23</f>
        <v>246267.94</v>
      </c>
      <c r="O23" s="66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s="6" customFormat="1" ht="2.25" customHeight="1" x14ac:dyDescent="0.25">
      <c r="A24" s="48"/>
      <c r="B24" s="10"/>
      <c r="C24" s="10"/>
      <c r="D24" s="20"/>
      <c r="E24" s="16"/>
      <c r="F24" s="16"/>
      <c r="H24" s="23"/>
      <c r="K24" s="16"/>
      <c r="L24" s="16"/>
      <c r="M24" s="16"/>
      <c r="N24" s="12"/>
      <c r="O24" s="66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s="6" customFormat="1" x14ac:dyDescent="0.25">
      <c r="A25" s="48"/>
      <c r="B25" s="39" t="s">
        <v>39</v>
      </c>
      <c r="C25" s="10"/>
      <c r="D25" s="20"/>
      <c r="E25" s="14"/>
      <c r="F25" s="16"/>
      <c r="H25" s="22" t="s">
        <v>28</v>
      </c>
      <c r="K25" s="16"/>
      <c r="L25" s="16"/>
      <c r="M25" s="16"/>
      <c r="N25" s="12"/>
      <c r="O25" s="66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s="6" customFormat="1" x14ac:dyDescent="0.25">
      <c r="A26" s="48"/>
      <c r="B26" s="39">
        <v>2001</v>
      </c>
      <c r="C26" s="10"/>
      <c r="D26" s="20"/>
      <c r="E26" s="96"/>
      <c r="F26" s="16"/>
      <c r="H26" s="30"/>
      <c r="I26" s="73"/>
      <c r="J26" s="73"/>
      <c r="K26" s="24"/>
      <c r="L26" s="25"/>
      <c r="M26" s="26"/>
      <c r="N26" s="144"/>
      <c r="O26" s="66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s="6" customFormat="1" x14ac:dyDescent="0.25">
      <c r="A27" s="48"/>
      <c r="B27" s="5">
        <v>2002</v>
      </c>
      <c r="C27" s="10"/>
      <c r="D27" s="20"/>
      <c r="E27" s="96"/>
      <c r="F27" s="16"/>
      <c r="H27" s="141">
        <v>45655</v>
      </c>
      <c r="I27" s="73"/>
      <c r="J27" s="73"/>
      <c r="K27" s="142">
        <v>94919.41</v>
      </c>
      <c r="L27" s="143"/>
      <c r="M27" s="26"/>
      <c r="N27" s="144"/>
      <c r="O27" s="66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s="6" customFormat="1" x14ac:dyDescent="0.25">
      <c r="A28" s="48"/>
      <c r="B28" s="7">
        <v>2003</v>
      </c>
      <c r="C28" s="10"/>
      <c r="D28" s="20"/>
      <c r="E28" s="96"/>
      <c r="F28" s="16"/>
      <c r="H28" s="31">
        <v>9131</v>
      </c>
      <c r="I28" s="73"/>
      <c r="J28" s="73"/>
      <c r="K28" s="27">
        <v>18496</v>
      </c>
      <c r="L28" s="28"/>
      <c r="M28" s="26"/>
      <c r="N28" s="145"/>
      <c r="O28" s="66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s="6" customFormat="1" x14ac:dyDescent="0.25">
      <c r="A29" s="48"/>
      <c r="B29" s="8" t="s">
        <v>20</v>
      </c>
      <c r="C29" s="10"/>
      <c r="D29" s="20"/>
      <c r="E29" s="32">
        <v>225000</v>
      </c>
      <c r="F29" s="16"/>
      <c r="H29" s="32">
        <f>SUM(H26:H28)</f>
        <v>54786</v>
      </c>
      <c r="I29" s="73"/>
      <c r="J29" s="73"/>
      <c r="K29" s="33">
        <f>SUM(K26:K28)</f>
        <v>113415.41</v>
      </c>
      <c r="L29" s="34">
        <f>SUM(L26:L28)</f>
        <v>0</v>
      </c>
      <c r="M29" s="35"/>
      <c r="N29" s="78">
        <f>+H29-K29-L29</f>
        <v>-58629.41</v>
      </c>
      <c r="O29" s="108" t="s">
        <v>69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s="6" customFormat="1" ht="2.25" customHeight="1" x14ac:dyDescent="0.25">
      <c r="A30" s="48"/>
      <c r="B30" s="10"/>
      <c r="C30" s="10"/>
      <c r="D30" s="20"/>
      <c r="E30" s="16"/>
      <c r="F30" s="16"/>
      <c r="H30" s="23"/>
      <c r="K30" s="16"/>
      <c r="L30" s="16"/>
      <c r="M30" s="16"/>
      <c r="N30" s="12"/>
      <c r="O30" s="66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s="6" customFormat="1" x14ac:dyDescent="0.25">
      <c r="A31" s="48"/>
      <c r="B31" s="39" t="s">
        <v>101</v>
      </c>
      <c r="C31" s="10"/>
      <c r="D31" s="20"/>
      <c r="E31" s="14"/>
      <c r="F31" s="16"/>
      <c r="H31" s="22" t="s">
        <v>29</v>
      </c>
      <c r="K31" s="16"/>
      <c r="L31" s="16"/>
      <c r="M31" s="16"/>
      <c r="N31" s="12"/>
      <c r="O31" s="66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s="6" customFormat="1" x14ac:dyDescent="0.25">
      <c r="A32" s="48"/>
      <c r="B32" s="39">
        <v>2001</v>
      </c>
      <c r="C32" s="10"/>
      <c r="D32" s="20"/>
      <c r="E32" s="96"/>
      <c r="F32" s="16"/>
      <c r="H32" s="30"/>
      <c r="I32" s="73"/>
      <c r="J32" s="73"/>
      <c r="K32" s="24"/>
      <c r="L32" s="25"/>
      <c r="M32" s="26"/>
      <c r="N32" s="144"/>
      <c r="O32" s="66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s="6" customFormat="1" x14ac:dyDescent="0.25">
      <c r="A33" s="48"/>
      <c r="B33" s="5">
        <v>2002</v>
      </c>
      <c r="C33" s="10"/>
      <c r="D33" s="20"/>
      <c r="E33" s="96"/>
      <c r="F33" s="16"/>
      <c r="H33" s="141">
        <v>871302.48</v>
      </c>
      <c r="I33" s="73"/>
      <c r="J33" s="73"/>
      <c r="K33" s="142">
        <v>1397440.25</v>
      </c>
      <c r="L33" s="143"/>
      <c r="M33" s="26"/>
      <c r="N33" s="144"/>
      <c r="O33" s="66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s="6" customFormat="1" x14ac:dyDescent="0.25">
      <c r="A34" s="48"/>
      <c r="B34" s="7">
        <v>2003</v>
      </c>
      <c r="C34" s="10"/>
      <c r="D34" s="20"/>
      <c r="E34" s="96"/>
      <c r="F34" s="16"/>
      <c r="H34" s="31">
        <v>288237.43</v>
      </c>
      <c r="I34" s="73"/>
      <c r="J34" s="73"/>
      <c r="K34" s="27">
        <v>254661</v>
      </c>
      <c r="L34" s="28"/>
      <c r="M34" s="26"/>
      <c r="N34" s="145"/>
      <c r="O34" s="66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s="6" customFormat="1" x14ac:dyDescent="0.25">
      <c r="A35" s="48"/>
      <c r="B35" s="8" t="s">
        <v>20</v>
      </c>
      <c r="C35" s="10"/>
      <c r="D35" s="20"/>
      <c r="E35" s="32">
        <v>12995000</v>
      </c>
      <c r="F35" s="16"/>
      <c r="H35" s="32">
        <f>SUM(H32:H34)</f>
        <v>1159539.9099999999</v>
      </c>
      <c r="I35" s="73"/>
      <c r="J35" s="73"/>
      <c r="K35" s="33">
        <f>SUM(K32:K34)</f>
        <v>1652101.25</v>
      </c>
      <c r="L35" s="34">
        <f>SUM(L32:L34)</f>
        <v>0</v>
      </c>
      <c r="M35" s="35"/>
      <c r="N35" s="78">
        <f>+H35-K35-L35</f>
        <v>-492561.34000000008</v>
      </c>
      <c r="O35" s="108" t="s">
        <v>69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s="6" customFormat="1" ht="2.25" customHeight="1" x14ac:dyDescent="0.25">
      <c r="A36" s="48"/>
      <c r="B36" s="10"/>
      <c r="C36" s="10"/>
      <c r="D36" s="20"/>
      <c r="E36" s="16"/>
      <c r="F36" s="16"/>
      <c r="H36" s="23"/>
      <c r="K36" s="16"/>
      <c r="L36" s="16"/>
      <c r="M36" s="16"/>
      <c r="N36" s="12"/>
      <c r="O36" s="66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s="6" customFormat="1" x14ac:dyDescent="0.25">
      <c r="A37" s="48"/>
      <c r="B37" s="39" t="s">
        <v>43</v>
      </c>
      <c r="C37" s="10"/>
      <c r="D37" s="20"/>
      <c r="E37" s="14"/>
      <c r="F37" s="16"/>
      <c r="H37" s="22" t="s">
        <v>30</v>
      </c>
      <c r="K37" s="16"/>
      <c r="L37" s="16"/>
      <c r="M37" s="16"/>
      <c r="N37" s="12"/>
      <c r="O37" s="66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s="6" customFormat="1" x14ac:dyDescent="0.25">
      <c r="A38" s="48"/>
      <c r="B38" s="39">
        <v>2001</v>
      </c>
      <c r="C38" s="10"/>
      <c r="D38" s="20"/>
      <c r="E38" s="96"/>
      <c r="F38" s="16"/>
      <c r="H38" s="30"/>
      <c r="I38" s="73"/>
      <c r="J38" s="73"/>
      <c r="K38" s="24"/>
      <c r="L38" s="25"/>
      <c r="M38" s="26"/>
      <c r="N38" s="144"/>
      <c r="O38" s="66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s="6" customFormat="1" x14ac:dyDescent="0.25">
      <c r="A39" s="48"/>
      <c r="B39" s="5">
        <v>2002</v>
      </c>
      <c r="C39" s="10"/>
      <c r="D39" s="20"/>
      <c r="E39" s="96"/>
      <c r="F39" s="16"/>
      <c r="H39" s="141">
        <v>100000</v>
      </c>
      <c r="I39" s="138"/>
      <c r="J39" s="73"/>
      <c r="K39" s="142"/>
      <c r="L39" s="143"/>
      <c r="M39" s="26"/>
      <c r="N39" s="144"/>
      <c r="O39" s="66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s="6" customFormat="1" x14ac:dyDescent="0.25">
      <c r="A40" s="48"/>
      <c r="B40" s="7">
        <v>2003</v>
      </c>
      <c r="C40" s="10"/>
      <c r="D40" s="20"/>
      <c r="E40" s="96"/>
      <c r="F40" s="16"/>
      <c r="H40" s="31"/>
      <c r="I40" s="138"/>
      <c r="J40" s="73"/>
      <c r="K40" s="27"/>
      <c r="L40" s="28"/>
      <c r="M40" s="26"/>
      <c r="N40" s="145"/>
      <c r="O40" s="66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s="6" customFormat="1" x14ac:dyDescent="0.25">
      <c r="A41" s="48"/>
      <c r="B41" s="8" t="s">
        <v>20</v>
      </c>
      <c r="C41" s="10"/>
      <c r="D41" s="20"/>
      <c r="E41" s="32">
        <v>400000</v>
      </c>
      <c r="F41" s="16"/>
      <c r="H41" s="32">
        <f>SUM(H38:H40)</f>
        <v>100000</v>
      </c>
      <c r="I41" s="73"/>
      <c r="J41" s="73"/>
      <c r="K41" s="33">
        <f>SUM(K38:K40)</f>
        <v>0</v>
      </c>
      <c r="L41" s="34">
        <f>SUM(L38:L40)</f>
        <v>0</v>
      </c>
      <c r="M41" s="35"/>
      <c r="N41" s="78">
        <f>+H41-K41-L41</f>
        <v>100000</v>
      </c>
      <c r="O41" s="66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s="6" customFormat="1" ht="2.25" customHeight="1" x14ac:dyDescent="0.25">
      <c r="A42" s="48"/>
      <c r="B42" s="10"/>
      <c r="C42" s="10"/>
      <c r="D42" s="20"/>
      <c r="E42" s="16"/>
      <c r="F42" s="16"/>
      <c r="H42" s="23"/>
      <c r="K42" s="16"/>
      <c r="L42" s="16"/>
      <c r="M42" s="16"/>
      <c r="N42" s="12"/>
      <c r="O42" s="66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s="6" customFormat="1" x14ac:dyDescent="0.25">
      <c r="A43" s="48"/>
      <c r="B43" s="39" t="s">
        <v>99</v>
      </c>
      <c r="C43" s="10"/>
      <c r="D43" s="20"/>
      <c r="E43" s="14"/>
      <c r="F43" s="16"/>
      <c r="H43" s="22" t="s">
        <v>96</v>
      </c>
      <c r="K43" s="16"/>
      <c r="L43" s="16"/>
      <c r="M43" s="16"/>
      <c r="N43" s="12"/>
      <c r="O43" s="66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s="6" customFormat="1" x14ac:dyDescent="0.25">
      <c r="A44" s="48"/>
      <c r="B44" s="39">
        <v>2001</v>
      </c>
      <c r="C44" s="10"/>
      <c r="D44" s="20"/>
      <c r="E44" s="96"/>
      <c r="F44" s="16"/>
      <c r="H44" s="30"/>
      <c r="I44" s="73"/>
      <c r="J44" s="73"/>
      <c r="K44" s="24"/>
      <c r="L44" s="25"/>
      <c r="M44" s="26"/>
      <c r="N44" s="144"/>
      <c r="O44" s="66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s="6" customFormat="1" x14ac:dyDescent="0.25">
      <c r="A45" s="48"/>
      <c r="B45" s="5">
        <v>2002</v>
      </c>
      <c r="C45" s="10"/>
      <c r="D45" s="20"/>
      <c r="E45" s="96"/>
      <c r="F45" s="16"/>
      <c r="H45" s="141"/>
      <c r="I45" s="138"/>
      <c r="J45" s="73"/>
      <c r="K45" s="142"/>
      <c r="L45" s="143"/>
      <c r="M45" s="26"/>
      <c r="N45" s="144"/>
      <c r="O45" s="66"/>
      <c r="Q45" s="1"/>
      <c r="R45" s="1"/>
      <c r="S45" s="1"/>
      <c r="T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s="6" customFormat="1" x14ac:dyDescent="0.25">
      <c r="A46" s="48"/>
      <c r="B46" s="7">
        <v>2003</v>
      </c>
      <c r="C46" s="10"/>
      <c r="D46" s="20"/>
      <c r="E46" s="96"/>
      <c r="F46" s="16"/>
      <c r="H46" s="31"/>
      <c r="I46" s="138"/>
      <c r="J46" s="73"/>
      <c r="K46" s="27"/>
      <c r="L46" s="28"/>
      <c r="M46" s="26"/>
      <c r="N46" s="145"/>
      <c r="O46" s="66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s="6" customFormat="1" x14ac:dyDescent="0.25">
      <c r="A47" s="48"/>
      <c r="B47" s="8" t="s">
        <v>20</v>
      </c>
      <c r="C47" s="10"/>
      <c r="D47" s="20"/>
      <c r="E47" s="32">
        <v>100000</v>
      </c>
      <c r="F47" s="16"/>
      <c r="H47" s="32">
        <f>SUM(H44:H46)</f>
        <v>0</v>
      </c>
      <c r="I47" s="73"/>
      <c r="J47" s="73"/>
      <c r="K47" s="33">
        <f>SUM(K44:K46)</f>
        <v>0</v>
      </c>
      <c r="L47" s="34">
        <f>SUM(L44:L46)</f>
        <v>0</v>
      </c>
      <c r="M47" s="35"/>
      <c r="N47" s="78">
        <f>+H47-K47-L47</f>
        <v>0</v>
      </c>
      <c r="O47" s="66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s="6" customFormat="1" ht="2.25" customHeight="1" x14ac:dyDescent="0.25">
      <c r="A48" s="48"/>
      <c r="B48" s="10"/>
      <c r="C48" s="10"/>
      <c r="D48" s="20"/>
      <c r="E48" s="16"/>
      <c r="F48" s="16"/>
      <c r="H48" s="154"/>
      <c r="K48" s="16"/>
      <c r="L48" s="16"/>
      <c r="M48" s="16"/>
      <c r="N48" s="12"/>
      <c r="O48" s="66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s="6" customFormat="1" x14ac:dyDescent="0.25">
      <c r="A49" s="48"/>
      <c r="B49" s="39" t="s">
        <v>40</v>
      </c>
      <c r="C49" s="10"/>
      <c r="D49" s="20"/>
      <c r="E49" s="14"/>
      <c r="F49" s="16"/>
      <c r="H49" s="22" t="s">
        <v>31</v>
      </c>
      <c r="K49" s="16"/>
      <c r="L49" s="16"/>
      <c r="M49" s="16"/>
      <c r="N49" s="12"/>
      <c r="O49" s="66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s="6" customFormat="1" x14ac:dyDescent="0.25">
      <c r="A50" s="48"/>
      <c r="B50" s="39">
        <v>2001</v>
      </c>
      <c r="C50" s="10"/>
      <c r="D50" s="20"/>
      <c r="E50" s="96"/>
      <c r="F50" s="16"/>
      <c r="H50" s="30"/>
      <c r="I50" s="73"/>
      <c r="J50" s="73"/>
      <c r="K50" s="24"/>
      <c r="L50" s="25"/>
      <c r="M50" s="26"/>
      <c r="N50" s="144"/>
      <c r="O50" s="66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s="6" customFormat="1" x14ac:dyDescent="0.25">
      <c r="A51" s="48"/>
      <c r="B51" s="5">
        <v>2002</v>
      </c>
      <c r="C51" s="10"/>
      <c r="D51" s="20"/>
      <c r="E51" s="96"/>
      <c r="F51" s="16"/>
      <c r="H51" s="141">
        <v>124678</v>
      </c>
      <c r="I51" s="73"/>
      <c r="J51" s="73"/>
      <c r="K51" s="142">
        <v>31707</v>
      </c>
      <c r="L51" s="143"/>
      <c r="M51" s="26"/>
      <c r="N51" s="144"/>
      <c r="O51" s="66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s="6" customFormat="1" x14ac:dyDescent="0.25">
      <c r="A52" s="48"/>
      <c r="B52" s="7">
        <v>2003</v>
      </c>
      <c r="C52" s="10"/>
      <c r="D52" s="20"/>
      <c r="E52" s="96"/>
      <c r="F52" s="16"/>
      <c r="H52" s="31">
        <v>3500</v>
      </c>
      <c r="I52" s="73"/>
      <c r="J52" s="73"/>
      <c r="K52" s="27">
        <v>5872</v>
      </c>
      <c r="L52" s="28"/>
      <c r="M52" s="26"/>
      <c r="N52" s="145"/>
      <c r="O52" s="66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s="6" customFormat="1" x14ac:dyDescent="0.25">
      <c r="A53" s="48"/>
      <c r="B53" s="8" t="s">
        <v>20</v>
      </c>
      <c r="C53" s="10"/>
      <c r="D53" s="20"/>
      <c r="E53" s="32">
        <f>128500</f>
        <v>128500</v>
      </c>
      <c r="F53" s="16"/>
      <c r="H53" s="32">
        <f>SUM(H50:H52)</f>
        <v>128178</v>
      </c>
      <c r="I53" s="73"/>
      <c r="J53" s="73"/>
      <c r="K53" s="33">
        <f>SUM(K50:K52)</f>
        <v>37579</v>
      </c>
      <c r="L53" s="34">
        <f>SUM(L50:L52)</f>
        <v>0</v>
      </c>
      <c r="M53" s="35"/>
      <c r="N53" s="78">
        <f>+H53-K53-L53</f>
        <v>90599</v>
      </c>
      <c r="O53" s="66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s="6" customFormat="1" ht="2.25" customHeight="1" x14ac:dyDescent="0.25">
      <c r="A54" s="48"/>
      <c r="B54" s="10"/>
      <c r="C54" s="10"/>
      <c r="D54" s="20"/>
      <c r="E54" s="16"/>
      <c r="F54" s="16"/>
      <c r="H54" s="23"/>
      <c r="K54" s="16"/>
      <c r="L54" s="16"/>
      <c r="M54" s="16"/>
      <c r="N54" s="12"/>
      <c r="O54" s="66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s="6" customFormat="1" x14ac:dyDescent="0.25">
      <c r="A55" s="48"/>
      <c r="B55" s="39" t="s">
        <v>41</v>
      </c>
      <c r="C55" s="10"/>
      <c r="D55" s="20"/>
      <c r="E55" s="14"/>
      <c r="F55" s="16"/>
      <c r="H55" s="22" t="s">
        <v>32</v>
      </c>
      <c r="K55" s="16"/>
      <c r="L55" s="16"/>
      <c r="M55" s="16"/>
      <c r="N55" s="12"/>
      <c r="O55" s="66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s="6" customFormat="1" x14ac:dyDescent="0.25">
      <c r="A56" s="48"/>
      <c r="B56" s="39">
        <v>2001</v>
      </c>
      <c r="C56" s="10"/>
      <c r="D56" s="20"/>
      <c r="E56" s="96"/>
      <c r="F56" s="16"/>
      <c r="H56" s="30"/>
      <c r="I56" s="73"/>
      <c r="J56" s="73"/>
      <c r="K56" s="24"/>
      <c r="L56" s="25"/>
      <c r="M56" s="26"/>
      <c r="N56" s="144"/>
      <c r="O56" s="66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s="6" customFormat="1" x14ac:dyDescent="0.25">
      <c r="A57" s="48"/>
      <c r="B57" s="5">
        <v>2002</v>
      </c>
      <c r="C57" s="10"/>
      <c r="D57" s="20"/>
      <c r="E57" s="96"/>
      <c r="F57" s="16"/>
      <c r="H57" s="141">
        <v>657000</v>
      </c>
      <c r="I57" s="73"/>
      <c r="J57" s="73"/>
      <c r="K57" s="142">
        <v>128085.2</v>
      </c>
      <c r="L57" s="143"/>
      <c r="M57" s="26"/>
      <c r="N57" s="144"/>
      <c r="O57" s="66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s="6" customFormat="1" x14ac:dyDescent="0.25">
      <c r="A58" s="48"/>
      <c r="B58" s="7">
        <v>2003</v>
      </c>
      <c r="C58" s="10"/>
      <c r="D58" s="20"/>
      <c r="E58" s="96"/>
      <c r="F58" s="16"/>
      <c r="H58" s="31"/>
      <c r="I58" s="73"/>
      <c r="J58" s="73"/>
      <c r="K58" s="27">
        <v>78378</v>
      </c>
      <c r="L58" s="28"/>
      <c r="M58" s="26"/>
      <c r="N58" s="145"/>
      <c r="O58" s="66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s="6" customFormat="1" x14ac:dyDescent="0.25">
      <c r="A59" s="48"/>
      <c r="B59" s="8" t="s">
        <v>20</v>
      </c>
      <c r="C59" s="10"/>
      <c r="D59" s="20"/>
      <c r="E59" s="32">
        <v>3194000</v>
      </c>
      <c r="F59" s="16"/>
      <c r="H59" s="32">
        <f>SUM(H56:H58)</f>
        <v>657000</v>
      </c>
      <c r="I59" s="73"/>
      <c r="J59" s="73"/>
      <c r="K59" s="33">
        <f>SUM(K56:K58)</f>
        <v>206463.2</v>
      </c>
      <c r="L59" s="34">
        <f>SUM(L56:L58)</f>
        <v>0</v>
      </c>
      <c r="M59" s="35"/>
      <c r="N59" s="78">
        <f>+H59-K59-L59</f>
        <v>450536.8</v>
      </c>
      <c r="O59" s="10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s="6" customFormat="1" ht="2.25" customHeight="1" x14ac:dyDescent="0.25">
      <c r="A60" s="48"/>
      <c r="B60" s="10"/>
      <c r="C60" s="10"/>
      <c r="D60" s="20"/>
      <c r="E60" s="16"/>
      <c r="F60" s="16"/>
      <c r="H60" s="23"/>
      <c r="K60" s="16"/>
      <c r="L60" s="16"/>
      <c r="M60" s="16"/>
      <c r="N60" s="12"/>
      <c r="O60" s="66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s="6" customFormat="1" x14ac:dyDescent="0.25">
      <c r="A61" s="48"/>
      <c r="B61" s="39" t="s">
        <v>91</v>
      </c>
      <c r="C61" s="10"/>
      <c r="D61" s="20"/>
      <c r="E61" s="14"/>
      <c r="F61" s="16"/>
      <c r="H61" s="22" t="s">
        <v>33</v>
      </c>
      <c r="K61" s="16"/>
      <c r="L61" s="16"/>
      <c r="M61" s="16"/>
      <c r="N61" s="12"/>
      <c r="O61" s="66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s="6" customFormat="1" x14ac:dyDescent="0.25">
      <c r="A62" s="48"/>
      <c r="B62" s="39">
        <v>2001</v>
      </c>
      <c r="C62" s="10"/>
      <c r="D62" s="20"/>
      <c r="E62" s="96"/>
      <c r="F62" s="16"/>
      <c r="H62" s="30">
        <v>200000</v>
      </c>
      <c r="I62" s="73"/>
      <c r="J62" s="73"/>
      <c r="K62" s="24"/>
      <c r="L62" s="25"/>
      <c r="M62" s="26"/>
      <c r="N62" s="144"/>
      <c r="O62" s="66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s="6" customFormat="1" x14ac:dyDescent="0.25">
      <c r="A63" s="48"/>
      <c r="B63" s="5">
        <v>2002</v>
      </c>
      <c r="C63" s="10"/>
      <c r="D63" s="20"/>
      <c r="E63" s="96"/>
      <c r="F63" s="16"/>
      <c r="H63" s="141">
        <f>140000</f>
        <v>140000</v>
      </c>
      <c r="I63" s="73"/>
      <c r="J63" s="73"/>
      <c r="K63" s="142">
        <v>142696.59</v>
      </c>
      <c r="L63" s="143"/>
      <c r="M63" s="26"/>
      <c r="N63" s="144"/>
      <c r="O63" s="66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s="6" customFormat="1" x14ac:dyDescent="0.25">
      <c r="A64" s="48"/>
      <c r="B64" s="7">
        <v>2003</v>
      </c>
      <c r="C64" s="10"/>
      <c r="D64" s="20"/>
      <c r="E64" s="96"/>
      <c r="F64" s="16"/>
      <c r="H64" s="31"/>
      <c r="I64" s="73"/>
      <c r="J64" s="73"/>
      <c r="K64" s="27">
        <v>18800</v>
      </c>
      <c r="L64" s="28"/>
      <c r="M64" s="26"/>
      <c r="N64" s="145"/>
      <c r="O64" s="66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s="6" customFormat="1" x14ac:dyDescent="0.25">
      <c r="A65" s="48"/>
      <c r="B65" s="8" t="s">
        <v>20</v>
      </c>
      <c r="C65" s="10"/>
      <c r="D65" s="20"/>
      <c r="E65" s="32">
        <v>340000</v>
      </c>
      <c r="F65" s="16"/>
      <c r="H65" s="32">
        <f>SUM(H62:H64)</f>
        <v>340000</v>
      </c>
      <c r="I65" s="73"/>
      <c r="J65" s="73"/>
      <c r="K65" s="33">
        <f>SUM(K62:K64)</f>
        <v>161496.59</v>
      </c>
      <c r="L65" s="34">
        <f>SUM(L62:L64)</f>
        <v>0</v>
      </c>
      <c r="M65" s="35"/>
      <c r="N65" s="78">
        <f>+H65-K65-L65</f>
        <v>178503.41</v>
      </c>
      <c r="O65" s="66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s="6" customFormat="1" ht="3" customHeight="1" x14ac:dyDescent="0.25">
      <c r="A66" s="48"/>
      <c r="B66" s="10"/>
      <c r="C66" s="10"/>
      <c r="D66" s="20"/>
      <c r="E66" s="72"/>
      <c r="F66" s="16"/>
      <c r="H66" s="72"/>
      <c r="I66" s="73"/>
      <c r="J66" s="73"/>
      <c r="K66" s="72"/>
      <c r="L66" s="72"/>
      <c r="M66" s="72"/>
      <c r="N66" s="144"/>
      <c r="O66" s="66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s="6" customFormat="1" x14ac:dyDescent="0.25">
      <c r="A67" s="48"/>
      <c r="B67" s="39" t="s">
        <v>93</v>
      </c>
      <c r="C67" s="10"/>
      <c r="D67" s="20"/>
      <c r="E67" s="14"/>
      <c r="F67" s="16"/>
      <c r="H67" s="22" t="s">
        <v>95</v>
      </c>
      <c r="K67" s="16"/>
      <c r="L67" s="16"/>
      <c r="M67" s="16"/>
      <c r="N67" s="12"/>
      <c r="O67" s="66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s="6" customFormat="1" x14ac:dyDescent="0.25">
      <c r="A68" s="48"/>
      <c r="B68" s="39">
        <v>2001</v>
      </c>
      <c r="C68" s="10"/>
      <c r="D68" s="20"/>
      <c r="E68" s="96"/>
      <c r="F68" s="16"/>
      <c r="H68" s="30"/>
      <c r="I68" s="73"/>
      <c r="J68" s="73"/>
      <c r="K68" s="24"/>
      <c r="L68" s="25"/>
      <c r="M68" s="26"/>
      <c r="N68" s="144"/>
      <c r="O68" s="66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s="6" customFormat="1" x14ac:dyDescent="0.25">
      <c r="A69" s="48"/>
      <c r="B69" s="5">
        <v>2002</v>
      </c>
      <c r="C69" s="10"/>
      <c r="D69" s="20"/>
      <c r="E69" s="96"/>
      <c r="F69" s="16"/>
      <c r="H69" s="141"/>
      <c r="I69" s="73"/>
      <c r="J69" s="73"/>
      <c r="K69" s="142"/>
      <c r="L69" s="143"/>
      <c r="M69" s="26"/>
      <c r="N69" s="144"/>
      <c r="O69" s="66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s="6" customFormat="1" x14ac:dyDescent="0.25">
      <c r="A70" s="48"/>
      <c r="B70" s="7">
        <v>2003</v>
      </c>
      <c r="C70" s="10"/>
      <c r="D70" s="20"/>
      <c r="E70" s="96"/>
      <c r="F70" s="16"/>
      <c r="H70" s="31">
        <v>50000</v>
      </c>
      <c r="I70" s="73"/>
      <c r="J70" s="73"/>
      <c r="K70" s="27"/>
      <c r="L70" s="28"/>
      <c r="M70" s="26"/>
      <c r="N70" s="145"/>
      <c r="O70" s="66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s="6" customFormat="1" x14ac:dyDescent="0.25">
      <c r="A71" s="48"/>
      <c r="B71" s="8" t="s">
        <v>20</v>
      </c>
      <c r="C71" s="10"/>
      <c r="D71" s="20"/>
      <c r="E71" s="32">
        <v>50000</v>
      </c>
      <c r="F71" s="16"/>
      <c r="H71" s="32">
        <f>SUM(H68:H70)</f>
        <v>50000</v>
      </c>
      <c r="I71" s="73"/>
      <c r="J71" s="73"/>
      <c r="K71" s="33">
        <f>SUM(K68:K70)</f>
        <v>0</v>
      </c>
      <c r="L71" s="34">
        <f>SUM(L68:L70)</f>
        <v>0</v>
      </c>
      <c r="M71" s="35"/>
      <c r="N71" s="78">
        <f>+H71-K71-L71</f>
        <v>50000</v>
      </c>
      <c r="O71" s="66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s="6" customFormat="1" x14ac:dyDescent="0.25">
      <c r="A72" s="48"/>
      <c r="B72" s="10"/>
      <c r="C72" s="10"/>
      <c r="D72" s="20"/>
      <c r="E72" s="72"/>
      <c r="F72" s="16"/>
      <c r="H72" s="72"/>
      <c r="K72" s="72"/>
      <c r="L72" s="72"/>
      <c r="M72" s="72"/>
      <c r="N72" s="72"/>
      <c r="O72" s="66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s="6" customFormat="1" ht="29.25" customHeight="1" x14ac:dyDescent="0.25">
      <c r="A73" s="48"/>
      <c r="B73" s="18" t="s">
        <v>48</v>
      </c>
      <c r="C73" s="36"/>
      <c r="D73" s="89"/>
      <c r="E73" s="91">
        <f>SUM(E17,E23,E29,E35,E41,E47,E53,E59,E65,E71)</f>
        <v>18027013</v>
      </c>
      <c r="F73" s="90"/>
      <c r="H73" s="91">
        <f>SUM(H17,H23,H29,H35,H41,H47,H53,H59,H65,H71)</f>
        <v>2784016.8499999996</v>
      </c>
      <c r="I73" s="86"/>
      <c r="J73" s="86"/>
      <c r="K73" s="152">
        <f>SUM(K17,K23,K29,K35,K41,K47,K53,K59,K65,K71)</f>
        <v>2219300.4499999997</v>
      </c>
      <c r="L73" s="153">
        <f>SUM(L17,L23,L29,L35,L41,L47,L53,L59,L65,L71)</f>
        <v>0</v>
      </c>
      <c r="M73" s="92"/>
      <c r="N73" s="91">
        <f>SUM(N17,N23,N29,N35,N41,N47,N53,N59,N65,N71)</f>
        <v>564716.39999999991</v>
      </c>
      <c r="O73" s="66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s="6" customFormat="1" x14ac:dyDescent="0.25">
      <c r="A74" s="48"/>
      <c r="B74" s="100"/>
      <c r="C74" s="36"/>
      <c r="D74" s="89"/>
      <c r="E74" s="92"/>
      <c r="F74" s="90"/>
      <c r="G74" s="92"/>
      <c r="H74" s="86"/>
      <c r="I74" s="86"/>
      <c r="J74" s="86"/>
      <c r="K74" s="92"/>
      <c r="L74" s="92"/>
      <c r="M74" s="92"/>
      <c r="N74" s="92"/>
      <c r="O74" s="66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s="6" customFormat="1" x14ac:dyDescent="0.25">
      <c r="A75" s="48"/>
      <c r="B75" s="101" t="s">
        <v>80</v>
      </c>
      <c r="C75" s="36"/>
      <c r="D75" s="89"/>
      <c r="E75" s="92"/>
      <c r="F75" s="90"/>
      <c r="G75" s="92"/>
      <c r="H75" s="86"/>
      <c r="I75" s="86"/>
      <c r="J75" s="86"/>
      <c r="K75" s="92"/>
      <c r="L75" s="92"/>
      <c r="M75" s="92"/>
      <c r="N75" s="92"/>
      <c r="O75" s="66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s="6" customFormat="1" x14ac:dyDescent="0.25">
      <c r="A76" s="48"/>
      <c r="B76" s="101" t="s">
        <v>76</v>
      </c>
      <c r="C76" s="36"/>
      <c r="D76" s="89"/>
      <c r="E76" s="92"/>
      <c r="F76" s="90"/>
      <c r="G76" s="92"/>
      <c r="H76" s="86"/>
      <c r="I76" s="86"/>
      <c r="J76" s="86"/>
      <c r="K76" s="92"/>
      <c r="L76" s="92"/>
      <c r="M76" s="92"/>
      <c r="N76" s="92"/>
      <c r="O76" s="66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s="6" customFormat="1" x14ac:dyDescent="0.25">
      <c r="A77" s="48"/>
      <c r="B77" s="101" t="s">
        <v>100</v>
      </c>
      <c r="C77" s="36"/>
      <c r="D77" s="89"/>
      <c r="E77" s="92"/>
      <c r="F77" s="90"/>
      <c r="G77" s="92"/>
      <c r="H77" s="86"/>
      <c r="I77" s="86"/>
      <c r="J77" s="86"/>
      <c r="K77" s="92"/>
      <c r="L77" s="92"/>
      <c r="M77" s="92"/>
      <c r="N77" s="92"/>
      <c r="O77" s="66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3.8" thickBot="1" x14ac:dyDescent="0.3">
      <c r="A78" s="51"/>
      <c r="B78" s="156" t="s">
        <v>102</v>
      </c>
      <c r="C78" s="53"/>
      <c r="D78" s="54"/>
      <c r="E78" s="53"/>
      <c r="F78" s="53"/>
      <c r="G78" s="55"/>
      <c r="H78" s="57"/>
      <c r="I78" s="56"/>
      <c r="J78" s="56"/>
      <c r="K78" s="52"/>
      <c r="L78" s="52"/>
      <c r="M78" s="52"/>
      <c r="N78" s="67"/>
      <c r="O78" s="68"/>
    </row>
    <row r="79" spans="1:54" s="6" customFormat="1" ht="13.8" thickBot="1" x14ac:dyDescent="0.3">
      <c r="B79" s="67"/>
      <c r="C79" s="10"/>
      <c r="D79" s="10"/>
      <c r="E79" s="10"/>
      <c r="F79" s="10"/>
      <c r="G79" s="104"/>
      <c r="H79" s="93"/>
      <c r="I79" s="15"/>
      <c r="J79" s="15"/>
      <c r="N79" s="13"/>
    </row>
    <row r="80" spans="1:54" x14ac:dyDescent="0.25">
      <c r="A80" s="40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1"/>
      <c r="M80" s="41"/>
      <c r="N80" s="59"/>
      <c r="O80" s="43"/>
    </row>
    <row r="81" spans="1:15" x14ac:dyDescent="0.25">
      <c r="A81" s="48"/>
      <c r="B81" s="10"/>
      <c r="C81" s="10"/>
      <c r="D81" s="10"/>
      <c r="E81" s="10"/>
      <c r="F81" s="6"/>
      <c r="G81" s="157" t="s">
        <v>88</v>
      </c>
      <c r="H81" s="6"/>
      <c r="I81" s="6"/>
      <c r="J81" s="6"/>
      <c r="K81" s="164" t="s">
        <v>1</v>
      </c>
      <c r="L81" s="165"/>
      <c r="M81" s="6"/>
      <c r="N81" s="157" t="s">
        <v>19</v>
      </c>
      <c r="O81" s="49"/>
    </row>
    <row r="82" spans="1:15" x14ac:dyDescent="0.25">
      <c r="A82" s="48"/>
      <c r="B82" s="10"/>
      <c r="C82" s="10"/>
      <c r="D82" s="10"/>
      <c r="E82" s="10"/>
      <c r="F82" s="6"/>
      <c r="G82" s="158"/>
      <c r="H82" s="6"/>
      <c r="I82" s="6"/>
      <c r="J82" s="6"/>
      <c r="K82" s="176" t="s">
        <v>2</v>
      </c>
      <c r="L82" s="178" t="s">
        <v>70</v>
      </c>
      <c r="M82" s="6"/>
      <c r="N82" s="158"/>
      <c r="O82" s="49"/>
    </row>
    <row r="83" spans="1:15" x14ac:dyDescent="0.25">
      <c r="A83" s="48"/>
      <c r="C83" s="10"/>
      <c r="D83" s="10"/>
      <c r="E83" s="10"/>
      <c r="F83" s="10"/>
      <c r="G83" s="159"/>
      <c r="H83" s="6"/>
      <c r="I83" s="6"/>
      <c r="J83" s="6"/>
      <c r="K83" s="177"/>
      <c r="L83" s="179"/>
      <c r="M83" s="6"/>
      <c r="N83" s="159"/>
      <c r="O83" s="49"/>
    </row>
    <row r="84" spans="1:15" x14ac:dyDescent="0.25">
      <c r="A84" s="48"/>
      <c r="C84" s="10"/>
      <c r="D84" s="10"/>
      <c r="E84" s="10"/>
      <c r="F84" s="10"/>
      <c r="G84" s="18" t="s">
        <v>34</v>
      </c>
      <c r="H84" s="6"/>
      <c r="I84" s="6"/>
      <c r="J84" s="6"/>
      <c r="K84" s="134" t="s">
        <v>35</v>
      </c>
      <c r="L84" s="135" t="s">
        <v>36</v>
      </c>
      <c r="M84" s="6"/>
      <c r="N84" s="18" t="s">
        <v>79</v>
      </c>
      <c r="O84" s="49"/>
    </row>
    <row r="85" spans="1:15" x14ac:dyDescent="0.25">
      <c r="A85" s="48"/>
      <c r="C85" s="10"/>
      <c r="D85" s="10"/>
      <c r="E85" s="10"/>
      <c r="F85" s="10"/>
      <c r="G85" s="6"/>
      <c r="H85" s="6"/>
      <c r="I85" s="6"/>
      <c r="J85" s="6"/>
      <c r="K85" s="36"/>
      <c r="L85" s="100"/>
      <c r="M85" s="6"/>
      <c r="N85" s="13"/>
      <c r="O85" s="49"/>
    </row>
    <row r="86" spans="1:15" x14ac:dyDescent="0.25">
      <c r="A86" s="48"/>
      <c r="B86" s="130" t="s">
        <v>87</v>
      </c>
      <c r="C86" s="10"/>
      <c r="D86" s="10"/>
      <c r="E86" s="10"/>
      <c r="F86" s="10"/>
      <c r="G86" s="133">
        <f>+EU!J53+Agencies!H73</f>
        <v>6180012.8699999992</v>
      </c>
      <c r="H86" s="13"/>
      <c r="I86" s="13"/>
      <c r="J86" s="13"/>
      <c r="K86" s="131">
        <f>+EU!T53+Agencies!K73</f>
        <v>5153849.8899999997</v>
      </c>
      <c r="L86" s="132">
        <f>+EU!U53+Agencies!L73</f>
        <v>383148.82</v>
      </c>
      <c r="M86" s="6"/>
      <c r="N86" s="133">
        <f>+G86-K86-L86</f>
        <v>643014.15999999945</v>
      </c>
      <c r="O86" s="49"/>
    </row>
    <row r="87" spans="1:15" ht="13.8" thickBot="1" x14ac:dyDescent="0.3">
      <c r="A87" s="51"/>
      <c r="B87" s="52"/>
      <c r="C87" s="53"/>
      <c r="D87" s="53"/>
      <c r="E87" s="53"/>
      <c r="F87" s="53"/>
      <c r="G87" s="52"/>
      <c r="H87" s="52"/>
      <c r="I87" s="52"/>
      <c r="J87" s="52"/>
      <c r="K87" s="52"/>
      <c r="L87" s="52"/>
      <c r="M87" s="52"/>
      <c r="N87" s="67"/>
      <c r="O87" s="68"/>
    </row>
    <row r="88" spans="1:15" s="6" customFormat="1" x14ac:dyDescent="0.25">
      <c r="B88" s="13"/>
      <c r="C88" s="10"/>
      <c r="D88" s="10"/>
      <c r="E88" s="10"/>
      <c r="F88" s="10"/>
      <c r="G88" s="104"/>
      <c r="H88" s="93"/>
      <c r="I88" s="15"/>
      <c r="J88" s="15"/>
      <c r="N88" s="13"/>
    </row>
    <row r="89" spans="1:15" s="6" customFormat="1" x14ac:dyDescent="0.25">
      <c r="B89" s="13"/>
      <c r="C89" s="10"/>
      <c r="D89" s="10"/>
      <c r="E89" s="10"/>
      <c r="F89" s="10"/>
      <c r="G89" s="104"/>
      <c r="H89" s="93"/>
      <c r="I89" s="15"/>
      <c r="J89" s="15"/>
      <c r="N89" s="13"/>
    </row>
    <row r="90" spans="1:15" s="6" customFormat="1" x14ac:dyDescent="0.25">
      <c r="B90" s="13"/>
      <c r="C90" s="10"/>
      <c r="D90" s="10"/>
      <c r="E90" s="10"/>
      <c r="F90" s="10"/>
      <c r="G90" s="64"/>
      <c r="H90" s="93"/>
      <c r="I90" s="15"/>
      <c r="J90" s="15"/>
      <c r="N90" s="13"/>
    </row>
    <row r="91" spans="1:15" x14ac:dyDescent="0.25">
      <c r="G91" s="2"/>
    </row>
  </sheetData>
  <mergeCells count="16">
    <mergeCell ref="N5:O5"/>
    <mergeCell ref="A1:O1"/>
    <mergeCell ref="A2:O2"/>
    <mergeCell ref="N8:N10"/>
    <mergeCell ref="H8:H10"/>
    <mergeCell ref="K8:L8"/>
    <mergeCell ref="K9:K10"/>
    <mergeCell ref="L9:L10"/>
    <mergeCell ref="A3:O3"/>
    <mergeCell ref="E8:E10"/>
    <mergeCell ref="A6:O6"/>
    <mergeCell ref="G81:G83"/>
    <mergeCell ref="K81:L81"/>
    <mergeCell ref="N81:N83"/>
    <mergeCell ref="K82:K83"/>
    <mergeCell ref="L82:L83"/>
  </mergeCells>
  <phoneticPr fontId="0" type="noConversion"/>
  <printOptions horizontalCentered="1"/>
  <pageMargins left="0.26" right="0.41" top="0.55118110236220474" bottom="0.47244094488188981" header="0.36" footer="0.51181102362204722"/>
  <pageSetup paperSize="9" scale="58" orientation="portrait" verticalDpi="0" r:id="rId1"/>
  <headerFooter alignWithMargins="0">
    <oddHeader>&amp;L&amp;"Times New Roman,Regular"&amp;12Finance Division
FI/2003/97/AJN/&amp;R&amp;"Arial,Bold"&amp;12 &amp;"Times New Roman,Regular"CERN-C-RRB-2003-04</oddHeader>
    <oddFooter>&amp;R&amp;16 &amp;14 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zoomScale="75" zoomScaleNormal="50" workbookViewId="0">
      <selection activeCell="P4" sqref="P4"/>
    </sheetView>
  </sheetViews>
  <sheetFormatPr defaultColWidth="9.109375" defaultRowHeight="13.2" x14ac:dyDescent="0.25"/>
  <cols>
    <col min="1" max="1" width="3.44140625" style="1" customWidth="1"/>
    <col min="2" max="2" width="32" style="1" bestFit="1" customWidth="1"/>
    <col min="3" max="3" width="0.88671875" style="2" customWidth="1"/>
    <col min="4" max="4" width="15" style="2" customWidth="1"/>
    <col min="5" max="5" width="15.5546875" style="2" customWidth="1"/>
    <col min="6" max="6" width="0.88671875" style="2" customWidth="1"/>
    <col min="7" max="9" width="15" style="1" customWidth="1"/>
    <col min="10" max="10" width="0.88671875" style="1" customWidth="1"/>
    <col min="11" max="12" width="15.109375" style="1" customWidth="1"/>
    <col min="13" max="13" width="0.88671875" style="1" customWidth="1"/>
    <col min="14" max="14" width="15" style="4" customWidth="1"/>
    <col min="15" max="15" width="4.5546875" style="1" customWidth="1"/>
    <col min="16" max="16" width="11" style="1" customWidth="1"/>
    <col min="17" max="16384" width="9.109375" style="1"/>
  </cols>
  <sheetData>
    <row r="1" spans="1:24" ht="51" customHeight="1" x14ac:dyDescent="0.6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24" ht="21" x14ac:dyDescent="0.4">
      <c r="A2" s="174" t="s">
        <v>92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</row>
    <row r="3" spans="1:24" ht="16.5" customHeight="1" x14ac:dyDescent="0.25">
      <c r="A3" s="172" t="s">
        <v>47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</row>
    <row r="4" spans="1:24" ht="13.8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24" x14ac:dyDescent="0.25">
      <c r="A5" s="40"/>
      <c r="B5" s="41"/>
      <c r="C5" s="42"/>
      <c r="D5" s="42"/>
      <c r="E5" s="42"/>
      <c r="F5" s="42"/>
      <c r="G5" s="41"/>
      <c r="H5" s="41"/>
      <c r="I5" s="41"/>
      <c r="J5" s="41"/>
      <c r="K5" s="41"/>
      <c r="L5" s="41"/>
      <c r="M5" s="41"/>
      <c r="N5" s="59"/>
      <c r="O5" s="43"/>
      <c r="P5" s="48"/>
      <c r="Q5" s="6"/>
      <c r="R5" s="6"/>
      <c r="S5" s="6"/>
      <c r="T5" s="6"/>
      <c r="U5" s="6"/>
      <c r="V5" s="6"/>
      <c r="W5" s="6"/>
      <c r="X5" s="6"/>
    </row>
    <row r="6" spans="1:24" ht="17.399999999999999" x14ac:dyDescent="0.3">
      <c r="A6" s="160" t="s">
        <v>85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  <c r="P6" s="136"/>
      <c r="Q6" s="137"/>
      <c r="R6" s="137"/>
      <c r="S6" s="137"/>
      <c r="T6" s="137"/>
      <c r="U6" s="137"/>
      <c r="V6" s="137"/>
      <c r="W6" s="137"/>
      <c r="X6" s="137"/>
    </row>
    <row r="7" spans="1:24" x14ac:dyDescent="0.25">
      <c r="A7" s="48"/>
      <c r="B7" s="6"/>
      <c r="C7" s="10"/>
      <c r="D7" s="10"/>
      <c r="E7" s="10"/>
      <c r="F7" s="10"/>
      <c r="G7" s="6"/>
      <c r="H7" s="6"/>
      <c r="I7" s="6"/>
      <c r="J7" s="6"/>
      <c r="K7" s="6"/>
      <c r="L7" s="36"/>
      <c r="M7" s="6"/>
      <c r="N7" s="13"/>
      <c r="O7" s="49"/>
      <c r="P7" s="48"/>
      <c r="Q7" s="6"/>
      <c r="R7" s="6"/>
      <c r="S7" s="6"/>
      <c r="T7" s="6"/>
      <c r="U7" s="6"/>
      <c r="V7" s="6"/>
      <c r="W7" s="6"/>
      <c r="X7" s="6"/>
    </row>
    <row r="8" spans="1:24" x14ac:dyDescent="0.25">
      <c r="A8" s="48"/>
      <c r="B8" s="6"/>
      <c r="C8" s="10"/>
      <c r="D8" s="10"/>
      <c r="E8" s="10"/>
      <c r="F8" s="10"/>
      <c r="G8" s="168" t="s">
        <v>71</v>
      </c>
      <c r="H8" s="36"/>
      <c r="I8" s="6"/>
      <c r="J8" s="6"/>
      <c r="K8" s="164" t="s">
        <v>1</v>
      </c>
      <c r="L8" s="165"/>
      <c r="M8" s="6"/>
      <c r="N8" s="182" t="s">
        <v>19</v>
      </c>
      <c r="O8" s="49"/>
      <c r="P8" s="48"/>
      <c r="Q8" s="6"/>
      <c r="R8" s="6"/>
      <c r="S8" s="6"/>
      <c r="T8" s="6"/>
      <c r="U8" s="6"/>
      <c r="V8" s="6"/>
      <c r="W8" s="6"/>
      <c r="X8" s="6"/>
    </row>
    <row r="9" spans="1:24" x14ac:dyDescent="0.25">
      <c r="A9" s="48"/>
      <c r="B9" s="6"/>
      <c r="C9" s="10"/>
      <c r="D9" s="10"/>
      <c r="E9" s="10"/>
      <c r="F9" s="10"/>
      <c r="G9" s="169"/>
      <c r="H9" s="36"/>
      <c r="I9" s="6"/>
      <c r="J9" s="6"/>
      <c r="K9" s="176" t="s">
        <v>2</v>
      </c>
      <c r="L9" s="178" t="s">
        <v>70</v>
      </c>
      <c r="M9" s="6"/>
      <c r="N9" s="183"/>
      <c r="O9" s="49"/>
      <c r="P9" s="48"/>
      <c r="Q9" s="6"/>
      <c r="R9" s="6"/>
      <c r="S9" s="6"/>
      <c r="T9" s="6"/>
      <c r="U9" s="6"/>
      <c r="V9" s="6"/>
      <c r="W9" s="6"/>
      <c r="X9" s="6"/>
    </row>
    <row r="10" spans="1:24" ht="12.75" customHeight="1" x14ac:dyDescent="0.25">
      <c r="A10" s="48"/>
      <c r="B10" s="6"/>
      <c r="C10" s="10"/>
      <c r="D10" s="10"/>
      <c r="E10" s="6"/>
      <c r="F10" s="10"/>
      <c r="G10" s="170"/>
      <c r="H10" s="36"/>
      <c r="I10" s="6"/>
      <c r="J10" s="6"/>
      <c r="K10" s="177"/>
      <c r="L10" s="179"/>
      <c r="M10" s="6"/>
      <c r="N10" s="184"/>
      <c r="O10" s="49"/>
      <c r="P10" s="48"/>
      <c r="Q10" s="6"/>
      <c r="R10" s="6"/>
      <c r="S10" s="6"/>
      <c r="T10" s="6"/>
      <c r="U10" s="6"/>
      <c r="V10" s="6"/>
      <c r="W10" s="6"/>
      <c r="X10" s="6"/>
    </row>
    <row r="11" spans="1:24" ht="12.75" customHeight="1" x14ac:dyDescent="0.25">
      <c r="A11" s="48"/>
      <c r="B11" s="6"/>
      <c r="C11" s="10"/>
      <c r="D11" s="10"/>
      <c r="E11" s="6"/>
      <c r="F11" s="10"/>
      <c r="G11" s="8" t="s">
        <v>34</v>
      </c>
      <c r="H11" s="10"/>
      <c r="I11" s="6"/>
      <c r="J11" s="6"/>
      <c r="K11" s="134" t="s">
        <v>35</v>
      </c>
      <c r="L11" s="135" t="s">
        <v>36</v>
      </c>
      <c r="M11" s="6"/>
      <c r="N11" s="71" t="s">
        <v>79</v>
      </c>
      <c r="O11" s="49"/>
      <c r="P11" s="48"/>
      <c r="Q11" s="6"/>
      <c r="R11" s="6"/>
      <c r="S11" s="6"/>
      <c r="T11" s="6"/>
      <c r="U11" s="6"/>
      <c r="V11" s="6"/>
      <c r="W11" s="6"/>
      <c r="X11" s="6"/>
    </row>
    <row r="12" spans="1:24" ht="12.75" customHeight="1" x14ac:dyDescent="0.25">
      <c r="A12" s="48"/>
      <c r="B12" s="6"/>
      <c r="C12" s="10"/>
      <c r="D12" s="10"/>
      <c r="E12" s="6"/>
      <c r="F12" s="10"/>
      <c r="G12" s="10"/>
      <c r="H12" s="10"/>
      <c r="I12" s="6"/>
      <c r="J12" s="6"/>
      <c r="K12" s="10"/>
      <c r="L12" s="10"/>
      <c r="M12" s="6"/>
      <c r="N12" s="21"/>
      <c r="O12" s="49"/>
      <c r="P12" s="48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48"/>
      <c r="B13" s="168">
        <v>2002</v>
      </c>
      <c r="C13" s="10"/>
      <c r="D13" s="109" t="s">
        <v>66</v>
      </c>
      <c r="E13" s="6"/>
      <c r="F13" s="20"/>
      <c r="G13" s="111">
        <v>4797145</v>
      </c>
      <c r="H13" s="26"/>
      <c r="I13" s="73"/>
      <c r="J13" s="73"/>
      <c r="K13" s="148">
        <v>5099781</v>
      </c>
      <c r="L13" s="149"/>
      <c r="M13" s="26"/>
      <c r="N13" s="113">
        <f>+G13-K13-L13</f>
        <v>-302636</v>
      </c>
      <c r="O13" s="69"/>
      <c r="P13" s="48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48"/>
      <c r="B14" s="170"/>
      <c r="C14" s="10"/>
      <c r="D14" s="110" t="s">
        <v>67</v>
      </c>
      <c r="E14" s="6"/>
      <c r="F14" s="20"/>
      <c r="G14" s="112">
        <v>2220000</v>
      </c>
      <c r="H14" s="26"/>
      <c r="I14" s="73"/>
      <c r="J14" s="73"/>
      <c r="K14" s="150">
        <v>2273521.56</v>
      </c>
      <c r="L14" s="151"/>
      <c r="M14" s="26"/>
      <c r="N14" s="114">
        <f>+G14-K14-L14</f>
        <v>-53521.560000000056</v>
      </c>
      <c r="O14" s="69"/>
      <c r="P14" s="48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48"/>
      <c r="B15" s="102"/>
      <c r="C15" s="10"/>
      <c r="D15" s="10"/>
      <c r="E15" s="6"/>
      <c r="F15" s="20"/>
      <c r="G15" s="26"/>
      <c r="H15" s="26"/>
      <c r="I15" s="73"/>
      <c r="J15" s="73"/>
      <c r="K15" s="26"/>
      <c r="L15" s="26"/>
      <c r="M15" s="26"/>
      <c r="N15" s="72"/>
      <c r="O15" s="69"/>
      <c r="P15" s="48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48"/>
      <c r="B16" s="168">
        <v>2003</v>
      </c>
      <c r="C16" s="10"/>
      <c r="D16" s="109" t="s">
        <v>103</v>
      </c>
      <c r="E16" s="6"/>
      <c r="F16" s="20"/>
      <c r="G16" s="111">
        <v>0</v>
      </c>
      <c r="H16" s="26"/>
      <c r="I16" s="73"/>
      <c r="J16" s="73"/>
      <c r="K16" s="148">
        <v>214599.92</v>
      </c>
      <c r="L16" s="149">
        <v>263913.21000000002</v>
      </c>
      <c r="M16" s="26"/>
      <c r="N16" s="113">
        <f>+G16-K16-L16</f>
        <v>-478513.13</v>
      </c>
      <c r="O16" s="69"/>
      <c r="P16" s="48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48"/>
      <c r="B17" s="170"/>
      <c r="C17" s="10"/>
      <c r="D17" s="110" t="s">
        <v>67</v>
      </c>
      <c r="E17" s="6"/>
      <c r="F17" s="20"/>
      <c r="G17" s="112">
        <v>4665000</v>
      </c>
      <c r="H17" s="26"/>
      <c r="I17" s="73"/>
      <c r="J17" s="73"/>
      <c r="K17" s="150">
        <v>317474.2</v>
      </c>
      <c r="L17" s="151"/>
      <c r="M17" s="26"/>
      <c r="N17" s="114">
        <f>+G17-K17-L17</f>
        <v>4347525.8</v>
      </c>
      <c r="O17" s="69"/>
      <c r="P17" s="48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48"/>
      <c r="B18" s="102"/>
      <c r="C18" s="10"/>
      <c r="D18" s="10"/>
      <c r="E18" s="6"/>
      <c r="F18" s="20"/>
      <c r="G18" s="26"/>
      <c r="H18" s="26"/>
      <c r="I18" s="73"/>
      <c r="J18" s="73"/>
      <c r="K18" s="26"/>
      <c r="L18" s="26"/>
      <c r="M18" s="26"/>
      <c r="N18" s="72"/>
      <c r="O18" s="69"/>
      <c r="P18" s="48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48"/>
      <c r="B19" s="103" t="s">
        <v>105</v>
      </c>
      <c r="C19" s="10"/>
      <c r="D19" s="10"/>
      <c r="E19" s="6"/>
      <c r="F19" s="20"/>
      <c r="G19" s="26"/>
      <c r="H19" s="73"/>
      <c r="I19" s="6"/>
      <c r="J19" s="6"/>
      <c r="K19" s="6"/>
      <c r="L19" s="6"/>
      <c r="M19" s="6"/>
      <c r="N19" s="6"/>
      <c r="O19" s="49"/>
      <c r="P19" s="48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48"/>
      <c r="B20" s="103" t="s">
        <v>104</v>
      </c>
      <c r="C20" s="10"/>
      <c r="D20" s="10"/>
      <c r="E20" s="6"/>
      <c r="F20" s="20"/>
      <c r="G20" s="26"/>
      <c r="H20" s="73"/>
      <c r="I20" s="6"/>
      <c r="J20" s="6"/>
      <c r="K20" s="6"/>
      <c r="L20" s="6"/>
      <c r="M20" s="6"/>
      <c r="N20" s="6"/>
      <c r="O20" s="49"/>
      <c r="P20" s="48"/>
      <c r="Q20" s="6"/>
      <c r="R20" s="6"/>
      <c r="S20" s="6"/>
      <c r="T20" s="6"/>
      <c r="U20" s="6"/>
      <c r="V20" s="6"/>
      <c r="W20" s="6"/>
      <c r="X20" s="6"/>
    </row>
    <row r="21" spans="1:24" ht="13.8" thickBot="1" x14ac:dyDescent="0.3">
      <c r="A21" s="51"/>
      <c r="B21" s="67"/>
      <c r="C21" s="53"/>
      <c r="D21" s="54"/>
      <c r="E21" s="54"/>
      <c r="F21" s="54"/>
      <c r="G21" s="55"/>
      <c r="H21" s="52"/>
      <c r="I21" s="52"/>
      <c r="J21" s="52"/>
      <c r="K21" s="57"/>
      <c r="L21" s="56"/>
      <c r="M21" s="56"/>
      <c r="N21" s="67"/>
      <c r="O21" s="58"/>
      <c r="P21" s="48"/>
      <c r="Q21" s="6"/>
      <c r="R21" s="6"/>
      <c r="S21" s="6"/>
      <c r="T21" s="6"/>
      <c r="U21" s="6"/>
      <c r="V21" s="6"/>
      <c r="W21" s="6"/>
      <c r="X21" s="6"/>
    </row>
    <row r="22" spans="1:24" ht="13.8" thickBot="1" x14ac:dyDescent="0.3">
      <c r="B22" s="2"/>
      <c r="F22" s="1"/>
    </row>
    <row r="23" spans="1:24" x14ac:dyDescent="0.25">
      <c r="A23" s="40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1"/>
      <c r="M23" s="41"/>
      <c r="N23" s="59"/>
      <c r="O23" s="43"/>
    </row>
    <row r="24" spans="1:24" x14ac:dyDescent="0.25">
      <c r="A24" s="48"/>
      <c r="B24" s="10"/>
      <c r="C24" s="10"/>
      <c r="D24" s="10"/>
      <c r="E24" s="10"/>
      <c r="F24" s="6"/>
      <c r="G24" s="157" t="s">
        <v>89</v>
      </c>
      <c r="H24" s="6"/>
      <c r="I24" s="6"/>
      <c r="J24" s="6"/>
      <c r="K24" s="164" t="s">
        <v>1</v>
      </c>
      <c r="L24" s="165"/>
      <c r="M24" s="6"/>
      <c r="N24" s="157" t="s">
        <v>19</v>
      </c>
      <c r="O24" s="49"/>
    </row>
    <row r="25" spans="1:24" x14ac:dyDescent="0.25">
      <c r="A25" s="48"/>
      <c r="B25" s="10"/>
      <c r="C25" s="10"/>
      <c r="D25" s="10"/>
      <c r="E25" s="10"/>
      <c r="F25" s="6"/>
      <c r="G25" s="158"/>
      <c r="H25" s="6"/>
      <c r="I25" s="6"/>
      <c r="J25" s="6"/>
      <c r="K25" s="176" t="s">
        <v>2</v>
      </c>
      <c r="L25" s="178" t="s">
        <v>70</v>
      </c>
      <c r="M25" s="6"/>
      <c r="N25" s="158"/>
      <c r="O25" s="49"/>
    </row>
    <row r="26" spans="1:24" x14ac:dyDescent="0.25">
      <c r="A26" s="48"/>
      <c r="C26" s="10"/>
      <c r="D26" s="10"/>
      <c r="E26" s="10"/>
      <c r="F26" s="10"/>
      <c r="G26" s="159"/>
      <c r="H26" s="6"/>
      <c r="I26" s="6"/>
      <c r="J26" s="6"/>
      <c r="K26" s="177"/>
      <c r="L26" s="179"/>
      <c r="M26" s="6"/>
      <c r="N26" s="159"/>
      <c r="O26" s="49"/>
    </row>
    <row r="27" spans="1:24" x14ac:dyDescent="0.25">
      <c r="A27" s="48"/>
      <c r="C27" s="10"/>
      <c r="D27" s="10"/>
      <c r="E27" s="10"/>
      <c r="F27" s="10"/>
      <c r="G27" s="18" t="s">
        <v>34</v>
      </c>
      <c r="H27" s="6"/>
      <c r="I27" s="6"/>
      <c r="J27" s="6"/>
      <c r="K27" s="134" t="s">
        <v>35</v>
      </c>
      <c r="L27" s="135" t="s">
        <v>36</v>
      </c>
      <c r="M27" s="6"/>
      <c r="N27" s="18" t="s">
        <v>79</v>
      </c>
      <c r="O27" s="49"/>
    </row>
    <row r="28" spans="1:24" x14ac:dyDescent="0.25">
      <c r="A28" s="48"/>
      <c r="C28" s="10"/>
      <c r="D28" s="10"/>
      <c r="E28" s="10"/>
      <c r="F28" s="10"/>
      <c r="G28" s="6"/>
      <c r="H28" s="6"/>
      <c r="I28" s="6"/>
      <c r="J28" s="6"/>
      <c r="K28" s="36"/>
      <c r="L28" s="100"/>
      <c r="M28" s="6"/>
      <c r="N28" s="13"/>
      <c r="O28" s="49"/>
    </row>
    <row r="29" spans="1:24" x14ac:dyDescent="0.25">
      <c r="A29" s="48"/>
      <c r="B29" s="130" t="s">
        <v>78</v>
      </c>
      <c r="C29" s="10"/>
      <c r="D29" s="10"/>
      <c r="E29" s="10"/>
      <c r="F29" s="10"/>
      <c r="G29" s="133">
        <f>+Agencies!G86+CERN!G13+CERN!G14+G16+G17</f>
        <v>17862157.869999997</v>
      </c>
      <c r="H29" s="13"/>
      <c r="I29" s="13"/>
      <c r="J29" s="13"/>
      <c r="K29" s="131">
        <f>+Agencies!K86+CERN!K13+CERN!K14+K16+K17</f>
        <v>13059226.57</v>
      </c>
      <c r="L29" s="132">
        <f>+Agencies!L86+CERN!L13+CERN!L14+L16+L17</f>
        <v>647062.03</v>
      </c>
      <c r="M29" s="6"/>
      <c r="N29" s="133">
        <f>+G29-K29-L29</f>
        <v>4155869.2699999968</v>
      </c>
      <c r="O29" s="49"/>
    </row>
    <row r="30" spans="1:24" ht="13.8" thickBot="1" x14ac:dyDescent="0.3">
      <c r="A30" s="51"/>
      <c r="B30" s="52"/>
      <c r="C30" s="53"/>
      <c r="D30" s="53"/>
      <c r="E30" s="53"/>
      <c r="F30" s="53"/>
      <c r="G30" s="52"/>
      <c r="H30" s="52"/>
      <c r="I30" s="52"/>
      <c r="J30" s="52"/>
      <c r="K30" s="52"/>
      <c r="L30" s="52"/>
      <c r="M30" s="52"/>
      <c r="N30" s="67"/>
      <c r="O30" s="68"/>
    </row>
    <row r="33" spans="7:9" x14ac:dyDescent="0.25">
      <c r="G33" s="139"/>
    </row>
    <row r="40" spans="7:9" x14ac:dyDescent="0.25">
      <c r="I40" s="6"/>
    </row>
    <row r="41" spans="7:9" x14ac:dyDescent="0.25">
      <c r="I41" s="6"/>
    </row>
    <row r="42" spans="7:9" x14ac:dyDescent="0.25">
      <c r="I42" s="75"/>
    </row>
    <row r="43" spans="7:9" x14ac:dyDescent="0.25">
      <c r="I43" s="6"/>
    </row>
  </sheetData>
  <mergeCells count="16">
    <mergeCell ref="A1:O1"/>
    <mergeCell ref="A2:O2"/>
    <mergeCell ref="A3:O3"/>
    <mergeCell ref="K24:L24"/>
    <mergeCell ref="G24:G26"/>
    <mergeCell ref="B13:B14"/>
    <mergeCell ref="G8:G10"/>
    <mergeCell ref="N8:N10"/>
    <mergeCell ref="L9:L10"/>
    <mergeCell ref="A6:O6"/>
    <mergeCell ref="B16:B17"/>
    <mergeCell ref="K8:L8"/>
    <mergeCell ref="K9:K10"/>
    <mergeCell ref="N24:N26"/>
    <mergeCell ref="K25:K26"/>
    <mergeCell ref="L25:L26"/>
  </mergeCells>
  <phoneticPr fontId="0" type="noConversion"/>
  <printOptions horizontalCentered="1"/>
  <pageMargins left="0.27559055118110237" right="0.39370078740157483" top="0.79" bottom="0.47244094488188981" header="0.51181102362204722" footer="0.51181102362204722"/>
  <pageSetup paperSize="9" scale="75" orientation="landscape" verticalDpi="0" r:id="rId1"/>
  <headerFooter alignWithMargins="0">
    <oddHeader>&amp;L&amp;"Times New Roman,Regular"Finance Division
FI/2003/97/AJN/&amp;R&amp;"Times New Roman,Regular"CERN -C-RRB-2003-04</oddHeader>
    <oddFooter>&amp;R&amp;"Times New Roman,Regular"&amp;14 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EU</vt:lpstr>
      <vt:lpstr>Agencies</vt:lpstr>
      <vt:lpstr>CERN</vt:lpstr>
      <vt:lpstr>Agencies!Print_Area</vt:lpstr>
      <vt:lpstr>CERN!Print_Area</vt:lpstr>
      <vt:lpstr>EU!Print_Area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rsnunes</dc:creator>
  <cp:lastModifiedBy>Aniket Gupta</cp:lastModifiedBy>
  <cp:lastPrinted>2003-04-09T08:43:09Z</cp:lastPrinted>
  <dcterms:created xsi:type="dcterms:W3CDTF">2002-08-29T13:43:41Z</dcterms:created>
  <dcterms:modified xsi:type="dcterms:W3CDTF">2024-02-03T22:14:32Z</dcterms:modified>
</cp:coreProperties>
</file>