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7A15BB31-CB25-4F14-9C50-20AAE54655B7}" xr6:coauthVersionLast="47" xr6:coauthVersionMax="47" xr10:uidLastSave="{00000000-0000-0000-0000-000000000000}"/>
  <bookViews>
    <workbookView xWindow="3348" yWindow="3348" windowWidth="17280" windowHeight="8880" tabRatio="830"/>
  </bookViews>
  <sheets>
    <sheet name="Instructions" sheetId="10" r:id="rId1"/>
    <sheet name="Assessment Report" sheetId="11" state="hidden" r:id="rId2"/>
    <sheet name="Financial Summary" sheetId="6" r:id="rId3"/>
    <sheet name="ProfitLoss" sheetId="2" r:id="rId4"/>
    <sheet name="BS" sheetId="3" r:id="rId5"/>
    <sheet name="CFS" sheetId="1" r:id="rId6"/>
    <sheet name="Notes 2" sheetId="9" r:id="rId7"/>
    <sheet name="Notes" sheetId="4" r:id="rId8"/>
  </sheets>
  <definedNames>
    <definedName name="_xlnm.Print_Area" localSheetId="1">'Assessment Report'!$A$1:$D$130</definedName>
    <definedName name="_xlnm.Print_Area" localSheetId="2">'Financial Summary'!$A$1:$D$97</definedName>
    <definedName name="_xlnm.Print_Area" localSheetId="0">Instructions!$A$1:$O$45</definedName>
    <definedName name="_xlnm.Print_Area" localSheetId="7">Notes!$A$1:$H$97</definedName>
    <definedName name="_xlnm.Print_Area" localSheetId="6">'Notes 2'!$A$1:$G$80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1" l="1"/>
  <c r="B6" i="11"/>
  <c r="C6" i="11"/>
  <c r="D6" i="11" s="1"/>
  <c r="D20" i="11" s="1"/>
  <c r="D44" i="11" s="1"/>
  <c r="B9" i="11"/>
  <c r="B20" i="11"/>
  <c r="B44" i="11" s="1"/>
  <c r="A21" i="11"/>
  <c r="B21" i="11"/>
  <c r="C21" i="11"/>
  <c r="D21" i="11"/>
  <c r="A22" i="11"/>
  <c r="B22" i="11"/>
  <c r="C22" i="11"/>
  <c r="D22" i="11"/>
  <c r="A23" i="11"/>
  <c r="B23" i="11"/>
  <c r="C23" i="11"/>
  <c r="D23" i="11"/>
  <c r="A24" i="11"/>
  <c r="B24" i="11"/>
  <c r="C24" i="11"/>
  <c r="D24" i="11"/>
  <c r="A25" i="11"/>
  <c r="B25" i="11"/>
  <c r="C25" i="11"/>
  <c r="D25" i="11"/>
  <c r="A26" i="11"/>
  <c r="B26" i="11"/>
  <c r="C26" i="11"/>
  <c r="D26" i="11"/>
  <c r="A27" i="11"/>
  <c r="B27" i="11"/>
  <c r="C27" i="11"/>
  <c r="D27" i="11"/>
  <c r="A28" i="11"/>
  <c r="B28" i="11"/>
  <c r="C28" i="11"/>
  <c r="D28" i="11"/>
  <c r="A29" i="11"/>
  <c r="B29" i="11"/>
  <c r="C29" i="11"/>
  <c r="D29" i="11"/>
  <c r="A30" i="11"/>
  <c r="B30" i="11"/>
  <c r="C30" i="11"/>
  <c r="D30" i="11"/>
  <c r="A31" i="11"/>
  <c r="B31" i="11"/>
  <c r="C31" i="11"/>
  <c r="D31" i="11"/>
  <c r="A32" i="11"/>
  <c r="B32" i="11"/>
  <c r="C32" i="11"/>
  <c r="D32" i="11"/>
  <c r="A33" i="11"/>
  <c r="B33" i="11"/>
  <c r="C33" i="11"/>
  <c r="D33" i="11"/>
  <c r="A34" i="11"/>
  <c r="B34" i="11"/>
  <c r="C34" i="11"/>
  <c r="D34" i="11"/>
  <c r="A35" i="11"/>
  <c r="B35" i="11"/>
  <c r="C35" i="11"/>
  <c r="D35" i="11"/>
  <c r="A36" i="11"/>
  <c r="B36" i="11"/>
  <c r="C36" i="11"/>
  <c r="D36" i="11"/>
  <c r="A37" i="11"/>
  <c r="B37" i="11"/>
  <c r="C37" i="11"/>
  <c r="D37" i="11"/>
  <c r="A38" i="11"/>
  <c r="B38" i="11"/>
  <c r="C38" i="11"/>
  <c r="D38" i="11"/>
  <c r="C39" i="11"/>
  <c r="D39" i="11"/>
  <c r="A46" i="11"/>
  <c r="B46" i="11"/>
  <c r="C46" i="11"/>
  <c r="C57" i="11" s="1"/>
  <c r="D46" i="11"/>
  <c r="A47" i="11"/>
  <c r="B47" i="11"/>
  <c r="C47" i="11"/>
  <c r="D47" i="11"/>
  <c r="A48" i="11"/>
  <c r="B48" i="11"/>
  <c r="C48" i="11"/>
  <c r="D48" i="11"/>
  <c r="A49" i="11"/>
  <c r="B49" i="11"/>
  <c r="C49" i="11"/>
  <c r="D49" i="11"/>
  <c r="A50" i="11"/>
  <c r="B50" i="11"/>
  <c r="C50" i="11"/>
  <c r="D50" i="11"/>
  <c r="A51" i="11"/>
  <c r="B51" i="11"/>
  <c r="C51" i="11"/>
  <c r="D51" i="11"/>
  <c r="A52" i="11"/>
  <c r="B52" i="11"/>
  <c r="C52" i="11"/>
  <c r="D52" i="11"/>
  <c r="A53" i="11"/>
  <c r="B53" i="11"/>
  <c r="C53" i="11"/>
  <c r="D53" i="11"/>
  <c r="A54" i="11"/>
  <c r="B54" i="11"/>
  <c r="C54" i="11"/>
  <c r="D54" i="11"/>
  <c r="A55" i="11"/>
  <c r="B55" i="11"/>
  <c r="C55" i="11"/>
  <c r="D55" i="11"/>
  <c r="A56" i="11"/>
  <c r="B56" i="11"/>
  <c r="C56" i="11"/>
  <c r="D56" i="11"/>
  <c r="B57" i="11"/>
  <c r="A60" i="11"/>
  <c r="B60" i="11"/>
  <c r="C60" i="11"/>
  <c r="D60" i="11"/>
  <c r="A61" i="11"/>
  <c r="B61" i="11"/>
  <c r="C61" i="11"/>
  <c r="D61" i="11"/>
  <c r="A62" i="11"/>
  <c r="B62" i="11"/>
  <c r="C62" i="11"/>
  <c r="D62" i="11"/>
  <c r="A63" i="11"/>
  <c r="B63" i="11"/>
  <c r="C63" i="11"/>
  <c r="D63" i="11"/>
  <c r="A64" i="11"/>
  <c r="B64" i="11"/>
  <c r="C64" i="11"/>
  <c r="D64" i="11"/>
  <c r="A65" i="11"/>
  <c r="B65" i="11"/>
  <c r="C65" i="11"/>
  <c r="D65" i="11"/>
  <c r="C66" i="11"/>
  <c r="D66" i="11"/>
  <c r="A69" i="11"/>
  <c r="B69" i="11"/>
  <c r="C69" i="11"/>
  <c r="C73" i="11" s="1"/>
  <c r="D69" i="11"/>
  <c r="A70" i="11"/>
  <c r="B70" i="11"/>
  <c r="C70" i="11"/>
  <c r="D70" i="11"/>
  <c r="A71" i="11"/>
  <c r="B71" i="11"/>
  <c r="C71" i="11"/>
  <c r="D71" i="11"/>
  <c r="A72" i="11"/>
  <c r="B72" i="11"/>
  <c r="C72" i="11"/>
  <c r="D72" i="11"/>
  <c r="B73" i="11"/>
  <c r="A76" i="11"/>
  <c r="B76" i="11"/>
  <c r="B80" i="11" s="1"/>
  <c r="C76" i="11"/>
  <c r="D76" i="11"/>
  <c r="A77" i="11"/>
  <c r="B77" i="11"/>
  <c r="C77" i="11"/>
  <c r="D77" i="11"/>
  <c r="A78" i="11"/>
  <c r="B78" i="11"/>
  <c r="C78" i="11"/>
  <c r="D78" i="11"/>
  <c r="A79" i="11"/>
  <c r="B79" i="11"/>
  <c r="C79" i="11"/>
  <c r="D79" i="11"/>
  <c r="C80" i="11"/>
  <c r="D80" i="11"/>
  <c r="B82" i="11"/>
  <c r="C82" i="11"/>
  <c r="D82" i="11"/>
  <c r="B84" i="11"/>
  <c r="C84" i="11"/>
  <c r="D84" i="11"/>
  <c r="B86" i="11"/>
  <c r="C86" i="11"/>
  <c r="D86" i="11"/>
  <c r="B93" i="11"/>
  <c r="C93" i="11"/>
  <c r="D93" i="11"/>
  <c r="B95" i="11"/>
  <c r="C95" i="11"/>
  <c r="D95" i="11"/>
  <c r="B99" i="11"/>
  <c r="A2" i="3"/>
  <c r="B2" i="3"/>
  <c r="B5" i="3"/>
  <c r="C5" i="3" s="1"/>
  <c r="D5" i="3" s="1"/>
  <c r="B13" i="3"/>
  <c r="C13" i="3"/>
  <c r="D13" i="3"/>
  <c r="A16" i="3"/>
  <c r="A17" i="3"/>
  <c r="A18" i="3"/>
  <c r="A19" i="3"/>
  <c r="A20" i="3"/>
  <c r="A21" i="3"/>
  <c r="A22" i="3"/>
  <c r="B34" i="3"/>
  <c r="C34" i="3"/>
  <c r="D34" i="3"/>
  <c r="B44" i="3"/>
  <c r="B45" i="3"/>
  <c r="C45" i="3"/>
  <c r="D45" i="3" s="1"/>
  <c r="B51" i="3"/>
  <c r="C51" i="3"/>
  <c r="D51" i="3"/>
  <c r="A2" i="1"/>
  <c r="B5" i="1"/>
  <c r="C5" i="1"/>
  <c r="D5" i="1"/>
  <c r="B10" i="1"/>
  <c r="C10" i="1"/>
  <c r="D10" i="1"/>
  <c r="C11" i="1"/>
  <c r="A2" i="6"/>
  <c r="B6" i="6"/>
  <c r="C6" i="6"/>
  <c r="D6" i="6"/>
  <c r="D25" i="6" s="1"/>
  <c r="D49" i="6" s="1"/>
  <c r="B8" i="6"/>
  <c r="B8" i="11" s="1"/>
  <c r="B9" i="6"/>
  <c r="B7" i="6" s="1"/>
  <c r="B7" i="11" s="1"/>
  <c r="C9" i="6"/>
  <c r="B13" i="6"/>
  <c r="C13" i="6"/>
  <c r="D13" i="6"/>
  <c r="B25" i="6"/>
  <c r="C25" i="6"/>
  <c r="B44" i="6"/>
  <c r="C44" i="6"/>
  <c r="D44" i="6"/>
  <c r="B49" i="6"/>
  <c r="C49" i="6"/>
  <c r="B62" i="6"/>
  <c r="C62" i="6"/>
  <c r="C23" i="2" s="1"/>
  <c r="C28" i="2" s="1"/>
  <c r="C33" i="3" s="1"/>
  <c r="C37" i="3" s="1"/>
  <c r="C17" i="6" s="1"/>
  <c r="D62" i="6"/>
  <c r="B70" i="6"/>
  <c r="C70" i="6"/>
  <c r="C9" i="3" s="1"/>
  <c r="D70" i="6"/>
  <c r="B76" i="6"/>
  <c r="C76" i="6"/>
  <c r="D76" i="6"/>
  <c r="B82" i="6"/>
  <c r="C82" i="6"/>
  <c r="D82" i="6"/>
  <c r="B86" i="6"/>
  <c r="B17" i="1" s="1"/>
  <c r="D93" i="6"/>
  <c r="C93" i="6" s="1"/>
  <c r="B110" i="6"/>
  <c r="B109" i="11" s="1"/>
  <c r="A2" i="4"/>
  <c r="C2" i="4"/>
  <c r="G4" i="4"/>
  <c r="H4" i="4"/>
  <c r="I4" i="4"/>
  <c r="G52" i="4"/>
  <c r="H56" i="4"/>
  <c r="C4" i="9"/>
  <c r="D5" i="9"/>
  <c r="C110" i="6" s="1"/>
  <c r="C109" i="11" s="1"/>
  <c r="E5" i="9"/>
  <c r="D110" i="6" s="1"/>
  <c r="D109" i="11" s="1"/>
  <c r="C6" i="9"/>
  <c r="D6" i="9"/>
  <c r="E6" i="9"/>
  <c r="D18" i="9"/>
  <c r="D29" i="9"/>
  <c r="B16" i="1" s="1"/>
  <c r="G57" i="4" s="1"/>
  <c r="E29" i="9"/>
  <c r="C16" i="1" s="1"/>
  <c r="H57" i="4" s="1"/>
  <c r="F29" i="9"/>
  <c r="D16" i="1" s="1"/>
  <c r="B32" i="9"/>
  <c r="D32" i="9"/>
  <c r="E32" i="9"/>
  <c r="E43" i="9" s="1"/>
  <c r="B33" i="9"/>
  <c r="D33" i="9"/>
  <c r="E33" i="9"/>
  <c r="B34" i="9"/>
  <c r="D34" i="9"/>
  <c r="D45" i="9" s="1"/>
  <c r="D56" i="9" s="1"/>
  <c r="E34" i="9"/>
  <c r="B35" i="9"/>
  <c r="D35" i="9"/>
  <c r="E35" i="9"/>
  <c r="B36" i="9"/>
  <c r="D36" i="9"/>
  <c r="D47" i="9" s="1"/>
  <c r="D58" i="9" s="1"/>
  <c r="E36" i="9"/>
  <c r="B37" i="9"/>
  <c r="D37" i="9"/>
  <c r="E37" i="9"/>
  <c r="B38" i="9"/>
  <c r="D38" i="9"/>
  <c r="D49" i="9" s="1"/>
  <c r="D60" i="9" s="1"/>
  <c r="B43" i="9"/>
  <c r="B44" i="9"/>
  <c r="D44" i="9"/>
  <c r="B45" i="9"/>
  <c r="B46" i="9"/>
  <c r="D46" i="9"/>
  <c r="B47" i="9"/>
  <c r="B48" i="9"/>
  <c r="D48" i="9"/>
  <c r="B49" i="9"/>
  <c r="B54" i="9"/>
  <c r="B55" i="9"/>
  <c r="D55" i="9"/>
  <c r="B56" i="9"/>
  <c r="B57" i="9"/>
  <c r="D57" i="9"/>
  <c r="B58" i="9"/>
  <c r="B59" i="9"/>
  <c r="D59" i="9"/>
  <c r="B60" i="9"/>
  <c r="B65" i="9"/>
  <c r="B66" i="9"/>
  <c r="D66" i="9"/>
  <c r="B17" i="3" s="1"/>
  <c r="B67" i="9"/>
  <c r="D67" i="9"/>
  <c r="B18" i="3" s="1"/>
  <c r="B68" i="9"/>
  <c r="D68" i="9"/>
  <c r="B19" i="3" s="1"/>
  <c r="B69" i="9"/>
  <c r="D69" i="9"/>
  <c r="B20" i="3" s="1"/>
  <c r="B70" i="9"/>
  <c r="D70" i="9"/>
  <c r="B21" i="3" s="1"/>
  <c r="B71" i="9"/>
  <c r="D71" i="9"/>
  <c r="B22" i="3" s="1"/>
  <c r="D85" i="9"/>
  <c r="D86" i="9" s="1"/>
  <c r="D87" i="9" s="1"/>
  <c r="D88" i="9"/>
  <c r="E93" i="9"/>
  <c r="E95" i="9" s="1"/>
  <c r="D94" i="9"/>
  <c r="F101" i="9"/>
  <c r="D102" i="9"/>
  <c r="E103" i="9"/>
  <c r="F103" i="9"/>
  <c r="B2" i="2"/>
  <c r="B2" i="1" s="1"/>
  <c r="B5" i="2"/>
  <c r="C5" i="2" s="1"/>
  <c r="D5" i="2" s="1"/>
  <c r="B8" i="2"/>
  <c r="C8" i="2"/>
  <c r="B23" i="2"/>
  <c r="D23" i="2"/>
  <c r="D28" i="2" s="1"/>
  <c r="B28" i="2"/>
  <c r="B41" i="2"/>
  <c r="C41" i="2"/>
  <c r="D41" i="2"/>
  <c r="B48" i="2"/>
  <c r="B26" i="1" s="1"/>
  <c r="B27" i="1" s="1"/>
  <c r="C48" i="2"/>
  <c r="C26" i="1" s="1"/>
  <c r="C27" i="1" s="1"/>
  <c r="D48" i="2"/>
  <c r="D26" i="1" s="1"/>
  <c r="D27" i="1" s="1"/>
  <c r="F34" i="9" l="1"/>
  <c r="B93" i="6"/>
  <c r="B92" i="11" s="1"/>
  <c r="C92" i="11"/>
  <c r="I57" i="4"/>
  <c r="C86" i="6"/>
  <c r="D86" i="6"/>
  <c r="D9" i="3"/>
  <c r="D8" i="2"/>
  <c r="D9" i="6"/>
  <c r="B20" i="6"/>
  <c r="G53" i="4" s="1"/>
  <c r="D57" i="11"/>
  <c r="E45" i="9"/>
  <c r="E56" i="9" s="1"/>
  <c r="E44" i="9"/>
  <c r="F33" i="9"/>
  <c r="B9" i="3"/>
  <c r="B10" i="3" s="1"/>
  <c r="D73" i="11"/>
  <c r="C88" i="11"/>
  <c r="C58" i="11"/>
  <c r="B12" i="2"/>
  <c r="B9" i="1"/>
  <c r="B26" i="3" s="1"/>
  <c r="F57" i="4"/>
  <c r="E38" i="9"/>
  <c r="E18" i="9"/>
  <c r="D82" i="9"/>
  <c r="G58" i="4"/>
  <c r="B18" i="1"/>
  <c r="C85" i="11"/>
  <c r="E87" i="9"/>
  <c r="C42" i="2" s="1"/>
  <c r="C26" i="3"/>
  <c r="C12" i="2"/>
  <c r="C9" i="1"/>
  <c r="C12" i="1" s="1"/>
  <c r="E59" i="9"/>
  <c r="E70" i="9" s="1"/>
  <c r="C21" i="3" s="1"/>
  <c r="E55" i="9"/>
  <c r="F36" i="9"/>
  <c r="C44" i="3"/>
  <c r="B19" i="6"/>
  <c r="B14" i="11"/>
  <c r="D103" i="9"/>
  <c r="D104" i="9"/>
  <c r="E100" i="9" s="1"/>
  <c r="E102" i="9" s="1"/>
  <c r="E104" i="9" s="1"/>
  <c r="F100" i="9" s="1"/>
  <c r="F102" i="9" s="1"/>
  <c r="F104" i="9" s="1"/>
  <c r="D95" i="9"/>
  <c r="D96" i="9" s="1"/>
  <c r="E84" i="9"/>
  <c r="E86" i="9" s="1"/>
  <c r="E47" i="9"/>
  <c r="E58" i="9" s="1"/>
  <c r="E46" i="9"/>
  <c r="E57" i="9" s="1"/>
  <c r="F35" i="9"/>
  <c r="B39" i="11"/>
  <c r="B33" i="3"/>
  <c r="B37" i="3" s="1"/>
  <c r="B17" i="6" s="1"/>
  <c r="B11" i="1"/>
  <c r="F32" i="9"/>
  <c r="E40" i="9"/>
  <c r="C8" i="6"/>
  <c r="C9" i="11"/>
  <c r="C7" i="6"/>
  <c r="C7" i="11" s="1"/>
  <c r="H52" i="4"/>
  <c r="D92" i="11"/>
  <c r="B66" i="11"/>
  <c r="I56" i="4"/>
  <c r="D33" i="3"/>
  <c r="D37" i="3" s="1"/>
  <c r="D17" i="6" s="1"/>
  <c r="D11" i="1"/>
  <c r="E48" i="9"/>
  <c r="F37" i="9"/>
  <c r="D40" i="9"/>
  <c r="D43" i="9"/>
  <c r="G56" i="4"/>
  <c r="F56" i="4" s="1"/>
  <c r="C67" i="11"/>
  <c r="C20" i="11"/>
  <c r="C44" i="11" s="1"/>
  <c r="B2" i="11"/>
  <c r="B2" i="6"/>
  <c r="E92" i="9" l="1"/>
  <c r="E94" i="9" s="1"/>
  <c r="E96" i="9" s="1"/>
  <c r="B49" i="3"/>
  <c r="B14" i="6"/>
  <c r="F56" i="9"/>
  <c r="F67" i="9" s="1"/>
  <c r="D18" i="3" s="1"/>
  <c r="E67" i="9"/>
  <c r="C18" i="3" s="1"/>
  <c r="F57" i="9"/>
  <c r="F68" i="9" s="1"/>
  <c r="D19" i="3" s="1"/>
  <c r="E68" i="9"/>
  <c r="C19" i="3" s="1"/>
  <c r="E69" i="9"/>
  <c r="C20" i="3" s="1"/>
  <c r="D26" i="3"/>
  <c r="D9" i="1"/>
  <c r="D12" i="1" s="1"/>
  <c r="D12" i="2"/>
  <c r="D51" i="9"/>
  <c r="B45" i="2" s="1"/>
  <c r="D54" i="9"/>
  <c r="C11" i="6"/>
  <c r="C11" i="11" s="1"/>
  <c r="E66" i="9"/>
  <c r="C17" i="3" s="1"/>
  <c r="F52" i="4"/>
  <c r="H7" i="4"/>
  <c r="C113" i="6" s="1"/>
  <c r="C112" i="11" s="1"/>
  <c r="C43" i="2"/>
  <c r="C87" i="11"/>
  <c r="C83" i="11"/>
  <c r="C81" i="11"/>
  <c r="C15" i="11"/>
  <c r="D17" i="1"/>
  <c r="D18" i="1" s="1"/>
  <c r="D20" i="6"/>
  <c r="I53" i="4" s="1"/>
  <c r="F45" i="9"/>
  <c r="F46" i="9"/>
  <c r="D8" i="6"/>
  <c r="D9" i="11"/>
  <c r="I52" i="4"/>
  <c r="D7" i="6"/>
  <c r="D7" i="11" s="1"/>
  <c r="F48" i="9"/>
  <c r="F59" i="9" s="1"/>
  <c r="F70" i="9" s="1"/>
  <c r="D21" i="3" s="1"/>
  <c r="F18" i="9"/>
  <c r="F82" i="9" s="1"/>
  <c r="G82" i="9" s="1"/>
  <c r="H82" i="9" s="1"/>
  <c r="E82" i="9"/>
  <c r="C17" i="1"/>
  <c r="C18" i="1" s="1"/>
  <c r="C29" i="1" s="1"/>
  <c r="C20" i="6"/>
  <c r="H53" i="4" s="1"/>
  <c r="F53" i="4" s="1"/>
  <c r="B88" i="11"/>
  <c r="E88" i="9"/>
  <c r="D44" i="3"/>
  <c r="C19" i="6"/>
  <c r="C14" i="11"/>
  <c r="C14" i="6"/>
  <c r="F38" i="9"/>
  <c r="E49" i="9"/>
  <c r="E60" i="9" s="1"/>
  <c r="C74" i="11"/>
  <c r="B42" i="2"/>
  <c r="F43" i="9"/>
  <c r="D107" i="6"/>
  <c r="D106" i="11"/>
  <c r="D88" i="11"/>
  <c r="D74" i="11" s="1"/>
  <c r="G100" i="9"/>
  <c r="G102" i="9" s="1"/>
  <c r="G103" i="9"/>
  <c r="B43" i="2"/>
  <c r="G7" i="4"/>
  <c r="B113" i="6" s="1"/>
  <c r="B112" i="11" s="1"/>
  <c r="F44" i="9"/>
  <c r="F55" i="9" s="1"/>
  <c r="F66" i="9" s="1"/>
  <c r="D17" i="3" s="1"/>
  <c r="C8" i="11"/>
  <c r="H58" i="4"/>
  <c r="D106" i="6"/>
  <c r="D105" i="11"/>
  <c r="F47" i="9"/>
  <c r="F58" i="9" s="1"/>
  <c r="F69" i="9" s="1"/>
  <c r="D20" i="3" s="1"/>
  <c r="B12" i="1"/>
  <c r="B11" i="3"/>
  <c r="B44" i="2"/>
  <c r="D102" i="11" l="1"/>
  <c r="D103" i="6"/>
  <c r="F54" i="4"/>
  <c r="F49" i="9"/>
  <c r="F51" i="9" s="1"/>
  <c r="D45" i="2" s="1"/>
  <c r="B83" i="11"/>
  <c r="B58" i="11"/>
  <c r="B15" i="11"/>
  <c r="B87" i="11"/>
  <c r="B74" i="11"/>
  <c r="B85" i="11"/>
  <c r="B81" i="11"/>
  <c r="B47" i="2"/>
  <c r="B67" i="11"/>
  <c r="I7" i="4"/>
  <c r="D113" i="6" s="1"/>
  <c r="D112" i="11" s="1"/>
  <c r="G104" i="9"/>
  <c r="D102" i="6"/>
  <c r="D101" i="11"/>
  <c r="D29" i="1"/>
  <c r="D11" i="6"/>
  <c r="D11" i="11" s="1"/>
  <c r="C8" i="3"/>
  <c r="C10" i="3" s="1"/>
  <c r="D58" i="11"/>
  <c r="D14" i="6"/>
  <c r="E51" i="9"/>
  <c r="C45" i="2" s="1"/>
  <c r="F40" i="9"/>
  <c r="B18" i="6"/>
  <c r="B13" i="11" s="1"/>
  <c r="B11" i="6"/>
  <c r="B11" i="11" s="1"/>
  <c r="B29" i="1"/>
  <c r="B32" i="1" s="1"/>
  <c r="D67" i="11"/>
  <c r="D85" i="11"/>
  <c r="D81" i="11"/>
  <c r="D15" i="11"/>
  <c r="D83" i="11"/>
  <c r="D87" i="11"/>
  <c r="I58" i="4"/>
  <c r="F58" i="4" s="1"/>
  <c r="D8" i="11"/>
  <c r="D19" i="6"/>
  <c r="D14" i="11"/>
  <c r="E71" i="9"/>
  <c r="C22" i="3" s="1"/>
  <c r="C49" i="3"/>
  <c r="F84" i="9"/>
  <c r="F86" i="9" s="1"/>
  <c r="F88" i="9" s="1"/>
  <c r="F87" i="9"/>
  <c r="D42" i="2" s="1"/>
  <c r="D43" i="2" s="1"/>
  <c r="E54" i="9"/>
  <c r="D62" i="9"/>
  <c r="D65" i="9"/>
  <c r="F92" i="9"/>
  <c r="F94" i="9" s="1"/>
  <c r="F95" i="9"/>
  <c r="E62" i="9" l="1"/>
  <c r="F54" i="9"/>
  <c r="E65" i="9"/>
  <c r="F60" i="9"/>
  <c r="F71" i="9" s="1"/>
  <c r="D22" i="3" s="1"/>
  <c r="H100" i="9"/>
  <c r="H102" i="9" s="1"/>
  <c r="H104" i="9" s="1"/>
  <c r="H103" i="9"/>
  <c r="B27" i="3"/>
  <c r="B30" i="3" s="1"/>
  <c r="C31" i="1"/>
  <c r="C32" i="1" s="1"/>
  <c r="B12" i="6"/>
  <c r="D108" i="6"/>
  <c r="D107" i="11"/>
  <c r="C11" i="3"/>
  <c r="C44" i="2"/>
  <c r="C47" i="2" s="1"/>
  <c r="D103" i="11"/>
  <c r="D104" i="6"/>
  <c r="C18" i="6"/>
  <c r="C13" i="11" s="1"/>
  <c r="F96" i="9"/>
  <c r="G34" i="4"/>
  <c r="B124" i="6" s="1"/>
  <c r="B123" i="11" s="1"/>
  <c r="B50" i="2"/>
  <c r="B16" i="3"/>
  <c r="B23" i="3" s="1"/>
  <c r="D73" i="9"/>
  <c r="D8" i="3" l="1"/>
  <c r="D10" i="3" s="1"/>
  <c r="G10" i="4"/>
  <c r="B114" i="6" s="1"/>
  <c r="B113" i="11" s="1"/>
  <c r="B52" i="2"/>
  <c r="B54" i="2" s="1"/>
  <c r="B10" i="6"/>
  <c r="B10" i="11" s="1"/>
  <c r="F62" i="9"/>
  <c r="F65" i="9"/>
  <c r="C50" i="2"/>
  <c r="H34" i="4"/>
  <c r="C124" i="6" s="1"/>
  <c r="C123" i="11" s="1"/>
  <c r="G92" i="9"/>
  <c r="G94" i="9" s="1"/>
  <c r="G95" i="9"/>
  <c r="C16" i="3"/>
  <c r="C23" i="3" s="1"/>
  <c r="C16" i="6" s="1"/>
  <c r="E73" i="9"/>
  <c r="C27" i="3"/>
  <c r="C30" i="3" s="1"/>
  <c r="C12" i="6"/>
  <c r="D31" i="1"/>
  <c r="D32" i="1" s="1"/>
  <c r="B39" i="3"/>
  <c r="B15" i="6"/>
  <c r="B12" i="11" s="1"/>
  <c r="G22" i="4"/>
  <c r="B119" i="6" s="1"/>
  <c r="B118" i="11" s="1"/>
  <c r="G25" i="4"/>
  <c r="B120" i="6" s="1"/>
  <c r="B119" i="11" s="1"/>
  <c r="B16" i="6"/>
  <c r="B40" i="3"/>
  <c r="D49" i="3"/>
  <c r="C39" i="3" l="1"/>
  <c r="H22" i="4"/>
  <c r="C119" i="6" s="1"/>
  <c r="C118" i="11" s="1"/>
  <c r="C15" i="6"/>
  <c r="C12" i="11" s="1"/>
  <c r="H25" i="4"/>
  <c r="C120" i="6" s="1"/>
  <c r="C119" i="11" s="1"/>
  <c r="D18" i="6"/>
  <c r="D13" i="11" s="1"/>
  <c r="B57" i="2"/>
  <c r="B59" i="2" s="1"/>
  <c r="G46" i="4"/>
  <c r="B129" i="6" s="1"/>
  <c r="B128" i="11" s="1"/>
  <c r="G40" i="4"/>
  <c r="B127" i="6" s="1"/>
  <c r="B126" i="11" s="1"/>
  <c r="F73" i="9"/>
  <c r="D16" i="3"/>
  <c r="D23" i="3" s="1"/>
  <c r="D16" i="6" s="1"/>
  <c r="G16" i="4"/>
  <c r="B116" i="6" s="1"/>
  <c r="B115" i="11" s="1"/>
  <c r="G13" i="4"/>
  <c r="B115" i="6" s="1"/>
  <c r="B114" i="11" s="1"/>
  <c r="G96" i="9"/>
  <c r="C40" i="3"/>
  <c r="D27" i="3"/>
  <c r="D30" i="3" s="1"/>
  <c r="D12" i="6"/>
  <c r="C10" i="6"/>
  <c r="C10" i="11" s="1"/>
  <c r="C52" i="2"/>
  <c r="C54" i="2" s="1"/>
  <c r="H10" i="4"/>
  <c r="C114" i="6" s="1"/>
  <c r="C113" i="11" s="1"/>
  <c r="D11" i="3"/>
  <c r="D44" i="2"/>
  <c r="D47" i="2" s="1"/>
  <c r="B46" i="3" l="1"/>
  <c r="B47" i="3" s="1"/>
  <c r="C58" i="2"/>
  <c r="H40" i="4"/>
  <c r="C127" i="6" s="1"/>
  <c r="C126" i="11" s="1"/>
  <c r="C57" i="2"/>
  <c r="C59" i="2" s="1"/>
  <c r="H46" i="4"/>
  <c r="C129" i="6" s="1"/>
  <c r="C128" i="11" s="1"/>
  <c r="D50" i="2"/>
  <c r="I34" i="4"/>
  <c r="D124" i="6" s="1"/>
  <c r="D123" i="11" s="1"/>
  <c r="H95" i="9"/>
  <c r="H92" i="9"/>
  <c r="H94" i="9" s="1"/>
  <c r="I25" i="4"/>
  <c r="D120" i="6" s="1"/>
  <c r="D119" i="11" s="1"/>
  <c r="D39" i="3"/>
  <c r="D40" i="3" s="1"/>
  <c r="I22" i="4"/>
  <c r="D119" i="6" s="1"/>
  <c r="D118" i="11" s="1"/>
  <c r="D15" i="6"/>
  <c r="D12" i="11" s="1"/>
  <c r="H16" i="4"/>
  <c r="C116" i="6" s="1"/>
  <c r="C115" i="11" s="1"/>
  <c r="H13" i="4"/>
  <c r="C115" i="6" s="1"/>
  <c r="C114" i="11" s="1"/>
  <c r="I16" i="4" l="1"/>
  <c r="D116" i="6" s="1"/>
  <c r="D115" i="11" s="1"/>
  <c r="I13" i="4"/>
  <c r="D115" i="6" s="1"/>
  <c r="D114" i="11" s="1"/>
  <c r="I10" i="4"/>
  <c r="D114" i="6" s="1"/>
  <c r="D113" i="11" s="1"/>
  <c r="D52" i="2"/>
  <c r="D54" i="2" s="1"/>
  <c r="D10" i="6"/>
  <c r="D10" i="11" s="1"/>
  <c r="F55" i="4"/>
  <c r="D58" i="2"/>
  <c r="C46" i="3"/>
  <c r="C47" i="3" s="1"/>
  <c r="H96" i="9"/>
  <c r="B53" i="3"/>
  <c r="G31" i="4"/>
  <c r="B123" i="6" s="1"/>
  <c r="B122" i="11" s="1"/>
  <c r="G43" i="4"/>
  <c r="B128" i="6" s="1"/>
  <c r="B127" i="11" s="1"/>
  <c r="I40" i="4" l="1"/>
  <c r="D127" i="6" s="1"/>
  <c r="D126" i="11" s="1"/>
  <c r="D57" i="2"/>
  <c r="D59" i="2" s="1"/>
  <c r="D46" i="3" s="1"/>
  <c r="D47" i="3" s="1"/>
  <c r="I43" i="4"/>
  <c r="D128" i="6" s="1"/>
  <c r="D127" i="11" s="1"/>
  <c r="I46" i="4"/>
  <c r="D129" i="6" s="1"/>
  <c r="D128" i="11" s="1"/>
  <c r="D104" i="11"/>
  <c r="D105" i="6"/>
  <c r="B16" i="11"/>
  <c r="B21" i="6"/>
  <c r="G49" i="4"/>
  <c r="B130" i="6" s="1"/>
  <c r="B129" i="11" s="1"/>
  <c r="B55" i="3"/>
  <c r="C53" i="3"/>
  <c r="H31" i="4"/>
  <c r="C123" i="6" s="1"/>
  <c r="C122" i="11" s="1"/>
  <c r="H43" i="4"/>
  <c r="C128" i="6" s="1"/>
  <c r="C127" i="11" s="1"/>
  <c r="C16" i="11" l="1"/>
  <c r="C21" i="6"/>
  <c r="H49" i="4"/>
  <c r="C130" i="6" s="1"/>
  <c r="C129" i="11" s="1"/>
  <c r="C55" i="3"/>
  <c r="D53" i="3"/>
  <c r="I31" i="4"/>
  <c r="D123" i="6" s="1"/>
  <c r="D122" i="11" s="1"/>
  <c r="D21" i="6" l="1"/>
  <c r="D16" i="11"/>
  <c r="I49" i="4"/>
  <c r="D130" i="6" s="1"/>
  <c r="D129" i="11" s="1"/>
  <c r="D55" i="3"/>
</calcChain>
</file>

<file path=xl/comments1.xml><?xml version="1.0" encoding="utf-8"?>
<comments xmlns="http://schemas.openxmlformats.org/spreadsheetml/2006/main">
  <authors>
    <author>Multimedia Development Corp.</author>
  </authors>
  <commentList>
    <comment ref="A4" authorId="0" shapeId="0">
      <text>
        <r>
          <rPr>
            <sz val="8"/>
            <color indexed="81"/>
            <rFont val="Tahoma"/>
            <family val="2"/>
          </rPr>
          <t>The projected figures for sales, net profit (loss) before tax, net operating cash flow ant the R&amp;D are on annual basis, whereby those for assets, paid-up capital, liabilities and the networth are cumulative figures over the projected three years period.</t>
        </r>
      </text>
    </comment>
    <comment ref="A9" authorId="0" shapeId="0">
      <text>
        <r>
          <rPr>
            <sz val="8"/>
            <color indexed="81"/>
            <rFont val="Tahoma"/>
            <family val="2"/>
          </rPr>
          <t>Sales are defined as proceeds which is derived from the provision of goods and/or services falling within the company's qualified MSC activities. It is further classified as Local (sold domestically in Malaysia) and/or Export (sold overseas).</t>
        </r>
      </text>
    </comment>
    <comment ref="A11" authorId="0" shapeId="0">
      <text>
        <r>
          <rPr>
            <sz val="8"/>
            <color indexed="81"/>
            <rFont val="Tahoma"/>
            <family val="2"/>
          </rPr>
          <t>Net Operating Cash Flow is defined as the net amount of cash flowing in and out of the business from operating activities before any financing and investing activities being accounted for during the prescribed period to support the qualified MSC activities.</t>
        </r>
      </text>
    </comment>
    <comment ref="A12" authorId="0" shapeId="0">
      <text>
        <r>
          <rPr>
            <sz val="8"/>
            <color indexed="81"/>
            <rFont val="Tahoma"/>
            <family val="2"/>
          </rPr>
          <t xml:space="preserve">Liquid Assets are ddefined as cash or bank balance at the year end and part of the Current Assets.
</t>
        </r>
      </text>
    </comment>
    <comment ref="A13" authorId="0" shapeId="0">
      <text>
        <r>
          <rPr>
            <sz val="8"/>
            <color indexed="81"/>
            <rFont val="Tahoma"/>
            <family val="2"/>
          </rPr>
          <t xml:space="preserve">Stocks is defined as the goods and material purchased to resell at a profit for the company's qualified MSC activities. </t>
        </r>
      </text>
    </comment>
    <comment ref="A14" authorId="0" shapeId="0">
      <text>
        <r>
          <rPr>
            <sz val="8"/>
            <color indexed="81"/>
            <rFont val="Tahoma"/>
            <family val="2"/>
          </rPr>
          <t>Trade Debtors is defined as receivables arise as a result of the process selling products or services on terms that allow delivery prior to the collection of cash.</t>
        </r>
      </text>
    </comment>
    <comment ref="A15" authorId="0" shapeId="0">
      <text>
        <r>
          <rPr>
            <sz val="8"/>
            <color indexed="81"/>
            <rFont val="Tahoma"/>
            <family val="2"/>
          </rPr>
          <t xml:space="preserve">Current Assets are those assets which not fixed assets or investments. It consists of cash and bank, stocks, trade and non-trade debtors, prepayments and other current assets. </t>
        </r>
      </text>
    </comment>
    <comment ref="A16" authorId="0" shapeId="0">
      <text>
        <r>
          <rPr>
            <sz val="8"/>
            <color indexed="81"/>
            <rFont val="Tahoma"/>
            <family val="2"/>
          </rPr>
          <t xml:space="preserve">Fixed Assets represent the acquisition of physical assets which life exceeds one year for the qualified MSC activities which include land and building, machinery and equipment, furniture &amp; fixtures, leasehold improvements and other related assets.
</t>
        </r>
      </text>
    </comment>
    <comment ref="A17" authorId="0" shapeId="0">
      <text>
        <r>
          <rPr>
            <sz val="8"/>
            <color indexed="81"/>
            <rFont val="Tahoma"/>
            <family val="2"/>
          </rPr>
          <t>Current Liabilities is defined as short term financial resources acquired for the use and support of operations, expansions or development of the qualified MSC activities.</t>
        </r>
      </text>
    </comment>
    <comment ref="A18" authorId="0" shapeId="0">
      <text>
        <r>
          <rPr>
            <sz val="8"/>
            <color indexed="81"/>
            <rFont val="Tahoma"/>
            <family val="2"/>
          </rPr>
          <t>Long Term Liability is defined as long term financial resources acquired (more than a year) for the use and suppor of operations, expansions and development of the qualified MSC activities.</t>
        </r>
      </text>
    </comment>
    <comment ref="A20" authorId="0" shapeId="0">
      <text>
        <r>
          <rPr>
            <sz val="8"/>
            <color indexed="81"/>
            <rFont val="Tahoma"/>
            <family val="2"/>
          </rPr>
          <t xml:space="preserve">Research and Development refers to expenses towards the development of MSC activities.
 </t>
        </r>
      </text>
    </comment>
    <comment ref="A23" authorId="0" shapeId="0">
      <text>
        <r>
          <rPr>
            <sz val="8"/>
            <color indexed="81"/>
            <rFont val="Tahoma"/>
            <family val="2"/>
          </rPr>
          <t xml:space="preserve">Please adjust the items according to the nature of your company business. This table has been automatically linked to the P&amp;L.
</t>
        </r>
      </text>
    </comment>
    <comment ref="A47" authorId="0" shapeId="0">
      <text>
        <r>
          <rPr>
            <sz val="8"/>
            <color indexed="81"/>
            <rFont val="Tahoma"/>
            <family val="2"/>
          </rPr>
          <t>This is the planned R&amp;D expenses that the company intended to spend each year to undertake the R&amp;D activities. The projection assumed that the software and hardware acquired and prototyping costs in this table to be capitalised in the Balance Sheet and subsequently amortised at percentage prescribed in "Notes" tab. Meanwhile, the other R&amp;D expenses will be expensed-off in the P&amp;L during the year they incurred.</t>
        </r>
      </text>
    </comment>
    <comment ref="A50" authorId="0" shapeId="0">
      <text>
        <r>
          <rPr>
            <sz val="8"/>
            <color indexed="81"/>
            <rFont val="Tahoma"/>
            <family val="2"/>
          </rPr>
          <t xml:space="preserve">Please insert the annual salary for R&amp;D staff only inclusive of annual increment. Please note that you may change the staff designation to suit your company needs. However, the staff designation have to tally back to the Knowledge Worker table.
</t>
        </r>
      </text>
    </comment>
  </commentList>
</comments>
</file>

<file path=xl/comments2.xml><?xml version="1.0" encoding="utf-8"?>
<comments xmlns="http://schemas.openxmlformats.org/spreadsheetml/2006/main">
  <authors>
    <author>Multimedia Development Corp.</author>
  </authors>
  <commentList>
    <comment ref="A8" authorId="0" shapeId="0">
      <text>
        <r>
          <rPr>
            <sz val="8"/>
            <color indexed="81"/>
            <rFont val="Tahoma"/>
            <family val="2"/>
          </rPr>
          <t>Sales are defined as proceeds which is derived from the provision of goods and/or services falling within the company's qualified MSC activities. It is further classified as Local (sold domestically in Malaysia) and/or Export (sold overseas).</t>
        </r>
      </text>
    </comment>
    <comment ref="A10" authorId="0" shapeId="0">
      <text>
        <r>
          <rPr>
            <sz val="8"/>
            <color indexed="81"/>
            <rFont val="Tahoma"/>
            <family val="2"/>
          </rPr>
          <t>This is the direct costs incurred in generating the sales. Please advise the component of it.</t>
        </r>
      </text>
    </comment>
    <comment ref="A19" authorId="0" shapeId="0">
      <text>
        <r>
          <rPr>
            <sz val="8"/>
            <color indexed="81"/>
            <rFont val="Tahoma"/>
            <family val="2"/>
          </rPr>
          <t xml:space="preserve">Please provide us with the assumptions used to derived the rental figures. </t>
        </r>
      </text>
    </comment>
    <comment ref="A20" authorId="0" shapeId="0">
      <text>
        <r>
          <rPr>
            <sz val="8"/>
            <color indexed="81"/>
            <rFont val="Tahoma"/>
            <family val="2"/>
          </rPr>
          <t>Please insert the annual salary for non-R&amp;D staff only. For R&amp;D staff salary, please refer to Table F3 in "Financial Summary" tab.</t>
        </r>
      </text>
    </comment>
    <comment ref="A23" authorId="0" shapeId="0">
      <text>
        <r>
          <rPr>
            <sz val="8"/>
            <color indexed="81"/>
            <rFont val="Tahoma"/>
            <family val="2"/>
          </rPr>
          <t xml:space="preserve">Automatically calculated. This is for the R&amp;D expenses which are not capitalised in the Balance Sheet.
</t>
        </r>
      </text>
    </comment>
    <comment ref="A24" authorId="0" shapeId="0">
      <text>
        <r>
          <rPr>
            <sz val="8"/>
            <color indexed="81"/>
            <rFont val="Tahoma"/>
            <family val="2"/>
          </rPr>
          <t xml:space="preserve">Please change the discription of the item.
</t>
        </r>
      </text>
    </comment>
    <comment ref="A25" authorId="0" shapeId="0">
      <text>
        <r>
          <rPr>
            <sz val="8"/>
            <color indexed="81"/>
            <rFont val="Tahoma"/>
            <family val="2"/>
          </rPr>
          <t xml:space="preserve">Please change the discription of the item.
</t>
        </r>
      </text>
    </comment>
    <comment ref="A26" authorId="0" shapeId="0">
      <text>
        <r>
          <rPr>
            <sz val="8"/>
            <color indexed="81"/>
            <rFont val="Tahoma"/>
            <family val="2"/>
          </rPr>
          <t xml:space="preserve">Please change the discription of the item.
</t>
        </r>
      </text>
    </comment>
    <comment ref="A33" authorId="0" shapeId="0">
      <text>
        <r>
          <rPr>
            <sz val="8"/>
            <color indexed="81"/>
            <rFont val="Tahoma"/>
            <family val="2"/>
          </rPr>
          <t>Please insert the annual salary for non-R&amp;D staff only. For R&amp;D staff salary, please refer to Table F3 in "Financial Summary" tab.</t>
        </r>
      </text>
    </comment>
    <comment ref="A37" authorId="0" shapeId="0">
      <text>
        <r>
          <rPr>
            <sz val="8"/>
            <color indexed="81"/>
            <rFont val="Tahoma"/>
            <family val="2"/>
          </rPr>
          <t xml:space="preserve">Please change the discription of the item.
</t>
        </r>
      </text>
    </comment>
    <comment ref="A38" authorId="0" shapeId="0">
      <text>
        <r>
          <rPr>
            <sz val="8"/>
            <color indexed="81"/>
            <rFont val="Tahoma"/>
            <family val="2"/>
          </rPr>
          <t xml:space="preserve">Please change the discription of the item.
</t>
        </r>
      </text>
    </comment>
    <comment ref="A39" authorId="0" shapeId="0">
      <text>
        <r>
          <rPr>
            <sz val="8"/>
            <color indexed="81"/>
            <rFont val="Tahoma"/>
            <family val="2"/>
          </rPr>
          <t xml:space="preserve">Please change the discription of the item.
</t>
        </r>
      </text>
    </comment>
    <comment ref="A44" authorId="0" shapeId="0">
      <text>
        <r>
          <rPr>
            <sz val="8"/>
            <color indexed="81"/>
            <rFont val="Tahoma"/>
            <family val="2"/>
          </rPr>
          <t xml:space="preserve">Please insert the amortisation rate for the capitalised R&amp;D expenses in "Notes2".
</t>
        </r>
      </text>
    </comment>
    <comment ref="A45" authorId="0" shapeId="0">
      <text>
        <r>
          <rPr>
            <sz val="8"/>
            <color indexed="81"/>
            <rFont val="Tahoma"/>
            <family val="2"/>
          </rPr>
          <t>Please insert the depreciation rate for each class of fixed assets in "Notes2".</t>
        </r>
      </text>
    </comment>
    <comment ref="A48" authorId="0" shapeId="0">
      <text>
        <r>
          <rPr>
            <sz val="8"/>
            <color indexed="81"/>
            <rFont val="Tahoma"/>
            <family val="2"/>
          </rPr>
          <t>Please insert the interest rate in "Notes2".</t>
        </r>
      </text>
    </comment>
    <comment ref="A50" authorId="0" shapeId="0">
      <text>
        <r>
          <rPr>
            <sz val="8"/>
            <color indexed="81"/>
            <rFont val="Tahoma"/>
            <family val="2"/>
          </rPr>
          <t>Profit / (Loss) before Tax is defined as profit or loss on qualified MSC activities before corporate taxation.</t>
        </r>
      </text>
    </comment>
    <comment ref="A51" authorId="0" shapeId="0">
      <text>
        <r>
          <rPr>
            <sz val="8"/>
            <color indexed="81"/>
            <rFont val="Tahoma"/>
            <family val="2"/>
          </rPr>
          <t xml:space="preserve">For the MSC status application, the tax rate is assumed at 0% as the company will be exempted from corporate tax.
</t>
        </r>
      </text>
    </comment>
    <comment ref="A55" authorId="0" shapeId="0">
      <text>
        <r>
          <rPr>
            <sz val="8"/>
            <color indexed="81"/>
            <rFont val="Tahoma"/>
            <family val="2"/>
          </rPr>
          <t>Please insert the double entry in the Cash Flow under "Dividend Paid".</t>
        </r>
      </text>
    </comment>
  </commentList>
</comments>
</file>

<file path=xl/comments3.xml><?xml version="1.0" encoding="utf-8"?>
<comments xmlns="http://schemas.openxmlformats.org/spreadsheetml/2006/main">
  <authors>
    <author>Multimedia Development Corp.</author>
  </authors>
  <commentList>
    <comment ref="A11" authorId="0" shapeId="0">
      <text>
        <r>
          <rPr>
            <sz val="8"/>
            <color indexed="81"/>
            <rFont val="Tahoma"/>
            <family val="2"/>
          </rPr>
          <t>This is the net amount after amortisation of software, hardware and prototyping as listed in Table F3 in "Financial Summary" tab. Please insert the amortisation rate in "Notes" tab.</t>
        </r>
      </text>
    </comment>
    <comment ref="A15" authorId="0" shapeId="0">
      <text>
        <r>
          <rPr>
            <sz val="8"/>
            <color indexed="81"/>
            <rFont val="Tahoma"/>
            <family val="2"/>
          </rPr>
          <t>For non-R&amp;D assets only. Please change the items (in "Notes2" tab) to be more reflective of your business proposal.</t>
        </r>
      </text>
    </comment>
    <comment ref="A26" authorId="0" shapeId="0">
      <text>
        <r>
          <rPr>
            <sz val="8"/>
            <color indexed="81"/>
            <rFont val="Tahoma"/>
            <family val="2"/>
          </rPr>
          <t>Please insert the credit term period in "Notes2".</t>
        </r>
      </text>
    </comment>
    <comment ref="A28" authorId="0" shapeId="0">
      <text>
        <r>
          <rPr>
            <sz val="8"/>
            <color indexed="81"/>
            <rFont val="Tahoma"/>
            <family val="2"/>
          </rPr>
          <t>Please ensure correct double entry is made for this transaction. If you need assistance to use this section, please call our Financial Analyst.</t>
        </r>
      </text>
    </comment>
    <comment ref="A29" authorId="0" shapeId="0">
      <text>
        <r>
          <rPr>
            <sz val="8"/>
            <color indexed="81"/>
            <rFont val="Tahoma"/>
            <family val="2"/>
          </rPr>
          <t>Please ensure correct double entry is made for this transaction. If you need assistance to use this section, please call our Financial Analyst.</t>
        </r>
      </text>
    </comment>
    <comment ref="A33" authorId="0" shapeId="0">
      <text>
        <r>
          <rPr>
            <sz val="8"/>
            <color indexed="81"/>
            <rFont val="Tahoma"/>
            <family val="2"/>
          </rPr>
          <t xml:space="preserve">Please insert the credit term period in "Notes2".
</t>
        </r>
      </text>
    </comment>
    <comment ref="A34" authorId="0" shapeId="0">
      <text>
        <r>
          <rPr>
            <sz val="8"/>
            <color indexed="81"/>
            <rFont val="Tahoma"/>
            <family val="2"/>
          </rPr>
          <t xml:space="preserve">Please insert the credit term period in "Notes2".
</t>
        </r>
      </text>
    </comment>
    <comment ref="A35" authorId="0" shapeId="0">
      <text>
        <r>
          <rPr>
            <sz val="8"/>
            <color indexed="81"/>
            <rFont val="Tahoma"/>
            <family val="2"/>
          </rPr>
          <t>Please ensure correct double entry is made for this transaction. If you need assistance to use this section, please call our Financial Analyst.</t>
        </r>
      </text>
    </comment>
    <comment ref="A36" authorId="0" shapeId="0">
      <text>
        <r>
          <rPr>
            <sz val="8"/>
            <color indexed="81"/>
            <rFont val="Tahoma"/>
            <family val="2"/>
          </rPr>
          <t>Please ensure correct double entry is made for this transaction. If you need assistance to use this section, please call our Financial Analyst.</t>
        </r>
      </text>
    </comment>
    <comment ref="A49" authorId="0" shapeId="0">
      <text>
        <r>
          <rPr>
            <sz val="8"/>
            <color indexed="81"/>
            <rFont val="Tahoma"/>
            <family val="2"/>
          </rPr>
          <t>Please ensure correct double entry is made for this transaction. If you need assistance to use this section, please call our Financial Analyst.</t>
        </r>
      </text>
    </comment>
  </commentList>
</comments>
</file>

<file path=xl/comments4.xml><?xml version="1.0" encoding="utf-8"?>
<comments xmlns="http://schemas.openxmlformats.org/spreadsheetml/2006/main">
  <authors>
    <author>Multimedia Development Corp.</author>
    <author>Mohd. Zaffri Basir</author>
  </authors>
  <commentList>
    <comment ref="A12" authorId="0" shapeId="0">
      <text>
        <r>
          <rPr>
            <sz val="8"/>
            <color indexed="81"/>
            <rFont val="Tahoma"/>
            <family val="2"/>
          </rPr>
          <t>Net Operating Cash Flow is defined as the net amount of cash flowing in and out of the business from operating activities before any financing and investing activities being accounted for during the prescribed period to support the qualified MSC activities.</t>
        </r>
      </text>
    </comment>
    <comment ref="A15" authorId="1" shapeId="0">
      <text>
        <r>
          <rPr>
            <sz val="8"/>
            <color indexed="81"/>
            <rFont val="Tahoma"/>
            <family val="2"/>
          </rPr>
          <t>For investment in other companies, subsidiaries or associated company. For investment acquired, please show as negative figure. For disposal of investment, please show a positive figure as it is an inflow into the company. Please do not include fixed deposits.</t>
        </r>
      </text>
    </comment>
    <comment ref="A20" authorId="0" shapeId="0">
      <text>
        <r>
          <rPr>
            <sz val="8"/>
            <color indexed="81"/>
            <rFont val="Tahoma"/>
            <family val="2"/>
          </rPr>
          <t>Please insert the intended share capital for the business. The amount can be increased as and when required. Minimum requirement of paid-up capital during incorporation of the company is RM2.</t>
        </r>
      </text>
    </comment>
    <comment ref="A23" authorId="0" shapeId="0">
      <text>
        <r>
          <rPr>
            <sz val="8"/>
            <color indexed="81"/>
            <rFont val="Tahoma"/>
            <family val="2"/>
          </rPr>
          <t>This is the drawdown of loans (inflows).</t>
        </r>
      </text>
    </comment>
    <comment ref="A24" authorId="0" shapeId="0">
      <text>
        <r>
          <rPr>
            <sz val="8"/>
            <color indexed="81"/>
            <rFont val="Tahoma"/>
            <family val="2"/>
          </rPr>
          <t>Please insert the repayment made on the loan by showing it as negative figures to indicate outflow of cash.</t>
        </r>
      </text>
    </comment>
    <comment ref="A32" authorId="0" shapeId="0">
      <text>
        <r>
          <rPr>
            <sz val="8"/>
            <color indexed="81"/>
            <rFont val="Tahoma"/>
            <family val="2"/>
          </rPr>
          <t>It is advisable to have a positive cash flow balance each year. In the event negative figures occur, please incorporate some form of financing in the Cash Flow to cover for the shortfall.</t>
        </r>
      </text>
    </comment>
  </commentList>
</comments>
</file>

<file path=xl/comments5.xml><?xml version="1.0" encoding="utf-8"?>
<comments xmlns="http://schemas.openxmlformats.org/spreadsheetml/2006/main">
  <authors>
    <author>Mohd. Zaffri Basir</author>
  </authors>
  <commentList>
    <comment ref="B20" authorId="0" shapeId="0">
      <text>
        <r>
          <rPr>
            <sz val="8"/>
            <color indexed="81"/>
            <rFont val="Tahoma"/>
            <family val="2"/>
          </rPr>
          <t xml:space="preserve">You may want to change the fixed asset description in the yellow box below to suit the nature of your business.
</t>
        </r>
      </text>
    </comment>
  </commentList>
</comments>
</file>

<file path=xl/sharedStrings.xml><?xml version="1.0" encoding="utf-8"?>
<sst xmlns="http://schemas.openxmlformats.org/spreadsheetml/2006/main" count="504" uniqueCount="385">
  <si>
    <t>PROJECTIONS</t>
  </si>
  <si>
    <t>RM</t>
  </si>
  <si>
    <t>Cash flows from operating activities</t>
  </si>
  <si>
    <t>Cash flows from investing activities</t>
  </si>
  <si>
    <t>Net cash from/( used in)  investing activities</t>
  </si>
  <si>
    <t>Cash flows from financing activities</t>
  </si>
  <si>
    <t>CASH FLOW STATEMENT</t>
  </si>
  <si>
    <t>SALES</t>
  </si>
  <si>
    <t>GROSS PROFIT</t>
  </si>
  <si>
    <t>Advertisement</t>
  </si>
  <si>
    <t>LESS : TAXATION</t>
  </si>
  <si>
    <t>BALANCE SHEET</t>
  </si>
  <si>
    <t>Land &amp; Buildings</t>
  </si>
  <si>
    <t>Fixtures &amp; Fittings</t>
  </si>
  <si>
    <t>Motor Vehicles</t>
  </si>
  <si>
    <t>CURRENT ASSETS</t>
  </si>
  <si>
    <t>NET CURRENT ASSETS</t>
  </si>
  <si>
    <t>Financed By :</t>
  </si>
  <si>
    <t>NET ASSETS</t>
  </si>
  <si>
    <t>SHAREHOLDERS' NETWORTH</t>
  </si>
  <si>
    <t>Research &amp; Development (net)</t>
  </si>
  <si>
    <t>Office Equipment</t>
  </si>
  <si>
    <t>Net increase( decrease) in cash and cash equivalents</t>
  </si>
  <si>
    <t>PROFIT AND LOSS ACCOUNT</t>
  </si>
  <si>
    <t xml:space="preserve">Cash and cash equivalents carried forward </t>
  </si>
  <si>
    <t xml:space="preserve">Cash and cash equivalents brought forward </t>
  </si>
  <si>
    <t>Net cash from/(used in) operating activities</t>
  </si>
  <si>
    <t>Net cash from/( used in)  financing activities</t>
  </si>
  <si>
    <t>F1 : FINANCIAL PROJECTIONS</t>
  </si>
  <si>
    <t>Year</t>
  </si>
  <si>
    <t>Total Sales</t>
  </si>
  <si>
    <t>Net profit (loss) before tax</t>
  </si>
  <si>
    <t>Net operating cash flow</t>
  </si>
  <si>
    <t>Liquid Assets</t>
  </si>
  <si>
    <t>Trade Debtors</t>
  </si>
  <si>
    <t>Current Assets</t>
  </si>
  <si>
    <t>Current Liablities</t>
  </si>
  <si>
    <t>Long-Term Liabilities</t>
  </si>
  <si>
    <t>Paid-up-Capital</t>
  </si>
  <si>
    <t>F2 : Breakdown of Sales</t>
  </si>
  <si>
    <t>Item *</t>
  </si>
  <si>
    <t>Content Edition/Enhancement</t>
  </si>
  <si>
    <t>Interractive Services</t>
  </si>
  <si>
    <t>E-Commerce</t>
  </si>
  <si>
    <t>Software Integration</t>
  </si>
  <si>
    <t>Website Development Income</t>
  </si>
  <si>
    <t>Hosting Fees</t>
  </si>
  <si>
    <t>i-directory listing</t>
  </si>
  <si>
    <t>Sale of Portals</t>
  </si>
  <si>
    <t>Fulfillment charges</t>
  </si>
  <si>
    <t>Licensing</t>
  </si>
  <si>
    <t>Subscription</t>
  </si>
  <si>
    <t>Transaction Fee</t>
  </si>
  <si>
    <t>Others :-</t>
  </si>
  <si>
    <t>Total</t>
  </si>
  <si>
    <t>F3 : Breakdown of Research &amp; Development</t>
  </si>
  <si>
    <t>R&amp;D staff salaries **</t>
  </si>
  <si>
    <t>--R&amp;D Electronic Engineers</t>
  </si>
  <si>
    <t>--R&amp;D Embedded Software Engineers</t>
  </si>
  <si>
    <t>--R&amp;D Software Engineer</t>
  </si>
  <si>
    <t>--R&amp;D Quality &amp; Security Engineer</t>
  </si>
  <si>
    <t>--Chief Designer</t>
  </si>
  <si>
    <t>--Web Designer</t>
  </si>
  <si>
    <t>--Web Engineer</t>
  </si>
  <si>
    <t>--Linguists</t>
  </si>
  <si>
    <t>--Language Translators</t>
  </si>
  <si>
    <t>--Content Developers</t>
  </si>
  <si>
    <t xml:space="preserve">                                                    Sub-total</t>
  </si>
  <si>
    <t>Technology acquisitions - Hardware</t>
  </si>
  <si>
    <t>--Computer Servers</t>
  </si>
  <si>
    <t>--Personal Computers</t>
  </si>
  <si>
    <t>--ISDN Lines Connection</t>
  </si>
  <si>
    <t>--Workstations Hardware &amp; Accessories</t>
  </si>
  <si>
    <t>--Furniture &amp; Fittings</t>
  </si>
  <si>
    <t>Technology acquisitions - Software</t>
  </si>
  <si>
    <t>--Software Licencing for Windows NT</t>
  </si>
  <si>
    <t>--Software for Hardware Development</t>
  </si>
  <si>
    <t>--Design Tools</t>
  </si>
  <si>
    <t>Prototypes</t>
  </si>
  <si>
    <t>--Content &amp; Design Fee</t>
  </si>
  <si>
    <t>--Mould Making</t>
  </si>
  <si>
    <t>--Prototyping Costs</t>
  </si>
  <si>
    <t>Consumables / Incidental Costs</t>
  </si>
  <si>
    <t>Patenting &amp; Copyrights</t>
  </si>
  <si>
    <t>Grand Total</t>
  </si>
  <si>
    <t xml:space="preserve">*  Please adjust the items according to the nature of your business  </t>
  </si>
  <si>
    <t xml:space="preserve">** For R&amp;D staff salaries, please indicate (PT) for part-time or (FT) full-time .    </t>
  </si>
  <si>
    <t>Glossary of financial terms used in MSC status application</t>
  </si>
  <si>
    <t xml:space="preserve">    within the company's qualified MSC activities.</t>
  </si>
  <si>
    <t xml:space="preserve">    Sales are further classified as Local ( all forms of revenue in Malaysia) and/or Export (all forms of</t>
  </si>
  <si>
    <t xml:space="preserve">     revenue from overseas )</t>
  </si>
  <si>
    <t xml:space="preserve">    the prescribed period to support the qualified MSC activities. </t>
  </si>
  <si>
    <t xml:space="preserve">    { Formula  : Net  operating cash flow = Total cash inflow - Total cash outflow } </t>
  </si>
  <si>
    <t xml:space="preserve">    company's qualified MSC activities. It is a component of Current Assets.</t>
  </si>
  <si>
    <t xml:space="preserve">     or services on terms that allow delivery prior to the collection of cash. It is a component of </t>
  </si>
  <si>
    <t xml:space="preserve">     Current Assets.</t>
  </si>
  <si>
    <t xml:space="preserve">    continuing basis for the company's qualified MSC activities. They are the sums of the following </t>
  </si>
  <si>
    <t xml:space="preserve">    categories; Liquid Assets, Trade Debtors, Stocks, Prepayments and Other Current Assets.</t>
  </si>
  <si>
    <t xml:space="preserve">    the qualified MSC activities. They include assets such as ; Land, Building, Machinery &amp; Equipment,</t>
  </si>
  <si>
    <t xml:space="preserve">    Funiture &amp; Fixtures, Leasehold Improvements and other related assets.</t>
  </si>
  <si>
    <t xml:space="preserve">     operations, expansions or development of the qualified MSC activities.</t>
  </si>
  <si>
    <t xml:space="preserve">      operations, expansions or development of the qualified MSC activities.</t>
  </si>
  <si>
    <t xml:space="preserve">       MSC activities.</t>
  </si>
  <si>
    <t>activity on either a full time or part time basis.</t>
  </si>
  <si>
    <t>associated with the project.</t>
  </si>
  <si>
    <t>attributable to research and development.</t>
  </si>
  <si>
    <t>(a) Utilities, publications, office stationery, equipment maintenance directly attributable to the project's</t>
  </si>
  <si>
    <t>research and development activities.</t>
  </si>
  <si>
    <t xml:space="preserve">(b) Local travel essential to the project e.g. costs for travel to related research projects, for consultation </t>
  </si>
  <si>
    <t>with other experts in the field being studied.</t>
  </si>
  <si>
    <t xml:space="preserve">(c ) Training, Seminar &amp; Workshop (Local/Overseas) costs incurred that are directly related to the </t>
  </si>
  <si>
    <t>R&amp;D activity.</t>
  </si>
  <si>
    <t xml:space="preserve">     Share Capital, Share Premium Account, Capital Reserves, Reserves and Retained Earnings.</t>
  </si>
  <si>
    <t>Past Perfomance</t>
  </si>
  <si>
    <t>Sales</t>
  </si>
  <si>
    <t>Profit/Loss before tax</t>
  </si>
  <si>
    <t>Co. name:</t>
  </si>
  <si>
    <t>Notes to the Accounts</t>
  </si>
  <si>
    <t>Please show all the relevant workings in this spreadsheet.</t>
  </si>
  <si>
    <t>Please fill in the above with the past years audited financial figures wherever applicable.</t>
  </si>
  <si>
    <t xml:space="preserve">1. </t>
  </si>
  <si>
    <t>2.</t>
  </si>
  <si>
    <t>Name of the Company</t>
  </si>
  <si>
    <t>Projection Start (year)</t>
  </si>
  <si>
    <t>3.</t>
  </si>
  <si>
    <t>4.</t>
  </si>
  <si>
    <t>5.</t>
  </si>
  <si>
    <t>Interest Rate (%)</t>
  </si>
  <si>
    <t xml:space="preserve">6. </t>
  </si>
  <si>
    <t>Depreciation Rate (%)</t>
  </si>
  <si>
    <t>7.</t>
  </si>
  <si>
    <t>Amortisation Rate (%)</t>
  </si>
  <si>
    <t>R&amp;D (Gross)</t>
  </si>
  <si>
    <t>Addition</t>
  </si>
  <si>
    <t>Amortisation</t>
  </si>
  <si>
    <t>Trade Debtors Credit Period (month)</t>
  </si>
  <si>
    <t>Trade Creditors Credit Period (month)</t>
  </si>
  <si>
    <t>Other Creditors Credit Period (month)</t>
  </si>
  <si>
    <t>Assumptions:-</t>
  </si>
  <si>
    <t>F4 : PAST PERFORMANCE</t>
  </si>
  <si>
    <t>Assets</t>
  </si>
  <si>
    <t>Liabilities</t>
  </si>
  <si>
    <t>Data Centre Management</t>
  </si>
  <si>
    <t>Call Centre Management</t>
  </si>
  <si>
    <t>System Intergration and Testing</t>
  </si>
  <si>
    <t>Instructions to complete the Financial Templates</t>
  </si>
  <si>
    <t>Please fill-in all the "yellow" coloured cells in the following sheets:-</t>
  </si>
  <si>
    <t>a. Financial Summary</t>
  </si>
  <si>
    <t>b. P&amp;L</t>
  </si>
  <si>
    <t>c. BS</t>
  </si>
  <si>
    <t>d. CFS</t>
  </si>
  <si>
    <t>e. Notes 2</t>
  </si>
  <si>
    <t>Please put "0" to item/s which is/are not applicable to your company.</t>
  </si>
  <si>
    <t>Table F3: R&amp;D expenses - Please note that the underlying assumption used on the treatment of these expenses is such that the Hardware and Software acquisition for the purpose of Research and Development works will be capitalised in the Balance Sheet and subsequently amortised every year. The other R&amp;D expenses as stipulated in Table F3 will be written-off completely in the Profit and Loss during the year they incurred.</t>
  </si>
  <si>
    <t>F4 : PAST FINANCIAL PERFORMANCE</t>
  </si>
  <si>
    <t xml:space="preserve">Table F4: Past Financial Performance - For the company that has been in operation for more than 1 year, please provide us with the audited Sales and the Profit before Tax figures. </t>
  </si>
  <si>
    <t>3 Year Ruling - Threshold is set at                                               RM</t>
  </si>
  <si>
    <t>No. of Audited Financial Statement (max. of 3 years)</t>
  </si>
  <si>
    <t>8.</t>
  </si>
  <si>
    <t>Fixed Assets Calculation</t>
  </si>
  <si>
    <r>
      <t xml:space="preserve">Sales </t>
    </r>
    <r>
      <rPr>
        <i/>
        <sz val="10"/>
        <rFont val="Times New Roman"/>
        <family val="1"/>
      </rPr>
      <t>(must total to 100%)</t>
    </r>
  </si>
  <si>
    <r>
      <t xml:space="preserve">-expexted </t>
    </r>
    <r>
      <rPr>
        <i/>
        <sz val="10"/>
        <rFont val="Times New Roman"/>
        <family val="1"/>
      </rPr>
      <t>Local Sales (%)</t>
    </r>
  </si>
  <si>
    <r>
      <t xml:space="preserve">-expected </t>
    </r>
    <r>
      <rPr>
        <i/>
        <sz val="10"/>
        <rFont val="Times New Roman"/>
        <family val="1"/>
      </rPr>
      <t>Export Sales (%)</t>
    </r>
  </si>
  <si>
    <t>Others</t>
  </si>
  <si>
    <t>Gross Accumulated:</t>
  </si>
  <si>
    <t>Depreciation:</t>
  </si>
  <si>
    <t>Accumulated Depreciation:</t>
  </si>
  <si>
    <t>Net Book Value:</t>
  </si>
  <si>
    <t>refer to FA section below</t>
  </si>
  <si>
    <t>Annual Acquisition:</t>
  </si>
  <si>
    <t>FIXED ASSETS (net)</t>
  </si>
  <si>
    <t>%</t>
  </si>
  <si>
    <t>less:</t>
  </si>
  <si>
    <t>General &amp; Administrative Expenses</t>
  </si>
  <si>
    <t>Sales &amp; Marketing Expenses</t>
  </si>
  <si>
    <t xml:space="preserve">Return on capital employed </t>
  </si>
  <si>
    <t xml:space="preserve">EBIT / total assets less current liabilities at the end of the year. </t>
  </si>
  <si>
    <t xml:space="preserve">= EBIT / total assets less current liabilities at the end of the year. </t>
  </si>
  <si>
    <t xml:space="preserve">Net profit margin </t>
  </si>
  <si>
    <t>= EBIT/sales.</t>
  </si>
  <si>
    <t xml:space="preserve">Asset turnover </t>
  </si>
  <si>
    <t>= sales /total assets less current liabilities.</t>
  </si>
  <si>
    <t xml:space="preserve">Current ratio </t>
  </si>
  <si>
    <t>= current assets/current liabilities including overdraft.</t>
  </si>
  <si>
    <t xml:space="preserve">Gearing </t>
  </si>
  <si>
    <t>= total debt including overdraft/shareholders’ funds.</t>
  </si>
  <si>
    <t xml:space="preserve">Interest cover </t>
  </si>
  <si>
    <t>= EBIT/interest.</t>
  </si>
  <si>
    <t>Return on shareholders’ funds</t>
  </si>
  <si>
    <t>= equity earnings / book value of shareholders’ funds at the end of the year.</t>
  </si>
  <si>
    <t xml:space="preserve">Dividend cover </t>
  </si>
  <si>
    <t>= equity earnings/equity dividend.</t>
  </si>
  <si>
    <t>Gross profit percentage</t>
  </si>
  <si>
    <t>Gross profit</t>
  </si>
  <si>
    <t>x 100%</t>
  </si>
  <si>
    <t>Net profit percentage</t>
  </si>
  <si>
    <t>Net profit</t>
  </si>
  <si>
    <t>Return on capital employed</t>
  </si>
  <si>
    <t>Operating profit</t>
  </si>
  <si>
    <t>Capital employed</t>
  </si>
  <si>
    <t>Current ratio</t>
  </si>
  <si>
    <t>Current assets</t>
  </si>
  <si>
    <t>:1</t>
  </si>
  <si>
    <t>Current liabilities</t>
  </si>
  <si>
    <t>Quick ratio/Acid test ratio</t>
  </si>
  <si>
    <t>Gearing ratio</t>
  </si>
  <si>
    <t>Prior charge capital</t>
  </si>
  <si>
    <t>Total capital</t>
  </si>
  <si>
    <t>Interest cover</t>
  </si>
  <si>
    <t>Interest payable</t>
  </si>
  <si>
    <t>Earnings per share</t>
  </si>
  <si>
    <t>Ordinary shares</t>
  </si>
  <si>
    <t>Profitability Ratios</t>
  </si>
  <si>
    <t>Liquidity Ratios</t>
  </si>
  <si>
    <t>Financing Ratios</t>
  </si>
  <si>
    <t>Investment Ratios</t>
  </si>
  <si>
    <t xml:space="preserve">equity earnings </t>
  </si>
  <si>
    <t>equity dividend</t>
  </si>
  <si>
    <t xml:space="preserve"> equity earnings</t>
  </si>
  <si>
    <t>sales</t>
  </si>
  <si>
    <t>Total assets less current liabilities</t>
  </si>
  <si>
    <t>PBIT</t>
  </si>
  <si>
    <t>Current assets – Stock</t>
  </si>
  <si>
    <t>PAT, pref dividends &amp; extraordinary items</t>
  </si>
  <si>
    <t>BV of shareholders’ funds at the year end</t>
  </si>
  <si>
    <t>PBDIT</t>
  </si>
  <si>
    <t>Minority Interest</t>
  </si>
  <si>
    <t>Distributable Profit</t>
  </si>
  <si>
    <t>less: Dividend</t>
  </si>
  <si>
    <t>Other Income</t>
  </si>
  <si>
    <t>less: Amortisation of R&amp;D</t>
  </si>
  <si>
    <t xml:space="preserve">         Depreciation</t>
  </si>
  <si>
    <t>less: Financial Charges</t>
  </si>
  <si>
    <t xml:space="preserve">       Professional fees</t>
  </si>
  <si>
    <t xml:space="preserve">       Directors' remuneration </t>
  </si>
  <si>
    <t xml:space="preserve">       Insurance</t>
  </si>
  <si>
    <t xml:space="preserve">       Medical fee</t>
  </si>
  <si>
    <t xml:space="preserve">       Rental of premises</t>
  </si>
  <si>
    <t xml:space="preserve">       Salaries,allowances &amp; bonus</t>
  </si>
  <si>
    <t xml:space="preserve">       Utilities</t>
  </si>
  <si>
    <t xml:space="preserve">       Upkeep of office</t>
  </si>
  <si>
    <t xml:space="preserve">       R &amp; D expenses</t>
  </si>
  <si>
    <t xml:space="preserve">       Others:-</t>
  </si>
  <si>
    <t xml:space="preserve">       Advertisement</t>
  </si>
  <si>
    <t xml:space="preserve">       Entertainment</t>
  </si>
  <si>
    <t xml:space="preserve">       Printing and stationery</t>
  </si>
  <si>
    <t xml:space="preserve">       Tender fee</t>
  </si>
  <si>
    <t xml:space="preserve">       Travelling expenses</t>
  </si>
  <si>
    <t xml:space="preserve">       Upkeep of motor vehicle</t>
  </si>
  <si>
    <t xml:space="preserve">        Trade debtors</t>
  </si>
  <si>
    <t xml:space="preserve">        Cash and bank balances</t>
  </si>
  <si>
    <t xml:space="preserve">        Prepayments &amp; Deposits</t>
  </si>
  <si>
    <t xml:space="preserve">       Other creditors</t>
  </si>
  <si>
    <t xml:space="preserve">       Trade Creditors</t>
  </si>
  <si>
    <t xml:space="preserve">       Accruals</t>
  </si>
  <si>
    <t xml:space="preserve">       Share Premium Reserves</t>
  </si>
  <si>
    <t xml:space="preserve">       Retained Profit C/fwd</t>
  </si>
  <si>
    <t xml:space="preserve">       Share Capital ( Paid-up capital)</t>
  </si>
  <si>
    <t xml:space="preserve">       Long-term loans</t>
  </si>
  <si>
    <t xml:space="preserve">Long term liabilities </t>
  </si>
  <si>
    <t xml:space="preserve">       Cash receipts from customers</t>
  </si>
  <si>
    <t xml:space="preserve">       Cash paid to suppliers </t>
  </si>
  <si>
    <t xml:space="preserve">       Cash paid to operating expenses &amp; employees</t>
  </si>
  <si>
    <t xml:space="preserve">       Purchase of fixed assets</t>
  </si>
  <si>
    <t xml:space="preserve">       Research &amp; development </t>
  </si>
  <si>
    <t xml:space="preserve">        Issuance of share capital</t>
  </si>
  <si>
    <t xml:space="preserve">       Share Premium </t>
  </si>
  <si>
    <t xml:space="preserve">       Long term loan/borrowings (+)</t>
  </si>
  <si>
    <t xml:space="preserve">       Repayment of loan (-)</t>
  </si>
  <si>
    <t xml:space="preserve">       Interest income/(expense)</t>
  </si>
  <si>
    <t>F2 : Breakdown of Sales (RM)</t>
  </si>
  <si>
    <t>F1 : FINANCIAL PROJECTIONS (RM)</t>
  </si>
  <si>
    <t>F3 : Breakdown of Research &amp; Development (RM)</t>
  </si>
  <si>
    <r>
      <t xml:space="preserve">Less : </t>
    </r>
    <r>
      <rPr>
        <b/>
        <sz val="10"/>
        <rFont val="Times New Roman"/>
        <family val="1"/>
      </rPr>
      <t>Current Liabilities</t>
    </r>
  </si>
  <si>
    <t>Total R&amp;D</t>
  </si>
  <si>
    <t>Percentage of R&amp;D over Sales</t>
  </si>
  <si>
    <t>Tax Loss</t>
  </si>
  <si>
    <t>OpEx</t>
  </si>
  <si>
    <t>CapEx</t>
  </si>
  <si>
    <t>Total Export</t>
  </si>
  <si>
    <t>ROI</t>
  </si>
  <si>
    <t>Networth</t>
  </si>
  <si>
    <t xml:space="preserve">       Total G&amp;A</t>
  </si>
  <si>
    <t xml:space="preserve">       Total S&amp;M</t>
  </si>
  <si>
    <t>Table F2</t>
  </si>
  <si>
    <t>Table F3</t>
  </si>
  <si>
    <t>Table F4</t>
  </si>
  <si>
    <t>PROFIT / (LOSS) BEFORE TAXATION</t>
  </si>
  <si>
    <t>PROFIT / (LOSS) AFTER TAXATION</t>
  </si>
  <si>
    <t>Retained Profit / (Loss) For The Year</t>
  </si>
  <si>
    <t>Retained Profit / (Loss) B/fwd</t>
  </si>
  <si>
    <t>Retained Profit / (Loss) C/fwd</t>
  </si>
  <si>
    <r>
      <t>*</t>
    </r>
    <r>
      <rPr>
        <b/>
        <sz val="10"/>
        <rFont val="Times New Roman"/>
        <family val="1"/>
      </rPr>
      <t>Please do not fill-in the auto-linked "light green" coloured cells.</t>
    </r>
  </si>
  <si>
    <r>
      <t xml:space="preserve">1. </t>
    </r>
    <r>
      <rPr>
        <b/>
        <i/>
        <sz val="10"/>
        <rFont val="Times New Roman"/>
        <family val="1"/>
      </rPr>
      <t>Sales</t>
    </r>
    <r>
      <rPr>
        <sz val="10"/>
        <rFont val="Times New Roman"/>
        <family val="1"/>
      </rPr>
      <t xml:space="preserve"> are defined as proceeds which is derived from the provision of goods and/or services falling </t>
    </r>
  </si>
  <si>
    <r>
      <t>2.</t>
    </r>
    <r>
      <rPr>
        <b/>
        <i/>
        <sz val="10"/>
        <rFont val="Times New Roman"/>
        <family val="1"/>
      </rPr>
      <t xml:space="preserve"> Net profit (loss) before tax</t>
    </r>
    <r>
      <rPr>
        <sz val="10"/>
        <rFont val="Times New Roman"/>
        <family val="1"/>
      </rPr>
      <t xml:space="preserve"> is defined as profit or loss on qualified MSC activities before taxation.</t>
    </r>
  </si>
  <si>
    <r>
      <t xml:space="preserve">3. </t>
    </r>
    <r>
      <rPr>
        <b/>
        <i/>
        <sz val="10"/>
        <rFont val="Times New Roman"/>
        <family val="1"/>
      </rPr>
      <t>Net Operating cash flow</t>
    </r>
    <r>
      <rPr>
        <sz val="10"/>
        <rFont val="Times New Roman"/>
        <family val="1"/>
      </rPr>
      <t xml:space="preserve"> is defined as the net amounts of cash flowing in and out of business during </t>
    </r>
  </si>
  <si>
    <r>
      <t>4.</t>
    </r>
    <r>
      <rPr>
        <b/>
        <i/>
        <sz val="10"/>
        <rFont val="Times New Roman"/>
        <family val="1"/>
      </rPr>
      <t xml:space="preserve"> Liquid Assets</t>
    </r>
    <r>
      <rPr>
        <sz val="10"/>
        <rFont val="Times New Roman"/>
        <family val="1"/>
      </rPr>
      <t xml:space="preserve"> is defined as cash or bank balance and is a component of Current Assets.</t>
    </r>
  </si>
  <si>
    <r>
      <t xml:space="preserve">5. </t>
    </r>
    <r>
      <rPr>
        <b/>
        <i/>
        <sz val="10"/>
        <rFont val="Times New Roman"/>
        <family val="1"/>
      </rPr>
      <t>Stocks</t>
    </r>
    <r>
      <rPr>
        <sz val="10"/>
        <rFont val="Times New Roman"/>
        <family val="1"/>
      </rPr>
      <t xml:space="preserve"> is defined as the goods and materials a company purchases to re-sell at a profit for the </t>
    </r>
  </si>
  <si>
    <r>
      <t xml:space="preserve">6. </t>
    </r>
    <r>
      <rPr>
        <b/>
        <i/>
        <sz val="10"/>
        <rFont val="Times New Roman"/>
        <family val="1"/>
      </rPr>
      <t>Trade Debtors</t>
    </r>
    <r>
      <rPr>
        <sz val="10"/>
        <rFont val="Times New Roman"/>
        <family val="1"/>
      </rPr>
      <t xml:space="preserve"> is defined as receivables that arise as a result of the process of selling inventory</t>
    </r>
  </si>
  <si>
    <r>
      <t xml:space="preserve">7. </t>
    </r>
    <r>
      <rPr>
        <b/>
        <i/>
        <sz val="10"/>
        <rFont val="Times New Roman"/>
        <family val="1"/>
      </rPr>
      <t>Current Assets</t>
    </r>
    <r>
      <rPr>
        <sz val="10"/>
        <rFont val="Times New Roman"/>
        <family val="1"/>
      </rPr>
      <t xml:space="preserve"> are those which matures in less than one year and are intended for use on a </t>
    </r>
  </si>
  <si>
    <r>
      <t xml:space="preserve">8. </t>
    </r>
    <r>
      <rPr>
        <b/>
        <i/>
        <sz val="10"/>
        <rFont val="Times New Roman"/>
        <family val="1"/>
      </rPr>
      <t>Fixed Assets</t>
    </r>
    <r>
      <rPr>
        <sz val="10"/>
        <rFont val="Times New Roman"/>
        <family val="1"/>
      </rPr>
      <t xml:space="preserve"> represent the use of cash to purchase physical assets whose life exceeds one year for</t>
    </r>
  </si>
  <si>
    <r>
      <t>9.</t>
    </r>
    <r>
      <rPr>
        <b/>
        <i/>
        <sz val="10"/>
        <rFont val="Times New Roman"/>
        <family val="1"/>
      </rPr>
      <t xml:space="preserve"> Current Liabilities</t>
    </r>
    <r>
      <rPr>
        <sz val="10"/>
        <rFont val="Times New Roman"/>
        <family val="1"/>
      </rPr>
      <t xml:space="preserve"> is defined as short term financial resources acquired for the use and support of </t>
    </r>
  </si>
  <si>
    <r>
      <t>10.</t>
    </r>
    <r>
      <rPr>
        <b/>
        <i/>
        <sz val="10"/>
        <rFont val="Times New Roman"/>
        <family val="1"/>
      </rPr>
      <t xml:space="preserve"> Long-term Liabilities</t>
    </r>
    <r>
      <rPr>
        <sz val="10"/>
        <rFont val="Times New Roman"/>
        <family val="1"/>
      </rPr>
      <t xml:space="preserve"> is defined as long term financial resources acquired for the use and support of </t>
    </r>
  </si>
  <si>
    <r>
      <t>11.</t>
    </r>
    <r>
      <rPr>
        <b/>
        <i/>
        <sz val="10"/>
        <rFont val="Times New Roman"/>
        <family val="1"/>
      </rPr>
      <t xml:space="preserve"> Paid-up-capital</t>
    </r>
    <r>
      <rPr>
        <sz val="10"/>
        <rFont val="Times New Roman"/>
        <family val="1"/>
      </rPr>
      <t xml:space="preserve"> is defined as cash injection by shareholders into the company to support the qualified </t>
    </r>
  </si>
  <si>
    <r>
      <t xml:space="preserve">12. </t>
    </r>
    <r>
      <rPr>
        <b/>
        <i/>
        <sz val="10"/>
        <rFont val="Times New Roman"/>
        <family val="1"/>
      </rPr>
      <t xml:space="preserve">Research &amp; Development </t>
    </r>
    <r>
      <rPr>
        <sz val="10"/>
        <rFont val="Times New Roman"/>
        <family val="1"/>
      </rPr>
      <t>refers  to contribution towards the development of the MSC activities.</t>
    </r>
  </si>
  <si>
    <r>
      <t xml:space="preserve">* </t>
    </r>
    <r>
      <rPr>
        <b/>
        <i/>
        <sz val="10"/>
        <rFont val="Times New Roman"/>
        <family val="1"/>
      </rPr>
      <t>R&amp;D staff salaries</t>
    </r>
    <r>
      <rPr>
        <sz val="10"/>
        <rFont val="Times New Roman"/>
        <family val="1"/>
      </rPr>
      <t xml:space="preserve"> relates to foreign and local employees or contract staff actually performing the R&amp;D</t>
    </r>
  </si>
  <si>
    <r>
      <t xml:space="preserve">* </t>
    </r>
    <r>
      <rPr>
        <b/>
        <i/>
        <sz val="10"/>
        <rFont val="Times New Roman"/>
        <family val="1"/>
      </rPr>
      <t>Technology Acquisition - Hardware</t>
    </r>
    <r>
      <rPr>
        <sz val="10"/>
        <rFont val="Times New Roman"/>
        <family val="1"/>
      </rPr>
      <t xml:space="preserve"> relates to costs of capital expenditure which are directly</t>
    </r>
  </si>
  <si>
    <r>
      <t xml:space="preserve">* </t>
    </r>
    <r>
      <rPr>
        <b/>
        <i/>
        <sz val="10"/>
        <rFont val="Times New Roman"/>
        <family val="1"/>
      </rPr>
      <t>Technology Acquisition - Software</t>
    </r>
    <r>
      <rPr>
        <sz val="10"/>
        <rFont val="Times New Roman"/>
        <family val="1"/>
      </rPr>
      <t xml:space="preserve"> relates to direct costs of items or materials which are directly </t>
    </r>
  </si>
  <si>
    <r>
      <t xml:space="preserve">* </t>
    </r>
    <r>
      <rPr>
        <b/>
        <i/>
        <sz val="10"/>
        <rFont val="Times New Roman"/>
        <family val="1"/>
      </rPr>
      <t>Prototypes</t>
    </r>
    <r>
      <rPr>
        <sz val="10"/>
        <rFont val="Times New Roman"/>
        <family val="1"/>
      </rPr>
      <t xml:space="preserve"> includes directs costs of constructing, assembling, or re-working prototype units.</t>
    </r>
  </si>
  <si>
    <r>
      <t xml:space="preserve">* </t>
    </r>
    <r>
      <rPr>
        <b/>
        <i/>
        <sz val="10"/>
        <rFont val="Times New Roman"/>
        <family val="1"/>
      </rPr>
      <t>Consumables / Incidental Costs</t>
    </r>
    <r>
      <rPr>
        <sz val="10"/>
        <rFont val="Times New Roman"/>
        <family val="1"/>
      </rPr>
      <t>. These costs includes:-</t>
    </r>
  </si>
  <si>
    <r>
      <t xml:space="preserve">13. </t>
    </r>
    <r>
      <rPr>
        <b/>
        <i/>
        <sz val="10"/>
        <rFont val="Times New Roman"/>
        <family val="1"/>
      </rPr>
      <t>Networth</t>
    </r>
    <r>
      <rPr>
        <sz val="10"/>
        <rFont val="Times New Roman"/>
        <family val="1"/>
      </rPr>
      <t xml:space="preserve"> comprises of shareholder's investments into the company which refers to the sum of    </t>
    </r>
  </si>
  <si>
    <r>
      <t xml:space="preserve">R&amp;D Investment </t>
    </r>
    <r>
      <rPr>
        <i/>
        <sz val="10"/>
        <rFont val="Times New Roman"/>
        <family val="1"/>
      </rPr>
      <t>( at cost)</t>
    </r>
  </si>
  <si>
    <r>
      <t xml:space="preserve">Networth </t>
    </r>
    <r>
      <rPr>
        <i/>
        <sz val="10"/>
        <rFont val="Times New Roman"/>
        <family val="1"/>
      </rPr>
      <t>( cumulative )</t>
    </r>
  </si>
  <si>
    <r>
      <t xml:space="preserve">Sales  </t>
    </r>
    <r>
      <rPr>
        <i/>
        <sz val="10"/>
        <rFont val="Times New Roman"/>
        <family val="1"/>
      </rPr>
      <t>(Local)</t>
    </r>
  </si>
  <si>
    <r>
      <t>Sales  (</t>
    </r>
    <r>
      <rPr>
        <i/>
        <sz val="10"/>
        <rFont val="Times New Roman"/>
        <family val="1"/>
      </rPr>
      <t>Exports)</t>
    </r>
  </si>
  <si>
    <r>
      <t>Others:-</t>
    </r>
    <r>
      <rPr>
        <b/>
        <i/>
        <sz val="10"/>
        <rFont val="Times New Roman"/>
        <family val="1"/>
      </rPr>
      <t>(please specify)</t>
    </r>
  </si>
  <si>
    <t>Rental of Premises</t>
  </si>
  <si>
    <t>Back to :-</t>
  </si>
  <si>
    <t>P&amp;L</t>
  </si>
  <si>
    <t>Cash Flow</t>
  </si>
  <si>
    <t>B Sheet</t>
  </si>
  <si>
    <t>Intro</t>
  </si>
  <si>
    <t>Back to</t>
  </si>
  <si>
    <t>ProfitLoss</t>
  </si>
  <si>
    <t>Back to P&amp;L</t>
  </si>
  <si>
    <t>Back to Balance Sheet</t>
  </si>
  <si>
    <t xml:space="preserve">        Stocks (non-tradeable)</t>
  </si>
  <si>
    <t xml:space="preserve">       Short Term Loans</t>
  </si>
  <si>
    <t>Throughout this template, additional information / instruction can be found in the cell marked with the red triangle on the top righthand corner.</t>
  </si>
  <si>
    <t>The coloured item contains hyperlink to different relevant section of the financial projection.</t>
  </si>
  <si>
    <t>Balance Sheet</t>
  </si>
  <si>
    <t xml:space="preserve">Back to </t>
  </si>
  <si>
    <t>RATIO ANALYSIS</t>
  </si>
  <si>
    <t xml:space="preserve">       Dividend Paid (-)</t>
  </si>
  <si>
    <t>Asset turnover (times)</t>
  </si>
  <si>
    <t>Current ratio ( xx : 1)</t>
  </si>
  <si>
    <t>Quick ratio/Acid test ratio ( xx : 1)</t>
  </si>
  <si>
    <t>Gearing ratio ( xx : 1)</t>
  </si>
  <si>
    <t>Interest cover ( times)</t>
  </si>
  <si>
    <t>Earnings per share (RM)</t>
  </si>
  <si>
    <t>Dividend cover ( times )</t>
  </si>
  <si>
    <t>Profitibility:</t>
  </si>
  <si>
    <t>Liquidity:</t>
  </si>
  <si>
    <t>Financing:</t>
  </si>
  <si>
    <t>Investment:</t>
  </si>
  <si>
    <t xml:space="preserve">Gross profit </t>
  </si>
  <si>
    <t xml:space="preserve">Net profit </t>
  </si>
  <si>
    <r>
      <t xml:space="preserve">Stocks </t>
    </r>
    <r>
      <rPr>
        <i/>
        <sz val="10"/>
        <rFont val="Times New Roman"/>
        <family val="1"/>
      </rPr>
      <t>( Inventory)</t>
    </r>
  </si>
  <si>
    <r>
      <t xml:space="preserve">Fixed Assets </t>
    </r>
    <r>
      <rPr>
        <i/>
        <sz val="10"/>
        <rFont val="Times New Roman"/>
        <family val="1"/>
      </rPr>
      <t>(net)</t>
    </r>
  </si>
  <si>
    <r>
      <t>--Others:-</t>
    </r>
    <r>
      <rPr>
        <i/>
        <sz val="10"/>
        <rFont val="Times New Roman"/>
        <family val="1"/>
      </rPr>
      <t>(please specify)</t>
    </r>
  </si>
  <si>
    <t>Cost of Sales</t>
  </si>
  <si>
    <t>less: COST OF SALES</t>
  </si>
  <si>
    <t xml:space="preserve">       Grant</t>
  </si>
  <si>
    <t>Grant</t>
  </si>
  <si>
    <t>Brought fwd</t>
  </si>
  <si>
    <t>P&amp;L (Other Income)</t>
  </si>
  <si>
    <t>No.of years to amortised</t>
  </si>
  <si>
    <t>carried fwd</t>
  </si>
  <si>
    <t xml:space="preserve">       Grants</t>
  </si>
  <si>
    <t>First Drawdown</t>
  </si>
  <si>
    <t>Second Drawdown</t>
  </si>
  <si>
    <t>Third Drawdown</t>
  </si>
  <si>
    <t>9.</t>
  </si>
  <si>
    <t>Period covered in 1st. Year (months)</t>
  </si>
  <si>
    <r>
      <t xml:space="preserve">Table F2: Breakdown of Revenue - The table is to show the source of revenue generation for the company. The revenue stream/s should be the same as the company's proposed MSC activities described in the business plan. Further working calculation of the revenue streams are necessary and kindly provide the workings in </t>
    </r>
    <r>
      <rPr>
        <b/>
        <sz val="10"/>
        <rFont val="Times New Roman"/>
        <family val="1"/>
      </rPr>
      <t>"Notes"</t>
    </r>
    <r>
      <rPr>
        <sz val="10"/>
        <rFont val="Times New Roman"/>
        <family val="1"/>
      </rPr>
      <t xml:space="preserve"> tab. </t>
    </r>
  </si>
  <si>
    <t>Dear Esteemed Clients,</t>
  </si>
  <si>
    <t>Please proceed with the instructions below. Thank you.</t>
  </si>
  <si>
    <t>Should you need any assistance in preparing this financial projection, our contact are as follow</t>
  </si>
  <si>
    <t>Mohd. Zaffri Basir</t>
  </si>
  <si>
    <t>Yong Chi Kin</t>
  </si>
  <si>
    <t>zaffri@mdc.com.my</t>
  </si>
  <si>
    <t>chikin@mdc.com.my</t>
  </si>
  <si>
    <t>Kindly key-in the applying company's name below in the yellow-coloured cell below.</t>
  </si>
  <si>
    <t>the financial projection for the application.</t>
  </si>
  <si>
    <t xml:space="preserve">Thank you for your interest in obtaining the MSC status for your company. We will assist you in preparing </t>
  </si>
  <si>
    <t>Back To Instructions</t>
  </si>
  <si>
    <t>Please state all the assumptions and important calculations used in the projections in "Notes" tab.</t>
  </si>
  <si>
    <r>
      <t xml:space="preserve">Please </t>
    </r>
    <r>
      <rPr>
        <b/>
        <sz val="10"/>
        <rFont val="Times New Roman"/>
        <family val="1"/>
      </rPr>
      <t>do not add or remove any row</t>
    </r>
    <r>
      <rPr>
        <sz val="10"/>
        <rFont val="Times New Roman"/>
        <family val="1"/>
      </rPr>
      <t xml:space="preserve"> to/from the financial templates (5 sheets mentioned above in note 1) as this will affect the other tabs, which will result in failure to process the application accordingly. </t>
    </r>
    <r>
      <rPr>
        <b/>
        <sz val="10"/>
        <rFont val="Times New Roman"/>
        <family val="1"/>
      </rPr>
      <t>However,</t>
    </r>
    <r>
      <rPr>
        <sz val="10"/>
        <rFont val="Times New Roman"/>
        <family val="1"/>
      </rPr>
      <t xml:space="preserve"> you are </t>
    </r>
    <r>
      <rPr>
        <b/>
        <sz val="10"/>
        <rFont val="Times New Roman"/>
        <family val="1"/>
      </rPr>
      <t>allowed to change</t>
    </r>
    <r>
      <rPr>
        <sz val="10"/>
        <rFont val="Times New Roman"/>
        <family val="1"/>
      </rPr>
      <t xml:space="preserve"> the description/s of the expenses to be more reflective on your business actvities.</t>
    </r>
  </si>
  <si>
    <t>For easy printing of all the pages, press "Ctrl" + "Shift" simultaneously and and without releasing it, click on the sheet/tab you want to print. Then, click on "Print".</t>
  </si>
  <si>
    <t xml:space="preserve">       Debenture</t>
  </si>
  <si>
    <t xml:space="preserve">       Salaries and commissions</t>
  </si>
  <si>
    <t xml:space="preserve">        Investment</t>
  </si>
  <si>
    <t>Investment</t>
  </si>
  <si>
    <t>03-8315 3171</t>
  </si>
  <si>
    <t>03-8315 3178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</si>
</sst>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79" formatCode="_(* #,##0_);_(* \(#,##0\);_(* &quot;-&quot;??_);_(@_)"/>
    <numFmt numFmtId="184" formatCode="#,##0.0_);[Red]\(#,##0.0\)"/>
  </numFmts>
  <fonts count="15" x14ac:knownFonts="1">
    <font>
      <sz val="10"/>
      <name val="Arial"/>
    </font>
    <font>
      <sz val="10"/>
      <name val="Arial"/>
    </font>
    <font>
      <b/>
      <sz val="10"/>
      <name val="Times New Roman"/>
      <family val="1"/>
    </font>
    <font>
      <sz val="10"/>
      <name val="Times New Roman"/>
      <family val="1"/>
    </font>
    <font>
      <i/>
      <sz val="10"/>
      <name val="Times New Roman"/>
      <family val="1"/>
    </font>
    <font>
      <b/>
      <u/>
      <sz val="10"/>
      <name val="Times New Roman"/>
      <family val="1"/>
    </font>
    <font>
      <u/>
      <sz val="8"/>
      <color indexed="12"/>
      <name val="Arial"/>
    </font>
    <font>
      <sz val="8"/>
      <color indexed="81"/>
      <name val="Tahoma"/>
      <family val="2"/>
    </font>
    <font>
      <b/>
      <i/>
      <sz val="10"/>
      <name val="Times New Roman"/>
      <family val="1"/>
    </font>
    <font>
      <b/>
      <sz val="10"/>
      <color indexed="12"/>
      <name val="Times New Roman"/>
      <family val="1"/>
    </font>
    <font>
      <sz val="10"/>
      <color indexed="63"/>
      <name val="Times New Roman"/>
      <family val="1"/>
    </font>
    <font>
      <sz val="10"/>
      <color indexed="9"/>
      <name val="Times New Roman"/>
      <family val="1"/>
    </font>
    <font>
      <u/>
      <sz val="10"/>
      <name val="Times New Roman"/>
      <family val="1"/>
    </font>
    <font>
      <b/>
      <sz val="10"/>
      <color indexed="10"/>
      <name val="Times New Roman"/>
      <family val="1"/>
    </font>
    <font>
      <sz val="10"/>
      <color indexed="12"/>
      <name val="Times New Roman"/>
      <family val="1"/>
    </font>
  </fonts>
  <fills count="9">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0"/>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32">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double">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30"/>
      </left>
      <right style="thin">
        <color indexed="8"/>
      </right>
      <top style="thin">
        <color indexed="30"/>
      </top>
      <bottom style="thin">
        <color indexed="30"/>
      </bottom>
      <diagonal/>
    </border>
    <border>
      <left/>
      <right style="thin">
        <color indexed="30"/>
      </right>
      <top style="thin">
        <color indexed="30"/>
      </top>
      <bottom style="thin">
        <color indexed="30"/>
      </bottom>
      <diagonal/>
    </border>
    <border>
      <left style="thin">
        <color indexed="30"/>
      </left>
      <right style="thin">
        <color indexed="8"/>
      </right>
      <top style="thin">
        <color indexed="30"/>
      </top>
      <bottom style="thin">
        <color indexed="8"/>
      </bottom>
      <diagonal/>
    </border>
    <border>
      <left style="thin">
        <color indexed="8"/>
      </left>
      <right style="thin">
        <color indexed="30"/>
      </right>
      <top style="thin">
        <color indexed="30"/>
      </top>
      <bottom style="thin">
        <color indexed="8"/>
      </bottom>
      <diagonal/>
    </border>
    <border>
      <left style="thin">
        <color indexed="30"/>
      </left>
      <right style="thin">
        <color indexed="8"/>
      </right>
      <top style="thin">
        <color indexed="8"/>
      </top>
      <bottom style="thin">
        <color indexed="8"/>
      </bottom>
      <diagonal/>
    </border>
    <border>
      <left style="thin">
        <color indexed="8"/>
      </left>
      <right style="thin">
        <color indexed="30"/>
      </right>
      <top style="thin">
        <color indexed="8"/>
      </top>
      <bottom style="thin">
        <color indexed="8"/>
      </bottom>
      <diagonal/>
    </border>
    <border>
      <left style="thin">
        <color indexed="30"/>
      </left>
      <right style="thin">
        <color indexed="8"/>
      </right>
      <top style="thin">
        <color indexed="8"/>
      </top>
      <bottom style="thin">
        <color indexed="30"/>
      </bottom>
      <diagonal/>
    </border>
    <border>
      <left style="thin">
        <color indexed="8"/>
      </left>
      <right style="thin">
        <color indexed="30"/>
      </right>
      <top style="thin">
        <color indexed="8"/>
      </top>
      <bottom style="thin">
        <color indexed="30"/>
      </bottom>
      <diagonal/>
    </border>
    <border>
      <left style="thin">
        <color indexed="30"/>
      </left>
      <right/>
      <top style="thin">
        <color indexed="30"/>
      </top>
      <bottom/>
      <diagonal/>
    </border>
    <border>
      <left/>
      <right/>
      <top style="thin">
        <color indexed="30"/>
      </top>
      <bottom/>
      <diagonal/>
    </border>
    <border>
      <left style="thin">
        <color indexed="30"/>
      </left>
      <right/>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98">
    <xf numFmtId="0" fontId="0" fillId="0" borderId="0" xfId="0"/>
    <xf numFmtId="179" fontId="3" fillId="0" borderId="0" xfId="1" applyNumberFormat="1" applyFont="1"/>
    <xf numFmtId="179" fontId="3" fillId="0" borderId="0" xfId="1" applyNumberFormat="1" applyFont="1" applyAlignment="1">
      <alignment horizontal="center"/>
    </xf>
    <xf numFmtId="0" fontId="3" fillId="0" borderId="0" xfId="0" applyFont="1"/>
    <xf numFmtId="0" fontId="3" fillId="0" borderId="0" xfId="0" applyFont="1" applyAlignment="1">
      <alignment horizontal="left"/>
    </xf>
    <xf numFmtId="0" fontId="2" fillId="0" borderId="0" xfId="0" applyFont="1"/>
    <xf numFmtId="37" fontId="3" fillId="0" borderId="0" xfId="1" applyNumberFormat="1" applyFont="1" applyAlignment="1">
      <alignment horizontal="right"/>
    </xf>
    <xf numFmtId="37" fontId="3" fillId="0" borderId="0" xfId="0" applyNumberFormat="1" applyFont="1" applyAlignment="1">
      <alignment horizontal="right"/>
    </xf>
    <xf numFmtId="37" fontId="3" fillId="2" borderId="0" xfId="0" applyNumberFormat="1" applyFont="1" applyFill="1" applyAlignment="1">
      <alignment horizontal="right"/>
    </xf>
    <xf numFmtId="37" fontId="3" fillId="2" borderId="0" xfId="1" applyNumberFormat="1" applyFont="1" applyFill="1" applyAlignment="1">
      <alignment horizontal="right"/>
    </xf>
    <xf numFmtId="37" fontId="3" fillId="3" borderId="0" xfId="0" applyNumberFormat="1" applyFont="1" applyFill="1" applyAlignment="1">
      <alignment horizontal="right"/>
    </xf>
    <xf numFmtId="37" fontId="3" fillId="3" borderId="0" xfId="1" applyNumberFormat="1" applyFont="1" applyFill="1" applyAlignment="1">
      <alignment horizontal="right"/>
    </xf>
    <xf numFmtId="0" fontId="3" fillId="0" borderId="0" xfId="0" quotePrefix="1" applyFont="1" applyAlignment="1">
      <alignment horizontal="left"/>
    </xf>
    <xf numFmtId="0" fontId="2" fillId="3" borderId="0" xfId="0" applyFont="1" applyFill="1" applyAlignment="1">
      <alignment horizontal="center"/>
    </xf>
    <xf numFmtId="9" fontId="3" fillId="2" borderId="0" xfId="0" applyNumberFormat="1" applyFont="1" applyFill="1" applyAlignment="1">
      <alignment horizontal="center"/>
    </xf>
    <xf numFmtId="0" fontId="3" fillId="0" borderId="0" xfId="0" quotePrefix="1" applyFont="1"/>
    <xf numFmtId="9" fontId="2" fillId="3" borderId="0" xfId="0" applyNumberFormat="1" applyFont="1" applyFill="1" applyAlignment="1">
      <alignment horizontal="center"/>
    </xf>
    <xf numFmtId="37" fontId="3" fillId="0" borderId="0" xfId="0" applyNumberFormat="1" applyFont="1"/>
    <xf numFmtId="0" fontId="2" fillId="0" borderId="0" xfId="0" applyFont="1" applyAlignment="1">
      <alignment horizontal="center"/>
    </xf>
    <xf numFmtId="37" fontId="3" fillId="3" borderId="0" xfId="0" applyNumberFormat="1" applyFont="1" applyFill="1"/>
    <xf numFmtId="9" fontId="2" fillId="3" borderId="0" xfId="3" applyFont="1" applyFill="1" applyAlignment="1">
      <alignment horizontal="center"/>
    </xf>
    <xf numFmtId="37" fontId="2" fillId="0" borderId="1" xfId="0" applyNumberFormat="1" applyFont="1" applyBorder="1"/>
    <xf numFmtId="37" fontId="2" fillId="0" borderId="0" xfId="0" applyNumberFormat="1" applyFont="1" applyBorder="1"/>
    <xf numFmtId="0" fontId="5" fillId="0" borderId="0" xfId="0" applyFont="1"/>
    <xf numFmtId="9" fontId="2" fillId="2" borderId="0" xfId="0" applyNumberFormat="1" applyFont="1" applyFill="1" applyAlignment="1">
      <alignment horizontal="center"/>
    </xf>
    <xf numFmtId="0" fontId="2" fillId="2" borderId="0" xfId="0" applyFont="1" applyFill="1" applyAlignment="1">
      <alignment horizontal="center"/>
    </xf>
    <xf numFmtId="0" fontId="3" fillId="3" borderId="0" xfId="0" applyFont="1" applyFill="1" applyAlignment="1">
      <alignment horizontal="right"/>
    </xf>
    <xf numFmtId="0" fontId="3" fillId="0" borderId="2" xfId="0" applyFont="1" applyBorder="1" applyAlignment="1">
      <alignment horizontal="center" vertical="top"/>
    </xf>
    <xf numFmtId="0" fontId="3" fillId="0" borderId="2" xfId="0" applyFont="1" applyBorder="1"/>
    <xf numFmtId="0" fontId="3" fillId="0" borderId="2" xfId="0" applyFont="1" applyBorder="1" applyAlignment="1">
      <alignment vertical="top"/>
    </xf>
    <xf numFmtId="0" fontId="2" fillId="0" borderId="0" xfId="0" applyFont="1" applyFill="1"/>
    <xf numFmtId="0" fontId="2" fillId="4" borderId="3" xfId="0" applyFont="1" applyFill="1" applyBorder="1" applyAlignment="1">
      <alignment horizontal="centerContinuous"/>
    </xf>
    <xf numFmtId="0" fontId="2" fillId="4" borderId="4" xfId="0" applyFont="1" applyFill="1" applyBorder="1" applyAlignment="1">
      <alignment horizontal="centerContinuous"/>
    </xf>
    <xf numFmtId="0" fontId="2" fillId="4" borderId="5" xfId="0" applyFont="1" applyFill="1" applyBorder="1" applyAlignment="1">
      <alignment horizontal="centerContinuous"/>
    </xf>
    <xf numFmtId="0" fontId="3" fillId="0" borderId="0" xfId="0" applyFont="1" applyAlignment="1">
      <alignment horizontal="center"/>
    </xf>
    <xf numFmtId="37" fontId="2" fillId="2" borderId="6" xfId="1" applyNumberFormat="1" applyFont="1" applyFill="1" applyBorder="1" applyAlignment="1">
      <alignment horizontal="right"/>
    </xf>
    <xf numFmtId="37" fontId="3" fillId="0" borderId="0" xfId="1" applyNumberFormat="1" applyFont="1" applyFill="1" applyAlignment="1">
      <alignment horizontal="right"/>
    </xf>
    <xf numFmtId="37" fontId="2" fillId="2" borderId="7" xfId="1" applyNumberFormat="1" applyFont="1" applyFill="1" applyBorder="1" applyAlignment="1">
      <alignment horizontal="right"/>
    </xf>
    <xf numFmtId="37" fontId="9" fillId="2" borderId="0" xfId="0" applyNumberFormat="1" applyFont="1" applyFill="1" applyBorder="1" applyAlignment="1">
      <alignment horizontal="right"/>
    </xf>
    <xf numFmtId="37" fontId="9" fillId="2" borderId="8" xfId="0" applyNumberFormat="1" applyFont="1" applyFill="1" applyBorder="1" applyAlignment="1">
      <alignment horizontal="right"/>
    </xf>
    <xf numFmtId="37" fontId="3" fillId="3" borderId="0" xfId="0" applyNumberFormat="1" applyFont="1" applyFill="1" applyBorder="1"/>
    <xf numFmtId="37" fontId="2" fillId="2" borderId="0" xfId="0" applyNumberFormat="1" applyFont="1" applyFill="1" applyBorder="1"/>
    <xf numFmtId="37" fontId="3" fillId="0" borderId="0" xfId="0" applyNumberFormat="1" applyFont="1" applyBorder="1"/>
    <xf numFmtId="37" fontId="2" fillId="3" borderId="0" xfId="0" applyNumberFormat="1" applyFont="1" applyFill="1" applyBorder="1"/>
    <xf numFmtId="37" fontId="2" fillId="2" borderId="9" xfId="0" applyNumberFormat="1" applyFont="1" applyFill="1" applyBorder="1"/>
    <xf numFmtId="37" fontId="3" fillId="2" borderId="0" xfId="1" applyNumberFormat="1" applyFont="1" applyFill="1" applyBorder="1" applyAlignment="1">
      <alignment horizontal="right"/>
    </xf>
    <xf numFmtId="37" fontId="3" fillId="3" borderId="0" xfId="1" applyNumberFormat="1" applyFont="1" applyFill="1" applyBorder="1" applyAlignment="1">
      <alignment horizontal="right"/>
    </xf>
    <xf numFmtId="37" fontId="3" fillId="0" borderId="0" xfId="1" applyNumberFormat="1" applyFont="1" applyBorder="1" applyAlignment="1">
      <alignment horizontal="right"/>
    </xf>
    <xf numFmtId="37" fontId="2" fillId="2" borderId="0" xfId="1" applyNumberFormat="1" applyFont="1" applyFill="1" applyAlignment="1">
      <alignment horizontal="right"/>
    </xf>
    <xf numFmtId="37" fontId="9" fillId="2" borderId="9" xfId="1" applyNumberFormat="1" applyFont="1" applyFill="1" applyBorder="1" applyAlignment="1">
      <alignment horizontal="right"/>
    </xf>
    <xf numFmtId="37" fontId="9" fillId="0" borderId="0" xfId="1" applyNumberFormat="1" applyFont="1" applyBorder="1" applyAlignment="1">
      <alignment horizontal="right"/>
    </xf>
    <xf numFmtId="37" fontId="3" fillId="2" borderId="7" xfId="1" applyNumberFormat="1" applyFont="1" applyFill="1" applyBorder="1" applyAlignment="1">
      <alignment horizontal="right"/>
    </xf>
    <xf numFmtId="179" fontId="2" fillId="0" borderId="0" xfId="1" applyNumberFormat="1" applyFont="1"/>
    <xf numFmtId="37" fontId="10" fillId="2" borderId="0" xfId="1" applyNumberFormat="1" applyFont="1" applyFill="1" applyAlignment="1">
      <alignment horizontal="right"/>
    </xf>
    <xf numFmtId="179" fontId="8" fillId="0" borderId="0" xfId="1" applyNumberFormat="1" applyFont="1"/>
    <xf numFmtId="37" fontId="2" fillId="0" borderId="0" xfId="1" applyNumberFormat="1" applyFont="1" applyBorder="1" applyAlignment="1">
      <alignment horizontal="right"/>
    </xf>
    <xf numFmtId="37" fontId="9" fillId="2" borderId="8" xfId="1" applyNumberFormat="1" applyFont="1" applyFill="1" applyBorder="1" applyAlignment="1">
      <alignment horizontal="right"/>
    </xf>
    <xf numFmtId="0" fontId="3" fillId="0" borderId="2" xfId="0" applyFont="1" applyBorder="1" applyAlignment="1">
      <alignment horizontal="center"/>
    </xf>
    <xf numFmtId="0" fontId="8" fillId="0" borderId="0" xfId="0" applyFont="1"/>
    <xf numFmtId="0" fontId="3" fillId="0" borderId="0" xfId="0" applyFont="1" applyAlignment="1"/>
    <xf numFmtId="0" fontId="3" fillId="5" borderId="0" xfId="0" applyFont="1" applyFill="1" applyAlignment="1"/>
    <xf numFmtId="184" fontId="3" fillId="0" borderId="0" xfId="0" applyNumberFormat="1" applyFont="1" applyAlignment="1">
      <alignment horizontal="center"/>
    </xf>
    <xf numFmtId="40" fontId="3" fillId="0" borderId="0" xfId="0" applyNumberFormat="1" applyFont="1" applyAlignment="1">
      <alignment horizontal="center"/>
    </xf>
    <xf numFmtId="0" fontId="3" fillId="0" borderId="0" xfId="0" applyFont="1" applyBorder="1" applyAlignment="1"/>
    <xf numFmtId="0" fontId="3" fillId="0" borderId="0" xfId="0" applyFont="1" applyBorder="1" applyAlignment="1">
      <alignment horizontal="center"/>
    </xf>
    <xf numFmtId="0" fontId="3" fillId="0" borderId="3" xfId="0" applyFont="1" applyBorder="1" applyAlignment="1"/>
    <xf numFmtId="0" fontId="3" fillId="0" borderId="4" xfId="0" applyFont="1" applyBorder="1" applyAlignment="1"/>
    <xf numFmtId="38" fontId="3" fillId="0" borderId="10" xfId="0" applyNumberFormat="1" applyFont="1" applyBorder="1" applyAlignment="1"/>
    <xf numFmtId="38" fontId="11" fillId="0" borderId="0" xfId="0" applyNumberFormat="1" applyFont="1" applyAlignment="1"/>
    <xf numFmtId="0" fontId="3" fillId="0" borderId="11" xfId="0" applyFont="1" applyBorder="1" applyAlignment="1"/>
    <xf numFmtId="0" fontId="3" fillId="0" borderId="12" xfId="0" applyFont="1" applyBorder="1" applyAlignment="1"/>
    <xf numFmtId="0" fontId="3" fillId="6" borderId="13" xfId="0" applyFont="1" applyFill="1" applyBorder="1" applyAlignment="1">
      <alignment vertical="top"/>
    </xf>
    <xf numFmtId="0" fontId="3" fillId="6" borderId="14" xfId="0" applyFont="1" applyFill="1" applyBorder="1" applyAlignment="1"/>
    <xf numFmtId="0" fontId="3" fillId="6" borderId="15" xfId="0" applyFont="1" applyFill="1" applyBorder="1" applyAlignment="1">
      <alignment vertical="top"/>
    </xf>
    <xf numFmtId="0" fontId="3" fillId="6" borderId="16" xfId="0" applyFont="1" applyFill="1" applyBorder="1" applyAlignment="1">
      <alignment vertical="top"/>
    </xf>
    <xf numFmtId="0" fontId="3" fillId="6" borderId="17" xfId="0" applyFont="1" applyFill="1" applyBorder="1" applyAlignment="1">
      <alignment vertical="top"/>
    </xf>
    <xf numFmtId="0" fontId="3" fillId="6" borderId="18" xfId="0" applyFont="1" applyFill="1" applyBorder="1" applyAlignment="1">
      <alignment vertical="top"/>
    </xf>
    <xf numFmtId="0" fontId="3" fillId="6" borderId="19" xfId="0" applyFont="1" applyFill="1" applyBorder="1" applyAlignment="1">
      <alignment vertical="top"/>
    </xf>
    <xf numFmtId="0" fontId="3" fillId="6" borderId="20" xfId="0" applyFont="1" applyFill="1" applyBorder="1" applyAlignment="1">
      <alignment vertical="top"/>
    </xf>
    <xf numFmtId="0" fontId="3" fillId="5" borderId="21" xfId="0" applyFont="1" applyFill="1" applyBorder="1" applyAlignment="1"/>
    <xf numFmtId="0" fontId="12" fillId="5" borderId="22" xfId="0" applyFont="1" applyFill="1" applyBorder="1" applyAlignment="1">
      <alignment horizontal="center"/>
    </xf>
    <xf numFmtId="0" fontId="3" fillId="5" borderId="22" xfId="0" applyFont="1" applyFill="1" applyBorder="1" applyAlignment="1"/>
    <xf numFmtId="0" fontId="3" fillId="5" borderId="23" xfId="0" applyFont="1" applyFill="1" applyBorder="1" applyAlignment="1"/>
    <xf numFmtId="0" fontId="3" fillId="5" borderId="0" xfId="0" applyFont="1" applyFill="1" applyAlignment="1">
      <alignment horizontal="center"/>
    </xf>
    <xf numFmtId="0" fontId="12" fillId="5" borderId="0" xfId="0" applyFont="1" applyFill="1" applyAlignment="1">
      <alignment horizontal="center"/>
    </xf>
    <xf numFmtId="0" fontId="3" fillId="5" borderId="0" xfId="0" applyFont="1" applyFill="1" applyBorder="1" applyAlignment="1">
      <alignment vertical="top"/>
    </xf>
    <xf numFmtId="0" fontId="12" fillId="5" borderId="0" xfId="0" applyFont="1" applyFill="1" applyBorder="1" applyAlignment="1">
      <alignment horizontal="center" vertical="top"/>
    </xf>
    <xf numFmtId="0" fontId="3" fillId="5" borderId="0" xfId="0" applyFont="1" applyFill="1" applyBorder="1" applyAlignment="1"/>
    <xf numFmtId="0" fontId="3" fillId="5" borderId="0" xfId="0" applyFont="1" applyFill="1" applyBorder="1" applyAlignment="1">
      <alignment horizontal="center" vertical="top"/>
    </xf>
    <xf numFmtId="0" fontId="12" fillId="5" borderId="23" xfId="0" applyFont="1" applyFill="1" applyBorder="1" applyAlignment="1">
      <alignment horizontal="left"/>
    </xf>
    <xf numFmtId="0" fontId="3" fillId="5" borderId="23" xfId="0" applyFont="1" applyFill="1" applyBorder="1" applyAlignment="1">
      <alignment horizontal="right"/>
    </xf>
    <xf numFmtId="0" fontId="12" fillId="5" borderId="0" xfId="0" applyFont="1" applyFill="1" applyBorder="1" applyAlignment="1">
      <alignment horizontal="right" vertical="top"/>
    </xf>
    <xf numFmtId="0" fontId="3" fillId="5" borderId="0" xfId="0" applyFont="1" applyFill="1" applyBorder="1" applyAlignment="1">
      <alignment horizontal="left"/>
    </xf>
    <xf numFmtId="0" fontId="3" fillId="5" borderId="0" xfId="0" applyFont="1" applyFill="1" applyBorder="1" applyAlignment="1">
      <alignment horizontal="center"/>
    </xf>
    <xf numFmtId="0" fontId="5" fillId="0" borderId="0" xfId="0" applyFont="1" applyAlignment="1">
      <alignment horizontal="right"/>
    </xf>
    <xf numFmtId="0" fontId="2" fillId="7" borderId="10" xfId="0" applyFont="1" applyFill="1" applyBorder="1" applyAlignment="1">
      <alignment horizontal="center"/>
    </xf>
    <xf numFmtId="0" fontId="3" fillId="6" borderId="10" xfId="0" applyFont="1" applyFill="1" applyBorder="1"/>
    <xf numFmtId="0" fontId="3" fillId="0" borderId="10" xfId="0" applyFont="1" applyBorder="1"/>
    <xf numFmtId="0" fontId="3" fillId="0" borderId="0" xfId="0" applyFont="1" applyBorder="1"/>
    <xf numFmtId="0" fontId="8" fillId="0" borderId="10" xfId="0" applyFont="1" applyBorder="1" applyAlignment="1">
      <alignment horizontal="center"/>
    </xf>
    <xf numFmtId="0" fontId="4" fillId="0" borderId="0" xfId="0" applyFont="1" applyBorder="1" applyAlignment="1">
      <alignment horizontal="right"/>
    </xf>
    <xf numFmtId="0" fontId="4" fillId="0" borderId="0" xfId="0" applyFont="1" applyBorder="1"/>
    <xf numFmtId="0" fontId="2" fillId="6" borderId="10" xfId="0" applyFont="1" applyFill="1" applyBorder="1"/>
    <xf numFmtId="37" fontId="3" fillId="8" borderId="5" xfId="0" applyNumberFormat="1" applyFont="1" applyFill="1" applyBorder="1"/>
    <xf numFmtId="37" fontId="3" fillId="8" borderId="10" xfId="0" applyNumberFormat="1" applyFont="1" applyFill="1" applyBorder="1"/>
    <xf numFmtId="0" fontId="3" fillId="6" borderId="24" xfId="0" quotePrefix="1" applyFont="1" applyFill="1" applyBorder="1"/>
    <xf numFmtId="0" fontId="8" fillId="6" borderId="24" xfId="0" applyFont="1" applyFill="1" applyBorder="1"/>
    <xf numFmtId="0" fontId="2" fillId="6" borderId="24" xfId="0" applyFont="1" applyFill="1" applyBorder="1"/>
    <xf numFmtId="0" fontId="13" fillId="7" borderId="3" xfId="0" applyFont="1" applyFill="1" applyBorder="1"/>
    <xf numFmtId="0" fontId="3" fillId="0" borderId="25" xfId="0" applyFont="1" applyBorder="1"/>
    <xf numFmtId="0" fontId="3" fillId="0" borderId="11" xfId="0" applyFont="1" applyBorder="1" applyAlignment="1">
      <alignment horizontal="right"/>
    </xf>
    <xf numFmtId="41" fontId="2" fillId="0" borderId="11" xfId="0" applyNumberFormat="1" applyFont="1" applyBorder="1"/>
    <xf numFmtId="0" fontId="3" fillId="0" borderId="26" xfId="0" applyFont="1" applyBorder="1" applyAlignment="1">
      <alignment horizontal="center"/>
    </xf>
    <xf numFmtId="37" fontId="8" fillId="0" borderId="0" xfId="0" applyNumberFormat="1" applyFont="1"/>
    <xf numFmtId="37" fontId="3" fillId="0" borderId="10" xfId="0" applyNumberFormat="1" applyFont="1" applyFill="1" applyBorder="1"/>
    <xf numFmtId="0" fontId="4" fillId="6" borderId="24" xfId="0" applyFont="1" applyFill="1" applyBorder="1" applyAlignment="1">
      <alignment horizontal="right"/>
    </xf>
    <xf numFmtId="37" fontId="3" fillId="0" borderId="10" xfId="0" applyNumberFormat="1" applyFont="1" applyBorder="1"/>
    <xf numFmtId="37" fontId="3" fillId="6" borderId="10" xfId="0" applyNumberFormat="1" applyFont="1" applyFill="1" applyBorder="1"/>
    <xf numFmtId="37" fontId="3" fillId="6" borderId="24" xfId="0" quotePrefix="1" applyNumberFormat="1" applyFont="1" applyFill="1" applyBorder="1"/>
    <xf numFmtId="37" fontId="3" fillId="0" borderId="5" xfId="0" applyNumberFormat="1" applyFont="1" applyBorder="1"/>
    <xf numFmtId="37" fontId="2" fillId="0" borderId="10" xfId="0" applyNumberFormat="1" applyFont="1" applyBorder="1" applyAlignment="1">
      <alignment horizontal="right"/>
    </xf>
    <xf numFmtId="37" fontId="2" fillId="0" borderId="10" xfId="0" applyNumberFormat="1" applyFont="1" applyBorder="1"/>
    <xf numFmtId="0" fontId="2" fillId="0" borderId="10" xfId="0" applyFont="1" applyFill="1" applyBorder="1" applyAlignment="1">
      <alignment horizontal="center"/>
    </xf>
    <xf numFmtId="37" fontId="3" fillId="0" borderId="24" xfId="1" applyNumberFormat="1" applyFont="1" applyFill="1" applyBorder="1" applyAlignment="1">
      <alignment horizontal="right"/>
    </xf>
    <xf numFmtId="37" fontId="3" fillId="0" borderId="24" xfId="1" quotePrefix="1" applyNumberFormat="1" applyFont="1" applyFill="1" applyBorder="1" applyAlignment="1">
      <alignment horizontal="right"/>
    </xf>
    <xf numFmtId="0" fontId="14" fillId="0" borderId="0" xfId="2" applyFont="1" applyAlignment="1" applyProtection="1"/>
    <xf numFmtId="0" fontId="3" fillId="3" borderId="0" xfId="0" applyFont="1" applyFill="1"/>
    <xf numFmtId="0" fontId="3" fillId="0" borderId="2" xfId="0" applyFont="1" applyBorder="1" applyAlignment="1">
      <alignment horizontal="left" vertical="top" wrapText="1"/>
    </xf>
    <xf numFmtId="0" fontId="2" fillId="0" borderId="0" xfId="0" applyFont="1" applyFill="1" applyBorder="1" applyAlignment="1">
      <alignment horizontal="center"/>
    </xf>
    <xf numFmtId="37" fontId="3" fillId="0" borderId="0" xfId="1" applyNumberFormat="1" applyFont="1" applyFill="1" applyBorder="1" applyAlignment="1">
      <alignment horizontal="right"/>
    </xf>
    <xf numFmtId="37" fontId="3" fillId="0" borderId="0" xfId="1" quotePrefix="1" applyNumberFormat="1" applyFont="1" applyFill="1" applyBorder="1" applyAlignment="1">
      <alignment horizontal="right"/>
    </xf>
    <xf numFmtId="37" fontId="3" fillId="2" borderId="10" xfId="0" applyNumberFormat="1" applyFont="1" applyFill="1" applyBorder="1"/>
    <xf numFmtId="0" fontId="8" fillId="6" borderId="24" xfId="0" applyFont="1" applyFill="1" applyBorder="1" applyAlignment="1">
      <alignment horizontal="left"/>
    </xf>
    <xf numFmtId="37" fontId="2" fillId="2" borderId="24" xfId="0" applyNumberFormat="1" applyFont="1" applyFill="1" applyBorder="1"/>
    <xf numFmtId="37" fontId="3" fillId="3" borderId="10" xfId="0" applyNumberFormat="1" applyFont="1" applyFill="1" applyBorder="1"/>
    <xf numFmtId="0" fontId="3" fillId="6" borderId="24" xfId="0" applyFont="1" applyFill="1" applyBorder="1"/>
    <xf numFmtId="37" fontId="3" fillId="3" borderId="24" xfId="0" applyNumberFormat="1" applyFont="1" applyFill="1" applyBorder="1"/>
    <xf numFmtId="0" fontId="3" fillId="6" borderId="27" xfId="0" applyFont="1" applyFill="1" applyBorder="1"/>
    <xf numFmtId="0" fontId="3" fillId="6" borderId="11" xfId="0" applyFont="1" applyFill="1" applyBorder="1"/>
    <xf numFmtId="0" fontId="3" fillId="6" borderId="26" xfId="0" applyFont="1" applyFill="1" applyBorder="1"/>
    <xf numFmtId="37" fontId="3" fillId="3" borderId="28" xfId="0" applyNumberFormat="1" applyFont="1" applyFill="1" applyBorder="1"/>
    <xf numFmtId="37" fontId="3" fillId="3" borderId="5" xfId="0" applyNumberFormat="1" applyFont="1" applyFill="1" applyBorder="1"/>
    <xf numFmtId="37" fontId="3" fillId="2" borderId="5" xfId="0" applyNumberFormat="1" applyFont="1" applyFill="1" applyBorder="1"/>
    <xf numFmtId="0" fontId="3" fillId="6" borderId="29" xfId="0" quotePrefix="1" applyFont="1" applyFill="1" applyBorder="1"/>
    <xf numFmtId="37" fontId="2" fillId="2" borderId="10" xfId="0" applyNumberFormat="1" applyFont="1" applyFill="1" applyBorder="1" applyAlignment="1">
      <alignment horizontal="right"/>
    </xf>
    <xf numFmtId="37" fontId="2" fillId="2" borderId="10" xfId="0" applyNumberFormat="1" applyFont="1" applyFill="1" applyBorder="1"/>
    <xf numFmtId="0" fontId="4" fillId="0" borderId="0" xfId="0" applyFont="1" applyAlignment="1">
      <alignment horizontal="right"/>
    </xf>
    <xf numFmtId="0" fontId="2" fillId="3" borderId="10" xfId="0" applyFont="1" applyFill="1" applyBorder="1" applyAlignment="1">
      <alignment horizontal="center"/>
    </xf>
    <xf numFmtId="41" fontId="3" fillId="3" borderId="24" xfId="1" applyNumberFormat="1" applyFont="1" applyFill="1" applyBorder="1" applyAlignment="1">
      <alignment horizontal="center"/>
    </xf>
    <xf numFmtId="41" fontId="3" fillId="0" borderId="0" xfId="1" applyNumberFormat="1" applyFont="1" applyFill="1" applyBorder="1" applyAlignment="1">
      <alignment horizontal="center"/>
    </xf>
    <xf numFmtId="41" fontId="3" fillId="0" borderId="24" xfId="1" applyNumberFormat="1" applyFont="1" applyBorder="1" applyAlignment="1">
      <alignment horizontal="center"/>
    </xf>
    <xf numFmtId="41" fontId="3" fillId="3" borderId="24" xfId="1" quotePrefix="1" applyNumberFormat="1" applyFont="1" applyFill="1" applyBorder="1" applyAlignment="1">
      <alignment horizontal="center"/>
    </xf>
    <xf numFmtId="41" fontId="3" fillId="0" borderId="0" xfId="1" quotePrefix="1" applyNumberFormat="1" applyFont="1" applyFill="1" applyBorder="1" applyAlignment="1">
      <alignment horizontal="center"/>
    </xf>
    <xf numFmtId="0" fontId="3" fillId="0" borderId="0" xfId="0" applyFont="1" applyFill="1" applyBorder="1" applyAlignment="1">
      <alignment horizontal="center"/>
    </xf>
    <xf numFmtId="9" fontId="3" fillId="0" borderId="0" xfId="0" applyNumberFormat="1" applyFont="1" applyAlignment="1">
      <alignment horizontal="center"/>
    </xf>
    <xf numFmtId="38" fontId="3" fillId="0" borderId="0" xfId="0" applyNumberFormat="1" applyFont="1" applyAlignment="1">
      <alignment horizontal="center"/>
    </xf>
    <xf numFmtId="38" fontId="3" fillId="2" borderId="10" xfId="0" applyNumberFormat="1" applyFont="1" applyFill="1" applyBorder="1" applyAlignment="1"/>
    <xf numFmtId="184" fontId="3" fillId="2" borderId="0" xfId="0" applyNumberFormat="1" applyFont="1" applyFill="1" applyAlignment="1">
      <alignment horizontal="center"/>
    </xf>
    <xf numFmtId="38" fontId="3" fillId="2" borderId="0" xfId="0" applyNumberFormat="1" applyFont="1" applyFill="1" applyAlignment="1">
      <alignment horizontal="center"/>
    </xf>
    <xf numFmtId="40" fontId="3" fillId="2" borderId="0" xfId="0" applyNumberFormat="1" applyFont="1" applyFill="1" applyAlignment="1">
      <alignment horizontal="center"/>
    </xf>
    <xf numFmtId="0" fontId="3" fillId="0" borderId="21" xfId="0" applyFont="1" applyFill="1" applyBorder="1" applyAlignment="1"/>
    <xf numFmtId="0" fontId="3" fillId="0" borderId="23" xfId="0" applyFont="1" applyFill="1" applyBorder="1" applyAlignment="1"/>
    <xf numFmtId="0" fontId="3" fillId="0" borderId="0" xfId="0" applyFont="1" applyFill="1" applyBorder="1" applyAlignment="1">
      <alignment vertical="top"/>
    </xf>
    <xf numFmtId="0" fontId="3" fillId="0" borderId="0" xfId="0" applyFont="1" applyFill="1" applyAlignment="1"/>
    <xf numFmtId="0" fontId="5" fillId="0" borderId="0" xfId="0" applyFont="1" applyFill="1" applyAlignment="1"/>
    <xf numFmtId="37" fontId="3" fillId="6" borderId="10" xfId="0" quotePrefix="1" applyNumberFormat="1" applyFont="1" applyFill="1" applyBorder="1"/>
    <xf numFmtId="9" fontId="2" fillId="0" borderId="5" xfId="3" applyFont="1" applyBorder="1" applyAlignment="1">
      <alignment horizontal="center"/>
    </xf>
    <xf numFmtId="9" fontId="2" fillId="0" borderId="10" xfId="3" applyFont="1" applyBorder="1" applyAlignment="1">
      <alignment horizontal="center"/>
    </xf>
    <xf numFmtId="9" fontId="2" fillId="6" borderId="10" xfId="3" quotePrefix="1" applyFont="1" applyFill="1" applyBorder="1" applyAlignment="1">
      <alignment horizontal="center"/>
    </xf>
    <xf numFmtId="9" fontId="2" fillId="6" borderId="24" xfId="3" quotePrefix="1" applyFont="1" applyFill="1" applyBorder="1" applyAlignment="1">
      <alignment horizontal="center"/>
    </xf>
    <xf numFmtId="0" fontId="3" fillId="3" borderId="0" xfId="0" applyFont="1" applyFill="1" applyAlignment="1">
      <alignment horizontal="center"/>
    </xf>
    <xf numFmtId="37" fontId="2" fillId="3" borderId="0" xfId="0" applyNumberFormat="1" applyFont="1" applyFill="1" applyAlignment="1">
      <alignment horizontal="center"/>
    </xf>
    <xf numFmtId="9" fontId="3" fillId="2" borderId="0" xfId="3" applyFont="1" applyFill="1" applyAlignment="1">
      <alignment horizontal="center"/>
    </xf>
    <xf numFmtId="0" fontId="3" fillId="2" borderId="0" xfId="0" applyFont="1" applyFill="1" applyAlignment="1"/>
    <xf numFmtId="38" fontId="3" fillId="2" borderId="26" xfId="0" applyNumberFormat="1" applyFont="1" applyFill="1" applyBorder="1" applyAlignment="1"/>
    <xf numFmtId="38" fontId="3" fillId="2" borderId="26" xfId="3" applyNumberFormat="1" applyFont="1" applyFill="1" applyBorder="1" applyAlignment="1">
      <alignment horizontal="center"/>
    </xf>
    <xf numFmtId="38" fontId="3" fillId="2" borderId="26" xfId="0" applyNumberFormat="1" applyFont="1" applyFill="1" applyBorder="1" applyAlignment="1">
      <alignment horizontal="center"/>
    </xf>
    <xf numFmtId="0" fontId="14" fillId="0" borderId="2" xfId="2" applyFont="1" applyBorder="1" applyAlignment="1" applyProtection="1">
      <alignment vertical="top"/>
    </xf>
    <xf numFmtId="37" fontId="4" fillId="0" borderId="0" xfId="0" applyNumberFormat="1" applyFont="1" applyAlignment="1">
      <alignment horizontal="right"/>
    </xf>
    <xf numFmtId="1" fontId="2" fillId="0" borderId="0" xfId="1" applyNumberFormat="1" applyFont="1" applyAlignment="1">
      <alignment horizontal="center"/>
    </xf>
    <xf numFmtId="0" fontId="2" fillId="0" borderId="0" xfId="0" applyFont="1" applyAlignment="1"/>
    <xf numFmtId="0" fontId="9" fillId="3" borderId="0" xfId="2" applyFont="1" applyFill="1" applyAlignment="1" applyProtection="1">
      <alignment horizontal="center"/>
    </xf>
    <xf numFmtId="37" fontId="14" fillId="0" borderId="0" xfId="2" applyNumberFormat="1" applyFont="1" applyAlignment="1" applyProtection="1"/>
    <xf numFmtId="0" fontId="2" fillId="0" borderId="0" xfId="0" applyFont="1" applyAlignment="1">
      <alignment horizontal="right"/>
    </xf>
    <xf numFmtId="0" fontId="2" fillId="0" borderId="0" xfId="0" applyFont="1" applyFill="1" applyAlignment="1"/>
    <xf numFmtId="0" fontId="3" fillId="0" borderId="2" xfId="0" applyFont="1" applyBorder="1" applyAlignment="1">
      <alignment horizontal="left" vertical="top"/>
    </xf>
    <xf numFmtId="0" fontId="3" fillId="0" borderId="30" xfId="0" applyFont="1" applyBorder="1" applyAlignment="1">
      <alignment horizontal="left" vertical="top"/>
    </xf>
    <xf numFmtId="0" fontId="3" fillId="0" borderId="0" xfId="0" applyFont="1" applyBorder="1" applyAlignment="1">
      <alignment horizontal="left" vertical="top"/>
    </xf>
    <xf numFmtId="0" fontId="9" fillId="0" borderId="0" xfId="2" applyFont="1" applyAlignment="1" applyProtection="1"/>
    <xf numFmtId="37" fontId="3" fillId="0" borderId="0" xfId="0" applyNumberFormat="1" applyFont="1" applyFill="1" applyAlignment="1">
      <alignment horizontal="right"/>
    </xf>
    <xf numFmtId="0" fontId="3" fillId="0" borderId="2" xfId="0" applyFont="1" applyBorder="1" applyAlignment="1">
      <alignment horizontal="left" vertical="top" wrapText="1"/>
    </xf>
    <xf numFmtId="0" fontId="14" fillId="0" borderId="2" xfId="2" applyFont="1" applyBorder="1" applyAlignment="1" applyProtection="1">
      <alignment horizontal="left" vertical="top" wrapText="1"/>
    </xf>
    <xf numFmtId="0" fontId="3" fillId="0" borderId="31" xfId="0" applyFont="1" applyBorder="1" applyAlignment="1">
      <alignment horizontal="left" vertical="top" wrapText="1"/>
    </xf>
    <xf numFmtId="0" fontId="3" fillId="0" borderId="6" xfId="0" applyFont="1" applyBorder="1" applyAlignment="1">
      <alignment horizontal="left" vertical="top" wrapText="1"/>
    </xf>
    <xf numFmtId="0" fontId="3" fillId="0" borderId="30" xfId="0" applyFont="1" applyBorder="1" applyAlignment="1">
      <alignment horizontal="left" vertical="top" wrapText="1"/>
    </xf>
    <xf numFmtId="0" fontId="2" fillId="0" borderId="2" xfId="0" applyFont="1" applyBorder="1" applyAlignment="1">
      <alignment horizontal="left" vertical="top" wrapText="1"/>
    </xf>
    <xf numFmtId="0" fontId="3" fillId="0" borderId="31" xfId="0" applyFont="1" applyBorder="1" applyAlignment="1">
      <alignment horizontal="left" vertical="top"/>
    </xf>
    <xf numFmtId="0" fontId="0" fillId="0" borderId="6" xfId="0" applyBorder="1" applyAlignment="1">
      <alignment horizontal="left" vertical="top"/>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2331720</xdr:colOff>
      <xdr:row>12</xdr:row>
      <xdr:rowOff>91440</xdr:rowOff>
    </xdr:from>
    <xdr:to>
      <xdr:col>1</xdr:col>
      <xdr:colOff>2567940</xdr:colOff>
      <xdr:row>12</xdr:row>
      <xdr:rowOff>91440</xdr:rowOff>
    </xdr:to>
    <xdr:sp macro="" textlink="">
      <xdr:nvSpPr>
        <xdr:cNvPr id="1026" name="Line 2">
          <a:extLst>
            <a:ext uri="{FF2B5EF4-FFF2-40B4-BE49-F238E27FC236}">
              <a16:creationId xmlns:a16="http://schemas.microsoft.com/office/drawing/2014/main" id="{3977BC2C-7B69-BF60-9414-006315C4271E}"/>
            </a:ext>
          </a:extLst>
        </xdr:cNvPr>
        <xdr:cNvSpPr>
          <a:spLocks noChangeShapeType="1"/>
        </xdr:cNvSpPr>
      </xdr:nvSpPr>
      <xdr:spPr bwMode="auto">
        <a:xfrm>
          <a:off x="2956560" y="2103120"/>
          <a:ext cx="2362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2331720</xdr:colOff>
      <xdr:row>12</xdr:row>
      <xdr:rowOff>91440</xdr:rowOff>
    </xdr:from>
    <xdr:to>
      <xdr:col>1</xdr:col>
      <xdr:colOff>2331720</xdr:colOff>
      <xdr:row>41</xdr:row>
      <xdr:rowOff>99060</xdr:rowOff>
    </xdr:to>
    <xdr:sp macro="" textlink="">
      <xdr:nvSpPr>
        <xdr:cNvPr id="1027" name="Line 3">
          <a:extLst>
            <a:ext uri="{FF2B5EF4-FFF2-40B4-BE49-F238E27FC236}">
              <a16:creationId xmlns:a16="http://schemas.microsoft.com/office/drawing/2014/main" id="{73FA7F03-E882-D6C6-8374-6F57B4E637E3}"/>
            </a:ext>
          </a:extLst>
        </xdr:cNvPr>
        <xdr:cNvSpPr>
          <a:spLocks noChangeShapeType="1"/>
        </xdr:cNvSpPr>
      </xdr:nvSpPr>
      <xdr:spPr bwMode="auto">
        <a:xfrm>
          <a:off x="2956560" y="2103120"/>
          <a:ext cx="0" cy="26974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2125980</xdr:colOff>
      <xdr:row>41</xdr:row>
      <xdr:rowOff>99060</xdr:rowOff>
    </xdr:from>
    <xdr:to>
      <xdr:col>1</xdr:col>
      <xdr:colOff>2331720</xdr:colOff>
      <xdr:row>41</xdr:row>
      <xdr:rowOff>99060</xdr:rowOff>
    </xdr:to>
    <xdr:sp macro="" textlink="">
      <xdr:nvSpPr>
        <xdr:cNvPr id="1028" name="Line 4">
          <a:extLst>
            <a:ext uri="{FF2B5EF4-FFF2-40B4-BE49-F238E27FC236}">
              <a16:creationId xmlns:a16="http://schemas.microsoft.com/office/drawing/2014/main" id="{58739190-B624-3A8E-266B-AF0E038B41AD}"/>
            </a:ext>
          </a:extLst>
        </xdr:cNvPr>
        <xdr:cNvSpPr>
          <a:spLocks noChangeShapeType="1"/>
        </xdr:cNvSpPr>
      </xdr:nvSpPr>
      <xdr:spPr bwMode="auto">
        <a:xfrm flipH="1">
          <a:off x="2750820" y="480060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hikin@mdc.com.my" TargetMode="External"/><Relationship Id="rId1" Type="http://schemas.openxmlformats.org/officeDocument/2006/relationships/hyperlink" Target="mailto:zaffri@mdc.com.m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1"/>
  <sheetViews>
    <sheetView tabSelected="1" zoomScaleNormal="100" workbookViewId="0">
      <selection activeCell="B14" sqref="B14"/>
    </sheetView>
  </sheetViews>
  <sheetFormatPr defaultColWidth="9.109375" defaultRowHeight="13.2" x14ac:dyDescent="0.25"/>
  <cols>
    <col min="1" max="1" width="5.88671875" style="3" customWidth="1"/>
    <col min="2" max="2" width="7.88671875" style="3" customWidth="1"/>
    <col min="3" max="12" width="9.109375" style="3"/>
    <col min="13" max="13" width="2.44140625" style="3" customWidth="1"/>
    <col min="14" max="14" width="7.33203125" style="3" hidden="1" customWidth="1"/>
    <col min="15" max="15" width="9.109375" style="3" hidden="1" customWidth="1"/>
    <col min="16" max="16384" width="9.109375" style="3"/>
  </cols>
  <sheetData>
    <row r="2" spans="1:6" x14ac:dyDescent="0.25">
      <c r="A2" s="5" t="s">
        <v>365</v>
      </c>
    </row>
    <row r="4" spans="1:6" x14ac:dyDescent="0.25">
      <c r="B4" s="3" t="s">
        <v>374</v>
      </c>
    </row>
    <row r="5" spans="1:6" x14ac:dyDescent="0.25">
      <c r="B5" s="3" t="s">
        <v>373</v>
      </c>
    </row>
    <row r="7" spans="1:6" x14ac:dyDescent="0.25">
      <c r="B7" s="3" t="s">
        <v>367</v>
      </c>
    </row>
    <row r="9" spans="1:6" x14ac:dyDescent="0.25">
      <c r="B9" s="3" t="s">
        <v>368</v>
      </c>
      <c r="D9" s="3" t="s">
        <v>383</v>
      </c>
      <c r="F9" s="125" t="s">
        <v>370</v>
      </c>
    </row>
    <row r="10" spans="1:6" x14ac:dyDescent="0.25">
      <c r="B10" s="3" t="s">
        <v>369</v>
      </c>
      <c r="D10" s="3" t="s">
        <v>384</v>
      </c>
      <c r="F10" s="125" t="s">
        <v>371</v>
      </c>
    </row>
    <row r="12" spans="1:6" x14ac:dyDescent="0.25">
      <c r="B12" s="5" t="s">
        <v>372</v>
      </c>
    </row>
    <row r="14" spans="1:6" x14ac:dyDescent="0.25">
      <c r="B14" s="126"/>
    </row>
    <row r="16" spans="1:6" x14ac:dyDescent="0.25">
      <c r="A16" s="3" t="s">
        <v>366</v>
      </c>
    </row>
    <row r="19" spans="1:15" x14ac:dyDescent="0.25">
      <c r="A19" s="5" t="s">
        <v>145</v>
      </c>
    </row>
    <row r="21" spans="1:15" x14ac:dyDescent="0.25">
      <c r="A21" s="27">
        <v>1</v>
      </c>
      <c r="B21" s="28"/>
      <c r="C21" s="190" t="s">
        <v>146</v>
      </c>
      <c r="D21" s="190"/>
      <c r="E21" s="190"/>
      <c r="F21" s="190"/>
      <c r="G21" s="190"/>
      <c r="H21" s="190"/>
      <c r="I21" s="190"/>
      <c r="J21" s="190"/>
      <c r="K21" s="190"/>
      <c r="L21" s="190"/>
      <c r="M21" s="190"/>
      <c r="N21" s="190"/>
      <c r="O21" s="190"/>
    </row>
    <row r="22" spans="1:15" x14ac:dyDescent="0.25">
      <c r="A22" s="27"/>
      <c r="B22" s="28"/>
      <c r="C22" s="191" t="s">
        <v>147</v>
      </c>
      <c r="D22" s="191"/>
      <c r="E22" s="191"/>
      <c r="F22" s="191"/>
      <c r="G22" s="191"/>
      <c r="H22" s="191"/>
      <c r="I22" s="191"/>
      <c r="J22" s="191"/>
      <c r="K22" s="191"/>
      <c r="L22" s="191"/>
      <c r="M22" s="191"/>
      <c r="N22" s="191"/>
      <c r="O22" s="191"/>
    </row>
    <row r="23" spans="1:15" x14ac:dyDescent="0.25">
      <c r="A23" s="27"/>
      <c r="B23" s="28"/>
      <c r="C23" s="191" t="s">
        <v>148</v>
      </c>
      <c r="D23" s="191"/>
      <c r="E23" s="191"/>
      <c r="F23" s="191"/>
      <c r="G23" s="191"/>
      <c r="H23" s="191"/>
      <c r="I23" s="191"/>
      <c r="J23" s="191"/>
      <c r="K23" s="191"/>
      <c r="L23" s="191"/>
      <c r="M23" s="191"/>
      <c r="N23" s="191"/>
      <c r="O23" s="191"/>
    </row>
    <row r="24" spans="1:15" x14ac:dyDescent="0.25">
      <c r="A24" s="27"/>
      <c r="B24" s="28"/>
      <c r="C24" s="191" t="s">
        <v>149</v>
      </c>
      <c r="D24" s="191"/>
      <c r="E24" s="191"/>
      <c r="F24" s="191"/>
      <c r="G24" s="191"/>
      <c r="H24" s="191"/>
      <c r="I24" s="191"/>
      <c r="J24" s="191"/>
      <c r="K24" s="191"/>
      <c r="L24" s="191"/>
      <c r="M24" s="191"/>
      <c r="N24" s="191"/>
      <c r="O24" s="191"/>
    </row>
    <row r="25" spans="1:15" x14ac:dyDescent="0.25">
      <c r="A25" s="27"/>
      <c r="B25" s="28"/>
      <c r="C25" s="191" t="s">
        <v>150</v>
      </c>
      <c r="D25" s="191"/>
      <c r="E25" s="191"/>
      <c r="F25" s="191"/>
      <c r="G25" s="191"/>
      <c r="H25" s="191"/>
      <c r="I25" s="191"/>
      <c r="J25" s="191"/>
      <c r="K25" s="191"/>
      <c r="L25" s="191"/>
      <c r="M25" s="191"/>
      <c r="N25" s="191"/>
      <c r="O25" s="191"/>
    </row>
    <row r="26" spans="1:15" x14ac:dyDescent="0.25">
      <c r="A26" s="27"/>
      <c r="B26" s="28"/>
      <c r="C26" s="191" t="s">
        <v>151</v>
      </c>
      <c r="D26" s="191"/>
      <c r="E26" s="191"/>
      <c r="F26" s="191"/>
      <c r="G26" s="191"/>
      <c r="H26" s="191"/>
      <c r="I26" s="191"/>
      <c r="J26" s="191"/>
      <c r="K26" s="191"/>
      <c r="L26" s="191"/>
      <c r="M26" s="191"/>
      <c r="N26" s="191"/>
      <c r="O26" s="191"/>
    </row>
    <row r="27" spans="1:15" x14ac:dyDescent="0.25">
      <c r="A27" s="27"/>
      <c r="B27" s="28"/>
      <c r="C27" s="190"/>
      <c r="D27" s="190"/>
      <c r="E27" s="190"/>
      <c r="F27" s="190"/>
      <c r="G27" s="190"/>
      <c r="H27" s="190"/>
      <c r="I27" s="190"/>
      <c r="J27" s="190"/>
      <c r="K27" s="190"/>
      <c r="L27" s="190"/>
      <c r="M27" s="190"/>
      <c r="N27" s="190"/>
      <c r="O27" s="190"/>
    </row>
    <row r="28" spans="1:15" x14ac:dyDescent="0.25">
      <c r="A28" s="27"/>
      <c r="B28" s="28"/>
      <c r="C28" s="190" t="s">
        <v>292</v>
      </c>
      <c r="D28" s="190"/>
      <c r="E28" s="190"/>
      <c r="F28" s="190"/>
      <c r="G28" s="190"/>
      <c r="H28" s="190"/>
      <c r="I28" s="190"/>
      <c r="J28" s="190"/>
      <c r="K28" s="190"/>
      <c r="L28" s="190"/>
      <c r="M28" s="190"/>
      <c r="N28" s="190"/>
      <c r="O28" s="190"/>
    </row>
    <row r="29" spans="1:15" x14ac:dyDescent="0.25">
      <c r="A29" s="27"/>
      <c r="B29" s="28"/>
      <c r="C29" s="190"/>
      <c r="D29" s="190"/>
      <c r="E29" s="190"/>
      <c r="F29" s="190"/>
      <c r="G29" s="190"/>
      <c r="H29" s="190"/>
      <c r="I29" s="190"/>
      <c r="J29" s="190"/>
      <c r="K29" s="190"/>
      <c r="L29" s="190"/>
      <c r="M29" s="190"/>
      <c r="N29" s="190"/>
      <c r="O29" s="190"/>
    </row>
    <row r="30" spans="1:15" x14ac:dyDescent="0.25">
      <c r="A30" s="27"/>
      <c r="B30" s="28"/>
      <c r="C30" s="190"/>
      <c r="D30" s="190"/>
      <c r="E30" s="190"/>
      <c r="F30" s="190"/>
      <c r="G30" s="190"/>
      <c r="H30" s="190"/>
      <c r="I30" s="190"/>
      <c r="J30" s="190"/>
      <c r="K30" s="190"/>
      <c r="L30" s="190"/>
      <c r="M30" s="190"/>
      <c r="N30" s="190"/>
      <c r="O30" s="190"/>
    </row>
    <row r="31" spans="1:15" ht="46.5" customHeight="1" x14ac:dyDescent="0.25">
      <c r="A31" s="27">
        <v>2</v>
      </c>
      <c r="B31" s="28"/>
      <c r="C31" s="192" t="s">
        <v>377</v>
      </c>
      <c r="D31" s="193"/>
      <c r="E31" s="193"/>
      <c r="F31" s="193"/>
      <c r="G31" s="193"/>
      <c r="H31" s="193"/>
      <c r="I31" s="193"/>
      <c r="J31" s="193"/>
      <c r="K31" s="193"/>
      <c r="L31" s="193"/>
      <c r="M31" s="193"/>
      <c r="N31" s="193"/>
      <c r="O31" s="194"/>
    </row>
    <row r="32" spans="1:15" x14ac:dyDescent="0.25">
      <c r="A32" s="27"/>
      <c r="B32" s="28"/>
      <c r="C32" s="190"/>
      <c r="D32" s="190"/>
      <c r="E32" s="190"/>
      <c r="F32" s="190"/>
      <c r="G32" s="190"/>
      <c r="H32" s="190"/>
      <c r="I32" s="190"/>
      <c r="J32" s="190"/>
      <c r="K32" s="190"/>
      <c r="L32" s="190"/>
      <c r="M32" s="190"/>
      <c r="N32" s="190"/>
      <c r="O32" s="190"/>
    </row>
    <row r="33" spans="1:15" x14ac:dyDescent="0.25">
      <c r="A33" s="27">
        <v>3</v>
      </c>
      <c r="B33" s="28"/>
      <c r="C33" s="190" t="s">
        <v>152</v>
      </c>
      <c r="D33" s="190"/>
      <c r="E33" s="190"/>
      <c r="F33" s="190"/>
      <c r="G33" s="190"/>
      <c r="H33" s="190"/>
      <c r="I33" s="190"/>
      <c r="J33" s="190"/>
      <c r="K33" s="190"/>
      <c r="L33" s="190"/>
      <c r="M33" s="190"/>
      <c r="N33" s="190"/>
      <c r="O33" s="190"/>
    </row>
    <row r="34" spans="1:15" x14ac:dyDescent="0.25">
      <c r="A34" s="27"/>
      <c r="B34" s="28"/>
      <c r="C34" s="190"/>
      <c r="D34" s="190"/>
      <c r="E34" s="190"/>
      <c r="F34" s="190"/>
      <c r="G34" s="190"/>
      <c r="H34" s="190"/>
      <c r="I34" s="190"/>
      <c r="J34" s="190"/>
      <c r="K34" s="190"/>
      <c r="L34" s="190"/>
      <c r="M34" s="190"/>
      <c r="N34" s="190"/>
      <c r="O34" s="190"/>
    </row>
    <row r="35" spans="1:15" x14ac:dyDescent="0.25">
      <c r="A35" s="27">
        <v>4</v>
      </c>
      <c r="B35" s="28"/>
      <c r="C35" s="195" t="s">
        <v>376</v>
      </c>
      <c r="D35" s="195"/>
      <c r="E35" s="195"/>
      <c r="F35" s="195"/>
      <c r="G35" s="195"/>
      <c r="H35" s="195"/>
      <c r="I35" s="195"/>
      <c r="J35" s="195"/>
      <c r="K35" s="195"/>
      <c r="L35" s="195"/>
      <c r="M35" s="195"/>
      <c r="N35" s="195"/>
      <c r="O35" s="195"/>
    </row>
    <row r="36" spans="1:15" x14ac:dyDescent="0.25">
      <c r="A36" s="27"/>
      <c r="B36" s="28"/>
      <c r="C36" s="190"/>
      <c r="D36" s="190"/>
      <c r="E36" s="190"/>
      <c r="F36" s="190"/>
      <c r="G36" s="190"/>
      <c r="H36" s="190"/>
      <c r="I36" s="190"/>
      <c r="J36" s="190"/>
      <c r="K36" s="190"/>
      <c r="L36" s="190"/>
      <c r="M36" s="190"/>
      <c r="N36" s="190"/>
      <c r="O36" s="190"/>
    </row>
    <row r="37" spans="1:15" ht="45.75" customHeight="1" x14ac:dyDescent="0.25">
      <c r="A37" s="27">
        <v>5</v>
      </c>
      <c r="B37" s="177" t="s">
        <v>284</v>
      </c>
      <c r="C37" s="190" t="s">
        <v>364</v>
      </c>
      <c r="D37" s="190"/>
      <c r="E37" s="190"/>
      <c r="F37" s="190"/>
      <c r="G37" s="190"/>
      <c r="H37" s="190"/>
      <c r="I37" s="190"/>
      <c r="J37" s="190"/>
      <c r="K37" s="190"/>
      <c r="L37" s="190"/>
      <c r="M37" s="190"/>
      <c r="N37" s="190"/>
      <c r="O37" s="190"/>
    </row>
    <row r="38" spans="1:15" x14ac:dyDescent="0.25">
      <c r="A38" s="27"/>
      <c r="B38" s="29"/>
      <c r="C38" s="190"/>
      <c r="D38" s="190"/>
      <c r="E38" s="190"/>
      <c r="F38" s="190"/>
      <c r="G38" s="190"/>
      <c r="H38" s="190"/>
      <c r="I38" s="190"/>
      <c r="J38" s="190"/>
      <c r="K38" s="190"/>
      <c r="L38" s="190"/>
      <c r="M38" s="190"/>
      <c r="N38" s="190"/>
      <c r="O38" s="190"/>
    </row>
    <row r="39" spans="1:15" ht="58.5" customHeight="1" x14ac:dyDescent="0.25">
      <c r="A39" s="27">
        <v>6</v>
      </c>
      <c r="B39" s="177" t="s">
        <v>285</v>
      </c>
      <c r="C39" s="190" t="s">
        <v>153</v>
      </c>
      <c r="D39" s="190"/>
      <c r="E39" s="190"/>
      <c r="F39" s="190"/>
      <c r="G39" s="190"/>
      <c r="H39" s="190"/>
      <c r="I39" s="190"/>
      <c r="J39" s="190"/>
      <c r="K39" s="190"/>
      <c r="L39" s="190"/>
      <c r="M39" s="190"/>
      <c r="N39" s="190"/>
      <c r="O39" s="190"/>
    </row>
    <row r="40" spans="1:15" x14ac:dyDescent="0.25">
      <c r="A40" s="27"/>
      <c r="B40" s="29"/>
      <c r="C40" s="190"/>
      <c r="D40" s="190"/>
      <c r="E40" s="190"/>
      <c r="F40" s="190"/>
      <c r="G40" s="190"/>
      <c r="H40" s="190"/>
      <c r="I40" s="190"/>
      <c r="J40" s="190"/>
      <c r="K40" s="190"/>
      <c r="L40" s="190"/>
      <c r="M40" s="190"/>
      <c r="N40" s="190"/>
      <c r="O40" s="190"/>
    </row>
    <row r="41" spans="1:15" ht="31.5" customHeight="1" x14ac:dyDescent="0.25">
      <c r="A41" s="27">
        <v>7</v>
      </c>
      <c r="B41" s="177" t="s">
        <v>286</v>
      </c>
      <c r="C41" s="190" t="s">
        <v>155</v>
      </c>
      <c r="D41" s="190"/>
      <c r="E41" s="190"/>
      <c r="F41" s="190"/>
      <c r="G41" s="190"/>
      <c r="H41" s="190"/>
      <c r="I41" s="190"/>
      <c r="J41" s="190"/>
      <c r="K41" s="190"/>
      <c r="L41" s="190"/>
      <c r="M41" s="190"/>
      <c r="N41" s="190"/>
      <c r="O41" s="190"/>
    </row>
    <row r="42" spans="1:15" ht="29.25" customHeight="1" x14ac:dyDescent="0.25">
      <c r="A42" s="27">
        <v>8</v>
      </c>
      <c r="B42" s="28"/>
      <c r="C42" s="190" t="s">
        <v>328</v>
      </c>
      <c r="D42" s="190"/>
      <c r="E42" s="190"/>
      <c r="F42" s="190"/>
      <c r="G42" s="190"/>
      <c r="H42" s="190"/>
      <c r="I42" s="190"/>
      <c r="J42" s="190"/>
      <c r="K42" s="190"/>
      <c r="L42" s="190"/>
      <c r="M42" s="190"/>
      <c r="N42" s="190"/>
      <c r="O42" s="190"/>
    </row>
    <row r="43" spans="1:15" x14ac:dyDescent="0.25">
      <c r="A43" s="27">
        <v>9</v>
      </c>
      <c r="B43" s="28"/>
      <c r="C43" s="190" t="s">
        <v>329</v>
      </c>
      <c r="D43" s="190"/>
      <c r="E43" s="190"/>
      <c r="F43" s="190"/>
      <c r="G43" s="190"/>
      <c r="H43" s="190"/>
      <c r="I43" s="190"/>
      <c r="J43" s="190"/>
      <c r="K43" s="190"/>
      <c r="L43" s="190"/>
      <c r="M43" s="190"/>
      <c r="N43" s="190"/>
      <c r="O43" s="190"/>
    </row>
    <row r="44" spans="1:15" ht="30.75" customHeight="1" x14ac:dyDescent="0.25">
      <c r="A44" s="27">
        <v>10</v>
      </c>
      <c r="B44" s="28"/>
      <c r="C44" s="190" t="s">
        <v>378</v>
      </c>
      <c r="D44" s="190"/>
      <c r="E44" s="190"/>
      <c r="F44" s="190"/>
      <c r="G44" s="190"/>
      <c r="H44" s="190"/>
      <c r="I44" s="190"/>
      <c r="J44" s="190"/>
      <c r="K44" s="190"/>
      <c r="L44" s="190"/>
      <c r="M44" s="190"/>
      <c r="N44" s="190"/>
      <c r="O44" s="190"/>
    </row>
    <row r="45" spans="1:15" x14ac:dyDescent="0.25">
      <c r="A45" s="27"/>
      <c r="B45" s="28"/>
      <c r="C45" s="190"/>
      <c r="D45" s="190"/>
      <c r="E45" s="190"/>
      <c r="F45" s="190"/>
      <c r="G45" s="190"/>
      <c r="H45" s="190"/>
      <c r="I45" s="190"/>
      <c r="J45" s="190"/>
      <c r="K45" s="190"/>
      <c r="L45" s="190"/>
      <c r="M45" s="190"/>
      <c r="N45" s="190"/>
      <c r="O45" s="190"/>
    </row>
    <row r="47" spans="1:15" x14ac:dyDescent="0.25">
      <c r="A47" s="5" t="s">
        <v>87</v>
      </c>
    </row>
    <row r="49" spans="1:1" ht="13.8" x14ac:dyDescent="0.3">
      <c r="A49" s="3" t="s">
        <v>293</v>
      </c>
    </row>
    <row r="50" spans="1:1" x14ac:dyDescent="0.25">
      <c r="A50" s="3" t="s">
        <v>88</v>
      </c>
    </row>
    <row r="51" spans="1:1" x14ac:dyDescent="0.25">
      <c r="A51" s="3" t="s">
        <v>89</v>
      </c>
    </row>
    <row r="52" spans="1:1" x14ac:dyDescent="0.25">
      <c r="A52" s="3" t="s">
        <v>90</v>
      </c>
    </row>
    <row r="54" spans="1:1" ht="13.8" x14ac:dyDescent="0.3">
      <c r="A54" s="3" t="s">
        <v>294</v>
      </c>
    </row>
    <row r="56" spans="1:1" ht="13.8" x14ac:dyDescent="0.3">
      <c r="A56" s="3" t="s">
        <v>295</v>
      </c>
    </row>
    <row r="57" spans="1:1" x14ac:dyDescent="0.25">
      <c r="A57" s="3" t="s">
        <v>91</v>
      </c>
    </row>
    <row r="58" spans="1:1" x14ac:dyDescent="0.25">
      <c r="A58" s="3" t="s">
        <v>92</v>
      </c>
    </row>
    <row r="60" spans="1:1" ht="13.8" x14ac:dyDescent="0.3">
      <c r="A60" s="3" t="s">
        <v>296</v>
      </c>
    </row>
    <row r="62" spans="1:1" ht="13.8" x14ac:dyDescent="0.3">
      <c r="A62" s="3" t="s">
        <v>297</v>
      </c>
    </row>
    <row r="63" spans="1:1" x14ac:dyDescent="0.25">
      <c r="A63" s="3" t="s">
        <v>93</v>
      </c>
    </row>
    <row r="65" spans="1:1" ht="13.8" x14ac:dyDescent="0.3">
      <c r="A65" s="3" t="s">
        <v>298</v>
      </c>
    </row>
    <row r="66" spans="1:1" x14ac:dyDescent="0.25">
      <c r="A66" s="3" t="s">
        <v>94</v>
      </c>
    </row>
    <row r="67" spans="1:1" x14ac:dyDescent="0.25">
      <c r="A67" s="3" t="s">
        <v>95</v>
      </c>
    </row>
    <row r="69" spans="1:1" ht="13.8" x14ac:dyDescent="0.3">
      <c r="A69" s="3" t="s">
        <v>299</v>
      </c>
    </row>
    <row r="70" spans="1:1" x14ac:dyDescent="0.25">
      <c r="A70" s="3" t="s">
        <v>96</v>
      </c>
    </row>
    <row r="71" spans="1:1" x14ac:dyDescent="0.25">
      <c r="A71" s="3" t="s">
        <v>97</v>
      </c>
    </row>
    <row r="73" spans="1:1" ht="13.8" x14ac:dyDescent="0.3">
      <c r="A73" s="3" t="s">
        <v>300</v>
      </c>
    </row>
    <row r="74" spans="1:1" x14ac:dyDescent="0.25">
      <c r="A74" s="3" t="s">
        <v>98</v>
      </c>
    </row>
    <row r="75" spans="1:1" x14ac:dyDescent="0.25">
      <c r="A75" s="3" t="s">
        <v>99</v>
      </c>
    </row>
    <row r="77" spans="1:1" ht="13.8" x14ac:dyDescent="0.3">
      <c r="A77" s="3" t="s">
        <v>301</v>
      </c>
    </row>
    <row r="78" spans="1:1" x14ac:dyDescent="0.25">
      <c r="A78" s="3" t="s">
        <v>100</v>
      </c>
    </row>
    <row r="80" spans="1:1" ht="13.8" x14ac:dyDescent="0.3">
      <c r="A80" s="3" t="s">
        <v>302</v>
      </c>
    </row>
    <row r="81" spans="1:1" x14ac:dyDescent="0.25">
      <c r="A81" s="3" t="s">
        <v>101</v>
      </c>
    </row>
    <row r="83" spans="1:1" ht="13.8" x14ac:dyDescent="0.3">
      <c r="A83" s="3" t="s">
        <v>303</v>
      </c>
    </row>
    <row r="84" spans="1:1" x14ac:dyDescent="0.25">
      <c r="A84" s="3" t="s">
        <v>102</v>
      </c>
    </row>
    <row r="86" spans="1:1" ht="13.8" x14ac:dyDescent="0.3">
      <c r="A86" s="3" t="s">
        <v>304</v>
      </c>
    </row>
    <row r="88" spans="1:1" ht="13.8" x14ac:dyDescent="0.3">
      <c r="A88" s="3" t="s">
        <v>305</v>
      </c>
    </row>
    <row r="89" spans="1:1" x14ac:dyDescent="0.25">
      <c r="A89" s="3" t="s">
        <v>103</v>
      </c>
    </row>
    <row r="91" spans="1:1" ht="13.8" x14ac:dyDescent="0.3">
      <c r="A91" s="3" t="s">
        <v>306</v>
      </c>
    </row>
    <row r="92" spans="1:1" x14ac:dyDescent="0.25">
      <c r="A92" s="3" t="s">
        <v>104</v>
      </c>
    </row>
    <row r="94" spans="1:1" ht="13.8" x14ac:dyDescent="0.3">
      <c r="A94" s="3" t="s">
        <v>307</v>
      </c>
    </row>
    <row r="95" spans="1:1" x14ac:dyDescent="0.25">
      <c r="A95" s="3" t="s">
        <v>105</v>
      </c>
    </row>
    <row r="97" spans="1:1" ht="13.8" x14ac:dyDescent="0.3">
      <c r="A97" s="3" t="s">
        <v>308</v>
      </c>
    </row>
    <row r="99" spans="1:1" ht="13.8" x14ac:dyDescent="0.3">
      <c r="A99" s="3" t="s">
        <v>309</v>
      </c>
    </row>
    <row r="101" spans="1:1" x14ac:dyDescent="0.25">
      <c r="A101" s="3" t="s">
        <v>106</v>
      </c>
    </row>
    <row r="102" spans="1:1" x14ac:dyDescent="0.25">
      <c r="A102" s="3" t="s">
        <v>107</v>
      </c>
    </row>
    <row r="104" spans="1:1" x14ac:dyDescent="0.25">
      <c r="A104" s="3" t="s">
        <v>108</v>
      </c>
    </row>
    <row r="105" spans="1:1" x14ac:dyDescent="0.25">
      <c r="A105" s="3" t="s">
        <v>109</v>
      </c>
    </row>
    <row r="107" spans="1:1" x14ac:dyDescent="0.25">
      <c r="A107" s="3" t="s">
        <v>110</v>
      </c>
    </row>
    <row r="108" spans="1:1" x14ac:dyDescent="0.25">
      <c r="A108" s="3" t="s">
        <v>111</v>
      </c>
    </row>
    <row r="110" spans="1:1" ht="13.8" x14ac:dyDescent="0.3">
      <c r="A110" s="3" t="s">
        <v>310</v>
      </c>
    </row>
    <row r="111" spans="1:1" x14ac:dyDescent="0.25">
      <c r="A111" s="3" t="s">
        <v>112</v>
      </c>
    </row>
  </sheetData>
  <mergeCells count="25">
    <mergeCell ref="C44:O44"/>
    <mergeCell ref="C34:O34"/>
    <mergeCell ref="C35:O35"/>
    <mergeCell ref="C42:O42"/>
    <mergeCell ref="C36:O36"/>
    <mergeCell ref="C37:O37"/>
    <mergeCell ref="C40:O40"/>
    <mergeCell ref="C41:O41"/>
    <mergeCell ref="C38:O38"/>
    <mergeCell ref="C39:O39"/>
    <mergeCell ref="C30:O30"/>
    <mergeCell ref="C31:O31"/>
    <mergeCell ref="C32:O32"/>
    <mergeCell ref="C33:O33"/>
    <mergeCell ref="C43:O43"/>
    <mergeCell ref="C45:O45"/>
    <mergeCell ref="C21:O21"/>
    <mergeCell ref="C22:O22"/>
    <mergeCell ref="C23:O23"/>
    <mergeCell ref="C24:O24"/>
    <mergeCell ref="C25:O25"/>
    <mergeCell ref="C26:O26"/>
    <mergeCell ref="C29:O29"/>
    <mergeCell ref="C27:O27"/>
    <mergeCell ref="C28:O28"/>
  </mergeCells>
  <phoneticPr fontId="0" type="noConversion"/>
  <hyperlinks>
    <hyperlink ref="C22:O22" location="'Financial Summary'!A1" display="a. Financial Summary"/>
    <hyperlink ref="C23:O23" location="ProfitLoss!A1" display="b. P&amp;L"/>
    <hyperlink ref="C24:O24" location="BS!A1" display="c. BS"/>
    <hyperlink ref="C25:O25" location="CFS!A1" display="d. CFS"/>
    <hyperlink ref="C26:O26" location="'Notes 2'!A1" display="e. Notes 2"/>
    <hyperlink ref="B37" location="'Financial Summary'!A27" display="Table F2"/>
    <hyperlink ref="B39" location="'Financial Summary'!A51" display="Table F3"/>
    <hyperlink ref="B41" location="'Financial Summary'!A95" display="Table F4"/>
    <hyperlink ref="F9" r:id="rId1"/>
    <hyperlink ref="F10" r:id="rId2"/>
  </hyperlinks>
  <printOptions horizontalCentered="1"/>
  <pageMargins left="0.25" right="0.25" top="1" bottom="0.5" header="0.5" footer="0.5"/>
  <pageSetup paperSize="9" scale="90" orientation="portrait" r:id="rId3"/>
  <headerFooter alignWithMargins="0">
    <oddFooter>&amp;L&amp;A / &amp;F&amp;CPrinted on &amp;D at &amp;T&amp;R&amp;P of &amp;N</oddFooter>
  </headerFooter>
  <rowBreaks count="1" manualBreakCount="1">
    <brk id="6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9"/>
  <sheetViews>
    <sheetView zoomScaleNormal="100" zoomScaleSheetLayoutView="100" workbookViewId="0">
      <selection activeCell="B17" sqref="B17"/>
    </sheetView>
  </sheetViews>
  <sheetFormatPr defaultColWidth="9.109375" defaultRowHeight="13.2" x14ac:dyDescent="0.25"/>
  <cols>
    <col min="1" max="1" width="38.44140625" style="3" customWidth="1"/>
    <col min="2" max="2" width="15.109375" style="3" bestFit="1" customWidth="1"/>
    <col min="3" max="3" width="14.88671875" style="3" customWidth="1"/>
    <col min="4" max="4" width="16.33203125" style="3" customWidth="1"/>
    <col min="5" max="5" width="15.6640625" style="3" customWidth="1"/>
    <col min="6" max="6" width="16.44140625" style="3" customWidth="1"/>
    <col min="7" max="16384" width="9.109375" style="3"/>
  </cols>
  <sheetData>
    <row r="2" spans="1:4" x14ac:dyDescent="0.25">
      <c r="A2" s="94" t="str">
        <f>ProfitLoss!A2</f>
        <v>Co. name:</v>
      </c>
      <c r="B2" s="5">
        <f>ProfitLoss!B2</f>
        <v>0</v>
      </c>
    </row>
    <row r="4" spans="1:4" ht="13.8" x14ac:dyDescent="0.3">
      <c r="A4" s="5" t="s">
        <v>28</v>
      </c>
      <c r="B4" s="58"/>
    </row>
    <row r="5" spans="1:4" ht="13.8" thickBot="1" x14ac:dyDescent="0.3"/>
    <row r="6" spans="1:4" ht="21" customHeight="1" thickBot="1" x14ac:dyDescent="0.3">
      <c r="A6" s="95" t="s">
        <v>29</v>
      </c>
      <c r="B6" s="95">
        <f>'Notes 2'!C5</f>
        <v>2002</v>
      </c>
      <c r="C6" s="95">
        <f>B6+1</f>
        <v>2003</v>
      </c>
      <c r="D6" s="95">
        <f>C6+1</f>
        <v>2004</v>
      </c>
    </row>
    <row r="7" spans="1:4" ht="18" customHeight="1" thickBot="1" x14ac:dyDescent="0.3">
      <c r="A7" s="96" t="s">
        <v>313</v>
      </c>
      <c r="B7" s="114">
        <f>'Financial Summary'!B7</f>
        <v>10</v>
      </c>
      <c r="C7" s="114">
        <f>'Financial Summary'!C7</f>
        <v>40</v>
      </c>
      <c r="D7" s="114">
        <f>'Financial Summary'!D7</f>
        <v>90</v>
      </c>
    </row>
    <row r="8" spans="1:4" ht="18" customHeight="1" thickBot="1" x14ac:dyDescent="0.3">
      <c r="A8" s="96" t="s">
        <v>314</v>
      </c>
      <c r="B8" s="114">
        <f>'Financial Summary'!B8</f>
        <v>90</v>
      </c>
      <c r="C8" s="114">
        <f>'Financial Summary'!C8</f>
        <v>160</v>
      </c>
      <c r="D8" s="114">
        <f>'Financial Summary'!D8</f>
        <v>210</v>
      </c>
    </row>
    <row r="9" spans="1:4" ht="18" customHeight="1" thickBot="1" x14ac:dyDescent="0.3">
      <c r="A9" s="115" t="s">
        <v>30</v>
      </c>
      <c r="B9" s="114">
        <f>'Financial Summary'!B9</f>
        <v>100</v>
      </c>
      <c r="C9" s="114">
        <f>'Financial Summary'!C9</f>
        <v>200</v>
      </c>
      <c r="D9" s="114">
        <f>'Financial Summary'!D9</f>
        <v>300</v>
      </c>
    </row>
    <row r="10" spans="1:4" ht="18" customHeight="1" thickBot="1" x14ac:dyDescent="0.3">
      <c r="A10" s="96" t="s">
        <v>31</v>
      </c>
      <c r="B10" s="114">
        <f>'Financial Summary'!B10</f>
        <v>3264.5</v>
      </c>
      <c r="C10" s="114">
        <f>'Financial Summary'!C10</f>
        <v>5788.5111111111109</v>
      </c>
      <c r="D10" s="114">
        <f>'Financial Summary'!D10</f>
        <v>25815.385185185187</v>
      </c>
    </row>
    <row r="11" spans="1:4" ht="18" customHeight="1" thickBot="1" x14ac:dyDescent="0.3">
      <c r="A11" s="96" t="s">
        <v>32</v>
      </c>
      <c r="B11" s="114">
        <f>'Financial Summary'!B11</f>
        <v>45</v>
      </c>
      <c r="C11" s="114">
        <f>'Financial Summary'!C11</f>
        <v>151.66666666666669</v>
      </c>
      <c r="D11" s="114">
        <f>'Financial Summary'!D11</f>
        <v>236.33333333333331</v>
      </c>
    </row>
    <row r="12" spans="1:4" ht="18" customHeight="1" thickBot="1" x14ac:dyDescent="0.3">
      <c r="A12" s="97" t="s">
        <v>140</v>
      </c>
      <c r="B12" s="116">
        <f>'Financial Summary'!B15+'Financial Summary'!B16</f>
        <v>9878.5</v>
      </c>
      <c r="C12" s="116">
        <f>'Financial Summary'!C15+'Financial Summary'!C16</f>
        <v>14829.900000000001</v>
      </c>
      <c r="D12" s="116">
        <f>'Financial Summary'!D15+'Financial Summary'!D16</f>
        <v>34719.1</v>
      </c>
    </row>
    <row r="13" spans="1:4" ht="18" customHeight="1" thickBot="1" x14ac:dyDescent="0.3">
      <c r="A13" s="96" t="s">
        <v>141</v>
      </c>
      <c r="B13" s="116">
        <f>'Financial Summary'!B17+'Financial Summary'!B18</f>
        <v>6687.6666666666661</v>
      </c>
      <c r="C13" s="116">
        <f>'Financial Summary'!C17+'Financial Summary'!C18</f>
        <v>5855.3333333333321</v>
      </c>
      <c r="D13" s="116">
        <f>'Financial Summary'!D17+'Financial Summary'!D18</f>
        <v>23</v>
      </c>
    </row>
    <row r="14" spans="1:4" ht="18" customHeight="1" thickBot="1" x14ac:dyDescent="0.3">
      <c r="A14" s="96" t="s">
        <v>38</v>
      </c>
      <c r="B14" s="116">
        <f>BS!B44</f>
        <v>50</v>
      </c>
      <c r="C14" s="116">
        <f>BS!C44</f>
        <v>50</v>
      </c>
      <c r="D14" s="116">
        <f>BS!D44</f>
        <v>50</v>
      </c>
    </row>
    <row r="15" spans="1:4" ht="18" customHeight="1" thickBot="1" x14ac:dyDescent="0.3">
      <c r="A15" s="96" t="s">
        <v>311</v>
      </c>
      <c r="B15" s="116">
        <f>B88</f>
        <v>70</v>
      </c>
      <c r="C15" s="116">
        <f>C88</f>
        <v>140</v>
      </c>
      <c r="D15" s="116">
        <f>D88</f>
        <v>210</v>
      </c>
    </row>
    <row r="16" spans="1:4" ht="18" customHeight="1" thickBot="1" x14ac:dyDescent="0.3">
      <c r="A16" s="97" t="s">
        <v>312</v>
      </c>
      <c r="B16" s="116">
        <f>BS!B53</f>
        <v>9999.1666666666661</v>
      </c>
      <c r="C16" s="116">
        <f>BS!C53</f>
        <v>14952.344444444443</v>
      </c>
      <c r="D16" s="116">
        <f>BS!D53</f>
        <v>34932.396296296298</v>
      </c>
    </row>
    <row r="17" spans="1:4" ht="21" customHeight="1" x14ac:dyDescent="0.25">
      <c r="A17" s="98"/>
      <c r="B17" s="98"/>
      <c r="C17" s="98"/>
      <c r="D17" s="98"/>
    </row>
    <row r="18" spans="1:4" x14ac:dyDescent="0.25">
      <c r="A18" s="5" t="s">
        <v>39</v>
      </c>
    </row>
    <row r="19" spans="1:4" ht="13.8" thickBot="1" x14ac:dyDescent="0.3"/>
    <row r="20" spans="1:4" ht="21" customHeight="1" thickBot="1" x14ac:dyDescent="0.3">
      <c r="A20" s="95" t="s">
        <v>40</v>
      </c>
      <c r="B20" s="95">
        <f>B6</f>
        <v>2002</v>
      </c>
      <c r="C20" s="95">
        <f>C6</f>
        <v>2003</v>
      </c>
      <c r="D20" s="95">
        <f>D6</f>
        <v>2004</v>
      </c>
    </row>
    <row r="21" spans="1:4" ht="15.75" customHeight="1" thickBot="1" x14ac:dyDescent="0.3">
      <c r="A21" s="96" t="str">
        <f>'Financial Summary'!A26</f>
        <v>Content Edition/Enhancement</v>
      </c>
      <c r="B21" s="117">
        <f>'Financial Summary'!B26</f>
        <v>0</v>
      </c>
      <c r="C21" s="117">
        <f>'Financial Summary'!C26</f>
        <v>0</v>
      </c>
      <c r="D21" s="117">
        <f>'Financial Summary'!D26</f>
        <v>0</v>
      </c>
    </row>
    <row r="22" spans="1:4" ht="13.8" thickBot="1" x14ac:dyDescent="0.3">
      <c r="A22" s="96" t="str">
        <f>'Financial Summary'!A27</f>
        <v>Interractive Services</v>
      </c>
      <c r="B22" s="117">
        <f>'Financial Summary'!B27</f>
        <v>0</v>
      </c>
      <c r="C22" s="117">
        <f>'Financial Summary'!C27</f>
        <v>0</v>
      </c>
      <c r="D22" s="117">
        <f>'Financial Summary'!D27</f>
        <v>0</v>
      </c>
    </row>
    <row r="23" spans="1:4" ht="13.8" thickBot="1" x14ac:dyDescent="0.3">
      <c r="A23" s="96" t="str">
        <f>'Financial Summary'!A28</f>
        <v>E-Commerce</v>
      </c>
      <c r="B23" s="117">
        <f>'Financial Summary'!B28</f>
        <v>100</v>
      </c>
      <c r="C23" s="117">
        <f>'Financial Summary'!C28</f>
        <v>200</v>
      </c>
      <c r="D23" s="117">
        <f>'Financial Summary'!D28</f>
        <v>300</v>
      </c>
    </row>
    <row r="24" spans="1:4" ht="13.8" thickBot="1" x14ac:dyDescent="0.3">
      <c r="A24" s="96" t="str">
        <f>'Financial Summary'!A29</f>
        <v>Software Integration</v>
      </c>
      <c r="B24" s="117">
        <f>'Financial Summary'!B29</f>
        <v>0</v>
      </c>
      <c r="C24" s="117">
        <f>'Financial Summary'!C29</f>
        <v>0</v>
      </c>
      <c r="D24" s="117">
        <f>'Financial Summary'!D29</f>
        <v>0</v>
      </c>
    </row>
    <row r="25" spans="1:4" ht="13.8" thickBot="1" x14ac:dyDescent="0.3">
      <c r="A25" s="96" t="str">
        <f>'Financial Summary'!A30</f>
        <v>Website Development Income</v>
      </c>
      <c r="B25" s="117">
        <f>'Financial Summary'!B30</f>
        <v>0</v>
      </c>
      <c r="C25" s="117">
        <f>'Financial Summary'!C30</f>
        <v>0</v>
      </c>
      <c r="D25" s="117">
        <f>'Financial Summary'!D30</f>
        <v>0</v>
      </c>
    </row>
    <row r="26" spans="1:4" ht="13.8" thickBot="1" x14ac:dyDescent="0.3">
      <c r="A26" s="96" t="str">
        <f>'Financial Summary'!A31</f>
        <v>Hosting Fees</v>
      </c>
      <c r="B26" s="117">
        <f>'Financial Summary'!B31</f>
        <v>0</v>
      </c>
      <c r="C26" s="117">
        <f>'Financial Summary'!C31</f>
        <v>0</v>
      </c>
      <c r="D26" s="117">
        <f>'Financial Summary'!D31</f>
        <v>0</v>
      </c>
    </row>
    <row r="27" spans="1:4" ht="13.8" thickBot="1" x14ac:dyDescent="0.3">
      <c r="A27" s="96" t="str">
        <f>'Financial Summary'!A32</f>
        <v>i-directory listing</v>
      </c>
      <c r="B27" s="117">
        <f>'Financial Summary'!B32</f>
        <v>0</v>
      </c>
      <c r="C27" s="117">
        <f>'Financial Summary'!C32</f>
        <v>0</v>
      </c>
      <c r="D27" s="117">
        <f>'Financial Summary'!D32</f>
        <v>0</v>
      </c>
    </row>
    <row r="28" spans="1:4" ht="13.8" thickBot="1" x14ac:dyDescent="0.3">
      <c r="A28" s="96" t="str">
        <f>'Financial Summary'!A33</f>
        <v>Sale of Portals</v>
      </c>
      <c r="B28" s="117">
        <f>'Financial Summary'!B33</f>
        <v>0</v>
      </c>
      <c r="C28" s="117">
        <f>'Financial Summary'!C33</f>
        <v>0</v>
      </c>
      <c r="D28" s="117">
        <f>'Financial Summary'!D33</f>
        <v>0</v>
      </c>
    </row>
    <row r="29" spans="1:4" ht="13.8" thickBot="1" x14ac:dyDescent="0.3">
      <c r="A29" s="96" t="str">
        <f>'Financial Summary'!A34</f>
        <v>Fulfillment charges</v>
      </c>
      <c r="B29" s="117">
        <f>'Financial Summary'!B34</f>
        <v>0</v>
      </c>
      <c r="C29" s="117">
        <f>'Financial Summary'!C34</f>
        <v>0</v>
      </c>
      <c r="D29" s="117">
        <f>'Financial Summary'!D34</f>
        <v>0</v>
      </c>
    </row>
    <row r="30" spans="1:4" ht="13.8" thickBot="1" x14ac:dyDescent="0.3">
      <c r="A30" s="96" t="str">
        <f>'Financial Summary'!A35</f>
        <v>Licensing</v>
      </c>
      <c r="B30" s="117">
        <f>'Financial Summary'!B35</f>
        <v>0</v>
      </c>
      <c r="C30" s="117">
        <f>'Financial Summary'!C35</f>
        <v>0</v>
      </c>
      <c r="D30" s="117">
        <f>'Financial Summary'!D35</f>
        <v>0</v>
      </c>
    </row>
    <row r="31" spans="1:4" ht="13.8" thickBot="1" x14ac:dyDescent="0.3">
      <c r="A31" s="96" t="str">
        <f>'Financial Summary'!A36</f>
        <v>Subscription</v>
      </c>
      <c r="B31" s="117">
        <f>'Financial Summary'!B36</f>
        <v>0</v>
      </c>
      <c r="C31" s="117">
        <f>'Financial Summary'!C36</f>
        <v>0</v>
      </c>
      <c r="D31" s="117">
        <f>'Financial Summary'!D36</f>
        <v>0</v>
      </c>
    </row>
    <row r="32" spans="1:4" ht="13.8" thickBot="1" x14ac:dyDescent="0.3">
      <c r="A32" s="96" t="str">
        <f>'Financial Summary'!A37</f>
        <v>Transaction Fee</v>
      </c>
      <c r="B32" s="117">
        <f>'Financial Summary'!B37</f>
        <v>0</v>
      </c>
      <c r="C32" s="117">
        <f>'Financial Summary'!C37</f>
        <v>0</v>
      </c>
      <c r="D32" s="117">
        <f>'Financial Summary'!D37</f>
        <v>0</v>
      </c>
    </row>
    <row r="33" spans="1:4" ht="13.8" thickBot="1" x14ac:dyDescent="0.3">
      <c r="A33" s="96" t="str">
        <f>'Financial Summary'!A38</f>
        <v>Advertisement</v>
      </c>
      <c r="B33" s="117">
        <f>'Financial Summary'!B38</f>
        <v>0</v>
      </c>
      <c r="C33" s="117">
        <f>'Financial Summary'!C38</f>
        <v>0</v>
      </c>
      <c r="D33" s="117">
        <f>'Financial Summary'!D38</f>
        <v>0</v>
      </c>
    </row>
    <row r="34" spans="1:4" ht="13.8" thickBot="1" x14ac:dyDescent="0.3">
      <c r="A34" s="96" t="str">
        <f>'Financial Summary'!A39</f>
        <v>Data Centre Management</v>
      </c>
      <c r="B34" s="117">
        <f>'Financial Summary'!B39</f>
        <v>0</v>
      </c>
      <c r="C34" s="117">
        <f>'Financial Summary'!C39</f>
        <v>0</v>
      </c>
      <c r="D34" s="117">
        <f>'Financial Summary'!D39</f>
        <v>0</v>
      </c>
    </row>
    <row r="35" spans="1:4" ht="13.8" thickBot="1" x14ac:dyDescent="0.3">
      <c r="A35" s="96" t="str">
        <f>'Financial Summary'!A40</f>
        <v>Call Centre Management</v>
      </c>
      <c r="B35" s="117">
        <f>'Financial Summary'!B40</f>
        <v>0</v>
      </c>
      <c r="C35" s="117">
        <f>'Financial Summary'!C40</f>
        <v>0</v>
      </c>
      <c r="D35" s="117">
        <f>'Financial Summary'!D40</f>
        <v>0</v>
      </c>
    </row>
    <row r="36" spans="1:4" ht="13.8" thickBot="1" x14ac:dyDescent="0.3">
      <c r="A36" s="96" t="str">
        <f>'Financial Summary'!A41</f>
        <v>System Intergration and Testing</v>
      </c>
      <c r="B36" s="117">
        <f>'Financial Summary'!B41</f>
        <v>0</v>
      </c>
      <c r="C36" s="117">
        <f>'Financial Summary'!C41</f>
        <v>0</v>
      </c>
      <c r="D36" s="117">
        <f>'Financial Summary'!D41</f>
        <v>0</v>
      </c>
    </row>
    <row r="37" spans="1:4" ht="13.8" thickBot="1" x14ac:dyDescent="0.3">
      <c r="A37" s="96" t="str">
        <f>'Financial Summary'!A42</f>
        <v>Others :-</v>
      </c>
      <c r="B37" s="117">
        <f>'Financial Summary'!B42</f>
        <v>0</v>
      </c>
      <c r="C37" s="117">
        <f>'Financial Summary'!C42</f>
        <v>0</v>
      </c>
      <c r="D37" s="117">
        <f>'Financial Summary'!D42</f>
        <v>0</v>
      </c>
    </row>
    <row r="38" spans="1:4" ht="13.8" thickBot="1" x14ac:dyDescent="0.3">
      <c r="A38" s="96" t="str">
        <f>'Financial Summary'!A43</f>
        <v>Others :-</v>
      </c>
      <c r="B38" s="117">
        <f>'Financial Summary'!B43</f>
        <v>0</v>
      </c>
      <c r="C38" s="117">
        <f>'Financial Summary'!C43</f>
        <v>0</v>
      </c>
      <c r="D38" s="117">
        <f>'Financial Summary'!D43</f>
        <v>0</v>
      </c>
    </row>
    <row r="39" spans="1:4" ht="14.4" thickBot="1" x14ac:dyDescent="0.35">
      <c r="A39" s="99" t="s">
        <v>54</v>
      </c>
      <c r="B39" s="116">
        <f>SUM(B21:B38)</f>
        <v>100</v>
      </c>
      <c r="C39" s="116">
        <f>SUM(C21:C38)</f>
        <v>200</v>
      </c>
      <c r="D39" s="116">
        <f>SUM(D21:D38)</f>
        <v>300</v>
      </c>
    </row>
    <row r="40" spans="1:4" x14ac:dyDescent="0.25">
      <c r="A40" s="100"/>
      <c r="B40" s="101"/>
      <c r="C40" s="101"/>
      <c r="D40" s="98"/>
    </row>
    <row r="42" spans="1:4" x14ac:dyDescent="0.25">
      <c r="A42" s="5" t="s">
        <v>55</v>
      </c>
    </row>
    <row r="43" spans="1:4" ht="13.8" thickBot="1" x14ac:dyDescent="0.3"/>
    <row r="44" spans="1:4" ht="21" customHeight="1" thickBot="1" x14ac:dyDescent="0.3">
      <c r="A44" s="95" t="s">
        <v>40</v>
      </c>
      <c r="B44" s="95">
        <f>B20</f>
        <v>2002</v>
      </c>
      <c r="C44" s="95">
        <f>C20</f>
        <v>2003</v>
      </c>
      <c r="D44" s="95">
        <f>D20</f>
        <v>2004</v>
      </c>
    </row>
    <row r="45" spans="1:4" ht="13.8" thickBot="1" x14ac:dyDescent="0.3">
      <c r="A45" s="102" t="s">
        <v>56</v>
      </c>
      <c r="B45" s="103"/>
      <c r="C45" s="104"/>
      <c r="D45" s="104"/>
    </row>
    <row r="46" spans="1:4" x14ac:dyDescent="0.25">
      <c r="A46" s="105" t="str">
        <f>'Financial Summary'!A51</f>
        <v>--R&amp;D Electronic Engineers</v>
      </c>
      <c r="B46" s="118">
        <f>'Financial Summary'!B51</f>
        <v>0</v>
      </c>
      <c r="C46" s="118">
        <f>'Financial Summary'!C51</f>
        <v>0</v>
      </c>
      <c r="D46" s="118">
        <f>'Financial Summary'!D51</f>
        <v>0</v>
      </c>
    </row>
    <row r="47" spans="1:4" x14ac:dyDescent="0.25">
      <c r="A47" s="105" t="str">
        <f>'Financial Summary'!A52</f>
        <v>--R&amp;D Embedded Software Engineers</v>
      </c>
      <c r="B47" s="118">
        <f>'Financial Summary'!B52</f>
        <v>0</v>
      </c>
      <c r="C47" s="118">
        <f>'Financial Summary'!C52</f>
        <v>0</v>
      </c>
      <c r="D47" s="118">
        <f>'Financial Summary'!D52</f>
        <v>0</v>
      </c>
    </row>
    <row r="48" spans="1:4" x14ac:dyDescent="0.25">
      <c r="A48" s="105" t="str">
        <f>'Financial Summary'!A53</f>
        <v>--R&amp;D Software Engineer</v>
      </c>
      <c r="B48" s="118">
        <f>'Financial Summary'!B53</f>
        <v>0</v>
      </c>
      <c r="C48" s="118">
        <f>'Financial Summary'!C53</f>
        <v>0</v>
      </c>
      <c r="D48" s="118">
        <f>'Financial Summary'!D53</f>
        <v>0</v>
      </c>
    </row>
    <row r="49" spans="1:4" x14ac:dyDescent="0.25">
      <c r="A49" s="105" t="str">
        <f>'Financial Summary'!A54</f>
        <v>--R&amp;D Quality &amp; Security Engineer</v>
      </c>
      <c r="B49" s="118">
        <f>'Financial Summary'!B54</f>
        <v>0</v>
      </c>
      <c r="C49" s="118">
        <f>'Financial Summary'!C54</f>
        <v>0</v>
      </c>
      <c r="D49" s="118">
        <f>'Financial Summary'!D54</f>
        <v>0</v>
      </c>
    </row>
    <row r="50" spans="1:4" x14ac:dyDescent="0.25">
      <c r="A50" s="105" t="str">
        <f>'Financial Summary'!A55</f>
        <v>--Chief Designer</v>
      </c>
      <c r="B50" s="118">
        <f>'Financial Summary'!B55</f>
        <v>0</v>
      </c>
      <c r="C50" s="118">
        <f>'Financial Summary'!C55</f>
        <v>0</v>
      </c>
      <c r="D50" s="118">
        <f>'Financial Summary'!D55</f>
        <v>0</v>
      </c>
    </row>
    <row r="51" spans="1:4" x14ac:dyDescent="0.25">
      <c r="A51" s="105" t="str">
        <f>'Financial Summary'!A56</f>
        <v>--Web Designer</v>
      </c>
      <c r="B51" s="118">
        <f>'Financial Summary'!B56</f>
        <v>10</v>
      </c>
      <c r="C51" s="118">
        <f>'Financial Summary'!C56</f>
        <v>20</v>
      </c>
      <c r="D51" s="118">
        <f>'Financial Summary'!D56</f>
        <v>30</v>
      </c>
    </row>
    <row r="52" spans="1:4" x14ac:dyDescent="0.25">
      <c r="A52" s="105" t="str">
        <f>'Financial Summary'!A57</f>
        <v>--Web Engineer</v>
      </c>
      <c r="B52" s="118">
        <f>'Financial Summary'!B57</f>
        <v>0</v>
      </c>
      <c r="C52" s="118">
        <f>'Financial Summary'!C57</f>
        <v>0</v>
      </c>
      <c r="D52" s="118">
        <f>'Financial Summary'!D57</f>
        <v>0</v>
      </c>
    </row>
    <row r="53" spans="1:4" x14ac:dyDescent="0.25">
      <c r="A53" s="105" t="str">
        <f>'Financial Summary'!A58</f>
        <v>--Linguists</v>
      </c>
      <c r="B53" s="118">
        <f>'Financial Summary'!B58</f>
        <v>0</v>
      </c>
      <c r="C53" s="118">
        <f>'Financial Summary'!C58</f>
        <v>0</v>
      </c>
      <c r="D53" s="118">
        <f>'Financial Summary'!D58</f>
        <v>0</v>
      </c>
    </row>
    <row r="54" spans="1:4" x14ac:dyDescent="0.25">
      <c r="A54" s="105" t="str">
        <f>'Financial Summary'!A59</f>
        <v>--Language Translators</v>
      </c>
      <c r="B54" s="118">
        <f>'Financial Summary'!B59</f>
        <v>0</v>
      </c>
      <c r="C54" s="118">
        <f>'Financial Summary'!C59</f>
        <v>0</v>
      </c>
      <c r="D54" s="118">
        <f>'Financial Summary'!D59</f>
        <v>0</v>
      </c>
    </row>
    <row r="55" spans="1:4" x14ac:dyDescent="0.25">
      <c r="A55" s="105" t="str">
        <f>'Financial Summary'!A60</f>
        <v>--Content Developers</v>
      </c>
      <c r="B55" s="118">
        <f>'Financial Summary'!B60</f>
        <v>0</v>
      </c>
      <c r="C55" s="118">
        <f>'Financial Summary'!C60</f>
        <v>0</v>
      </c>
      <c r="D55" s="118">
        <f>'Financial Summary'!D60</f>
        <v>0</v>
      </c>
    </row>
    <row r="56" spans="1:4" ht="13.8" thickBot="1" x14ac:dyDescent="0.3">
      <c r="A56" s="105" t="str">
        <f>'Financial Summary'!A61</f>
        <v>--Others:-(please specify)</v>
      </c>
      <c r="B56" s="118">
        <f>'Financial Summary'!B61</f>
        <v>0</v>
      </c>
      <c r="C56" s="118">
        <f>'Financial Summary'!C61</f>
        <v>0</v>
      </c>
      <c r="D56" s="118">
        <f>'Financial Summary'!D61</f>
        <v>0</v>
      </c>
    </row>
    <row r="57" spans="1:4" ht="14.4" thickBot="1" x14ac:dyDescent="0.35">
      <c r="A57" s="106" t="s">
        <v>67</v>
      </c>
      <c r="B57" s="119">
        <f>SUM(B46:B56)</f>
        <v>10</v>
      </c>
      <c r="C57" s="119">
        <f>SUM(C46:C56)</f>
        <v>20</v>
      </c>
      <c r="D57" s="119">
        <f>SUM(D46:D56)</f>
        <v>30</v>
      </c>
    </row>
    <row r="58" spans="1:4" ht="14.4" thickBot="1" x14ac:dyDescent="0.35">
      <c r="A58" s="106"/>
      <c r="B58" s="166">
        <f>B57/B88</f>
        <v>0.14285714285714285</v>
      </c>
      <c r="C58" s="166">
        <f>C57/C88</f>
        <v>0.14285714285714285</v>
      </c>
      <c r="D58" s="166">
        <f>D57/D88</f>
        <v>0.14285714285714285</v>
      </c>
    </row>
    <row r="59" spans="1:4" ht="13.8" thickBot="1" x14ac:dyDescent="0.3">
      <c r="A59" s="102" t="s">
        <v>68</v>
      </c>
      <c r="B59" s="103"/>
      <c r="C59" s="104"/>
      <c r="D59" s="104"/>
    </row>
    <row r="60" spans="1:4" x14ac:dyDescent="0.25">
      <c r="A60" s="105" t="str">
        <f>'Financial Summary'!A64</f>
        <v>--Computer Servers</v>
      </c>
      <c r="B60" s="118">
        <f>'Financial Summary'!B64</f>
        <v>0</v>
      </c>
      <c r="C60" s="118">
        <f>'Financial Summary'!C64</f>
        <v>0</v>
      </c>
      <c r="D60" s="118">
        <f>'Financial Summary'!D64</f>
        <v>0</v>
      </c>
    </row>
    <row r="61" spans="1:4" x14ac:dyDescent="0.25">
      <c r="A61" s="105" t="str">
        <f>'Financial Summary'!A65</f>
        <v>--Personal Computers</v>
      </c>
      <c r="B61" s="118">
        <f>'Financial Summary'!B65</f>
        <v>0</v>
      </c>
      <c r="C61" s="118">
        <f>'Financial Summary'!C65</f>
        <v>0</v>
      </c>
      <c r="D61" s="118">
        <f>'Financial Summary'!D65</f>
        <v>0</v>
      </c>
    </row>
    <row r="62" spans="1:4" x14ac:dyDescent="0.25">
      <c r="A62" s="105" t="str">
        <f>'Financial Summary'!A66</f>
        <v>--ISDN Lines Connection</v>
      </c>
      <c r="B62" s="118">
        <f>'Financial Summary'!B66</f>
        <v>10</v>
      </c>
      <c r="C62" s="118">
        <f>'Financial Summary'!C66</f>
        <v>20</v>
      </c>
      <c r="D62" s="118">
        <f>'Financial Summary'!D66</f>
        <v>30</v>
      </c>
    </row>
    <row r="63" spans="1:4" x14ac:dyDescent="0.25">
      <c r="A63" s="105" t="str">
        <f>'Financial Summary'!A67</f>
        <v>--Workstations Hardware &amp; Accessories</v>
      </c>
      <c r="B63" s="118">
        <f>'Financial Summary'!B67</f>
        <v>0</v>
      </c>
      <c r="C63" s="118">
        <f>'Financial Summary'!C67</f>
        <v>0</v>
      </c>
      <c r="D63" s="118">
        <f>'Financial Summary'!D67</f>
        <v>0</v>
      </c>
    </row>
    <row r="64" spans="1:4" x14ac:dyDescent="0.25">
      <c r="A64" s="105" t="str">
        <f>'Financial Summary'!A68</f>
        <v>--Furniture &amp; Fittings</v>
      </c>
      <c r="B64" s="118">
        <f>'Financial Summary'!B68</f>
        <v>0</v>
      </c>
      <c r="C64" s="118">
        <f>'Financial Summary'!C68</f>
        <v>0</v>
      </c>
      <c r="D64" s="118">
        <f>'Financial Summary'!D68</f>
        <v>0</v>
      </c>
    </row>
    <row r="65" spans="1:4" ht="13.8" thickBot="1" x14ac:dyDescent="0.3">
      <c r="A65" s="105" t="str">
        <f>'Financial Summary'!A69</f>
        <v>--Others:-(please specify)</v>
      </c>
      <c r="B65" s="118">
        <f>'Financial Summary'!B69</f>
        <v>0</v>
      </c>
      <c r="C65" s="118">
        <f>'Financial Summary'!C69</f>
        <v>0</v>
      </c>
      <c r="D65" s="118">
        <f>'Financial Summary'!D69</f>
        <v>0</v>
      </c>
    </row>
    <row r="66" spans="1:4" ht="14.4" thickBot="1" x14ac:dyDescent="0.35">
      <c r="A66" s="106" t="s">
        <v>67</v>
      </c>
      <c r="B66" s="119">
        <f>SUM(B60:B65)</f>
        <v>10</v>
      </c>
      <c r="C66" s="119">
        <f>SUM(C60:C65)</f>
        <v>20</v>
      </c>
      <c r="D66" s="119">
        <f>SUM(D60:D65)</f>
        <v>30</v>
      </c>
    </row>
    <row r="67" spans="1:4" ht="14.4" thickBot="1" x14ac:dyDescent="0.35">
      <c r="A67" s="106"/>
      <c r="B67" s="166">
        <f>B66/B88</f>
        <v>0.14285714285714285</v>
      </c>
      <c r="C67" s="166">
        <f>C66/C88</f>
        <v>0.14285714285714285</v>
      </c>
      <c r="D67" s="166">
        <f>D66/D88</f>
        <v>0.14285714285714285</v>
      </c>
    </row>
    <row r="68" spans="1:4" ht="13.8" thickBot="1" x14ac:dyDescent="0.3">
      <c r="A68" s="102" t="s">
        <v>74</v>
      </c>
      <c r="B68" s="104"/>
      <c r="C68" s="104"/>
      <c r="D68" s="104"/>
    </row>
    <row r="69" spans="1:4" x14ac:dyDescent="0.25">
      <c r="A69" s="105" t="str">
        <f>'Financial Summary'!A72</f>
        <v>--Software Licencing for Windows NT</v>
      </c>
      <c r="B69" s="118">
        <f>'Financial Summary'!B72</f>
        <v>0</v>
      </c>
      <c r="C69" s="118">
        <f>'Financial Summary'!C72</f>
        <v>0</v>
      </c>
      <c r="D69" s="118">
        <f>'Financial Summary'!D72</f>
        <v>0</v>
      </c>
    </row>
    <row r="70" spans="1:4" x14ac:dyDescent="0.25">
      <c r="A70" s="105" t="str">
        <f>'Financial Summary'!A73</f>
        <v>--Software for Hardware Development</v>
      </c>
      <c r="B70" s="118">
        <f>'Financial Summary'!B73</f>
        <v>10</v>
      </c>
      <c r="C70" s="118">
        <f>'Financial Summary'!C73</f>
        <v>20</v>
      </c>
      <c r="D70" s="118">
        <f>'Financial Summary'!D73</f>
        <v>30</v>
      </c>
    </row>
    <row r="71" spans="1:4" x14ac:dyDescent="0.25">
      <c r="A71" s="105" t="str">
        <f>'Financial Summary'!A74</f>
        <v>--Design Tools</v>
      </c>
      <c r="B71" s="118">
        <f>'Financial Summary'!B74</f>
        <v>0</v>
      </c>
      <c r="C71" s="118">
        <f>'Financial Summary'!C74</f>
        <v>0</v>
      </c>
      <c r="D71" s="118">
        <f>'Financial Summary'!D74</f>
        <v>0</v>
      </c>
    </row>
    <row r="72" spans="1:4" ht="13.8" thickBot="1" x14ac:dyDescent="0.3">
      <c r="A72" s="105" t="str">
        <f>'Financial Summary'!A75</f>
        <v>--Others:-(please specify)</v>
      </c>
      <c r="B72" s="118">
        <f>'Financial Summary'!B75</f>
        <v>0</v>
      </c>
      <c r="C72" s="118">
        <f>'Financial Summary'!C75</f>
        <v>0</v>
      </c>
      <c r="D72" s="118">
        <f>'Financial Summary'!D75</f>
        <v>0</v>
      </c>
    </row>
    <row r="73" spans="1:4" ht="14.4" thickBot="1" x14ac:dyDescent="0.35">
      <c r="A73" s="106" t="s">
        <v>67</v>
      </c>
      <c r="B73" s="119">
        <f>SUM(B69:B72)</f>
        <v>10</v>
      </c>
      <c r="C73" s="119">
        <f>SUM(C69:C72)</f>
        <v>20</v>
      </c>
      <c r="D73" s="119">
        <f>SUM(D69:D72)</f>
        <v>30</v>
      </c>
    </row>
    <row r="74" spans="1:4" ht="14.4" thickBot="1" x14ac:dyDescent="0.35">
      <c r="A74" s="106"/>
      <c r="B74" s="166">
        <f>B73/B88</f>
        <v>0.14285714285714285</v>
      </c>
      <c r="C74" s="166">
        <f>C73/C88</f>
        <v>0.14285714285714285</v>
      </c>
      <c r="D74" s="166">
        <f>D73/D88</f>
        <v>0.14285714285714285</v>
      </c>
    </row>
    <row r="75" spans="1:4" ht="13.8" thickBot="1" x14ac:dyDescent="0.3">
      <c r="A75" s="102" t="s">
        <v>78</v>
      </c>
      <c r="B75" s="103"/>
      <c r="C75" s="104"/>
      <c r="D75" s="104"/>
    </row>
    <row r="76" spans="1:4" x14ac:dyDescent="0.25">
      <c r="A76" s="105" t="str">
        <f>'Financial Summary'!A78</f>
        <v>--Content &amp; Design Fee</v>
      </c>
      <c r="B76" s="118">
        <f>'Financial Summary'!B78</f>
        <v>0</v>
      </c>
      <c r="C76" s="118">
        <f>'Financial Summary'!C78</f>
        <v>0</v>
      </c>
      <c r="D76" s="118">
        <f>'Financial Summary'!D78</f>
        <v>0</v>
      </c>
    </row>
    <row r="77" spans="1:4" x14ac:dyDescent="0.25">
      <c r="A77" s="105" t="str">
        <f>'Financial Summary'!A79</f>
        <v>--Mould Making</v>
      </c>
      <c r="B77" s="118">
        <f>'Financial Summary'!B79</f>
        <v>0</v>
      </c>
      <c r="C77" s="118">
        <f>'Financial Summary'!C79</f>
        <v>0</v>
      </c>
      <c r="D77" s="118">
        <f>'Financial Summary'!D79</f>
        <v>0</v>
      </c>
    </row>
    <row r="78" spans="1:4" x14ac:dyDescent="0.25">
      <c r="A78" s="105" t="str">
        <f>'Financial Summary'!A80</f>
        <v>--Prototyping Costs</v>
      </c>
      <c r="B78" s="118">
        <f>'Financial Summary'!B80</f>
        <v>10</v>
      </c>
      <c r="C78" s="118">
        <f>'Financial Summary'!C80</f>
        <v>20</v>
      </c>
      <c r="D78" s="118">
        <f>'Financial Summary'!D80</f>
        <v>30</v>
      </c>
    </row>
    <row r="79" spans="1:4" ht="13.8" thickBot="1" x14ac:dyDescent="0.3">
      <c r="A79" s="105" t="str">
        <f>'Financial Summary'!A81</f>
        <v>--Others:-(please specify)</v>
      </c>
      <c r="B79" s="118">
        <f>'Financial Summary'!B81</f>
        <v>0</v>
      </c>
      <c r="C79" s="118">
        <f>'Financial Summary'!C81</f>
        <v>0</v>
      </c>
      <c r="D79" s="118">
        <f>'Financial Summary'!D81</f>
        <v>0</v>
      </c>
    </row>
    <row r="80" spans="1:4" ht="14.4" thickBot="1" x14ac:dyDescent="0.35">
      <c r="A80" s="106" t="s">
        <v>67</v>
      </c>
      <c r="B80" s="119">
        <f>SUM(B76:B79)</f>
        <v>10</v>
      </c>
      <c r="C80" s="119">
        <f>SUM(C76:C79)</f>
        <v>20</v>
      </c>
      <c r="D80" s="119">
        <f>SUM(D76:D79)</f>
        <v>30</v>
      </c>
    </row>
    <row r="81" spans="1:6" ht="14.4" thickBot="1" x14ac:dyDescent="0.35">
      <c r="A81" s="106"/>
      <c r="B81" s="167">
        <f>B80/B88</f>
        <v>0.14285714285714285</v>
      </c>
      <c r="C81" s="167">
        <f>C80/C88</f>
        <v>0.14285714285714285</v>
      </c>
      <c r="D81" s="167">
        <f>D80/D88</f>
        <v>0.14285714285714285</v>
      </c>
    </row>
    <row r="82" spans="1:6" ht="13.8" thickBot="1" x14ac:dyDescent="0.3">
      <c r="A82" s="102" t="s">
        <v>82</v>
      </c>
      <c r="B82" s="118">
        <f>'Financial Summary'!B83</f>
        <v>10</v>
      </c>
      <c r="C82" s="118">
        <f>'Financial Summary'!C83</f>
        <v>20</v>
      </c>
      <c r="D82" s="118">
        <f>'Financial Summary'!D83</f>
        <v>30</v>
      </c>
    </row>
    <row r="83" spans="1:6" ht="13.8" thickBot="1" x14ac:dyDescent="0.3">
      <c r="A83" s="102"/>
      <c r="B83" s="168">
        <f>B82/B88</f>
        <v>0.14285714285714285</v>
      </c>
      <c r="C83" s="168">
        <f>C82/C88</f>
        <v>0.14285714285714285</v>
      </c>
      <c r="D83" s="168">
        <f>D82/D88</f>
        <v>0.14285714285714285</v>
      </c>
    </row>
    <row r="84" spans="1:6" ht="13.8" thickBot="1" x14ac:dyDescent="0.3">
      <c r="A84" s="102" t="s">
        <v>83</v>
      </c>
      <c r="B84" s="165">
        <f>'Financial Summary'!B84</f>
        <v>10</v>
      </c>
      <c r="C84" s="165">
        <f>'Financial Summary'!C84</f>
        <v>20</v>
      </c>
      <c r="D84" s="165">
        <f>'Financial Summary'!D84</f>
        <v>30</v>
      </c>
    </row>
    <row r="85" spans="1:6" ht="13.8" thickBot="1" x14ac:dyDescent="0.3">
      <c r="A85" s="107"/>
      <c r="B85" s="168">
        <f>B84/B88</f>
        <v>0.14285714285714285</v>
      </c>
      <c r="C85" s="168">
        <f>C84/C88</f>
        <v>0.14285714285714285</v>
      </c>
      <c r="D85" s="168">
        <f>D84/D88</f>
        <v>0.14285714285714285</v>
      </c>
    </row>
    <row r="86" spans="1:6" ht="14.4" thickBot="1" x14ac:dyDescent="0.35">
      <c r="A86" s="107" t="s">
        <v>315</v>
      </c>
      <c r="B86" s="165">
        <f>'Financial Summary'!B85</f>
        <v>10</v>
      </c>
      <c r="C86" s="165">
        <f>'Financial Summary'!C85</f>
        <v>20</v>
      </c>
      <c r="D86" s="165">
        <f>'Financial Summary'!D85</f>
        <v>30</v>
      </c>
    </row>
    <row r="87" spans="1:6" ht="13.8" thickBot="1" x14ac:dyDescent="0.3">
      <c r="A87" s="107"/>
      <c r="B87" s="169">
        <f>B86/B88</f>
        <v>0.14285714285714285</v>
      </c>
      <c r="C87" s="169">
        <f>C86/C88</f>
        <v>0.14285714285714285</v>
      </c>
      <c r="D87" s="169">
        <f>D86/D88</f>
        <v>0.14285714285714285</v>
      </c>
    </row>
    <row r="88" spans="1:6" ht="14.4" thickBot="1" x14ac:dyDescent="0.35">
      <c r="A88" s="99" t="s">
        <v>84</v>
      </c>
      <c r="B88" s="120">
        <f>B57+B66+B73+B80+B82+B84+B86</f>
        <v>70</v>
      </c>
      <c r="C88" s="121">
        <f>C57+C66+C73+C80+C82+C84+C86</f>
        <v>140</v>
      </c>
      <c r="D88" s="121">
        <f>D57+D66+D73+D80+D82+D84+D86</f>
        <v>210</v>
      </c>
    </row>
    <row r="89" spans="1:6" x14ac:dyDescent="0.25">
      <c r="B89" s="101"/>
      <c r="C89" s="101"/>
      <c r="D89" s="98"/>
    </row>
    <row r="90" spans="1:6" x14ac:dyDescent="0.25">
      <c r="A90" s="5" t="s">
        <v>139</v>
      </c>
      <c r="B90" s="98"/>
      <c r="C90" s="98"/>
      <c r="D90" s="98"/>
    </row>
    <row r="91" spans="1:6" ht="13.8" thickBot="1" x14ac:dyDescent="0.3"/>
    <row r="92" spans="1:6" ht="13.8" thickBot="1" x14ac:dyDescent="0.3">
      <c r="A92" s="108" t="s">
        <v>113</v>
      </c>
      <c r="B92" s="122">
        <f>'Financial Summary'!B93</f>
        <v>1999</v>
      </c>
      <c r="C92" s="122">
        <f>'Financial Summary'!C93</f>
        <v>2000</v>
      </c>
      <c r="D92" s="122">
        <f>'Financial Summary'!D93</f>
        <v>2001</v>
      </c>
      <c r="E92" s="128"/>
      <c r="F92" s="128"/>
    </row>
    <row r="93" spans="1:6" x14ac:dyDescent="0.25">
      <c r="A93" s="109" t="s">
        <v>114</v>
      </c>
      <c r="B93" s="123">
        <f>'Financial Summary'!B94</f>
        <v>0</v>
      </c>
      <c r="C93" s="123">
        <f>'Financial Summary'!C94</f>
        <v>0</v>
      </c>
      <c r="D93" s="123">
        <f>'Financial Summary'!D94</f>
        <v>0</v>
      </c>
      <c r="E93" s="129"/>
      <c r="F93" s="129"/>
    </row>
    <row r="94" spans="1:6" x14ac:dyDescent="0.25">
      <c r="A94" s="109"/>
      <c r="B94" s="123"/>
      <c r="C94" s="123"/>
      <c r="D94" s="123"/>
      <c r="E94" s="129"/>
      <c r="F94" s="129"/>
    </row>
    <row r="95" spans="1:6" x14ac:dyDescent="0.25">
      <c r="A95" s="109" t="s">
        <v>115</v>
      </c>
      <c r="B95" s="124">
        <f>'Financial Summary'!B96</f>
        <v>0</v>
      </c>
      <c r="C95" s="124">
        <f>'Financial Summary'!C96</f>
        <v>0</v>
      </c>
      <c r="D95" s="124">
        <f>'Financial Summary'!D96</f>
        <v>0</v>
      </c>
      <c r="E95" s="130"/>
      <c r="F95" s="130"/>
    </row>
    <row r="96" spans="1:6" ht="13.8" thickBot="1" x14ac:dyDescent="0.3">
      <c r="A96" s="110"/>
      <c r="B96" s="111"/>
      <c r="C96" s="112"/>
      <c r="D96" s="112"/>
      <c r="E96" s="64"/>
      <c r="F96" s="64"/>
    </row>
    <row r="99" spans="1:4" ht="13.8" x14ac:dyDescent="0.3">
      <c r="A99" s="58" t="s">
        <v>156</v>
      </c>
      <c r="B99" s="113" t="e">
        <f>SUM(B95:D95)/'Financial Summary'!B92</f>
        <v>#DIV/0!</v>
      </c>
    </row>
    <row r="100" spans="1:4" ht="13.8" thickBot="1" x14ac:dyDescent="0.3"/>
    <row r="101" spans="1:4" ht="13.8" thickBot="1" x14ac:dyDescent="0.3">
      <c r="A101" s="65" t="s">
        <v>30</v>
      </c>
      <c r="B101" s="66"/>
      <c r="C101" s="66"/>
      <c r="D101" s="67">
        <f>Notes!F52</f>
        <v>600</v>
      </c>
    </row>
    <row r="102" spans="1:4" ht="13.8" thickBot="1" x14ac:dyDescent="0.3">
      <c r="A102" s="69" t="s">
        <v>274</v>
      </c>
      <c r="B102" s="70"/>
      <c r="C102" s="70"/>
      <c r="D102" s="67">
        <f>Notes!F53</f>
        <v>420</v>
      </c>
    </row>
    <row r="103" spans="1:4" ht="13.8" thickBot="1" x14ac:dyDescent="0.3">
      <c r="A103" s="69" t="s">
        <v>275</v>
      </c>
      <c r="B103" s="70"/>
      <c r="C103" s="70"/>
      <c r="D103" s="67">
        <f>Notes!F54</f>
        <v>0.7</v>
      </c>
    </row>
    <row r="104" spans="1:4" ht="13.8" thickBot="1" x14ac:dyDescent="0.3">
      <c r="A104" s="69" t="s">
        <v>276</v>
      </c>
      <c r="B104" s="70"/>
      <c r="C104" s="70"/>
      <c r="D104" s="67">
        <f>Notes!F55</f>
        <v>124529.98677248677</v>
      </c>
    </row>
    <row r="105" spans="1:4" ht="13.8" thickBot="1" x14ac:dyDescent="0.3">
      <c r="A105" s="69" t="s">
        <v>277</v>
      </c>
      <c r="B105" s="70"/>
      <c r="C105" s="70"/>
      <c r="D105" s="67">
        <f>Notes!F56</f>
        <v>120</v>
      </c>
    </row>
    <row r="106" spans="1:4" ht="13.8" thickBot="1" x14ac:dyDescent="0.3">
      <c r="A106" s="69" t="s">
        <v>278</v>
      </c>
      <c r="B106" s="70"/>
      <c r="C106" s="70"/>
      <c r="D106" s="67">
        <f>Notes!F57</f>
        <v>206.66666666666666</v>
      </c>
    </row>
    <row r="107" spans="1:4" ht="13.8" thickBot="1" x14ac:dyDescent="0.3">
      <c r="A107" s="69" t="s">
        <v>279</v>
      </c>
      <c r="B107" s="70"/>
      <c r="C107" s="70"/>
      <c r="D107" s="67">
        <f>Notes!F58</f>
        <v>460</v>
      </c>
    </row>
    <row r="109" spans="1:4" x14ac:dyDescent="0.25">
      <c r="A109" s="23" t="s">
        <v>332</v>
      </c>
      <c r="B109" s="18">
        <f>'Financial Summary'!B110</f>
        <v>2002</v>
      </c>
      <c r="C109" s="18">
        <f>'Financial Summary'!C110</f>
        <v>2003</v>
      </c>
      <c r="D109" s="18">
        <f>'Financial Summary'!D110</f>
        <v>2004</v>
      </c>
    </row>
    <row r="111" spans="1:4" x14ac:dyDescent="0.25">
      <c r="A111" s="23" t="s">
        <v>341</v>
      </c>
    </row>
    <row r="112" spans="1:4" x14ac:dyDescent="0.25">
      <c r="A112" s="160" t="s">
        <v>345</v>
      </c>
      <c r="B112" s="154">
        <f>'Financial Summary'!B113</f>
        <v>1</v>
      </c>
      <c r="C112" s="154">
        <f>'Financial Summary'!C113</f>
        <v>1</v>
      </c>
      <c r="D112" s="154">
        <f>'Financial Summary'!D113</f>
        <v>1</v>
      </c>
    </row>
    <row r="113" spans="1:4" x14ac:dyDescent="0.25">
      <c r="A113" s="161" t="s">
        <v>346</v>
      </c>
      <c r="B113" s="154">
        <f>'Financial Summary'!B114</f>
        <v>32.645000000000003</v>
      </c>
      <c r="C113" s="154">
        <f>'Financial Summary'!C114</f>
        <v>28.942555555555554</v>
      </c>
      <c r="D113" s="154">
        <f>'Financial Summary'!D114</f>
        <v>86.05128395061729</v>
      </c>
    </row>
    <row r="114" spans="1:4" x14ac:dyDescent="0.25">
      <c r="A114" s="161" t="s">
        <v>197</v>
      </c>
      <c r="B114" s="154">
        <f>'Financial Summary'!B115</f>
        <v>0.33576131344278687</v>
      </c>
      <c r="C114" s="154">
        <f>'Financial Summary'!C115</f>
        <v>0.39574618918920923</v>
      </c>
      <c r="D114" s="154">
        <f>'Financial Summary'!D115</f>
        <v>0.74330238077844968</v>
      </c>
    </row>
    <row r="115" spans="1:4" x14ac:dyDescent="0.25">
      <c r="A115" s="162" t="s">
        <v>334</v>
      </c>
      <c r="B115" s="61">
        <f>'Financial Summary'!B116</f>
        <v>1.0000833402783564E-2</v>
      </c>
      <c r="C115" s="61">
        <f>'Financial Summary'!C116</f>
        <v>1.3375828836949388E-2</v>
      </c>
      <c r="D115" s="61">
        <f>'Financial Summary'!D116</f>
        <v>8.5880166208868822E-3</v>
      </c>
    </row>
    <row r="116" spans="1:4" x14ac:dyDescent="0.25">
      <c r="A116" s="163"/>
      <c r="B116" s="34"/>
      <c r="C116" s="34"/>
      <c r="D116" s="34"/>
    </row>
    <row r="117" spans="1:4" x14ac:dyDescent="0.25">
      <c r="A117" s="164" t="s">
        <v>342</v>
      </c>
      <c r="B117" s="34"/>
      <c r="C117" s="34"/>
      <c r="D117" s="34"/>
    </row>
    <row r="118" spans="1:4" x14ac:dyDescent="0.25">
      <c r="A118" s="161" t="s">
        <v>335</v>
      </c>
      <c r="B118" s="155">
        <f>'Financial Summary'!B119</f>
        <v>9461.8333333333339</v>
      </c>
      <c r="C118" s="155">
        <f>'Financial Summary'!C119</f>
        <v>7256.6166666666677</v>
      </c>
      <c r="D118" s="155">
        <f>'Financial Summary'!D119</f>
        <v>11500.811111111112</v>
      </c>
    </row>
    <row r="119" spans="1:4" x14ac:dyDescent="0.25">
      <c r="A119" s="161" t="s">
        <v>336</v>
      </c>
      <c r="B119" s="155">
        <f>'Financial Summary'!B120</f>
        <v>9461.8333333333339</v>
      </c>
      <c r="C119" s="155">
        <f>'Financial Summary'!C120</f>
        <v>7256.6166666666677</v>
      </c>
      <c r="D119" s="155">
        <f>'Financial Summary'!D120</f>
        <v>11500.811111111112</v>
      </c>
    </row>
    <row r="120" spans="1:4" x14ac:dyDescent="0.25">
      <c r="A120" s="163"/>
      <c r="B120" s="34"/>
      <c r="C120" s="34"/>
      <c r="D120" s="34"/>
    </row>
    <row r="121" spans="1:4" x14ac:dyDescent="0.25">
      <c r="A121" s="164" t="s">
        <v>343</v>
      </c>
      <c r="B121" s="34"/>
      <c r="C121" s="34"/>
      <c r="D121" s="34"/>
    </row>
    <row r="122" spans="1:4" x14ac:dyDescent="0.25">
      <c r="A122" s="161" t="s">
        <v>337</v>
      </c>
      <c r="B122" s="61">
        <f>'Financial Summary'!B123</f>
        <v>2.0186163522012577</v>
      </c>
      <c r="C122" s="61">
        <f>'Financial Summary'!C123</f>
        <v>0.64329334933832849</v>
      </c>
      <c r="D122" s="61">
        <f>'Financial Summary'!D123</f>
        <v>5.7286242486087136E-4</v>
      </c>
    </row>
    <row r="123" spans="1:4" x14ac:dyDescent="0.25">
      <c r="A123" s="161" t="s">
        <v>338</v>
      </c>
      <c r="B123" s="61">
        <f>'Financial Summary'!B124</f>
        <v>2799.1428571428569</v>
      </c>
      <c r="C123" s="61">
        <f>'Financial Summary'!C124</f>
        <v>3618.8194444444443</v>
      </c>
      <c r="D123" s="61">
        <f>'Financial Summary'!D124</f>
        <v>14342.880658436216</v>
      </c>
    </row>
    <row r="124" spans="1:4" x14ac:dyDescent="0.25">
      <c r="A124" s="163"/>
      <c r="B124" s="34"/>
      <c r="C124" s="34"/>
      <c r="D124" s="34"/>
    </row>
    <row r="125" spans="1:4" x14ac:dyDescent="0.25">
      <c r="A125" s="164" t="s">
        <v>344</v>
      </c>
      <c r="B125" s="34"/>
      <c r="C125" s="34"/>
      <c r="D125" s="34"/>
    </row>
    <row r="126" spans="1:4" x14ac:dyDescent="0.25">
      <c r="A126" s="161" t="s">
        <v>339</v>
      </c>
      <c r="B126" s="62">
        <f>'Financial Summary'!B127</f>
        <v>65.290000000000006</v>
      </c>
      <c r="C126" s="62">
        <f>'Financial Summary'!C127</f>
        <v>115.77022222222222</v>
      </c>
      <c r="D126" s="62">
        <f>'Financial Summary'!D127</f>
        <v>516.30770370370374</v>
      </c>
    </row>
    <row r="127" spans="1:4" x14ac:dyDescent="0.25">
      <c r="A127" s="162" t="s">
        <v>188</v>
      </c>
      <c r="B127" s="154">
        <f>'Financial Summary'!B128</f>
        <v>0.9855094339622642</v>
      </c>
      <c r="C127" s="154">
        <f>'Financial Summary'!C128</f>
        <v>0.63616925404592195</v>
      </c>
      <c r="D127" s="154">
        <f>'Financial Summary'!D128</f>
        <v>0.73943320779513</v>
      </c>
    </row>
    <row r="128" spans="1:4" x14ac:dyDescent="0.25">
      <c r="A128" s="162" t="s">
        <v>340</v>
      </c>
      <c r="B128" s="34">
        <f>'Financial Summary'!B129</f>
        <v>1632.25</v>
      </c>
      <c r="C128" s="34">
        <f>'Financial Summary'!C129</f>
        <v>2894.2555555555555</v>
      </c>
      <c r="D128" s="34">
        <f>'Financial Summary'!D129</f>
        <v>12907.692592592593</v>
      </c>
    </row>
    <row r="129" spans="1:4" x14ac:dyDescent="0.25">
      <c r="A129" s="163" t="s">
        <v>280</v>
      </c>
      <c r="B129" s="154">
        <f>'Financial Summary'!B130</f>
        <v>0.33576131344278692</v>
      </c>
      <c r="C129" s="154">
        <f>'Financial Summary'!C130</f>
        <v>0.39574618918920934</v>
      </c>
      <c r="D129" s="154">
        <f>'Financial Summary'!D130</f>
        <v>0.74330238077844968</v>
      </c>
    </row>
  </sheetData>
  <phoneticPr fontId="0" type="noConversion"/>
  <pageMargins left="1" right="0.75" top="0.75" bottom="0.5" header="0.5" footer="0.5"/>
  <pageSetup paperSize="9" scale="59" orientation="portrait" r:id="rId1"/>
  <headerFooter alignWithMargins="0">
    <oddFooter>&amp;L&amp;A / &amp;F&amp;CPrinted on &amp;D at &amp;T&amp;R&amp;P of &amp;N</oddFooter>
  </headerFooter>
  <rowBreaks count="1" manualBreakCount="1">
    <brk id="89" max="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0"/>
  <sheetViews>
    <sheetView zoomScaleNormal="100" workbookViewId="0"/>
  </sheetViews>
  <sheetFormatPr defaultColWidth="9.109375" defaultRowHeight="13.2" x14ac:dyDescent="0.25"/>
  <cols>
    <col min="1" max="1" width="53.88671875" style="3" customWidth="1"/>
    <col min="2" max="2" width="15.109375" style="3" bestFit="1" customWidth="1"/>
    <col min="3" max="3" width="14.88671875" style="3" customWidth="1"/>
    <col min="4" max="4" width="16.33203125" style="3" customWidth="1"/>
    <col min="5" max="5" width="15.6640625" style="3" customWidth="1"/>
    <col min="6" max="6" width="16.44140625" style="3" customWidth="1"/>
    <col min="7" max="16384" width="9.109375" style="3"/>
  </cols>
  <sheetData>
    <row r="1" spans="1:4" x14ac:dyDescent="0.25">
      <c r="A1" s="125" t="s">
        <v>375</v>
      </c>
    </row>
    <row r="2" spans="1:4" x14ac:dyDescent="0.25">
      <c r="A2" s="183" t="str">
        <f>ProfitLoss!A2</f>
        <v>Co. name:</v>
      </c>
      <c r="B2" s="5">
        <f>ProfitLoss!B2</f>
        <v>0</v>
      </c>
    </row>
    <row r="4" spans="1:4" ht="13.8" x14ac:dyDescent="0.3">
      <c r="A4" s="5" t="s">
        <v>271</v>
      </c>
      <c r="B4" s="58"/>
    </row>
    <row r="5" spans="1:4" ht="13.8" thickBot="1" x14ac:dyDescent="0.3"/>
    <row r="6" spans="1:4" ht="21" customHeight="1" thickBot="1" x14ac:dyDescent="0.3">
      <c r="A6" s="95" t="s">
        <v>29</v>
      </c>
      <c r="B6" s="95">
        <f>'Notes 2'!C5</f>
        <v>2002</v>
      </c>
      <c r="C6" s="95">
        <f>B6+1</f>
        <v>2003</v>
      </c>
      <c r="D6" s="95">
        <f>C6+1</f>
        <v>2004</v>
      </c>
    </row>
    <row r="7" spans="1:4" ht="18" customHeight="1" thickBot="1" x14ac:dyDescent="0.3">
      <c r="A7" s="96" t="s">
        <v>313</v>
      </c>
      <c r="B7" s="131">
        <f>'Notes 2'!$C$7*B9</f>
        <v>10</v>
      </c>
      <c r="C7" s="131">
        <f>'Notes 2'!$D$7*C9</f>
        <v>40</v>
      </c>
      <c r="D7" s="131">
        <f>'Notes 2'!$E$7*D9</f>
        <v>90</v>
      </c>
    </row>
    <row r="8" spans="1:4" ht="18" customHeight="1" thickBot="1" x14ac:dyDescent="0.3">
      <c r="A8" s="96" t="s">
        <v>314</v>
      </c>
      <c r="B8" s="131">
        <f>B9*'Notes 2'!$C$8</f>
        <v>90</v>
      </c>
      <c r="C8" s="131">
        <f>C9*'Notes 2'!$D$8</f>
        <v>160</v>
      </c>
      <c r="D8" s="131">
        <f>D9*'Notes 2'!$E$8</f>
        <v>210</v>
      </c>
    </row>
    <row r="9" spans="1:4" ht="18" customHeight="1" thickBot="1" x14ac:dyDescent="0.35">
      <c r="A9" s="132" t="s">
        <v>30</v>
      </c>
      <c r="B9" s="133">
        <f>B44</f>
        <v>100</v>
      </c>
      <c r="C9" s="133">
        <f>C44</f>
        <v>200</v>
      </c>
      <c r="D9" s="133">
        <f>D44</f>
        <v>300</v>
      </c>
    </row>
    <row r="10" spans="1:4" ht="18" customHeight="1" thickBot="1" x14ac:dyDescent="0.3">
      <c r="A10" s="96" t="s">
        <v>31</v>
      </c>
      <c r="B10" s="131">
        <f>ProfitLoss!B50</f>
        <v>3264.5</v>
      </c>
      <c r="C10" s="131">
        <f>ProfitLoss!C50</f>
        <v>5788.5111111111109</v>
      </c>
      <c r="D10" s="131">
        <f>ProfitLoss!D50</f>
        <v>25815.385185185187</v>
      </c>
    </row>
    <row r="11" spans="1:4" ht="18" customHeight="1" thickBot="1" x14ac:dyDescent="0.3">
      <c r="A11" s="96" t="s">
        <v>32</v>
      </c>
      <c r="B11" s="131">
        <f>CFS!B12</f>
        <v>45</v>
      </c>
      <c r="C11" s="131">
        <f>CFS!C12</f>
        <v>151.66666666666669</v>
      </c>
      <c r="D11" s="131">
        <f>CFS!D12</f>
        <v>236.33333333333331</v>
      </c>
    </row>
    <row r="12" spans="1:4" ht="18" customHeight="1" thickBot="1" x14ac:dyDescent="0.3">
      <c r="A12" s="96" t="s">
        <v>33</v>
      </c>
      <c r="B12" s="131">
        <f>CFS!B32</f>
        <v>9441.8333333333339</v>
      </c>
      <c r="C12" s="131">
        <f>CFS!C32</f>
        <v>14479.900000000001</v>
      </c>
      <c r="D12" s="131">
        <f>CFS!D32</f>
        <v>34452.433333333334</v>
      </c>
    </row>
    <row r="13" spans="1:4" ht="18" customHeight="1" thickBot="1" x14ac:dyDescent="0.3">
      <c r="A13" s="96" t="s">
        <v>347</v>
      </c>
      <c r="B13" s="131">
        <f>BS!B29</f>
        <v>0</v>
      </c>
      <c r="C13" s="131">
        <f>BS!C29</f>
        <v>0</v>
      </c>
      <c r="D13" s="131">
        <f>BS!D29</f>
        <v>0</v>
      </c>
    </row>
    <row r="14" spans="1:4" ht="18" customHeight="1" thickBot="1" x14ac:dyDescent="0.3">
      <c r="A14" s="96" t="s">
        <v>34</v>
      </c>
      <c r="B14" s="131">
        <f>BS!B26</f>
        <v>20</v>
      </c>
      <c r="C14" s="131">
        <f>BS!C26</f>
        <v>33.333333333333329</v>
      </c>
      <c r="D14" s="131">
        <f>BS!D26</f>
        <v>50</v>
      </c>
    </row>
    <row r="15" spans="1:4" ht="18" customHeight="1" thickBot="1" x14ac:dyDescent="0.3">
      <c r="A15" s="97" t="s">
        <v>35</v>
      </c>
      <c r="B15" s="131">
        <f>BS!B30</f>
        <v>9461.8333333333339</v>
      </c>
      <c r="C15" s="131">
        <f>BS!C30</f>
        <v>14513.233333333335</v>
      </c>
      <c r="D15" s="131">
        <f>BS!D30</f>
        <v>34502.433333333334</v>
      </c>
    </row>
    <row r="16" spans="1:4" ht="18" customHeight="1" thickBot="1" x14ac:dyDescent="0.3">
      <c r="A16" s="97" t="s">
        <v>348</v>
      </c>
      <c r="B16" s="131">
        <f>BS!B23</f>
        <v>416.66666666666663</v>
      </c>
      <c r="C16" s="131">
        <f>BS!C23</f>
        <v>316.66666666666663</v>
      </c>
      <c r="D16" s="131">
        <f>BS!D23</f>
        <v>216.66666666666663</v>
      </c>
    </row>
    <row r="17" spans="1:4" ht="18" customHeight="1" thickBot="1" x14ac:dyDescent="0.3">
      <c r="A17" s="97" t="s">
        <v>36</v>
      </c>
      <c r="B17" s="131">
        <f>BS!B37</f>
        <v>1</v>
      </c>
      <c r="C17" s="131">
        <f>BS!C37</f>
        <v>2</v>
      </c>
      <c r="D17" s="131">
        <f>BS!D37</f>
        <v>3</v>
      </c>
    </row>
    <row r="18" spans="1:4" ht="18" customHeight="1" thickBot="1" x14ac:dyDescent="0.3">
      <c r="A18" s="96" t="s">
        <v>37</v>
      </c>
      <c r="B18" s="131">
        <f>BS!B49+BS!B51</f>
        <v>6686.6666666666661</v>
      </c>
      <c r="C18" s="131">
        <f>BS!C49+BS!C51</f>
        <v>5853.3333333333321</v>
      </c>
      <c r="D18" s="131">
        <f>BS!D49+BS!D51</f>
        <v>20</v>
      </c>
    </row>
    <row r="19" spans="1:4" ht="18" customHeight="1" thickBot="1" x14ac:dyDescent="0.3">
      <c r="A19" s="96" t="s">
        <v>38</v>
      </c>
      <c r="B19" s="131">
        <f>BS!B44</f>
        <v>50</v>
      </c>
      <c r="C19" s="131">
        <f>BS!C44</f>
        <v>50</v>
      </c>
      <c r="D19" s="131">
        <f>BS!D44</f>
        <v>50</v>
      </c>
    </row>
    <row r="20" spans="1:4" ht="18" customHeight="1" thickBot="1" x14ac:dyDescent="0.3">
      <c r="A20" s="96" t="s">
        <v>311</v>
      </c>
      <c r="B20" s="131">
        <f>B86</f>
        <v>70</v>
      </c>
      <c r="C20" s="131">
        <f>C86</f>
        <v>140</v>
      </c>
      <c r="D20" s="131">
        <f>D86</f>
        <v>210</v>
      </c>
    </row>
    <row r="21" spans="1:4" ht="18" customHeight="1" thickBot="1" x14ac:dyDescent="0.3">
      <c r="A21" s="97" t="s">
        <v>312</v>
      </c>
      <c r="B21" s="131">
        <f>BS!B53</f>
        <v>9999.1666666666661</v>
      </c>
      <c r="C21" s="131">
        <f>BS!C53</f>
        <v>14952.344444444443</v>
      </c>
      <c r="D21" s="131">
        <f>BS!D53</f>
        <v>34932.396296296298</v>
      </c>
    </row>
    <row r="22" spans="1:4" ht="21" customHeight="1" x14ac:dyDescent="0.25">
      <c r="A22" s="98"/>
      <c r="B22" s="98"/>
      <c r="C22" s="98"/>
      <c r="D22" s="98"/>
    </row>
    <row r="23" spans="1:4" x14ac:dyDescent="0.25">
      <c r="A23" s="5" t="s">
        <v>270</v>
      </c>
      <c r="B23" s="3" t="s">
        <v>322</v>
      </c>
      <c r="C23" s="125" t="s">
        <v>321</v>
      </c>
      <c r="D23" s="125" t="s">
        <v>323</v>
      </c>
    </row>
    <row r="24" spans="1:4" ht="13.8" thickBot="1" x14ac:dyDescent="0.3"/>
    <row r="25" spans="1:4" ht="21" customHeight="1" thickBot="1" x14ac:dyDescent="0.3">
      <c r="A25" s="95" t="s">
        <v>40</v>
      </c>
      <c r="B25" s="95">
        <f>B6</f>
        <v>2002</v>
      </c>
      <c r="C25" s="95">
        <f>C6</f>
        <v>2003</v>
      </c>
      <c r="D25" s="95">
        <f>D6</f>
        <v>2004</v>
      </c>
    </row>
    <row r="26" spans="1:4" ht="15.75" customHeight="1" thickBot="1" x14ac:dyDescent="0.3">
      <c r="A26" s="96" t="s">
        <v>41</v>
      </c>
      <c r="B26" s="134"/>
      <c r="C26" s="134"/>
      <c r="D26" s="134"/>
    </row>
    <row r="27" spans="1:4" ht="13.8" thickBot="1" x14ac:dyDescent="0.3">
      <c r="A27" s="135" t="s">
        <v>42</v>
      </c>
      <c r="B27" s="136"/>
      <c r="C27" s="136"/>
      <c r="D27" s="136"/>
    </row>
    <row r="28" spans="1:4" ht="13.8" thickBot="1" x14ac:dyDescent="0.3">
      <c r="A28" s="96" t="s">
        <v>43</v>
      </c>
      <c r="B28" s="134">
        <v>100</v>
      </c>
      <c r="C28" s="134">
        <v>200</v>
      </c>
      <c r="D28" s="134">
        <v>300</v>
      </c>
    </row>
    <row r="29" spans="1:4" ht="13.8" thickBot="1" x14ac:dyDescent="0.3">
      <c r="A29" s="96" t="s">
        <v>44</v>
      </c>
      <c r="B29" s="134"/>
      <c r="C29" s="134"/>
      <c r="D29" s="134"/>
    </row>
    <row r="30" spans="1:4" ht="13.8" thickBot="1" x14ac:dyDescent="0.3">
      <c r="A30" s="137" t="s">
        <v>45</v>
      </c>
      <c r="B30" s="134"/>
      <c r="C30" s="134"/>
      <c r="D30" s="134"/>
    </row>
    <row r="31" spans="1:4" ht="13.8" thickBot="1" x14ac:dyDescent="0.3">
      <c r="A31" s="138" t="s">
        <v>46</v>
      </c>
      <c r="B31" s="134"/>
      <c r="C31" s="134"/>
      <c r="D31" s="134"/>
    </row>
    <row r="32" spans="1:4" ht="13.8" thickBot="1" x14ac:dyDescent="0.3">
      <c r="A32" s="138" t="s">
        <v>47</v>
      </c>
      <c r="B32" s="134"/>
      <c r="C32" s="134"/>
      <c r="D32" s="134"/>
    </row>
    <row r="33" spans="1:4" ht="13.8" thickBot="1" x14ac:dyDescent="0.3">
      <c r="A33" s="138" t="s">
        <v>48</v>
      </c>
      <c r="B33" s="134"/>
      <c r="C33" s="134"/>
      <c r="D33" s="134"/>
    </row>
    <row r="34" spans="1:4" ht="13.8" thickBot="1" x14ac:dyDescent="0.3">
      <c r="A34" s="138" t="s">
        <v>49</v>
      </c>
      <c r="B34" s="134"/>
      <c r="C34" s="134"/>
      <c r="D34" s="134"/>
    </row>
    <row r="35" spans="1:4" ht="13.8" thickBot="1" x14ac:dyDescent="0.3">
      <c r="A35" s="139" t="s">
        <v>50</v>
      </c>
      <c r="B35" s="134"/>
      <c r="C35" s="134"/>
      <c r="D35" s="134"/>
    </row>
    <row r="36" spans="1:4" ht="13.8" thickBot="1" x14ac:dyDescent="0.3">
      <c r="A36" s="96" t="s">
        <v>51</v>
      </c>
      <c r="B36" s="134"/>
      <c r="C36" s="134"/>
      <c r="D36" s="134"/>
    </row>
    <row r="37" spans="1:4" ht="13.8" thickBot="1" x14ac:dyDescent="0.3">
      <c r="A37" s="97" t="s">
        <v>52</v>
      </c>
      <c r="B37" s="134"/>
      <c r="C37" s="134"/>
      <c r="D37" s="134"/>
    </row>
    <row r="38" spans="1:4" ht="13.8" thickBot="1" x14ac:dyDescent="0.3">
      <c r="A38" s="96" t="s">
        <v>9</v>
      </c>
      <c r="B38" s="134"/>
      <c r="C38" s="134"/>
      <c r="D38" s="134"/>
    </row>
    <row r="39" spans="1:4" ht="13.8" thickBot="1" x14ac:dyDescent="0.3">
      <c r="A39" s="96" t="s">
        <v>142</v>
      </c>
      <c r="B39" s="134"/>
      <c r="C39" s="134"/>
      <c r="D39" s="134"/>
    </row>
    <row r="40" spans="1:4" ht="13.8" thickBot="1" x14ac:dyDescent="0.3">
      <c r="A40" s="96" t="s">
        <v>143</v>
      </c>
      <c r="B40" s="134"/>
      <c r="C40" s="134"/>
      <c r="D40" s="134"/>
    </row>
    <row r="41" spans="1:4" ht="13.8" thickBot="1" x14ac:dyDescent="0.3">
      <c r="A41" s="96" t="s">
        <v>144</v>
      </c>
      <c r="B41" s="134"/>
      <c r="C41" s="134"/>
      <c r="D41" s="134"/>
    </row>
    <row r="42" spans="1:4" ht="13.8" thickBot="1" x14ac:dyDescent="0.3">
      <c r="A42" s="96" t="s">
        <v>53</v>
      </c>
      <c r="B42" s="134"/>
      <c r="C42" s="134"/>
      <c r="D42" s="134"/>
    </row>
    <row r="43" spans="1:4" ht="13.8" thickBot="1" x14ac:dyDescent="0.3">
      <c r="A43" s="96" t="s">
        <v>53</v>
      </c>
      <c r="B43" s="134"/>
      <c r="C43" s="134"/>
      <c r="D43" s="134"/>
    </row>
    <row r="44" spans="1:4" ht="14.4" thickBot="1" x14ac:dyDescent="0.35">
      <c r="A44" s="99" t="s">
        <v>54</v>
      </c>
      <c r="B44" s="131">
        <f>SUM(B26:B43)</f>
        <v>100</v>
      </c>
      <c r="C44" s="131">
        <f>SUM(C26:C43)</f>
        <v>200</v>
      </c>
      <c r="D44" s="131">
        <f>SUM(D26:D43)</f>
        <v>300</v>
      </c>
    </row>
    <row r="45" spans="1:4" x14ac:dyDescent="0.25">
      <c r="A45" s="100"/>
      <c r="B45" s="101"/>
      <c r="C45" s="101"/>
      <c r="D45" s="98"/>
    </row>
    <row r="47" spans="1:4" x14ac:dyDescent="0.25">
      <c r="A47" s="5" t="s">
        <v>272</v>
      </c>
      <c r="B47" s="3" t="s">
        <v>331</v>
      </c>
      <c r="C47" s="125" t="s">
        <v>321</v>
      </c>
      <c r="D47" s="125" t="s">
        <v>330</v>
      </c>
    </row>
    <row r="48" spans="1:4" ht="13.8" thickBot="1" x14ac:dyDescent="0.3"/>
    <row r="49" spans="1:4" ht="21" customHeight="1" thickBot="1" x14ac:dyDescent="0.3">
      <c r="A49" s="95" t="s">
        <v>40</v>
      </c>
      <c r="B49" s="95">
        <f>B25</f>
        <v>2002</v>
      </c>
      <c r="C49" s="95">
        <f>C25</f>
        <v>2003</v>
      </c>
      <c r="D49" s="95">
        <f>D25</f>
        <v>2004</v>
      </c>
    </row>
    <row r="50" spans="1:4" ht="13.8" thickBot="1" x14ac:dyDescent="0.3">
      <c r="A50" s="102" t="s">
        <v>56</v>
      </c>
      <c r="B50" s="103"/>
      <c r="C50" s="104"/>
      <c r="D50" s="104"/>
    </row>
    <row r="51" spans="1:4" ht="13.8" thickBot="1" x14ac:dyDescent="0.3">
      <c r="A51" s="105" t="s">
        <v>57</v>
      </c>
      <c r="B51" s="140"/>
      <c r="C51" s="136"/>
      <c r="D51" s="136"/>
    </row>
    <row r="52" spans="1:4" ht="13.8" thickBot="1" x14ac:dyDescent="0.3">
      <c r="A52" s="105" t="s">
        <v>58</v>
      </c>
      <c r="B52" s="141"/>
      <c r="C52" s="134"/>
      <c r="D52" s="134"/>
    </row>
    <row r="53" spans="1:4" ht="13.8" thickBot="1" x14ac:dyDescent="0.3">
      <c r="A53" s="105" t="s">
        <v>59</v>
      </c>
      <c r="B53" s="141"/>
      <c r="C53" s="134"/>
      <c r="D53" s="134"/>
    </row>
    <row r="54" spans="1:4" ht="13.8" thickBot="1" x14ac:dyDescent="0.3">
      <c r="A54" s="105" t="s">
        <v>60</v>
      </c>
      <c r="B54" s="141"/>
      <c r="C54" s="134"/>
      <c r="D54" s="134"/>
    </row>
    <row r="55" spans="1:4" ht="13.8" thickBot="1" x14ac:dyDescent="0.3">
      <c r="A55" s="105" t="s">
        <v>61</v>
      </c>
      <c r="B55" s="141"/>
      <c r="C55" s="134"/>
      <c r="D55" s="134"/>
    </row>
    <row r="56" spans="1:4" ht="13.8" thickBot="1" x14ac:dyDescent="0.3">
      <c r="A56" s="105" t="s">
        <v>62</v>
      </c>
      <c r="B56" s="141">
        <v>10</v>
      </c>
      <c r="C56" s="134">
        <v>20</v>
      </c>
      <c r="D56" s="134">
        <v>30</v>
      </c>
    </row>
    <row r="57" spans="1:4" ht="13.8" thickBot="1" x14ac:dyDescent="0.3">
      <c r="A57" s="105" t="s">
        <v>63</v>
      </c>
      <c r="B57" s="141"/>
      <c r="C57" s="134"/>
      <c r="D57" s="134"/>
    </row>
    <row r="58" spans="1:4" ht="13.8" thickBot="1" x14ac:dyDescent="0.3">
      <c r="A58" s="105" t="s">
        <v>64</v>
      </c>
      <c r="B58" s="141"/>
      <c r="C58" s="134"/>
      <c r="D58" s="134"/>
    </row>
    <row r="59" spans="1:4" ht="13.8" thickBot="1" x14ac:dyDescent="0.3">
      <c r="A59" s="105" t="s">
        <v>65</v>
      </c>
      <c r="B59" s="141"/>
      <c r="C59" s="134"/>
      <c r="D59" s="134"/>
    </row>
    <row r="60" spans="1:4" ht="13.8" thickBot="1" x14ac:dyDescent="0.3">
      <c r="A60" s="105" t="s">
        <v>66</v>
      </c>
      <c r="B60" s="141"/>
      <c r="C60" s="134"/>
      <c r="D60" s="134"/>
    </row>
    <row r="61" spans="1:4" ht="13.8" thickBot="1" x14ac:dyDescent="0.3">
      <c r="A61" s="105" t="s">
        <v>349</v>
      </c>
      <c r="B61" s="141"/>
      <c r="C61" s="134"/>
      <c r="D61" s="134"/>
    </row>
    <row r="62" spans="1:4" ht="14.4" thickBot="1" x14ac:dyDescent="0.35">
      <c r="A62" s="106" t="s">
        <v>67</v>
      </c>
      <c r="B62" s="142">
        <f>SUM(B51:B61)</f>
        <v>10</v>
      </c>
      <c r="C62" s="142">
        <f>SUM(C51:C61)</f>
        <v>20</v>
      </c>
      <c r="D62" s="142">
        <f>SUM(D51:D61)</f>
        <v>30</v>
      </c>
    </row>
    <row r="63" spans="1:4" ht="13.8" thickBot="1" x14ac:dyDescent="0.3">
      <c r="A63" s="102" t="s">
        <v>68</v>
      </c>
      <c r="B63" s="103"/>
      <c r="C63" s="104"/>
      <c r="D63" s="104"/>
    </row>
    <row r="64" spans="1:4" ht="13.8" thickBot="1" x14ac:dyDescent="0.3">
      <c r="A64" s="105" t="s">
        <v>69</v>
      </c>
      <c r="B64" s="141"/>
      <c r="C64" s="141"/>
      <c r="D64" s="141"/>
    </row>
    <row r="65" spans="1:4" ht="13.8" thickBot="1" x14ac:dyDescent="0.3">
      <c r="A65" s="105" t="s">
        <v>70</v>
      </c>
      <c r="B65" s="141"/>
      <c r="C65" s="134"/>
      <c r="D65" s="134"/>
    </row>
    <row r="66" spans="1:4" ht="13.8" thickBot="1" x14ac:dyDescent="0.3">
      <c r="A66" s="105" t="s">
        <v>71</v>
      </c>
      <c r="B66" s="141">
        <v>10</v>
      </c>
      <c r="C66" s="134">
        <v>20</v>
      </c>
      <c r="D66" s="134">
        <v>30</v>
      </c>
    </row>
    <row r="67" spans="1:4" ht="13.8" thickBot="1" x14ac:dyDescent="0.3">
      <c r="A67" s="105" t="s">
        <v>72</v>
      </c>
      <c r="B67" s="141"/>
      <c r="C67" s="134"/>
      <c r="D67" s="134"/>
    </row>
    <row r="68" spans="1:4" ht="13.8" thickBot="1" x14ac:dyDescent="0.3">
      <c r="A68" s="105" t="s">
        <v>73</v>
      </c>
      <c r="B68" s="141"/>
      <c r="C68" s="134"/>
      <c r="D68" s="134"/>
    </row>
    <row r="69" spans="1:4" ht="13.8" thickBot="1" x14ac:dyDescent="0.3">
      <c r="A69" s="105" t="s">
        <v>349</v>
      </c>
      <c r="B69" s="141"/>
      <c r="C69" s="134"/>
      <c r="D69" s="134"/>
    </row>
    <row r="70" spans="1:4" ht="14.4" thickBot="1" x14ac:dyDescent="0.35">
      <c r="A70" s="106" t="s">
        <v>67</v>
      </c>
      <c r="B70" s="142">
        <f>SUM(B64:B69)</f>
        <v>10</v>
      </c>
      <c r="C70" s="142">
        <f>SUM(C64:C69)</f>
        <v>20</v>
      </c>
      <c r="D70" s="142">
        <f>SUM(D64:D69)</f>
        <v>30</v>
      </c>
    </row>
    <row r="71" spans="1:4" ht="13.8" thickBot="1" x14ac:dyDescent="0.3">
      <c r="A71" s="102" t="s">
        <v>74</v>
      </c>
      <c r="B71" s="104"/>
      <c r="C71" s="104"/>
      <c r="D71" s="104"/>
    </row>
    <row r="72" spans="1:4" ht="13.8" thickBot="1" x14ac:dyDescent="0.3">
      <c r="A72" s="143" t="s">
        <v>75</v>
      </c>
      <c r="B72" s="141"/>
      <c r="C72" s="134"/>
      <c r="D72" s="134"/>
    </row>
    <row r="73" spans="1:4" ht="13.8" thickBot="1" x14ac:dyDescent="0.3">
      <c r="A73" s="105" t="s">
        <v>76</v>
      </c>
      <c r="B73" s="141">
        <v>10</v>
      </c>
      <c r="C73" s="134">
        <v>20</v>
      </c>
      <c r="D73" s="134">
        <v>30</v>
      </c>
    </row>
    <row r="74" spans="1:4" ht="13.8" thickBot="1" x14ac:dyDescent="0.3">
      <c r="A74" s="105" t="s">
        <v>77</v>
      </c>
      <c r="B74" s="141"/>
      <c r="C74" s="134"/>
      <c r="D74" s="134"/>
    </row>
    <row r="75" spans="1:4" ht="13.8" thickBot="1" x14ac:dyDescent="0.3">
      <c r="A75" s="105" t="s">
        <v>349</v>
      </c>
      <c r="B75" s="141"/>
      <c r="C75" s="134"/>
      <c r="D75" s="134"/>
    </row>
    <row r="76" spans="1:4" ht="14.4" thickBot="1" x14ac:dyDescent="0.35">
      <c r="A76" s="106" t="s">
        <v>67</v>
      </c>
      <c r="B76" s="142">
        <f>SUM(B72:B75)</f>
        <v>10</v>
      </c>
      <c r="C76" s="142">
        <f>SUM(C72:C75)</f>
        <v>20</v>
      </c>
      <c r="D76" s="142">
        <f>SUM(D72:D75)</f>
        <v>30</v>
      </c>
    </row>
    <row r="77" spans="1:4" ht="13.8" thickBot="1" x14ac:dyDescent="0.3">
      <c r="A77" s="102" t="s">
        <v>78</v>
      </c>
      <c r="B77" s="103"/>
      <c r="C77" s="104"/>
      <c r="D77" s="104"/>
    </row>
    <row r="78" spans="1:4" ht="13.8" thickBot="1" x14ac:dyDescent="0.3">
      <c r="A78" s="105" t="s">
        <v>79</v>
      </c>
      <c r="B78" s="141"/>
      <c r="C78" s="134"/>
      <c r="D78" s="134"/>
    </row>
    <row r="79" spans="1:4" ht="13.8" thickBot="1" x14ac:dyDescent="0.3">
      <c r="A79" s="105" t="s">
        <v>80</v>
      </c>
      <c r="B79" s="141"/>
      <c r="C79" s="134"/>
      <c r="D79" s="134"/>
    </row>
    <row r="80" spans="1:4" ht="13.8" thickBot="1" x14ac:dyDescent="0.3">
      <c r="A80" s="105" t="s">
        <v>81</v>
      </c>
      <c r="B80" s="141">
        <v>10</v>
      </c>
      <c r="C80" s="134">
        <v>20</v>
      </c>
      <c r="D80" s="134">
        <v>30</v>
      </c>
    </row>
    <row r="81" spans="1:6" ht="13.8" thickBot="1" x14ac:dyDescent="0.3">
      <c r="A81" s="105" t="s">
        <v>349</v>
      </c>
      <c r="B81" s="141"/>
      <c r="C81" s="134"/>
      <c r="D81" s="134"/>
    </row>
    <row r="82" spans="1:6" ht="14.4" thickBot="1" x14ac:dyDescent="0.35">
      <c r="A82" s="106" t="s">
        <v>67</v>
      </c>
      <c r="B82" s="142">
        <f>SUM(B78:B81)</f>
        <v>10</v>
      </c>
      <c r="C82" s="142">
        <f>SUM(C78:C81)</f>
        <v>20</v>
      </c>
      <c r="D82" s="142">
        <f>SUM(D78:D81)</f>
        <v>30</v>
      </c>
    </row>
    <row r="83" spans="1:6" ht="13.8" thickBot="1" x14ac:dyDescent="0.3">
      <c r="A83" s="102" t="s">
        <v>82</v>
      </c>
      <c r="B83" s="141">
        <v>10</v>
      </c>
      <c r="C83" s="134">
        <v>20</v>
      </c>
      <c r="D83" s="134">
        <v>30</v>
      </c>
    </row>
    <row r="84" spans="1:6" ht="13.8" thickBot="1" x14ac:dyDescent="0.3">
      <c r="A84" s="102" t="s">
        <v>83</v>
      </c>
      <c r="B84" s="141">
        <v>10</v>
      </c>
      <c r="C84" s="134">
        <v>20</v>
      </c>
      <c r="D84" s="134">
        <v>30</v>
      </c>
    </row>
    <row r="85" spans="1:6" ht="14.4" thickBot="1" x14ac:dyDescent="0.35">
      <c r="A85" s="107" t="s">
        <v>315</v>
      </c>
      <c r="B85" s="141">
        <v>10</v>
      </c>
      <c r="C85" s="134">
        <v>20</v>
      </c>
      <c r="D85" s="134">
        <v>30</v>
      </c>
    </row>
    <row r="86" spans="1:6" ht="14.4" thickBot="1" x14ac:dyDescent="0.35">
      <c r="A86" s="99" t="s">
        <v>84</v>
      </c>
      <c r="B86" s="144">
        <f>B62+B70+B76+B82+B83+B84+B85</f>
        <v>70</v>
      </c>
      <c r="C86" s="145">
        <f>C62+C70+C76+C82+C83+C84+C85</f>
        <v>140</v>
      </c>
      <c r="D86" s="145">
        <f>D62+D70+D76+D82+D83+D84+D85</f>
        <v>210</v>
      </c>
    </row>
    <row r="87" spans="1:6" x14ac:dyDescent="0.25">
      <c r="A87" s="3" t="s">
        <v>85</v>
      </c>
      <c r="B87" s="101"/>
      <c r="C87" s="101"/>
      <c r="D87" s="98"/>
    </row>
    <row r="88" spans="1:6" x14ac:dyDescent="0.25">
      <c r="A88" s="3" t="s">
        <v>86</v>
      </c>
      <c r="B88" s="101"/>
      <c r="C88" s="101"/>
      <c r="D88" s="98"/>
    </row>
    <row r="89" spans="1:6" x14ac:dyDescent="0.25">
      <c r="B89" s="101"/>
      <c r="C89" s="101"/>
      <c r="D89" s="98"/>
    </row>
    <row r="90" spans="1:6" x14ac:dyDescent="0.25">
      <c r="B90" s="101"/>
      <c r="C90" s="101"/>
      <c r="D90" s="98"/>
    </row>
    <row r="91" spans="1:6" ht="13.8" thickBot="1" x14ac:dyDescent="0.3">
      <c r="A91" s="5" t="s">
        <v>154</v>
      </c>
      <c r="B91" s="125" t="s">
        <v>375</v>
      </c>
      <c r="C91" s="98"/>
      <c r="D91" s="98"/>
    </row>
    <row r="92" spans="1:6" ht="13.8" thickBot="1" x14ac:dyDescent="0.3">
      <c r="A92" s="146" t="s">
        <v>157</v>
      </c>
      <c r="B92" s="147">
        <v>0</v>
      </c>
    </row>
    <row r="93" spans="1:6" ht="13.8" thickBot="1" x14ac:dyDescent="0.3">
      <c r="A93" s="108" t="s">
        <v>113</v>
      </c>
      <c r="B93" s="147">
        <f>C93-1</f>
        <v>1999</v>
      </c>
      <c r="C93" s="147">
        <f>D93-1</f>
        <v>2000</v>
      </c>
      <c r="D93" s="147">
        <f>'Notes 2'!C5-1</f>
        <v>2001</v>
      </c>
      <c r="E93" s="128"/>
      <c r="F93" s="128"/>
    </row>
    <row r="94" spans="1:6" x14ac:dyDescent="0.25">
      <c r="A94" s="109" t="s">
        <v>114</v>
      </c>
      <c r="B94" s="148"/>
      <c r="C94" s="148"/>
      <c r="D94" s="148"/>
      <c r="E94" s="149"/>
      <c r="F94" s="149"/>
    </row>
    <row r="95" spans="1:6" x14ac:dyDescent="0.25">
      <c r="A95" s="109"/>
      <c r="B95" s="150"/>
      <c r="C95" s="150"/>
      <c r="D95" s="150"/>
      <c r="E95" s="149"/>
      <c r="F95" s="149"/>
    </row>
    <row r="96" spans="1:6" x14ac:dyDescent="0.25">
      <c r="A96" s="109" t="s">
        <v>115</v>
      </c>
      <c r="B96" s="151"/>
      <c r="C96" s="151"/>
      <c r="D96" s="151"/>
      <c r="E96" s="152"/>
      <c r="F96" s="152"/>
    </row>
    <row r="97" spans="1:6" ht="13.8" thickBot="1" x14ac:dyDescent="0.3">
      <c r="A97" s="110"/>
      <c r="B97" s="111"/>
      <c r="C97" s="112"/>
      <c r="D97" s="112"/>
      <c r="E97" s="153"/>
      <c r="F97" s="153"/>
    </row>
    <row r="99" spans="1:6" ht="13.8" x14ac:dyDescent="0.3">
      <c r="A99" s="58" t="s">
        <v>119</v>
      </c>
    </row>
    <row r="101" spans="1:6" ht="13.8" thickBot="1" x14ac:dyDescent="0.3"/>
    <row r="102" spans="1:6" ht="13.8" thickBot="1" x14ac:dyDescent="0.3">
      <c r="A102" s="65" t="s">
        <v>30</v>
      </c>
      <c r="B102" s="66"/>
      <c r="C102" s="66"/>
      <c r="D102" s="156">
        <f>Notes!F52</f>
        <v>600</v>
      </c>
    </row>
    <row r="103" spans="1:6" ht="13.8" thickBot="1" x14ac:dyDescent="0.3">
      <c r="A103" s="69" t="s">
        <v>274</v>
      </c>
      <c r="B103" s="70"/>
      <c r="C103" s="70"/>
      <c r="D103" s="156">
        <f>Notes!F53</f>
        <v>420</v>
      </c>
    </row>
    <row r="104" spans="1:6" ht="13.8" thickBot="1" x14ac:dyDescent="0.3">
      <c r="A104" s="69" t="s">
        <v>275</v>
      </c>
      <c r="B104" s="70"/>
      <c r="C104" s="70"/>
      <c r="D104" s="156">
        <f>Notes!F54</f>
        <v>0.7</v>
      </c>
    </row>
    <row r="105" spans="1:6" ht="13.8" thickBot="1" x14ac:dyDescent="0.3">
      <c r="A105" s="69" t="s">
        <v>276</v>
      </c>
      <c r="B105" s="70"/>
      <c r="C105" s="70"/>
      <c r="D105" s="156">
        <f>Notes!F55</f>
        <v>124529.98677248677</v>
      </c>
    </row>
    <row r="106" spans="1:6" ht="13.8" thickBot="1" x14ac:dyDescent="0.3">
      <c r="A106" s="69" t="s">
        <v>277</v>
      </c>
      <c r="B106" s="70"/>
      <c r="C106" s="70"/>
      <c r="D106" s="156">
        <f>Notes!F56</f>
        <v>120</v>
      </c>
    </row>
    <row r="107" spans="1:6" ht="13.8" thickBot="1" x14ac:dyDescent="0.3">
      <c r="A107" s="69" t="s">
        <v>278</v>
      </c>
      <c r="B107" s="70"/>
      <c r="C107" s="70"/>
      <c r="D107" s="156">
        <f>Notes!F57</f>
        <v>206.66666666666666</v>
      </c>
    </row>
    <row r="108" spans="1:6" ht="13.8" thickBot="1" x14ac:dyDescent="0.3">
      <c r="A108" s="69" t="s">
        <v>279</v>
      </c>
      <c r="B108" s="70"/>
      <c r="C108" s="70"/>
      <c r="D108" s="156">
        <f>Notes!F58</f>
        <v>460</v>
      </c>
    </row>
    <row r="110" spans="1:6" x14ac:dyDescent="0.25">
      <c r="A110" s="5" t="s">
        <v>332</v>
      </c>
      <c r="B110" s="18">
        <f>'Notes 2'!C5</f>
        <v>2002</v>
      </c>
      <c r="C110" s="18">
        <f>'Notes 2'!D5</f>
        <v>2003</v>
      </c>
      <c r="D110" s="18">
        <f>'Notes 2'!E5</f>
        <v>2004</v>
      </c>
    </row>
    <row r="111" spans="1:6" x14ac:dyDescent="0.25">
      <c r="A111" s="5"/>
      <c r="B111" s="18"/>
      <c r="C111" s="18"/>
      <c r="D111" s="18"/>
    </row>
    <row r="112" spans="1:6" x14ac:dyDescent="0.25">
      <c r="A112" s="5" t="s">
        <v>341</v>
      </c>
    </row>
    <row r="113" spans="1:4" x14ac:dyDescent="0.25">
      <c r="A113" s="160" t="s">
        <v>345</v>
      </c>
      <c r="B113" s="14">
        <f>Notes!G7</f>
        <v>1</v>
      </c>
      <c r="C113" s="14">
        <f>Notes!H7</f>
        <v>1</v>
      </c>
      <c r="D113" s="14">
        <f>Notes!I7</f>
        <v>1</v>
      </c>
    </row>
    <row r="114" spans="1:4" x14ac:dyDescent="0.25">
      <c r="A114" s="161" t="s">
        <v>346</v>
      </c>
      <c r="B114" s="14">
        <f>Notes!G10</f>
        <v>32.645000000000003</v>
      </c>
      <c r="C114" s="14">
        <f>Notes!H10</f>
        <v>28.942555555555554</v>
      </c>
      <c r="D114" s="14">
        <f>Notes!I10</f>
        <v>86.05128395061729</v>
      </c>
    </row>
    <row r="115" spans="1:4" x14ac:dyDescent="0.25">
      <c r="A115" s="161" t="s">
        <v>197</v>
      </c>
      <c r="B115" s="14">
        <f>Notes!G13</f>
        <v>0.33576131344278687</v>
      </c>
      <c r="C115" s="14">
        <f>Notes!H13</f>
        <v>0.39574618918920923</v>
      </c>
      <c r="D115" s="14">
        <f>Notes!I13</f>
        <v>0.74330238077844968</v>
      </c>
    </row>
    <row r="116" spans="1:4" x14ac:dyDescent="0.25">
      <c r="A116" s="162" t="s">
        <v>334</v>
      </c>
      <c r="B116" s="157">
        <f>Notes!G16</f>
        <v>1.0000833402783564E-2</v>
      </c>
      <c r="C116" s="157">
        <f>Notes!H16</f>
        <v>1.3375828836949388E-2</v>
      </c>
      <c r="D116" s="157">
        <f>Notes!I16</f>
        <v>8.5880166208868822E-3</v>
      </c>
    </row>
    <row r="117" spans="1:4" x14ac:dyDescent="0.25">
      <c r="A117" s="163"/>
      <c r="B117" s="34"/>
      <c r="C117" s="34"/>
      <c r="D117" s="34"/>
    </row>
    <row r="118" spans="1:4" x14ac:dyDescent="0.25">
      <c r="A118" s="184" t="s">
        <v>342</v>
      </c>
      <c r="B118" s="34"/>
      <c r="C118" s="34"/>
      <c r="D118" s="34"/>
    </row>
    <row r="119" spans="1:4" x14ac:dyDescent="0.25">
      <c r="A119" s="161" t="s">
        <v>335</v>
      </c>
      <c r="B119" s="158">
        <f>Notes!G22</f>
        <v>9461.8333333333339</v>
      </c>
      <c r="C119" s="158">
        <f>Notes!H22</f>
        <v>7256.6166666666677</v>
      </c>
      <c r="D119" s="158">
        <f>Notes!I22</f>
        <v>11500.811111111112</v>
      </c>
    </row>
    <row r="120" spans="1:4" x14ac:dyDescent="0.25">
      <c r="A120" s="161" t="s">
        <v>336</v>
      </c>
      <c r="B120" s="158">
        <f>Notes!G25</f>
        <v>9461.8333333333339</v>
      </c>
      <c r="C120" s="158">
        <f>Notes!H25</f>
        <v>7256.6166666666677</v>
      </c>
      <c r="D120" s="158">
        <f>Notes!I25</f>
        <v>11500.811111111112</v>
      </c>
    </row>
    <row r="121" spans="1:4" x14ac:dyDescent="0.25">
      <c r="A121" s="163"/>
      <c r="B121" s="34"/>
      <c r="C121" s="34"/>
      <c r="D121" s="34"/>
    </row>
    <row r="122" spans="1:4" x14ac:dyDescent="0.25">
      <c r="A122" s="184" t="s">
        <v>343</v>
      </c>
      <c r="B122" s="34"/>
      <c r="C122" s="34"/>
      <c r="D122" s="34"/>
    </row>
    <row r="123" spans="1:4" x14ac:dyDescent="0.25">
      <c r="A123" s="161" t="s">
        <v>337</v>
      </c>
      <c r="B123" s="157">
        <f>Notes!G31</f>
        <v>2.0186163522012577</v>
      </c>
      <c r="C123" s="157">
        <f>Notes!H31</f>
        <v>0.64329334933832849</v>
      </c>
      <c r="D123" s="157">
        <f>Notes!I31</f>
        <v>5.7286242486087136E-4</v>
      </c>
    </row>
    <row r="124" spans="1:4" x14ac:dyDescent="0.25">
      <c r="A124" s="161" t="s">
        <v>338</v>
      </c>
      <c r="B124" s="157">
        <f>Notes!G34</f>
        <v>2799.1428571428569</v>
      </c>
      <c r="C124" s="157">
        <f>Notes!H34</f>
        <v>3618.8194444444443</v>
      </c>
      <c r="D124" s="157">
        <f>Notes!I34</f>
        <v>14342.880658436216</v>
      </c>
    </row>
    <row r="125" spans="1:4" x14ac:dyDescent="0.25">
      <c r="A125" s="163"/>
      <c r="B125" s="34"/>
      <c r="C125" s="34"/>
      <c r="D125" s="34"/>
    </row>
    <row r="126" spans="1:4" x14ac:dyDescent="0.25">
      <c r="A126" s="184" t="s">
        <v>344</v>
      </c>
      <c r="B126" s="34"/>
      <c r="C126" s="34"/>
      <c r="D126" s="34"/>
    </row>
    <row r="127" spans="1:4" x14ac:dyDescent="0.25">
      <c r="A127" s="161" t="s">
        <v>339</v>
      </c>
      <c r="B127" s="159">
        <f>Notes!G40</f>
        <v>65.290000000000006</v>
      </c>
      <c r="C127" s="159">
        <f>Notes!H40</f>
        <v>115.77022222222222</v>
      </c>
      <c r="D127" s="159">
        <f>Notes!I40</f>
        <v>516.30770370370374</v>
      </c>
    </row>
    <row r="128" spans="1:4" x14ac:dyDescent="0.25">
      <c r="A128" s="162" t="s">
        <v>188</v>
      </c>
      <c r="B128" s="14">
        <f>Notes!G43</f>
        <v>0.9855094339622642</v>
      </c>
      <c r="C128" s="14">
        <f>Notes!H43</f>
        <v>0.63616925404592195</v>
      </c>
      <c r="D128" s="14">
        <f>Notes!I43</f>
        <v>0.73943320779513</v>
      </c>
    </row>
    <row r="129" spans="1:4" x14ac:dyDescent="0.25">
      <c r="A129" s="162" t="s">
        <v>340</v>
      </c>
      <c r="B129" s="157">
        <f>Notes!G46</f>
        <v>1632.25</v>
      </c>
      <c r="C129" s="157">
        <f>Notes!H46</f>
        <v>2894.2555555555555</v>
      </c>
      <c r="D129" s="157">
        <f>Notes!I46</f>
        <v>12907.692592592593</v>
      </c>
    </row>
    <row r="130" spans="1:4" x14ac:dyDescent="0.25">
      <c r="A130" s="163" t="s">
        <v>280</v>
      </c>
      <c r="B130" s="14">
        <f>Notes!G49</f>
        <v>0.33576131344278692</v>
      </c>
      <c r="C130" s="14">
        <f>Notes!H49</f>
        <v>0.39574618918920934</v>
      </c>
      <c r="D130" s="14">
        <f>Notes!I49</f>
        <v>0.74330238077844968</v>
      </c>
    </row>
  </sheetData>
  <phoneticPr fontId="0" type="noConversion"/>
  <hyperlinks>
    <hyperlink ref="C47" location="Instructions!B22" display="Intro"/>
    <hyperlink ref="C23" location="Instructions!B20" display="Intro"/>
    <hyperlink ref="D23" location="ProfitLoss!A7" display="ProfitLoss"/>
    <hyperlink ref="D47" location="BS!A10" display="Balance Sheet"/>
    <hyperlink ref="A1" location="Instructions!C6" display="Back To Instructions"/>
    <hyperlink ref="B91" location="Instructions!C6" display="Back To Instructions"/>
  </hyperlinks>
  <pageMargins left="0.75" right="0.25" top="0.5" bottom="0.5" header="0.5" footer="0.5"/>
  <pageSetup paperSize="9" scale="51" orientation="portrait" r:id="rId1"/>
  <headerFooter alignWithMargins="0">
    <oddFooter>&amp;L&amp;A / &amp;F&amp;CPrinted on &amp;D at &amp;T&amp;R&amp;P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2"/>
  <sheetViews>
    <sheetView zoomScaleNormal="100" workbookViewId="0">
      <selection activeCell="D1" sqref="D1"/>
    </sheetView>
  </sheetViews>
  <sheetFormatPr defaultColWidth="9.109375" defaultRowHeight="13.2" x14ac:dyDescent="0.25"/>
  <cols>
    <col min="1" max="1" width="33.109375" style="3" customWidth="1"/>
    <col min="2" max="4" width="9" style="3" bestFit="1" customWidth="1"/>
    <col min="5" max="16384" width="9.109375" style="3"/>
  </cols>
  <sheetData>
    <row r="1" spans="1:4" x14ac:dyDescent="0.25">
      <c r="A1" s="5" t="s">
        <v>23</v>
      </c>
      <c r="D1" s="125" t="s">
        <v>375</v>
      </c>
    </row>
    <row r="2" spans="1:4" ht="14.25" customHeight="1" x14ac:dyDescent="0.25">
      <c r="A2" s="5" t="s">
        <v>116</v>
      </c>
      <c r="B2" s="30">
        <f>'Notes 2'!C4</f>
        <v>0</v>
      </c>
    </row>
    <row r="3" spans="1:4" ht="14.25" customHeight="1" thickBot="1" x14ac:dyDescent="0.3">
      <c r="A3" s="5"/>
      <c r="B3" s="30"/>
    </row>
    <row r="4" spans="1:4" ht="13.8" thickBot="1" x14ac:dyDescent="0.3">
      <c r="B4" s="31" t="s">
        <v>0</v>
      </c>
      <c r="C4" s="32"/>
      <c r="D4" s="33"/>
    </row>
    <row r="5" spans="1:4" x14ac:dyDescent="0.25">
      <c r="A5" s="5"/>
      <c r="B5" s="18">
        <f>'Notes 2'!C5</f>
        <v>2002</v>
      </c>
      <c r="C5" s="18">
        <f>B5+1</f>
        <v>2003</v>
      </c>
      <c r="D5" s="18">
        <f>C5+1</f>
        <v>2004</v>
      </c>
    </row>
    <row r="6" spans="1:4" x14ac:dyDescent="0.25">
      <c r="B6" s="34" t="s">
        <v>1</v>
      </c>
      <c r="C6" s="34" t="s">
        <v>1</v>
      </c>
      <c r="D6" s="34" t="s">
        <v>1</v>
      </c>
    </row>
    <row r="7" spans="1:4" x14ac:dyDescent="0.25">
      <c r="B7" s="34"/>
      <c r="C7" s="34"/>
      <c r="D7" s="34"/>
    </row>
    <row r="8" spans="1:4" x14ac:dyDescent="0.25">
      <c r="A8" s="125" t="s">
        <v>7</v>
      </c>
      <c r="B8" s="9">
        <f>'Financial Summary'!B44</f>
        <v>100</v>
      </c>
      <c r="C8" s="9">
        <f>'Financial Summary'!C44</f>
        <v>200</v>
      </c>
      <c r="D8" s="9">
        <f>'Financial Summary'!D44</f>
        <v>300</v>
      </c>
    </row>
    <row r="9" spans="1:4" x14ac:dyDescent="0.25">
      <c r="B9" s="6"/>
      <c r="C9" s="6"/>
      <c r="D9" s="7"/>
    </row>
    <row r="10" spans="1:4" x14ac:dyDescent="0.25">
      <c r="A10" s="125" t="s">
        <v>351</v>
      </c>
      <c r="B10" s="11"/>
      <c r="C10" s="11"/>
      <c r="D10" s="11"/>
    </row>
    <row r="11" spans="1:4" x14ac:dyDescent="0.25">
      <c r="B11" s="6"/>
      <c r="C11" s="6"/>
      <c r="D11" s="6"/>
    </row>
    <row r="12" spans="1:4" x14ac:dyDescent="0.25">
      <c r="A12" s="5" t="s">
        <v>8</v>
      </c>
      <c r="B12" s="35">
        <f>B8-B10</f>
        <v>100</v>
      </c>
      <c r="C12" s="35">
        <f>C8-C10</f>
        <v>200</v>
      </c>
      <c r="D12" s="35">
        <f>D8-D10</f>
        <v>300</v>
      </c>
    </row>
    <row r="13" spans="1:4" x14ac:dyDescent="0.25">
      <c r="A13" s="3" t="s">
        <v>172</v>
      </c>
      <c r="B13" s="6"/>
      <c r="C13" s="6"/>
      <c r="D13" s="6"/>
    </row>
    <row r="14" spans="1:4" x14ac:dyDescent="0.25">
      <c r="A14" s="5" t="s">
        <v>173</v>
      </c>
      <c r="B14" s="6"/>
      <c r="C14" s="6"/>
      <c r="D14" s="6"/>
    </row>
    <row r="15" spans="1:4" x14ac:dyDescent="0.25">
      <c r="A15" s="3" t="s">
        <v>233</v>
      </c>
      <c r="B15" s="11"/>
      <c r="C15" s="11"/>
      <c r="D15" s="11"/>
    </row>
    <row r="16" spans="1:4" x14ac:dyDescent="0.25">
      <c r="A16" s="3" t="s">
        <v>234</v>
      </c>
      <c r="B16" s="11"/>
      <c r="C16" s="11"/>
      <c r="D16" s="11"/>
    </row>
    <row r="17" spans="1:4" x14ac:dyDescent="0.25">
      <c r="A17" s="3" t="s">
        <v>235</v>
      </c>
      <c r="B17" s="11">
        <v>12</v>
      </c>
      <c r="C17" s="11">
        <v>24</v>
      </c>
      <c r="D17" s="11">
        <v>36</v>
      </c>
    </row>
    <row r="18" spans="1:4" x14ac:dyDescent="0.25">
      <c r="A18" s="3" t="s">
        <v>236</v>
      </c>
      <c r="B18" s="11"/>
      <c r="C18" s="11"/>
      <c r="D18" s="11"/>
    </row>
    <row r="19" spans="1:4" x14ac:dyDescent="0.25">
      <c r="A19" s="125" t="s">
        <v>237</v>
      </c>
      <c r="B19" s="11"/>
      <c r="C19" s="11"/>
      <c r="D19" s="11"/>
    </row>
    <row r="20" spans="1:4" x14ac:dyDescent="0.25">
      <c r="A20" s="3" t="s">
        <v>238</v>
      </c>
      <c r="B20" s="11">
        <v>12</v>
      </c>
      <c r="C20" s="11">
        <v>12</v>
      </c>
      <c r="D20" s="11">
        <v>12</v>
      </c>
    </row>
    <row r="21" spans="1:4" x14ac:dyDescent="0.25">
      <c r="A21" s="3" t="s">
        <v>239</v>
      </c>
      <c r="B21" s="11"/>
      <c r="C21" s="11"/>
      <c r="D21" s="11"/>
    </row>
    <row r="22" spans="1:4" x14ac:dyDescent="0.25">
      <c r="A22" s="3" t="s">
        <v>240</v>
      </c>
      <c r="B22" s="11"/>
      <c r="C22" s="11"/>
      <c r="D22" s="11"/>
    </row>
    <row r="23" spans="1:4" x14ac:dyDescent="0.25">
      <c r="A23" s="3" t="s">
        <v>241</v>
      </c>
      <c r="B23" s="9">
        <f>'Financial Summary'!B62+'Financial Summary'!B83+'Financial Summary'!B84+'Financial Summary'!B85</f>
        <v>40</v>
      </c>
      <c r="C23" s="9">
        <f>'Financial Summary'!C62+'Financial Summary'!C83+'Financial Summary'!C84+'Financial Summary'!C85</f>
        <v>80</v>
      </c>
      <c r="D23" s="9">
        <f>'Financial Summary'!D62+'Financial Summary'!D83+'Financial Summary'!D84+'Financial Summary'!D85</f>
        <v>120</v>
      </c>
    </row>
    <row r="24" spans="1:4" x14ac:dyDescent="0.25">
      <c r="A24" s="3" t="s">
        <v>242</v>
      </c>
      <c r="B24" s="11"/>
      <c r="C24" s="11"/>
      <c r="D24" s="11"/>
    </row>
    <row r="25" spans="1:4" x14ac:dyDescent="0.25">
      <c r="A25" s="3" t="s">
        <v>242</v>
      </c>
      <c r="B25" s="11"/>
      <c r="C25" s="11"/>
      <c r="D25" s="11"/>
    </row>
    <row r="26" spans="1:4" x14ac:dyDescent="0.25">
      <c r="A26" s="3" t="s">
        <v>242</v>
      </c>
      <c r="B26" s="11"/>
      <c r="C26" s="11"/>
      <c r="D26" s="11"/>
    </row>
    <row r="27" spans="1:4" x14ac:dyDescent="0.25">
      <c r="B27" s="36"/>
      <c r="C27" s="36"/>
      <c r="D27" s="36"/>
    </row>
    <row r="28" spans="1:4" x14ac:dyDescent="0.25">
      <c r="A28" s="3" t="s">
        <v>282</v>
      </c>
      <c r="B28" s="37">
        <f>SUM(B15:B27)</f>
        <v>64</v>
      </c>
      <c r="C28" s="37">
        <f>SUM(C15:C27)</f>
        <v>116</v>
      </c>
      <c r="D28" s="37">
        <f>SUM(D15:D27)</f>
        <v>168</v>
      </c>
    </row>
    <row r="29" spans="1:4" x14ac:dyDescent="0.25">
      <c r="A29" s="5" t="s">
        <v>174</v>
      </c>
      <c r="B29" s="6"/>
      <c r="C29" s="6"/>
      <c r="D29" s="6"/>
    </row>
    <row r="30" spans="1:4" x14ac:dyDescent="0.25">
      <c r="A30" s="3" t="s">
        <v>243</v>
      </c>
      <c r="B30" s="11"/>
      <c r="C30" s="11"/>
      <c r="D30" s="11"/>
    </row>
    <row r="31" spans="1:4" x14ac:dyDescent="0.25">
      <c r="A31" s="3" t="s">
        <v>244</v>
      </c>
      <c r="B31" s="11"/>
      <c r="C31" s="11"/>
      <c r="D31" s="11"/>
    </row>
    <row r="32" spans="1:4" x14ac:dyDescent="0.25">
      <c r="A32" s="3" t="s">
        <v>245</v>
      </c>
      <c r="B32" s="11"/>
      <c r="C32" s="11"/>
      <c r="D32" s="11"/>
    </row>
    <row r="33" spans="1:4" x14ac:dyDescent="0.25">
      <c r="A33" s="3" t="s">
        <v>380</v>
      </c>
      <c r="B33" s="11">
        <v>12</v>
      </c>
      <c r="C33" s="11"/>
      <c r="D33" s="11"/>
    </row>
    <row r="34" spans="1:4" x14ac:dyDescent="0.25">
      <c r="A34" s="3" t="s">
        <v>246</v>
      </c>
      <c r="B34" s="11"/>
      <c r="C34" s="11"/>
      <c r="D34" s="11"/>
    </row>
    <row r="35" spans="1:4" x14ac:dyDescent="0.25">
      <c r="A35" s="3" t="s">
        <v>247</v>
      </c>
      <c r="B35" s="11"/>
      <c r="C35" s="11"/>
      <c r="D35" s="11"/>
    </row>
    <row r="36" spans="1:4" x14ac:dyDescent="0.25">
      <c r="A36" s="3" t="s">
        <v>248</v>
      </c>
      <c r="B36" s="11"/>
      <c r="C36" s="11"/>
      <c r="D36" s="11"/>
    </row>
    <row r="37" spans="1:4" x14ac:dyDescent="0.25">
      <c r="A37" s="3" t="s">
        <v>242</v>
      </c>
      <c r="B37" s="11"/>
      <c r="C37" s="11"/>
      <c r="D37" s="11"/>
    </row>
    <row r="38" spans="1:4" x14ac:dyDescent="0.25">
      <c r="A38" s="3" t="s">
        <v>242</v>
      </c>
      <c r="B38" s="11"/>
      <c r="C38" s="11"/>
      <c r="D38" s="11"/>
    </row>
    <row r="39" spans="1:4" x14ac:dyDescent="0.25">
      <c r="A39" s="3" t="s">
        <v>242</v>
      </c>
      <c r="B39" s="11"/>
      <c r="C39" s="11"/>
      <c r="D39" s="11"/>
    </row>
    <row r="40" spans="1:4" x14ac:dyDescent="0.25">
      <c r="B40" s="36"/>
      <c r="C40" s="36"/>
      <c r="D40" s="36"/>
    </row>
    <row r="41" spans="1:4" x14ac:dyDescent="0.25">
      <c r="A41" s="3" t="s">
        <v>283</v>
      </c>
      <c r="B41" s="37">
        <f>SUM(B30:B40)</f>
        <v>12</v>
      </c>
      <c r="C41" s="37">
        <f>SUM(C30:C40)</f>
        <v>0</v>
      </c>
      <c r="D41" s="37">
        <f>SUM(D30:D40)</f>
        <v>0</v>
      </c>
    </row>
    <row r="42" spans="1:4" x14ac:dyDescent="0.25">
      <c r="A42" s="5" t="s">
        <v>229</v>
      </c>
      <c r="B42" s="11">
        <f>'Notes 2'!D87+'Notes 2'!D95+'Notes 2'!D103</f>
        <v>3333.3333333333335</v>
      </c>
      <c r="C42" s="11">
        <f>'Notes 2'!E87+'Notes 2'!E95+'Notes 2'!E103</f>
        <v>5833.3333333333339</v>
      </c>
      <c r="D42" s="11">
        <f>'Notes 2'!F87+'Notes 2'!F95+'Notes 2'!F103</f>
        <v>25833.333333333336</v>
      </c>
    </row>
    <row r="43" spans="1:4" x14ac:dyDescent="0.25">
      <c r="A43" s="5" t="s">
        <v>225</v>
      </c>
      <c r="B43" s="37">
        <f>B12-B28-B41+B42</f>
        <v>3357.3333333333335</v>
      </c>
      <c r="C43" s="37">
        <f>C12-C28-C41+C42</f>
        <v>5917.3333333333339</v>
      </c>
      <c r="D43" s="37">
        <f>D12-D28-D41+D42</f>
        <v>25965.333333333336</v>
      </c>
    </row>
    <row r="44" spans="1:4" x14ac:dyDescent="0.25">
      <c r="A44" s="125" t="s">
        <v>230</v>
      </c>
      <c r="B44" s="9">
        <f>BS!B10</f>
        <v>8.3333333333333357</v>
      </c>
      <c r="C44" s="9">
        <f>BS!C10</f>
        <v>27.222222222222221</v>
      </c>
      <c r="D44" s="9">
        <f>BS!D10</f>
        <v>48.148148148148145</v>
      </c>
    </row>
    <row r="45" spans="1:4" x14ac:dyDescent="0.25">
      <c r="A45" s="125" t="s">
        <v>231</v>
      </c>
      <c r="B45" s="9">
        <f>'Notes 2'!D51</f>
        <v>83.333333333333343</v>
      </c>
      <c r="C45" s="9">
        <f>'Notes 2'!E51</f>
        <v>100</v>
      </c>
      <c r="D45" s="9">
        <f>'Notes 2'!F51</f>
        <v>100</v>
      </c>
    </row>
    <row r="46" spans="1:4" x14ac:dyDescent="0.25">
      <c r="B46" s="36"/>
      <c r="C46" s="36"/>
      <c r="D46" s="36"/>
    </row>
    <row r="47" spans="1:4" x14ac:dyDescent="0.25">
      <c r="A47" s="5" t="s">
        <v>221</v>
      </c>
      <c r="B47" s="37">
        <f>B43-B44-B45</f>
        <v>3265.6666666666665</v>
      </c>
      <c r="C47" s="37">
        <f>C43-C44-C45</f>
        <v>5790.1111111111113</v>
      </c>
      <c r="D47" s="37">
        <f>D43-D44-D45</f>
        <v>25817.185185185186</v>
      </c>
    </row>
    <row r="48" spans="1:4" x14ac:dyDescent="0.25">
      <c r="A48" s="3" t="s">
        <v>232</v>
      </c>
      <c r="B48" s="9">
        <f>CFS!B23*'Notes 2'!$C$12*('Notes 2'!$C$15/12)</f>
        <v>1.1666666666666667</v>
      </c>
      <c r="C48" s="9">
        <f>(SUM(CFS!B23:C23)+CFS!B24)*'Notes 2'!$D$12</f>
        <v>1.6</v>
      </c>
      <c r="D48" s="9">
        <f>(SUM(CFS!B23:D23)+SUM(CFS!B24:C24))*'Notes 2'!$E$12</f>
        <v>1.7999999999999998</v>
      </c>
    </row>
    <row r="49" spans="1:4" x14ac:dyDescent="0.25">
      <c r="B49" s="36"/>
      <c r="C49" s="36"/>
      <c r="D49" s="36"/>
    </row>
    <row r="50" spans="1:4" x14ac:dyDescent="0.25">
      <c r="A50" s="5" t="s">
        <v>287</v>
      </c>
      <c r="B50" s="38">
        <f>B47-B48</f>
        <v>3264.5</v>
      </c>
      <c r="C50" s="38">
        <f>C47-C48</f>
        <v>5788.5111111111109</v>
      </c>
      <c r="D50" s="38">
        <f>D47-D48</f>
        <v>25815.385185185187</v>
      </c>
    </row>
    <row r="51" spans="1:4" x14ac:dyDescent="0.25">
      <c r="A51" s="5" t="s">
        <v>10</v>
      </c>
      <c r="B51" s="11"/>
      <c r="C51" s="11"/>
      <c r="D51" s="11"/>
    </row>
    <row r="52" spans="1:4" ht="13.8" thickBot="1" x14ac:dyDescent="0.3">
      <c r="A52" s="5" t="s">
        <v>288</v>
      </c>
      <c r="B52" s="39">
        <f>B50-B51</f>
        <v>3264.5</v>
      </c>
      <c r="C52" s="39">
        <f>C50-C51</f>
        <v>5788.5111111111109</v>
      </c>
      <c r="D52" s="39">
        <f>D50-D51</f>
        <v>25815.385185185187</v>
      </c>
    </row>
    <row r="53" spans="1:4" ht="13.8" thickTop="1" x14ac:dyDescent="0.25">
      <c r="A53" s="5" t="s">
        <v>226</v>
      </c>
      <c r="B53" s="40">
        <v>0</v>
      </c>
      <c r="C53" s="40">
        <v>0</v>
      </c>
      <c r="D53" s="40">
        <v>0</v>
      </c>
    </row>
    <row r="54" spans="1:4" x14ac:dyDescent="0.25">
      <c r="A54" s="5" t="s">
        <v>227</v>
      </c>
      <c r="B54" s="41">
        <f>B52-B53</f>
        <v>3264.5</v>
      </c>
      <c r="C54" s="41">
        <f>C52-C53</f>
        <v>5788.5111111111109</v>
      </c>
      <c r="D54" s="41">
        <f>D52-D53</f>
        <v>25815.385185185187</v>
      </c>
    </row>
    <row r="55" spans="1:4" x14ac:dyDescent="0.25">
      <c r="A55" s="5" t="s">
        <v>228</v>
      </c>
      <c r="B55" s="40">
        <v>2</v>
      </c>
      <c r="C55" s="40">
        <v>2</v>
      </c>
      <c r="D55" s="40">
        <v>2</v>
      </c>
    </row>
    <row r="56" spans="1:4" x14ac:dyDescent="0.25">
      <c r="A56" s="5"/>
      <c r="B56" s="42"/>
      <c r="C56" s="42"/>
      <c r="D56" s="42"/>
    </row>
    <row r="57" spans="1:4" x14ac:dyDescent="0.25">
      <c r="A57" s="5" t="s">
        <v>289</v>
      </c>
      <c r="B57" s="41">
        <f>B54-B55</f>
        <v>3262.5</v>
      </c>
      <c r="C57" s="41">
        <f>C54-C55</f>
        <v>5786.5111111111109</v>
      </c>
      <c r="D57" s="41">
        <f>D54-D55</f>
        <v>25813.385185185187</v>
      </c>
    </row>
    <row r="58" spans="1:4" x14ac:dyDescent="0.25">
      <c r="A58" s="5" t="s">
        <v>290</v>
      </c>
      <c r="B58" s="43">
        <v>0</v>
      </c>
      <c r="C58" s="41">
        <f>B59</f>
        <v>3262.5</v>
      </c>
      <c r="D58" s="41">
        <f>C59</f>
        <v>9049.0111111111109</v>
      </c>
    </row>
    <row r="59" spans="1:4" ht="13.8" thickBot="1" x14ac:dyDescent="0.3">
      <c r="A59" s="5" t="s">
        <v>291</v>
      </c>
      <c r="B59" s="44">
        <f>B57+B58</f>
        <v>3262.5</v>
      </c>
      <c r="C59" s="44">
        <f>C57+C58</f>
        <v>9049.0111111111109</v>
      </c>
      <c r="D59" s="44">
        <f>D57+D58</f>
        <v>34862.396296296298</v>
      </c>
    </row>
    <row r="60" spans="1:4" ht="13.8" thickTop="1" x14ac:dyDescent="0.25">
      <c r="A60" s="5"/>
      <c r="B60" s="42"/>
      <c r="C60" s="42"/>
      <c r="D60" s="42"/>
    </row>
    <row r="61" spans="1:4" x14ac:dyDescent="0.25">
      <c r="B61" s="17"/>
      <c r="C61" s="17"/>
      <c r="D61" s="17"/>
    </row>
    <row r="62" spans="1:4" x14ac:dyDescent="0.25">
      <c r="B62" s="17"/>
      <c r="C62" s="17"/>
      <c r="D62" s="17"/>
    </row>
  </sheetData>
  <phoneticPr fontId="0" type="noConversion"/>
  <hyperlinks>
    <hyperlink ref="D1" location="Instructions!C6" display="Back To Instructions"/>
    <hyperlink ref="A19" location="'Notes 2'!A66" display="       Rental of premises"/>
    <hyperlink ref="A8" location="'Financial Summary'!A27" display="SALES"/>
    <hyperlink ref="A44" location="'Notes 2'!C14" display="less: Amortisation of R&amp;D"/>
    <hyperlink ref="A45" location="'Notes 2'!C37" display="         Depreciation"/>
    <hyperlink ref="A10" location="'Notes 2'!A68" display="less: COST OF SALES"/>
  </hyperlinks>
  <pageMargins left="1" right="0.25" top="1" bottom="0.5" header="0.5" footer="0.5"/>
  <pageSetup paperSize="9" scale="90" orientation="portrait" r:id="rId1"/>
  <headerFooter alignWithMargins="0">
    <oddFooter>&amp;L&amp;A / &amp;F&amp;CPrinted on &amp;D at &amp;T&amp;R&amp;P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5"/>
  <sheetViews>
    <sheetView workbookViewId="0">
      <selection activeCell="A2" sqref="A2"/>
    </sheetView>
  </sheetViews>
  <sheetFormatPr defaultColWidth="9.109375" defaultRowHeight="13.2" outlineLevelRow="1" x14ac:dyDescent="0.25"/>
  <cols>
    <col min="1" max="1" width="31.5546875" style="3" customWidth="1"/>
    <col min="2" max="4" width="9" style="3" bestFit="1" customWidth="1"/>
    <col min="5" max="16384" width="9.109375" style="3"/>
  </cols>
  <sheetData>
    <row r="1" spans="1:4" x14ac:dyDescent="0.25">
      <c r="A1" s="5" t="s">
        <v>11</v>
      </c>
      <c r="D1" s="125" t="s">
        <v>375</v>
      </c>
    </row>
    <row r="2" spans="1:4" ht="13.5" customHeight="1" x14ac:dyDescent="0.25">
      <c r="A2" s="3" t="str">
        <f>ProfitLoss!A2</f>
        <v>Co. name:</v>
      </c>
      <c r="B2" s="5">
        <f>ProfitLoss!B2</f>
        <v>0</v>
      </c>
    </row>
    <row r="3" spans="1:4" ht="13.5" customHeight="1" thickBot="1" x14ac:dyDescent="0.3">
      <c r="B3" s="5"/>
    </row>
    <row r="4" spans="1:4" ht="13.8" thickBot="1" x14ac:dyDescent="0.3">
      <c r="B4" s="31" t="s">
        <v>0</v>
      </c>
      <c r="C4" s="32"/>
      <c r="D4" s="33"/>
    </row>
    <row r="5" spans="1:4" x14ac:dyDescent="0.25">
      <c r="B5" s="18">
        <f>'Notes 2'!C5</f>
        <v>2002</v>
      </c>
      <c r="C5" s="18">
        <f>B5+1</f>
        <v>2003</v>
      </c>
      <c r="D5" s="18">
        <f>C5+1</f>
        <v>2004</v>
      </c>
    </row>
    <row r="6" spans="1:4" x14ac:dyDescent="0.25">
      <c r="B6" s="18" t="s">
        <v>1</v>
      </c>
      <c r="C6" s="18" t="s">
        <v>1</v>
      </c>
      <c r="D6" s="18" t="s">
        <v>1</v>
      </c>
    </row>
    <row r="7" spans="1:4" ht="15" customHeight="1" x14ac:dyDescent="0.25">
      <c r="B7" s="18"/>
      <c r="C7" s="18"/>
      <c r="D7" s="18"/>
    </row>
    <row r="8" spans="1:4" hidden="1" outlineLevel="1" x14ac:dyDescent="0.25">
      <c r="A8" s="3" t="s">
        <v>132</v>
      </c>
      <c r="B8" s="26">
        <v>0</v>
      </c>
      <c r="C8" s="8">
        <f>B11</f>
        <v>21.666666666666664</v>
      </c>
      <c r="D8" s="8">
        <f>C11</f>
        <v>54.444444444444436</v>
      </c>
    </row>
    <row r="9" spans="1:4" hidden="1" outlineLevel="1" x14ac:dyDescent="0.25">
      <c r="A9" s="3" t="s">
        <v>133</v>
      </c>
      <c r="B9" s="8">
        <f>'Financial Summary'!B70+'Financial Summary'!B76+'Financial Summary'!B82</f>
        <v>30</v>
      </c>
      <c r="C9" s="8">
        <f>'Financial Summary'!C70+'Financial Summary'!C76+'Financial Summary'!C82</f>
        <v>60</v>
      </c>
      <c r="D9" s="8">
        <f>'Financial Summary'!D70+'Financial Summary'!D76+'Financial Summary'!D82</f>
        <v>90</v>
      </c>
    </row>
    <row r="10" spans="1:4" hidden="1" outlineLevel="1" x14ac:dyDescent="0.25">
      <c r="A10" s="3" t="s">
        <v>134</v>
      </c>
      <c r="B10" s="8">
        <f>SUM(B8:B9)*'Notes 2'!$C$14*('Notes 2'!$C$15/12)</f>
        <v>8.3333333333333357</v>
      </c>
      <c r="C10" s="8">
        <f>SUM(C8:C9)*'Notes 2'!$C$14</f>
        <v>27.222222222222221</v>
      </c>
      <c r="D10" s="8">
        <f>SUM(D8:D9)*'Notes 2'!$C$14</f>
        <v>48.148148148148145</v>
      </c>
    </row>
    <row r="11" spans="1:4" collapsed="1" x14ac:dyDescent="0.25">
      <c r="A11" s="188" t="s">
        <v>20</v>
      </c>
      <c r="B11" s="8">
        <f>SUM(B8:B9)-B10</f>
        <v>21.666666666666664</v>
      </c>
      <c r="C11" s="8">
        <f>SUM(C8:C9)-C10</f>
        <v>54.444444444444436</v>
      </c>
      <c r="D11" s="8">
        <f>SUM(D8:D9)-D10</f>
        <v>96.296296296296276</v>
      </c>
    </row>
    <row r="12" spans="1:4" x14ac:dyDescent="0.25">
      <c r="B12" s="7"/>
      <c r="C12" s="7"/>
      <c r="D12" s="7"/>
    </row>
    <row r="13" spans="1:4" x14ac:dyDescent="0.25">
      <c r="A13" s="5" t="s">
        <v>382</v>
      </c>
      <c r="B13" s="8">
        <f>-CFS!B15</f>
        <v>100</v>
      </c>
      <c r="C13" s="8">
        <f>B13-CFS!C15</f>
        <v>70</v>
      </c>
      <c r="D13" s="8">
        <f>C13-CFS!D15</f>
        <v>120</v>
      </c>
    </row>
    <row r="14" spans="1:4" x14ac:dyDescent="0.25">
      <c r="A14" s="5"/>
      <c r="B14" s="189"/>
      <c r="C14" s="189"/>
      <c r="D14" s="189"/>
    </row>
    <row r="15" spans="1:4" x14ac:dyDescent="0.25">
      <c r="A15" s="5" t="s">
        <v>170</v>
      </c>
      <c r="B15" s="7"/>
      <c r="C15" s="7"/>
      <c r="D15" s="7"/>
    </row>
    <row r="16" spans="1:4" x14ac:dyDescent="0.25">
      <c r="A16" s="125" t="str">
        <f>'Notes 2'!B21</f>
        <v>Land &amp; Buildings</v>
      </c>
      <c r="B16" s="45">
        <f>'Notes 2'!D65</f>
        <v>83.333333333333329</v>
      </c>
      <c r="C16" s="45">
        <f>'Notes 2'!E65</f>
        <v>63.333333333333329</v>
      </c>
      <c r="D16" s="45">
        <f>'Notes 2'!F65</f>
        <v>43.333333333333329</v>
      </c>
    </row>
    <row r="17" spans="1:4" x14ac:dyDescent="0.25">
      <c r="A17" s="125" t="str">
        <f>'Notes 2'!B22</f>
        <v>Fixtures &amp; Fittings</v>
      </c>
      <c r="B17" s="45">
        <f>'Notes 2'!D66</f>
        <v>83.333333333333329</v>
      </c>
      <c r="C17" s="45">
        <f>'Notes 2'!E66</f>
        <v>63.333333333333329</v>
      </c>
      <c r="D17" s="45">
        <f>'Notes 2'!F66</f>
        <v>43.333333333333329</v>
      </c>
    </row>
    <row r="18" spans="1:4" x14ac:dyDescent="0.25">
      <c r="A18" s="125" t="str">
        <f>'Notes 2'!B23</f>
        <v>Office Equipment</v>
      </c>
      <c r="B18" s="45">
        <f>'Notes 2'!D67</f>
        <v>83.333333333333329</v>
      </c>
      <c r="C18" s="45">
        <f>'Notes 2'!E67</f>
        <v>63.333333333333329</v>
      </c>
      <c r="D18" s="45">
        <f>'Notes 2'!F67</f>
        <v>43.333333333333329</v>
      </c>
    </row>
    <row r="19" spans="1:4" x14ac:dyDescent="0.25">
      <c r="A19" s="125" t="str">
        <f>'Notes 2'!B24</f>
        <v>Motor Vehicles</v>
      </c>
      <c r="B19" s="45">
        <f>'Notes 2'!D68</f>
        <v>0</v>
      </c>
      <c r="C19" s="45">
        <f>'Notes 2'!E68</f>
        <v>0</v>
      </c>
      <c r="D19" s="45">
        <f>'Notes 2'!F68</f>
        <v>0</v>
      </c>
    </row>
    <row r="20" spans="1:4" x14ac:dyDescent="0.25">
      <c r="A20" s="125" t="str">
        <f>'Notes 2'!B25</f>
        <v>Others</v>
      </c>
      <c r="B20" s="45">
        <f>'Notes 2'!D69</f>
        <v>0</v>
      </c>
      <c r="C20" s="45">
        <f>'Notes 2'!E69</f>
        <v>0</v>
      </c>
      <c r="D20" s="45">
        <f>'Notes 2'!F69</f>
        <v>0</v>
      </c>
    </row>
    <row r="21" spans="1:4" hidden="1" outlineLevel="1" x14ac:dyDescent="0.25">
      <c r="A21" s="125" t="str">
        <f>'Notes 2'!B26</f>
        <v>Others</v>
      </c>
      <c r="B21" s="45">
        <f>'Notes 2'!D70</f>
        <v>83.333333333333329</v>
      </c>
      <c r="C21" s="45">
        <f>'Notes 2'!E70</f>
        <v>63.333333333333329</v>
      </c>
      <c r="D21" s="45">
        <f>'Notes 2'!F70</f>
        <v>43.333333333333329</v>
      </c>
    </row>
    <row r="22" spans="1:4" hidden="1" outlineLevel="1" x14ac:dyDescent="0.25">
      <c r="A22" s="125" t="str">
        <f>'Notes 2'!B27</f>
        <v>Others</v>
      </c>
      <c r="B22" s="45">
        <f>'Notes 2'!D71</f>
        <v>83.333333333333329</v>
      </c>
      <c r="C22" s="45">
        <f>'Notes 2'!E71</f>
        <v>63.333333333333329</v>
      </c>
      <c r="D22" s="45">
        <f>'Notes 2'!F71</f>
        <v>43.333333333333329</v>
      </c>
    </row>
    <row r="23" spans="1:4" collapsed="1" x14ac:dyDescent="0.25">
      <c r="A23" s="5"/>
      <c r="B23" s="35">
        <f>SUM(B15:B22)</f>
        <v>416.66666666666663</v>
      </c>
      <c r="C23" s="35">
        <f>SUM(C15:C22)</f>
        <v>316.66666666666663</v>
      </c>
      <c r="D23" s="35">
        <f>SUM(D15:D22)</f>
        <v>216.66666666666663</v>
      </c>
    </row>
    <row r="24" spans="1:4" x14ac:dyDescent="0.25">
      <c r="B24" s="6"/>
      <c r="C24" s="6"/>
      <c r="D24" s="6"/>
    </row>
    <row r="25" spans="1:4" x14ac:dyDescent="0.25">
      <c r="A25" s="5" t="s">
        <v>15</v>
      </c>
      <c r="B25" s="6"/>
      <c r="C25" s="6"/>
      <c r="D25" s="6"/>
    </row>
    <row r="26" spans="1:4" x14ac:dyDescent="0.25">
      <c r="A26" s="4" t="s">
        <v>249</v>
      </c>
      <c r="B26" s="9">
        <f>ProfitLoss!B8-CFS!B9</f>
        <v>20</v>
      </c>
      <c r="C26" s="9">
        <f>ProfitLoss!C8*('Notes 2'!$C$9/12)</f>
        <v>33.333333333333329</v>
      </c>
      <c r="D26" s="9">
        <f>ProfitLoss!D8*('Notes 2'!$C$9/12)</f>
        <v>50</v>
      </c>
    </row>
    <row r="27" spans="1:4" x14ac:dyDescent="0.25">
      <c r="A27" s="4" t="s">
        <v>250</v>
      </c>
      <c r="B27" s="9">
        <f>CFS!B32</f>
        <v>9441.8333333333339</v>
      </c>
      <c r="C27" s="9">
        <f>CFS!C32</f>
        <v>14479.900000000001</v>
      </c>
      <c r="D27" s="9">
        <f>CFS!D32</f>
        <v>34452.433333333334</v>
      </c>
    </row>
    <row r="28" spans="1:4" x14ac:dyDescent="0.25">
      <c r="A28" s="4" t="s">
        <v>251</v>
      </c>
      <c r="B28" s="10">
        <v>0</v>
      </c>
      <c r="C28" s="10">
        <v>0</v>
      </c>
      <c r="D28" s="10">
        <v>0</v>
      </c>
    </row>
    <row r="29" spans="1:4" x14ac:dyDescent="0.25">
      <c r="A29" s="4" t="s">
        <v>326</v>
      </c>
      <c r="B29" s="46">
        <v>0</v>
      </c>
      <c r="C29" s="46">
        <v>0</v>
      </c>
      <c r="D29" s="11">
        <v>0</v>
      </c>
    </row>
    <row r="30" spans="1:4" x14ac:dyDescent="0.25">
      <c r="B30" s="35">
        <f>SUM(B25:B29)</f>
        <v>9461.8333333333339</v>
      </c>
      <c r="C30" s="35">
        <f>SUM(C25:C29)</f>
        <v>14513.233333333335</v>
      </c>
      <c r="D30" s="35">
        <f>SUM(D25:D29)</f>
        <v>34502.433333333334</v>
      </c>
    </row>
    <row r="31" spans="1:4" x14ac:dyDescent="0.25">
      <c r="B31" s="47"/>
      <c r="C31" s="47"/>
      <c r="D31" s="6"/>
    </row>
    <row r="32" spans="1:4" x14ac:dyDescent="0.25">
      <c r="A32" s="3" t="s">
        <v>273</v>
      </c>
      <c r="B32" s="6"/>
      <c r="C32" s="6"/>
      <c r="D32" s="6"/>
    </row>
    <row r="33" spans="1:4" x14ac:dyDescent="0.25">
      <c r="A33" s="3" t="s">
        <v>252</v>
      </c>
      <c r="B33" s="9">
        <f>(ProfitLoss!B28+ProfitLoss!B41-ProfitLoss!B23-ProfitLoss!B20-ProfitLoss!B33)*('Notes 2'!$C$11/12)</f>
        <v>1</v>
      </c>
      <c r="C33" s="9">
        <f>(ProfitLoss!C28+ProfitLoss!C41-ProfitLoss!C23-ProfitLoss!C20-ProfitLoss!C33)*('Notes 2'!$C$11/12)</f>
        <v>2</v>
      </c>
      <c r="D33" s="9">
        <f>(ProfitLoss!D28+ProfitLoss!D41-ProfitLoss!D23-ProfitLoss!D20-ProfitLoss!D33)*('Notes 2'!$C$11/12)</f>
        <v>3</v>
      </c>
    </row>
    <row r="34" spans="1:4" x14ac:dyDescent="0.25">
      <c r="A34" s="3" t="s">
        <v>253</v>
      </c>
      <c r="B34" s="9">
        <f>ProfitLoss!B10*('Notes 2'!$C$10/12)</f>
        <v>0</v>
      </c>
      <c r="C34" s="9">
        <f>ProfitLoss!C10*('Notes 2'!$C$10/12)</f>
        <v>0</v>
      </c>
      <c r="D34" s="9">
        <f>ProfitLoss!D10*('Notes 2'!$C$10/12)</f>
        <v>0</v>
      </c>
    </row>
    <row r="35" spans="1:4" x14ac:dyDescent="0.25">
      <c r="A35" s="4" t="s">
        <v>254</v>
      </c>
      <c r="B35" s="11">
        <v>0</v>
      </c>
      <c r="C35" s="11">
        <v>0</v>
      </c>
      <c r="D35" s="11">
        <v>0</v>
      </c>
    </row>
    <row r="36" spans="1:4" x14ac:dyDescent="0.25">
      <c r="A36" s="4" t="s">
        <v>327</v>
      </c>
      <c r="B36" s="11">
        <v>0</v>
      </c>
      <c r="C36" s="11">
        <v>0</v>
      </c>
      <c r="D36" s="11">
        <v>0</v>
      </c>
    </row>
    <row r="37" spans="1:4" x14ac:dyDescent="0.25">
      <c r="B37" s="35">
        <f>SUM(B32:B36)</f>
        <v>1</v>
      </c>
      <c r="C37" s="35">
        <f>SUM(C32:C36)</f>
        <v>2</v>
      </c>
      <c r="D37" s="35">
        <f>SUM(D32:D36)</f>
        <v>3</v>
      </c>
    </row>
    <row r="38" spans="1:4" x14ac:dyDescent="0.25">
      <c r="B38" s="6"/>
      <c r="C38" s="6"/>
      <c r="D38" s="6"/>
    </row>
    <row r="39" spans="1:4" x14ac:dyDescent="0.25">
      <c r="A39" s="5" t="s">
        <v>16</v>
      </c>
      <c r="B39" s="48">
        <f>B30-B37</f>
        <v>9460.8333333333339</v>
      </c>
      <c r="C39" s="48">
        <f>C30-C37</f>
        <v>14511.233333333335</v>
      </c>
      <c r="D39" s="48">
        <f>D30-D37</f>
        <v>34499.433333333334</v>
      </c>
    </row>
    <row r="40" spans="1:4" ht="13.8" thickBot="1" x14ac:dyDescent="0.3">
      <c r="A40" s="5" t="s">
        <v>18</v>
      </c>
      <c r="B40" s="49">
        <f>B11+B23+B39+B13</f>
        <v>9999.1666666666679</v>
      </c>
      <c r="C40" s="49">
        <f>C11+C23+C39+C13</f>
        <v>14952.344444444447</v>
      </c>
      <c r="D40" s="49">
        <f>D11+D23+D39+D13</f>
        <v>34932.396296296298</v>
      </c>
    </row>
    <row r="41" spans="1:4" ht="13.8" thickTop="1" x14ac:dyDescent="0.25">
      <c r="B41" s="50"/>
      <c r="C41" s="50"/>
      <c r="D41" s="50"/>
    </row>
    <row r="42" spans="1:4" x14ac:dyDescent="0.25">
      <c r="B42" s="6"/>
      <c r="C42" s="6"/>
      <c r="D42" s="6"/>
    </row>
    <row r="43" spans="1:4" x14ac:dyDescent="0.25">
      <c r="A43" s="5" t="s">
        <v>17</v>
      </c>
      <c r="B43" s="6"/>
      <c r="C43" s="6"/>
      <c r="D43" s="6"/>
    </row>
    <row r="44" spans="1:4" x14ac:dyDescent="0.25">
      <c r="A44" s="3" t="s">
        <v>257</v>
      </c>
      <c r="B44" s="9">
        <f>CFS!B20</f>
        <v>50</v>
      </c>
      <c r="C44" s="9">
        <f>B44+CFS!C20</f>
        <v>50</v>
      </c>
      <c r="D44" s="9">
        <f>C44+CFS!D20</f>
        <v>50</v>
      </c>
    </row>
    <row r="45" spans="1:4" x14ac:dyDescent="0.25">
      <c r="A45" s="3" t="s">
        <v>255</v>
      </c>
      <c r="B45" s="9">
        <f>CFS!B21</f>
        <v>0</v>
      </c>
      <c r="C45" s="9">
        <f>B45+CFS!C21</f>
        <v>0</v>
      </c>
      <c r="D45" s="9">
        <f>C45+CFS!D21</f>
        <v>0</v>
      </c>
    </row>
    <row r="46" spans="1:4" x14ac:dyDescent="0.25">
      <c r="A46" s="3" t="s">
        <v>256</v>
      </c>
      <c r="B46" s="45">
        <f>ProfitLoss!B59</f>
        <v>3262.5</v>
      </c>
      <c r="C46" s="45">
        <f>ProfitLoss!C59</f>
        <v>9049.0111111111109</v>
      </c>
      <c r="D46" s="45">
        <f>ProfitLoss!D59</f>
        <v>34862.396296296298</v>
      </c>
    </row>
    <row r="47" spans="1:4" x14ac:dyDescent="0.25">
      <c r="B47" s="51">
        <f>SUM(B44:B46)</f>
        <v>3312.5</v>
      </c>
      <c r="C47" s="51">
        <f>SUM(C44:C46)</f>
        <v>9099.0111111111109</v>
      </c>
      <c r="D47" s="51">
        <f>SUM(D44:D46)</f>
        <v>34912.396296296298</v>
      </c>
    </row>
    <row r="48" spans="1:4" x14ac:dyDescent="0.25">
      <c r="A48" s="5" t="s">
        <v>259</v>
      </c>
      <c r="B48" s="36"/>
      <c r="C48" s="36"/>
      <c r="D48" s="36"/>
    </row>
    <row r="49" spans="1:4" x14ac:dyDescent="0.25">
      <c r="A49" s="4" t="s">
        <v>358</v>
      </c>
      <c r="B49" s="9">
        <f>'Notes 2'!D88+'Notes 2'!D96+'Notes 2'!D104</f>
        <v>6666.6666666666661</v>
      </c>
      <c r="C49" s="9">
        <f>'Notes 2'!E88+'Notes 2'!E96+'Notes 2'!E104</f>
        <v>5833.3333333333321</v>
      </c>
      <c r="D49" s="9">
        <f>'Notes 2'!F88+'Notes 2'!F96+'Notes 2'!F104</f>
        <v>0</v>
      </c>
    </row>
    <row r="50" spans="1:4" x14ac:dyDescent="0.25">
      <c r="A50" s="4" t="s">
        <v>379</v>
      </c>
      <c r="B50" s="11"/>
      <c r="C50" s="11"/>
      <c r="D50" s="11"/>
    </row>
    <row r="51" spans="1:4" x14ac:dyDescent="0.25">
      <c r="A51" s="3" t="s">
        <v>258</v>
      </c>
      <c r="B51" s="9">
        <f>CFS!B23+CFS!B24</f>
        <v>20</v>
      </c>
      <c r="C51" s="9">
        <f>SUM(CFS!B23:C23)+SUM(CFS!B24:C24)</f>
        <v>20</v>
      </c>
      <c r="D51" s="9">
        <f>SUM(CFS!B23:D23)+SUM(CFS!B24:D24)</f>
        <v>20</v>
      </c>
    </row>
    <row r="53" spans="1:4" ht="13.8" thickBot="1" x14ac:dyDescent="0.3">
      <c r="A53" s="5" t="s">
        <v>19</v>
      </c>
      <c r="B53" s="49">
        <f>SUM(B47:B51)</f>
        <v>9999.1666666666661</v>
      </c>
      <c r="C53" s="49">
        <f>SUM(C47:C51)</f>
        <v>14952.344444444443</v>
      </c>
      <c r="D53" s="49">
        <f>SUM(D47:D51)</f>
        <v>34932.396296296298</v>
      </c>
    </row>
    <row r="54" spans="1:4" ht="13.8" thickTop="1" x14ac:dyDescent="0.25">
      <c r="B54" s="6"/>
      <c r="C54" s="6"/>
      <c r="D54" s="6"/>
    </row>
    <row r="55" spans="1:4" x14ac:dyDescent="0.25">
      <c r="B55" s="178">
        <f>B40-B53</f>
        <v>0</v>
      </c>
      <c r="C55" s="178">
        <f>C40-C53</f>
        <v>0</v>
      </c>
      <c r="D55" s="178">
        <f>D40-D53</f>
        <v>0</v>
      </c>
    </row>
  </sheetData>
  <phoneticPr fontId="0" type="noConversion"/>
  <hyperlinks>
    <hyperlink ref="A11" location="'Financial Summary'!A51" display="Research &amp; Development (net)"/>
    <hyperlink ref="A16" location="'Notes 2'!B20" display="'Notes 2'!B20"/>
    <hyperlink ref="A17" location="'Notes 2'!B21" display="'Notes 2'!B21"/>
    <hyperlink ref="A18" location="'Notes 2'!B22" display="'Notes 2'!B22"/>
    <hyperlink ref="A19" location="'Notes 2'!B23" display="'Notes 2'!B23"/>
    <hyperlink ref="A22" location="'Notes 2'!B24" display="'Notes 2'!B24"/>
    <hyperlink ref="D1" location="Instructions!C6" display="Back To Instructions"/>
    <hyperlink ref="A20" location="'Notes 2'!B23" display="'Notes 2'!B23"/>
    <hyperlink ref="A21" location="'Notes 2'!B23" display="'Notes 2'!B23"/>
  </hyperlinks>
  <pageMargins left="1" right="0.25" top="1" bottom="0.5" header="0.5" footer="0.5"/>
  <pageSetup paperSize="9" scale="90" orientation="portrait" r:id="rId1"/>
  <headerFooter alignWithMargins="0">
    <oddFooter>&amp;L&amp;A / &amp;F&amp;CPrinted on &amp;D at &amp;T&amp;R&amp;P of &amp;N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3"/>
  <sheetViews>
    <sheetView workbookViewId="0"/>
  </sheetViews>
  <sheetFormatPr defaultColWidth="9.109375" defaultRowHeight="13.2" x14ac:dyDescent="0.25"/>
  <cols>
    <col min="1" max="1" width="43.109375" style="1" customWidth="1"/>
    <col min="2" max="4" width="9" style="1" bestFit="1" customWidth="1"/>
    <col min="5" max="16384" width="9.109375" style="1"/>
  </cols>
  <sheetData>
    <row r="1" spans="1:4" x14ac:dyDescent="0.25">
      <c r="A1" s="52" t="s">
        <v>6</v>
      </c>
      <c r="D1" s="125" t="s">
        <v>375</v>
      </c>
    </row>
    <row r="2" spans="1:4" x14ac:dyDescent="0.25">
      <c r="A2" s="52" t="str">
        <f>ProfitLoss!A2</f>
        <v>Co. name:</v>
      </c>
      <c r="B2" s="1">
        <f>ProfitLoss!B2</f>
        <v>0</v>
      </c>
    </row>
    <row r="3" spans="1:4" ht="13.8" thickBot="1" x14ac:dyDescent="0.3">
      <c r="A3" s="52"/>
    </row>
    <row r="4" spans="1:4" ht="13.8" thickBot="1" x14ac:dyDescent="0.3">
      <c r="B4" s="31" t="s">
        <v>0</v>
      </c>
      <c r="C4" s="32"/>
      <c r="D4" s="33"/>
    </row>
    <row r="5" spans="1:4" x14ac:dyDescent="0.25">
      <c r="B5" s="179">
        <f>'Notes 2'!C5</f>
        <v>2002</v>
      </c>
      <c r="C5" s="179">
        <f>B5+1</f>
        <v>2003</v>
      </c>
      <c r="D5" s="179">
        <f>C5+1</f>
        <v>2004</v>
      </c>
    </row>
    <row r="6" spans="1:4" x14ac:dyDescent="0.25">
      <c r="B6" s="2" t="s">
        <v>1</v>
      </c>
      <c r="C6" s="2" t="s">
        <v>1</v>
      </c>
      <c r="D6" s="2" t="s">
        <v>1</v>
      </c>
    </row>
    <row r="7" spans="1:4" x14ac:dyDescent="0.25">
      <c r="A7" s="52" t="s">
        <v>2</v>
      </c>
      <c r="B7" s="6"/>
      <c r="C7" s="6"/>
      <c r="D7" s="6"/>
    </row>
    <row r="8" spans="1:4" x14ac:dyDescent="0.25">
      <c r="B8" s="6"/>
      <c r="C8" s="6"/>
      <c r="D8" s="6"/>
    </row>
    <row r="9" spans="1:4" x14ac:dyDescent="0.25">
      <c r="A9" s="1" t="s">
        <v>260</v>
      </c>
      <c r="B9" s="53">
        <f>ProfitLoss!B8*(('Notes 2'!$C$15-'Notes 2'!$C$9)/'Notes 2'!$C$15)</f>
        <v>80</v>
      </c>
      <c r="C9" s="9">
        <f>ProfitLoss!C8*((12-'Notes 2'!$C$9)/12)+ProfitLoss!B8*('Notes 2'!$C$9/'Notes 2'!$C$15)</f>
        <v>186.66666666666669</v>
      </c>
      <c r="D9" s="9">
        <f>ProfitLoss!D8*((12-'Notes 2'!$C$9)/12)+ProfitLoss!C8*('Notes 2'!$C$9/12)</f>
        <v>283.33333333333331</v>
      </c>
    </row>
    <row r="10" spans="1:4" x14ac:dyDescent="0.25">
      <c r="A10" s="1" t="s">
        <v>261</v>
      </c>
      <c r="B10" s="9">
        <f>-ProfitLoss!B10*((12-'Notes 2'!$C$10)/12)</f>
        <v>0</v>
      </c>
      <c r="C10" s="9">
        <f>-ProfitLoss!C10*((12-'Notes 2'!$C$10)/12)-ProfitLoss!B10*('Notes 2'!$C$10/12)</f>
        <v>0</v>
      </c>
      <c r="D10" s="9">
        <f>-ProfitLoss!D10*((12-'Notes 2'!$C$10)/12)-ProfitLoss!C10*('Notes 2'!$C$10/12)</f>
        <v>0</v>
      </c>
    </row>
    <row r="11" spans="1:4" x14ac:dyDescent="0.25">
      <c r="A11" s="1" t="s">
        <v>262</v>
      </c>
      <c r="B11" s="45">
        <f>-(ProfitLoss!B28+ProfitLoss!B41-ProfitLoss!B23-ProfitLoss!B20-ProfitLoss!B33)*((12-'Notes 2'!$C$11)/12)-ProfitLoss!B20-ProfitLoss!B33</f>
        <v>-35</v>
      </c>
      <c r="C11" s="45">
        <f>-(ProfitLoss!C28+ProfitLoss!C41-ProfitLoss!C23-ProfitLoss!C20-ProfitLoss!C33)*((12-'Notes 2'!$C$11)/12)-(ProfitLoss!B28+ProfitLoss!B41-ProfitLoss!B23-ProfitLoss!B20-ProfitLoss!B33)*('Notes 2'!$C$11/12)-ProfitLoss!C20-ProfitLoss!C33</f>
        <v>-35</v>
      </c>
      <c r="D11" s="45">
        <f>-(ProfitLoss!D28+ProfitLoss!D41-ProfitLoss!D23-ProfitLoss!D20-ProfitLoss!D33)*((12-'Notes 2'!$C$11)/12)-(ProfitLoss!C28+ProfitLoss!C41-ProfitLoss!C23-ProfitLoss!C20-ProfitLoss!C33)*('Notes 2'!$C$11/12)-ProfitLoss!D20-ProfitLoss!D33</f>
        <v>-47</v>
      </c>
    </row>
    <row r="12" spans="1:4" ht="13.8" x14ac:dyDescent="0.3">
      <c r="A12" s="54" t="s">
        <v>26</v>
      </c>
      <c r="B12" s="35">
        <f>SUM(B7:B11)</f>
        <v>45</v>
      </c>
      <c r="C12" s="35">
        <f>SUM(C7:C11)</f>
        <v>151.66666666666669</v>
      </c>
      <c r="D12" s="35">
        <f>SUM(D7:D11)</f>
        <v>236.33333333333331</v>
      </c>
    </row>
    <row r="13" spans="1:4" x14ac:dyDescent="0.25">
      <c r="B13" s="6"/>
      <c r="C13" s="6"/>
      <c r="D13" s="6"/>
    </row>
    <row r="14" spans="1:4" x14ac:dyDescent="0.25">
      <c r="A14" s="52" t="s">
        <v>3</v>
      </c>
      <c r="B14" s="6"/>
      <c r="C14" s="6"/>
      <c r="D14" s="6"/>
    </row>
    <row r="15" spans="1:4" x14ac:dyDescent="0.25">
      <c r="A15" s="1" t="s">
        <v>381</v>
      </c>
      <c r="B15" s="11">
        <v>-100</v>
      </c>
      <c r="C15" s="11">
        <v>30</v>
      </c>
      <c r="D15" s="11">
        <v>-50</v>
      </c>
    </row>
    <row r="16" spans="1:4" x14ac:dyDescent="0.25">
      <c r="A16" s="1" t="s">
        <v>263</v>
      </c>
      <c r="B16" s="9">
        <f>-'Notes 2'!D29</f>
        <v>-500</v>
      </c>
      <c r="C16" s="9">
        <f>-'Notes 2'!E29</f>
        <v>0</v>
      </c>
      <c r="D16" s="9">
        <f>-'Notes 2'!F29</f>
        <v>0</v>
      </c>
    </row>
    <row r="17" spans="1:4" x14ac:dyDescent="0.25">
      <c r="A17" s="1" t="s">
        <v>264</v>
      </c>
      <c r="B17" s="9">
        <f>-'Financial Summary'!B86</f>
        <v>-70</v>
      </c>
      <c r="C17" s="9">
        <f>-'Financial Summary'!C86</f>
        <v>-140</v>
      </c>
      <c r="D17" s="9">
        <f>-'Financial Summary'!D86</f>
        <v>-210</v>
      </c>
    </row>
    <row r="18" spans="1:4" ht="13.8" x14ac:dyDescent="0.3">
      <c r="A18" s="54" t="s">
        <v>4</v>
      </c>
      <c r="B18" s="35">
        <f>SUM(B13:B17)</f>
        <v>-670</v>
      </c>
      <c r="C18" s="35">
        <f>SUM(C13:C17)</f>
        <v>-110</v>
      </c>
      <c r="D18" s="35">
        <f>SUM(D13:D17)</f>
        <v>-260</v>
      </c>
    </row>
    <row r="19" spans="1:4" x14ac:dyDescent="0.25">
      <c r="A19" s="52" t="s">
        <v>5</v>
      </c>
      <c r="B19" s="6"/>
      <c r="C19" s="6"/>
      <c r="D19" s="6"/>
    </row>
    <row r="20" spans="1:4" x14ac:dyDescent="0.25">
      <c r="A20" s="1" t="s">
        <v>265</v>
      </c>
      <c r="B20" s="11">
        <v>50</v>
      </c>
      <c r="C20" s="11"/>
      <c r="D20" s="11"/>
    </row>
    <row r="21" spans="1:4" x14ac:dyDescent="0.25">
      <c r="A21" s="1" t="s">
        <v>266</v>
      </c>
      <c r="B21" s="11"/>
      <c r="C21" s="11"/>
      <c r="D21" s="11"/>
    </row>
    <row r="22" spans="1:4" x14ac:dyDescent="0.25">
      <c r="A22" s="1" t="s">
        <v>333</v>
      </c>
      <c r="B22" s="11">
        <v>-2</v>
      </c>
      <c r="C22" s="11">
        <v>-2</v>
      </c>
      <c r="D22" s="11">
        <v>-2</v>
      </c>
    </row>
    <row r="23" spans="1:4" x14ac:dyDescent="0.25">
      <c r="A23" s="1" t="s">
        <v>267</v>
      </c>
      <c r="B23" s="11">
        <v>20</v>
      </c>
      <c r="C23" s="11"/>
      <c r="D23" s="11"/>
    </row>
    <row r="24" spans="1:4" x14ac:dyDescent="0.25">
      <c r="A24" s="1" t="s">
        <v>268</v>
      </c>
      <c r="B24" s="11"/>
      <c r="C24" s="11"/>
      <c r="D24" s="11"/>
    </row>
    <row r="25" spans="1:4" x14ac:dyDescent="0.25">
      <c r="A25" s="1" t="s">
        <v>352</v>
      </c>
      <c r="B25" s="11">
        <v>10000</v>
      </c>
      <c r="C25" s="11">
        <v>5000</v>
      </c>
      <c r="D25" s="11">
        <v>20000</v>
      </c>
    </row>
    <row r="26" spans="1:4" x14ac:dyDescent="0.25">
      <c r="A26" s="1" t="s">
        <v>269</v>
      </c>
      <c r="B26" s="9">
        <f>-ProfitLoss!B48</f>
        <v>-1.1666666666666667</v>
      </c>
      <c r="C26" s="9">
        <f>-ProfitLoss!C48</f>
        <v>-1.6</v>
      </c>
      <c r="D26" s="9">
        <f>-ProfitLoss!D48</f>
        <v>-1.7999999999999998</v>
      </c>
    </row>
    <row r="27" spans="1:4" ht="13.8" x14ac:dyDescent="0.3">
      <c r="A27" s="54" t="s">
        <v>27</v>
      </c>
      <c r="B27" s="35">
        <f>SUM(B19:B26)</f>
        <v>10066.833333333334</v>
      </c>
      <c r="C27" s="35">
        <f>SUM(C19:C26)</f>
        <v>4996.3999999999996</v>
      </c>
      <c r="D27" s="35">
        <f>SUM(D19:D26)</f>
        <v>19996.2</v>
      </c>
    </row>
    <row r="28" spans="1:4" x14ac:dyDescent="0.25">
      <c r="B28" s="55"/>
      <c r="C28" s="55"/>
      <c r="D28" s="55"/>
    </row>
    <row r="29" spans="1:4" x14ac:dyDescent="0.25">
      <c r="A29" s="52" t="s">
        <v>22</v>
      </c>
      <c r="B29" s="9">
        <f>SUM(B12+B18+B27)</f>
        <v>9441.8333333333339</v>
      </c>
      <c r="C29" s="9">
        <f>SUM(C12+C18+C27)</f>
        <v>5038.0666666666666</v>
      </c>
      <c r="D29" s="9">
        <f>SUM(D12+D18+D27)</f>
        <v>19972.533333333333</v>
      </c>
    </row>
    <row r="30" spans="1:4" x14ac:dyDescent="0.25">
      <c r="A30" s="52"/>
      <c r="B30" s="36"/>
      <c r="C30" s="36"/>
      <c r="D30" s="36"/>
    </row>
    <row r="31" spans="1:4" x14ac:dyDescent="0.25">
      <c r="A31" s="52" t="s">
        <v>25</v>
      </c>
      <c r="B31" s="11">
        <v>0</v>
      </c>
      <c r="C31" s="9">
        <f>B32</f>
        <v>9441.8333333333339</v>
      </c>
      <c r="D31" s="9">
        <f>C32</f>
        <v>14479.900000000001</v>
      </c>
    </row>
    <row r="32" spans="1:4" ht="13.8" thickBot="1" x14ac:dyDescent="0.3">
      <c r="A32" s="52" t="s">
        <v>24</v>
      </c>
      <c r="B32" s="56">
        <f>B29+B31</f>
        <v>9441.8333333333339</v>
      </c>
      <c r="C32" s="56">
        <f>C29+C31</f>
        <v>14479.900000000001</v>
      </c>
      <c r="D32" s="56">
        <f>D29+D31</f>
        <v>34452.433333333334</v>
      </c>
    </row>
    <row r="33" spans="1:4" ht="13.8" thickTop="1" x14ac:dyDescent="0.25">
      <c r="A33" s="52"/>
      <c r="B33" s="2"/>
      <c r="C33" s="2"/>
      <c r="D33" s="2"/>
    </row>
  </sheetData>
  <phoneticPr fontId="0" type="noConversion"/>
  <hyperlinks>
    <hyperlink ref="D1" location="Instructions!C6" display="Back To Instructions"/>
  </hyperlinks>
  <pageMargins left="1" right="0.25" top="1" bottom="0.5" header="0.5" footer="0.5"/>
  <pageSetup paperSize="9" scale="90" orientation="portrait" r:id="rId1"/>
  <headerFooter alignWithMargins="0">
    <oddFooter>&amp;L&amp;A / &amp;F&amp;CPrinted on &amp;D at &amp;T&amp;R&amp;P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4"/>
  <sheetViews>
    <sheetView zoomScaleNormal="100" workbookViewId="0"/>
  </sheetViews>
  <sheetFormatPr defaultColWidth="9.109375" defaultRowHeight="13.2" outlineLevelRow="1" x14ac:dyDescent="0.25"/>
  <cols>
    <col min="1" max="1" width="9.109375" style="3"/>
    <col min="2" max="2" width="37.6640625" style="3" customWidth="1"/>
    <col min="3" max="3" width="21" style="3" customWidth="1"/>
    <col min="4" max="6" width="9.44140625" style="3" bestFit="1" customWidth="1"/>
    <col min="7" max="16384" width="9.109375" style="3"/>
  </cols>
  <sheetData>
    <row r="1" spans="1:5" x14ac:dyDescent="0.25">
      <c r="A1" s="125" t="s">
        <v>375</v>
      </c>
    </row>
    <row r="2" spans="1:5" x14ac:dyDescent="0.25">
      <c r="A2" s="4"/>
      <c r="B2" s="5" t="s">
        <v>138</v>
      </c>
    </row>
    <row r="3" spans="1:5" x14ac:dyDescent="0.25">
      <c r="A3" s="4"/>
    </row>
    <row r="4" spans="1:5" x14ac:dyDescent="0.25">
      <c r="A4" s="12" t="s">
        <v>120</v>
      </c>
      <c r="B4" s="3" t="s">
        <v>122</v>
      </c>
      <c r="C4" s="181">
        <f>Instructions!B14</f>
        <v>0</v>
      </c>
    </row>
    <row r="5" spans="1:5" x14ac:dyDescent="0.25">
      <c r="A5" s="12" t="s">
        <v>121</v>
      </c>
      <c r="B5" s="3" t="s">
        <v>123</v>
      </c>
      <c r="C5" s="13">
        <v>2002</v>
      </c>
      <c r="D5" s="25">
        <f>C5+1</f>
        <v>2003</v>
      </c>
      <c r="E5" s="25">
        <f>D5+1</f>
        <v>2004</v>
      </c>
    </row>
    <row r="6" spans="1:5" x14ac:dyDescent="0.25">
      <c r="A6" s="12"/>
      <c r="B6" s="3" t="s">
        <v>160</v>
      </c>
      <c r="C6" s="14">
        <f>SUM(C7:C8)</f>
        <v>1</v>
      </c>
      <c r="D6" s="14">
        <f>SUM(D7:D8)</f>
        <v>1</v>
      </c>
      <c r="E6" s="14">
        <f>SUM(E7:E8)</f>
        <v>1</v>
      </c>
    </row>
    <row r="7" spans="1:5" x14ac:dyDescent="0.25">
      <c r="A7" s="12"/>
      <c r="B7" s="15" t="s">
        <v>161</v>
      </c>
      <c r="C7" s="16">
        <v>0.1</v>
      </c>
      <c r="D7" s="16">
        <v>0.2</v>
      </c>
      <c r="E7" s="16">
        <v>0.3</v>
      </c>
    </row>
    <row r="8" spans="1:5" x14ac:dyDescent="0.25">
      <c r="A8" s="12"/>
      <c r="B8" s="15" t="s">
        <v>162</v>
      </c>
      <c r="C8" s="16">
        <v>0.9</v>
      </c>
      <c r="D8" s="16">
        <v>0.8</v>
      </c>
      <c r="E8" s="16">
        <v>0.7</v>
      </c>
    </row>
    <row r="9" spans="1:5" x14ac:dyDescent="0.25">
      <c r="A9" s="12" t="s">
        <v>124</v>
      </c>
      <c r="B9" s="3" t="s">
        <v>135</v>
      </c>
      <c r="C9" s="13">
        <v>2</v>
      </c>
    </row>
    <row r="10" spans="1:5" x14ac:dyDescent="0.25">
      <c r="A10" s="12" t="s">
        <v>125</v>
      </c>
      <c r="B10" s="3" t="s">
        <v>136</v>
      </c>
      <c r="C10" s="13">
        <v>0</v>
      </c>
    </row>
    <row r="11" spans="1:5" x14ac:dyDescent="0.25">
      <c r="A11" s="12"/>
      <c r="B11" s="3" t="s">
        <v>137</v>
      </c>
      <c r="C11" s="13">
        <v>1</v>
      </c>
    </row>
    <row r="12" spans="1:5" x14ac:dyDescent="0.25">
      <c r="A12" s="12" t="s">
        <v>126</v>
      </c>
      <c r="B12" s="3" t="s">
        <v>127</v>
      </c>
      <c r="C12" s="16">
        <v>7.0000000000000007E-2</v>
      </c>
      <c r="D12" s="20">
        <v>0.08</v>
      </c>
      <c r="E12" s="20">
        <v>0.09</v>
      </c>
    </row>
    <row r="13" spans="1:5" x14ac:dyDescent="0.25">
      <c r="A13" s="12" t="s">
        <v>128</v>
      </c>
      <c r="B13" s="3" t="s">
        <v>129</v>
      </c>
      <c r="C13" s="24" t="s">
        <v>168</v>
      </c>
    </row>
    <row r="14" spans="1:5" x14ac:dyDescent="0.25">
      <c r="A14" s="12" t="s">
        <v>130</v>
      </c>
      <c r="B14" s="3" t="s">
        <v>131</v>
      </c>
      <c r="C14" s="16">
        <v>0.33333333333333337</v>
      </c>
      <c r="D14" s="125" t="s">
        <v>324</v>
      </c>
    </row>
    <row r="15" spans="1:5" x14ac:dyDescent="0.25">
      <c r="A15" s="12" t="s">
        <v>158</v>
      </c>
      <c r="B15" s="3" t="s">
        <v>363</v>
      </c>
      <c r="C15" s="171">
        <v>10</v>
      </c>
      <c r="D15" s="125"/>
    </row>
    <row r="18" spans="1:6" x14ac:dyDescent="0.25">
      <c r="A18" s="15" t="s">
        <v>362</v>
      </c>
      <c r="B18" s="5" t="s">
        <v>159</v>
      </c>
      <c r="D18" s="18">
        <f>C5</f>
        <v>2002</v>
      </c>
      <c r="E18" s="18">
        <f>D18+1</f>
        <v>2003</v>
      </c>
      <c r="F18" s="18">
        <f>E18+1</f>
        <v>2004</v>
      </c>
    </row>
    <row r="19" spans="1:6" x14ac:dyDescent="0.25">
      <c r="A19" s="15"/>
      <c r="B19" s="5"/>
      <c r="D19" s="18"/>
      <c r="E19" s="18"/>
      <c r="F19" s="18"/>
    </row>
    <row r="20" spans="1:6" x14ac:dyDescent="0.25">
      <c r="B20" s="5" t="s">
        <v>169</v>
      </c>
      <c r="C20" s="125" t="s">
        <v>325</v>
      </c>
    </row>
    <row r="21" spans="1:6" x14ac:dyDescent="0.25">
      <c r="B21" s="126" t="s">
        <v>12</v>
      </c>
      <c r="D21" s="19">
        <v>100</v>
      </c>
      <c r="E21" s="19">
        <v>0</v>
      </c>
      <c r="F21" s="19">
        <v>0</v>
      </c>
    </row>
    <row r="22" spans="1:6" x14ac:dyDescent="0.25">
      <c r="B22" s="126" t="s">
        <v>13</v>
      </c>
      <c r="D22" s="19">
        <v>100</v>
      </c>
      <c r="E22" s="19">
        <v>0</v>
      </c>
      <c r="F22" s="19">
        <v>0</v>
      </c>
    </row>
    <row r="23" spans="1:6" x14ac:dyDescent="0.25">
      <c r="B23" s="126" t="s">
        <v>21</v>
      </c>
      <c r="D23" s="19">
        <v>100</v>
      </c>
      <c r="E23" s="19">
        <v>0</v>
      </c>
      <c r="F23" s="19">
        <v>0</v>
      </c>
    </row>
    <row r="24" spans="1:6" x14ac:dyDescent="0.25">
      <c r="B24" s="126" t="s">
        <v>14</v>
      </c>
      <c r="D24" s="19">
        <v>0</v>
      </c>
      <c r="E24" s="19">
        <v>0</v>
      </c>
      <c r="F24" s="19">
        <v>0</v>
      </c>
    </row>
    <row r="25" spans="1:6" x14ac:dyDescent="0.25">
      <c r="B25" s="126" t="s">
        <v>163</v>
      </c>
      <c r="D25" s="19">
        <v>0</v>
      </c>
      <c r="E25" s="19">
        <v>0</v>
      </c>
      <c r="F25" s="19">
        <v>0</v>
      </c>
    </row>
    <row r="26" spans="1:6" hidden="1" outlineLevel="1" x14ac:dyDescent="0.25">
      <c r="B26" s="126" t="s">
        <v>163</v>
      </c>
      <c r="D26" s="19">
        <v>100</v>
      </c>
      <c r="E26" s="19">
        <v>0</v>
      </c>
      <c r="F26" s="19">
        <v>0</v>
      </c>
    </row>
    <row r="27" spans="1:6" hidden="1" outlineLevel="1" x14ac:dyDescent="0.25">
      <c r="B27" s="126" t="s">
        <v>163</v>
      </c>
      <c r="D27" s="19">
        <v>100</v>
      </c>
      <c r="E27" s="19">
        <v>0</v>
      </c>
      <c r="F27" s="19">
        <v>0</v>
      </c>
    </row>
    <row r="28" spans="1:6" collapsed="1" x14ac:dyDescent="0.25">
      <c r="D28" s="17"/>
      <c r="E28" s="17"/>
      <c r="F28" s="17"/>
    </row>
    <row r="29" spans="1:6" ht="13.8" thickBot="1" x14ac:dyDescent="0.3">
      <c r="D29" s="21">
        <f>SUM(D21:D28)</f>
        <v>500</v>
      </c>
      <c r="E29" s="21">
        <f>SUM(E21:E28)</f>
        <v>0</v>
      </c>
      <c r="F29" s="21">
        <f>SUM(F21:F28)</f>
        <v>0</v>
      </c>
    </row>
    <row r="30" spans="1:6" hidden="1" outlineLevel="1" x14ac:dyDescent="0.25">
      <c r="D30" s="22"/>
      <c r="E30" s="22"/>
      <c r="F30" s="22"/>
    </row>
    <row r="31" spans="1:6" hidden="1" outlineLevel="1" x14ac:dyDescent="0.25">
      <c r="B31" s="5" t="s">
        <v>164</v>
      </c>
      <c r="D31" s="17"/>
      <c r="E31" s="17"/>
      <c r="F31" s="17"/>
    </row>
    <row r="32" spans="1:6" hidden="1" outlineLevel="1" x14ac:dyDescent="0.25">
      <c r="B32" s="3" t="str">
        <f>B21</f>
        <v>Land &amp; Buildings</v>
      </c>
      <c r="D32" s="17">
        <f t="shared" ref="D32:D38" si="0">D21</f>
        <v>100</v>
      </c>
      <c r="E32" s="17">
        <f t="shared" ref="E32:F38" si="1">D32+E21</f>
        <v>100</v>
      </c>
      <c r="F32" s="17">
        <f t="shared" si="1"/>
        <v>100</v>
      </c>
    </row>
    <row r="33" spans="2:6" hidden="1" outlineLevel="1" x14ac:dyDescent="0.25">
      <c r="B33" s="3" t="str">
        <f t="shared" ref="B33:B38" si="2">B22</f>
        <v>Fixtures &amp; Fittings</v>
      </c>
      <c r="D33" s="17">
        <f t="shared" si="0"/>
        <v>100</v>
      </c>
      <c r="E33" s="17">
        <f t="shared" si="1"/>
        <v>100</v>
      </c>
      <c r="F33" s="17">
        <f t="shared" si="1"/>
        <v>100</v>
      </c>
    </row>
    <row r="34" spans="2:6" hidden="1" outlineLevel="1" x14ac:dyDescent="0.25">
      <c r="B34" s="3" t="str">
        <f t="shared" si="2"/>
        <v>Office Equipment</v>
      </c>
      <c r="D34" s="17">
        <f t="shared" si="0"/>
        <v>100</v>
      </c>
      <c r="E34" s="17">
        <f t="shared" si="1"/>
        <v>100</v>
      </c>
      <c r="F34" s="17">
        <f t="shared" si="1"/>
        <v>100</v>
      </c>
    </row>
    <row r="35" spans="2:6" hidden="1" outlineLevel="1" x14ac:dyDescent="0.25">
      <c r="B35" s="3" t="str">
        <f t="shared" si="2"/>
        <v>Motor Vehicles</v>
      </c>
      <c r="D35" s="17">
        <f t="shared" si="0"/>
        <v>0</v>
      </c>
      <c r="E35" s="17">
        <f t="shared" si="1"/>
        <v>0</v>
      </c>
      <c r="F35" s="17">
        <f t="shared" si="1"/>
        <v>0</v>
      </c>
    </row>
    <row r="36" spans="2:6" hidden="1" outlineLevel="1" x14ac:dyDescent="0.25">
      <c r="B36" s="3" t="str">
        <f t="shared" si="2"/>
        <v>Others</v>
      </c>
      <c r="D36" s="17">
        <f t="shared" si="0"/>
        <v>0</v>
      </c>
      <c r="E36" s="17">
        <f t="shared" si="1"/>
        <v>0</v>
      </c>
      <c r="F36" s="17">
        <f t="shared" si="1"/>
        <v>0</v>
      </c>
    </row>
    <row r="37" spans="2:6" hidden="1" outlineLevel="1" x14ac:dyDescent="0.25">
      <c r="B37" s="3" t="str">
        <f t="shared" si="2"/>
        <v>Others</v>
      </c>
      <c r="D37" s="17">
        <f t="shared" si="0"/>
        <v>100</v>
      </c>
      <c r="E37" s="17">
        <f t="shared" si="1"/>
        <v>100</v>
      </c>
      <c r="F37" s="17">
        <f t="shared" si="1"/>
        <v>100</v>
      </c>
    </row>
    <row r="38" spans="2:6" hidden="1" outlineLevel="1" x14ac:dyDescent="0.25">
      <c r="B38" s="3" t="str">
        <f t="shared" si="2"/>
        <v>Others</v>
      </c>
      <c r="D38" s="17">
        <f t="shared" si="0"/>
        <v>100</v>
      </c>
      <c r="E38" s="17">
        <f t="shared" si="1"/>
        <v>100</v>
      </c>
      <c r="F38" s="17">
        <f t="shared" si="1"/>
        <v>100</v>
      </c>
    </row>
    <row r="39" spans="2:6" hidden="1" outlineLevel="1" x14ac:dyDescent="0.25">
      <c r="D39" s="17"/>
      <c r="E39" s="17"/>
      <c r="F39" s="17"/>
    </row>
    <row r="40" spans="2:6" ht="13.8" hidden="1" outlineLevel="1" thickBot="1" x14ac:dyDescent="0.3">
      <c r="D40" s="21">
        <f>SUM(D32:D39)</f>
        <v>500</v>
      </c>
      <c r="E40" s="21">
        <f>SUM(E32:E39)</f>
        <v>500</v>
      </c>
      <c r="F40" s="21">
        <f>SUM(F32:F39)</f>
        <v>500</v>
      </c>
    </row>
    <row r="41" spans="2:6" collapsed="1" x14ac:dyDescent="0.25">
      <c r="D41" s="17"/>
      <c r="E41" s="17"/>
      <c r="F41" s="17"/>
    </row>
    <row r="42" spans="2:6" x14ac:dyDescent="0.25">
      <c r="B42" s="5" t="s">
        <v>165</v>
      </c>
      <c r="C42" s="18" t="s">
        <v>171</v>
      </c>
      <c r="D42" s="17"/>
      <c r="E42" s="17"/>
      <c r="F42" s="182" t="s">
        <v>324</v>
      </c>
    </row>
    <row r="43" spans="2:6" x14ac:dyDescent="0.25">
      <c r="B43" s="3" t="str">
        <f t="shared" ref="B43:B49" si="3">B21</f>
        <v>Land &amp; Buildings</v>
      </c>
      <c r="C43" s="20">
        <v>0.2</v>
      </c>
      <c r="D43" s="17">
        <f t="shared" ref="D43:D49" si="4">D32*$C43*($C$15/12)</f>
        <v>16.666666666666668</v>
      </c>
      <c r="E43" s="17">
        <f t="shared" ref="E43:F49" si="5">E32*$C43</f>
        <v>20</v>
      </c>
      <c r="F43" s="17">
        <f t="shared" si="5"/>
        <v>20</v>
      </c>
    </row>
    <row r="44" spans="2:6" x14ac:dyDescent="0.25">
      <c r="B44" s="3" t="str">
        <f t="shared" si="3"/>
        <v>Fixtures &amp; Fittings</v>
      </c>
      <c r="C44" s="20">
        <v>0.2</v>
      </c>
      <c r="D44" s="17">
        <f t="shared" si="4"/>
        <v>16.666666666666668</v>
      </c>
      <c r="E44" s="17">
        <f t="shared" si="5"/>
        <v>20</v>
      </c>
      <c r="F44" s="17">
        <f t="shared" si="5"/>
        <v>20</v>
      </c>
    </row>
    <row r="45" spans="2:6" x14ac:dyDescent="0.25">
      <c r="B45" s="3" t="str">
        <f t="shared" si="3"/>
        <v>Office Equipment</v>
      </c>
      <c r="C45" s="20">
        <v>0.2</v>
      </c>
      <c r="D45" s="17">
        <f t="shared" si="4"/>
        <v>16.666666666666668</v>
      </c>
      <c r="E45" s="17">
        <f t="shared" si="5"/>
        <v>20</v>
      </c>
      <c r="F45" s="17">
        <f t="shared" si="5"/>
        <v>20</v>
      </c>
    </row>
    <row r="46" spans="2:6" x14ac:dyDescent="0.25">
      <c r="B46" s="3" t="str">
        <f t="shared" si="3"/>
        <v>Motor Vehicles</v>
      </c>
      <c r="C46" s="20">
        <v>0.2</v>
      </c>
      <c r="D46" s="17">
        <f t="shared" si="4"/>
        <v>0</v>
      </c>
      <c r="E46" s="17">
        <f t="shared" si="5"/>
        <v>0</v>
      </c>
      <c r="F46" s="17">
        <f t="shared" si="5"/>
        <v>0</v>
      </c>
    </row>
    <row r="47" spans="2:6" x14ac:dyDescent="0.25">
      <c r="B47" s="3" t="str">
        <f t="shared" si="3"/>
        <v>Others</v>
      </c>
      <c r="C47" s="20">
        <v>0.2</v>
      </c>
      <c r="D47" s="17">
        <f t="shared" si="4"/>
        <v>0</v>
      </c>
      <c r="E47" s="17">
        <f t="shared" si="5"/>
        <v>0</v>
      </c>
      <c r="F47" s="17">
        <f t="shared" si="5"/>
        <v>0</v>
      </c>
    </row>
    <row r="48" spans="2:6" hidden="1" outlineLevel="1" x14ac:dyDescent="0.25">
      <c r="B48" s="3" t="str">
        <f t="shared" si="3"/>
        <v>Others</v>
      </c>
      <c r="C48" s="20">
        <v>0.2</v>
      </c>
      <c r="D48" s="17">
        <f t="shared" si="4"/>
        <v>16.666666666666668</v>
      </c>
      <c r="E48" s="17">
        <f t="shared" si="5"/>
        <v>20</v>
      </c>
      <c r="F48" s="17">
        <f t="shared" si="5"/>
        <v>20</v>
      </c>
    </row>
    <row r="49" spans="2:6" hidden="1" outlineLevel="1" x14ac:dyDescent="0.25">
      <c r="B49" s="3" t="str">
        <f t="shared" si="3"/>
        <v>Others</v>
      </c>
      <c r="C49" s="20">
        <v>0.2</v>
      </c>
      <c r="D49" s="17">
        <f t="shared" si="4"/>
        <v>16.666666666666668</v>
      </c>
      <c r="E49" s="17">
        <f t="shared" si="5"/>
        <v>20</v>
      </c>
      <c r="F49" s="17">
        <f t="shared" si="5"/>
        <v>20</v>
      </c>
    </row>
    <row r="50" spans="2:6" collapsed="1" x14ac:dyDescent="0.25">
      <c r="D50" s="17"/>
      <c r="E50" s="17"/>
      <c r="F50" s="17"/>
    </row>
    <row r="51" spans="2:6" ht="13.8" thickBot="1" x14ac:dyDescent="0.3">
      <c r="D51" s="21">
        <f>SUM(D43:D50)</f>
        <v>83.333333333333343</v>
      </c>
      <c r="E51" s="21">
        <f>SUM(E43:E50)</f>
        <v>100</v>
      </c>
      <c r="F51" s="21">
        <f>SUM(F43:F50)</f>
        <v>100</v>
      </c>
    </row>
    <row r="52" spans="2:6" hidden="1" outlineLevel="1" x14ac:dyDescent="0.25">
      <c r="D52" s="17"/>
      <c r="E52" s="17"/>
      <c r="F52" s="17"/>
    </row>
    <row r="53" spans="2:6" hidden="1" outlineLevel="1" x14ac:dyDescent="0.25">
      <c r="B53" s="5" t="s">
        <v>166</v>
      </c>
      <c r="D53" s="17"/>
      <c r="E53" s="17"/>
      <c r="F53" s="17"/>
    </row>
    <row r="54" spans="2:6" hidden="1" outlineLevel="1" x14ac:dyDescent="0.25">
      <c r="B54" s="3" t="str">
        <f t="shared" ref="B54:B60" si="6">B21</f>
        <v>Land &amp; Buildings</v>
      </c>
      <c r="D54" s="17">
        <f t="shared" ref="D54:D60" si="7">D43</f>
        <v>16.666666666666668</v>
      </c>
      <c r="E54" s="17">
        <f t="shared" ref="E54:F60" si="8">D54+E43</f>
        <v>36.666666666666671</v>
      </c>
      <c r="F54" s="17">
        <f t="shared" si="8"/>
        <v>56.666666666666671</v>
      </c>
    </row>
    <row r="55" spans="2:6" hidden="1" outlineLevel="1" x14ac:dyDescent="0.25">
      <c r="B55" s="3" t="str">
        <f t="shared" si="6"/>
        <v>Fixtures &amp; Fittings</v>
      </c>
      <c r="D55" s="17">
        <f t="shared" si="7"/>
        <v>16.666666666666668</v>
      </c>
      <c r="E55" s="17">
        <f t="shared" si="8"/>
        <v>36.666666666666671</v>
      </c>
      <c r="F55" s="17">
        <f t="shared" si="8"/>
        <v>56.666666666666671</v>
      </c>
    </row>
    <row r="56" spans="2:6" hidden="1" outlineLevel="1" x14ac:dyDescent="0.25">
      <c r="B56" s="3" t="str">
        <f t="shared" si="6"/>
        <v>Office Equipment</v>
      </c>
      <c r="D56" s="17">
        <f t="shared" si="7"/>
        <v>16.666666666666668</v>
      </c>
      <c r="E56" s="17">
        <f t="shared" si="8"/>
        <v>36.666666666666671</v>
      </c>
      <c r="F56" s="17">
        <f t="shared" si="8"/>
        <v>56.666666666666671</v>
      </c>
    </row>
    <row r="57" spans="2:6" hidden="1" outlineLevel="1" x14ac:dyDescent="0.25">
      <c r="B57" s="3" t="str">
        <f t="shared" si="6"/>
        <v>Motor Vehicles</v>
      </c>
      <c r="D57" s="17">
        <f t="shared" si="7"/>
        <v>0</v>
      </c>
      <c r="E57" s="17">
        <f t="shared" si="8"/>
        <v>0</v>
      </c>
      <c r="F57" s="17">
        <f t="shared" si="8"/>
        <v>0</v>
      </c>
    </row>
    <row r="58" spans="2:6" hidden="1" outlineLevel="1" x14ac:dyDescent="0.25">
      <c r="B58" s="3" t="str">
        <f t="shared" si="6"/>
        <v>Others</v>
      </c>
      <c r="D58" s="17">
        <f t="shared" si="7"/>
        <v>0</v>
      </c>
      <c r="E58" s="17">
        <f t="shared" si="8"/>
        <v>0</v>
      </c>
      <c r="F58" s="17">
        <f t="shared" si="8"/>
        <v>0</v>
      </c>
    </row>
    <row r="59" spans="2:6" hidden="1" outlineLevel="1" x14ac:dyDescent="0.25">
      <c r="B59" s="3" t="str">
        <f t="shared" si="6"/>
        <v>Others</v>
      </c>
      <c r="D59" s="17">
        <f t="shared" si="7"/>
        <v>16.666666666666668</v>
      </c>
      <c r="E59" s="17">
        <f t="shared" si="8"/>
        <v>36.666666666666671</v>
      </c>
      <c r="F59" s="17">
        <f t="shared" si="8"/>
        <v>56.666666666666671</v>
      </c>
    </row>
    <row r="60" spans="2:6" hidden="1" outlineLevel="1" x14ac:dyDescent="0.25">
      <c r="B60" s="3" t="str">
        <f t="shared" si="6"/>
        <v>Others</v>
      </c>
      <c r="D60" s="17">
        <f t="shared" si="7"/>
        <v>16.666666666666668</v>
      </c>
      <c r="E60" s="17">
        <f t="shared" si="8"/>
        <v>36.666666666666671</v>
      </c>
      <c r="F60" s="17">
        <f t="shared" si="8"/>
        <v>56.666666666666671</v>
      </c>
    </row>
    <row r="61" spans="2:6" hidden="1" outlineLevel="1" x14ac:dyDescent="0.25">
      <c r="D61" s="17"/>
      <c r="E61" s="17"/>
      <c r="F61" s="17"/>
    </row>
    <row r="62" spans="2:6" ht="13.8" hidden="1" outlineLevel="1" thickBot="1" x14ac:dyDescent="0.3">
      <c r="D62" s="21">
        <f>SUM(D54:D61)</f>
        <v>83.333333333333343</v>
      </c>
      <c r="E62" s="21">
        <f>SUM(E54:E61)</f>
        <v>183.33333333333337</v>
      </c>
      <c r="F62" s="21">
        <f>SUM(F54:F61)</f>
        <v>283.33333333333337</v>
      </c>
    </row>
    <row r="63" spans="2:6" collapsed="1" x14ac:dyDescent="0.25">
      <c r="D63" s="17"/>
      <c r="E63" s="17"/>
      <c r="F63" s="17"/>
    </row>
    <row r="64" spans="2:6" x14ac:dyDescent="0.25">
      <c r="B64" s="5" t="s">
        <v>167</v>
      </c>
      <c r="D64" s="17"/>
      <c r="E64" s="17"/>
      <c r="F64" s="17"/>
    </row>
    <row r="65" spans="1:6" x14ac:dyDescent="0.25">
      <c r="B65" s="3" t="str">
        <f t="shared" ref="B65:B71" si="9">B21</f>
        <v>Land &amp; Buildings</v>
      </c>
      <c r="D65" s="17">
        <f t="shared" ref="D65:F68" si="10">D32-D54</f>
        <v>83.333333333333329</v>
      </c>
      <c r="E65" s="17">
        <f t="shared" si="10"/>
        <v>63.333333333333329</v>
      </c>
      <c r="F65" s="17">
        <f t="shared" si="10"/>
        <v>43.333333333333329</v>
      </c>
    </row>
    <row r="66" spans="1:6" x14ac:dyDescent="0.25">
      <c r="B66" s="3" t="str">
        <f t="shared" si="9"/>
        <v>Fixtures &amp; Fittings</v>
      </c>
      <c r="D66" s="17">
        <f t="shared" si="10"/>
        <v>83.333333333333329</v>
      </c>
      <c r="E66" s="17">
        <f t="shared" si="10"/>
        <v>63.333333333333329</v>
      </c>
      <c r="F66" s="17">
        <f t="shared" si="10"/>
        <v>43.333333333333329</v>
      </c>
    </row>
    <row r="67" spans="1:6" x14ac:dyDescent="0.25">
      <c r="B67" s="3" t="str">
        <f t="shared" si="9"/>
        <v>Office Equipment</v>
      </c>
      <c r="D67" s="17">
        <f t="shared" si="10"/>
        <v>83.333333333333329</v>
      </c>
      <c r="E67" s="17">
        <f t="shared" si="10"/>
        <v>63.333333333333329</v>
      </c>
      <c r="F67" s="17">
        <f t="shared" si="10"/>
        <v>43.333333333333329</v>
      </c>
    </row>
    <row r="68" spans="1:6" x14ac:dyDescent="0.25">
      <c r="B68" s="3" t="str">
        <f t="shared" si="9"/>
        <v>Motor Vehicles</v>
      </c>
      <c r="D68" s="17">
        <f t="shared" si="10"/>
        <v>0</v>
      </c>
      <c r="E68" s="17">
        <f t="shared" si="10"/>
        <v>0</v>
      </c>
      <c r="F68" s="17">
        <f t="shared" si="10"/>
        <v>0</v>
      </c>
    </row>
    <row r="69" spans="1:6" x14ac:dyDescent="0.25">
      <c r="B69" s="3" t="str">
        <f t="shared" si="9"/>
        <v>Others</v>
      </c>
      <c r="D69" s="17">
        <f>D36-D58</f>
        <v>0</v>
      </c>
      <c r="E69" s="17">
        <f>E36-E58</f>
        <v>0</v>
      </c>
      <c r="F69" s="17">
        <f>F36-F58</f>
        <v>0</v>
      </c>
    </row>
    <row r="70" spans="1:6" hidden="1" outlineLevel="1" x14ac:dyDescent="0.25">
      <c r="B70" s="3" t="str">
        <f t="shared" si="9"/>
        <v>Others</v>
      </c>
      <c r="D70" s="17">
        <f t="shared" ref="D70:F71" si="11">D37-D59</f>
        <v>83.333333333333329</v>
      </c>
      <c r="E70" s="17">
        <f t="shared" si="11"/>
        <v>63.333333333333329</v>
      </c>
      <c r="F70" s="17">
        <f t="shared" si="11"/>
        <v>43.333333333333329</v>
      </c>
    </row>
    <row r="71" spans="1:6" hidden="1" outlineLevel="1" x14ac:dyDescent="0.25">
      <c r="B71" s="3" t="str">
        <f t="shared" si="9"/>
        <v>Others</v>
      </c>
      <c r="D71" s="17">
        <f t="shared" si="11"/>
        <v>83.333333333333329</v>
      </c>
      <c r="E71" s="17">
        <f t="shared" si="11"/>
        <v>63.333333333333329</v>
      </c>
      <c r="F71" s="17">
        <f t="shared" si="11"/>
        <v>43.333333333333329</v>
      </c>
    </row>
    <row r="72" spans="1:6" collapsed="1" x14ac:dyDescent="0.25">
      <c r="D72" s="17"/>
      <c r="E72" s="17"/>
      <c r="F72" s="17"/>
    </row>
    <row r="73" spans="1:6" ht="13.8" thickBot="1" x14ac:dyDescent="0.3">
      <c r="D73" s="21">
        <f>SUM(D65:D72)</f>
        <v>416.66666666666663</v>
      </c>
      <c r="E73" s="21">
        <f>SUM(E65:E72)</f>
        <v>316.66666666666663</v>
      </c>
      <c r="F73" s="21">
        <f>SUM(F65:F72)</f>
        <v>216.66666666666663</v>
      </c>
    </row>
    <row r="75" spans="1:6" x14ac:dyDescent="0.25">
      <c r="A75" s="3" t="s">
        <v>138</v>
      </c>
      <c r="C75" s="3" t="s">
        <v>317</v>
      </c>
      <c r="D75" s="125" t="s">
        <v>318</v>
      </c>
      <c r="E75" s="125" t="s">
        <v>319</v>
      </c>
      <c r="F75" s="125" t="s">
        <v>320</v>
      </c>
    </row>
    <row r="77" spans="1:6" x14ac:dyDescent="0.25">
      <c r="A77" s="125" t="s">
        <v>316</v>
      </c>
    </row>
    <row r="79" spans="1:6" x14ac:dyDescent="0.25">
      <c r="A79" s="125" t="s">
        <v>350</v>
      </c>
    </row>
    <row r="80" spans="1:6" x14ac:dyDescent="0.25">
      <c r="A80" s="125"/>
    </row>
    <row r="81" spans="1:8" x14ac:dyDescent="0.25">
      <c r="A81" s="125"/>
    </row>
    <row r="82" spans="1:8" x14ac:dyDescent="0.25">
      <c r="A82" s="5" t="s">
        <v>353</v>
      </c>
      <c r="C82" s="5" t="s">
        <v>359</v>
      </c>
      <c r="D82" s="18">
        <f>D18</f>
        <v>2002</v>
      </c>
      <c r="E82" s="18">
        <f>E18</f>
        <v>2003</v>
      </c>
      <c r="F82" s="18">
        <f>F18</f>
        <v>2004</v>
      </c>
      <c r="G82" s="18">
        <f>F82+1</f>
        <v>2005</v>
      </c>
      <c r="H82" s="18">
        <f>G82+1</f>
        <v>2006</v>
      </c>
    </row>
    <row r="83" spans="1:8" x14ac:dyDescent="0.25">
      <c r="C83" s="3" t="s">
        <v>356</v>
      </c>
      <c r="D83" s="170">
        <v>3</v>
      </c>
    </row>
    <row r="84" spans="1:8" x14ac:dyDescent="0.25">
      <c r="C84" s="3" t="s">
        <v>354</v>
      </c>
      <c r="D84" s="17">
        <v>0</v>
      </c>
      <c r="E84" s="17">
        <f>D88</f>
        <v>6666.6666666666661</v>
      </c>
      <c r="F84" s="17">
        <f>E88</f>
        <v>3333.3333333333326</v>
      </c>
    </row>
    <row r="85" spans="1:8" x14ac:dyDescent="0.25">
      <c r="C85" s="3" t="s">
        <v>133</v>
      </c>
      <c r="D85" s="17">
        <f>CFS!B25</f>
        <v>10000</v>
      </c>
      <c r="E85" s="17"/>
      <c r="F85" s="17"/>
    </row>
    <row r="86" spans="1:8" x14ac:dyDescent="0.25">
      <c r="D86" s="17">
        <f>SUM(D84:D85)</f>
        <v>10000</v>
      </c>
      <c r="E86" s="17">
        <f>SUM(E84:E85)</f>
        <v>6666.6666666666661</v>
      </c>
      <c r="F86" s="17">
        <f>SUM(F84:F85)</f>
        <v>3333.3333333333326</v>
      </c>
    </row>
    <row r="87" spans="1:8" x14ac:dyDescent="0.25">
      <c r="C87" s="3" t="s">
        <v>355</v>
      </c>
      <c r="D87" s="17">
        <f>D86/$D$83</f>
        <v>3333.3333333333335</v>
      </c>
      <c r="E87" s="17">
        <f>IF(D88&gt;0,(D85/$D$83),0)</f>
        <v>3333.3333333333335</v>
      </c>
      <c r="F87" s="17">
        <f>IF(E88&gt;0,(D85/$D$83),0)</f>
        <v>3333.3333333333335</v>
      </c>
    </row>
    <row r="88" spans="1:8" x14ac:dyDescent="0.25">
      <c r="C88" s="3" t="s">
        <v>357</v>
      </c>
      <c r="D88" s="17">
        <f>D86-D87</f>
        <v>6666.6666666666661</v>
      </c>
      <c r="E88" s="17">
        <f>E86-E87</f>
        <v>3333.3333333333326</v>
      </c>
      <c r="F88" s="17">
        <f>F86-F87</f>
        <v>0</v>
      </c>
    </row>
    <row r="89" spans="1:8" x14ac:dyDescent="0.25">
      <c r="D89" s="17"/>
      <c r="E89" s="17"/>
      <c r="F89" s="17"/>
    </row>
    <row r="90" spans="1:8" x14ac:dyDescent="0.25">
      <c r="C90" s="5" t="s">
        <v>360</v>
      </c>
    </row>
    <row r="91" spans="1:8" x14ac:dyDescent="0.25">
      <c r="C91" s="3" t="s">
        <v>356</v>
      </c>
      <c r="D91" s="170">
        <v>2</v>
      </c>
    </row>
    <row r="92" spans="1:8" x14ac:dyDescent="0.25">
      <c r="C92" s="3" t="s">
        <v>354</v>
      </c>
      <c r="D92" s="17">
        <v>0</v>
      </c>
      <c r="E92" s="17">
        <f>D96</f>
        <v>0</v>
      </c>
      <c r="F92" s="17">
        <f>E96</f>
        <v>2500</v>
      </c>
      <c r="G92" s="17">
        <f>F96</f>
        <v>0</v>
      </c>
      <c r="H92" s="17">
        <f>G96</f>
        <v>0</v>
      </c>
    </row>
    <row r="93" spans="1:8" x14ac:dyDescent="0.25">
      <c r="C93" s="3" t="s">
        <v>133</v>
      </c>
      <c r="D93" s="17"/>
      <c r="E93" s="17">
        <f>CFS!C25</f>
        <v>5000</v>
      </c>
      <c r="F93" s="17"/>
      <c r="G93" s="17"/>
      <c r="H93" s="17"/>
    </row>
    <row r="94" spans="1:8" x14ac:dyDescent="0.25">
      <c r="D94" s="17">
        <f>SUM(D92:D93)</f>
        <v>0</v>
      </c>
      <c r="E94" s="17">
        <f>SUM(E92:E93)</f>
        <v>5000</v>
      </c>
      <c r="F94" s="17">
        <f>SUM(F92:F93)</f>
        <v>2500</v>
      </c>
      <c r="G94" s="17">
        <f>SUM(G92:G93)</f>
        <v>0</v>
      </c>
      <c r="H94" s="17">
        <f>SUM(H92:H93)</f>
        <v>0</v>
      </c>
    </row>
    <row r="95" spans="1:8" x14ac:dyDescent="0.25">
      <c r="C95" s="3" t="s">
        <v>355</v>
      </c>
      <c r="D95" s="17">
        <f>D94/$D$91</f>
        <v>0</v>
      </c>
      <c r="E95" s="17">
        <f>(E93/$D$91)</f>
        <v>2500</v>
      </c>
      <c r="F95" s="17">
        <f>IF(E96&gt;0,(E93/$D$91),0)</f>
        <v>2500</v>
      </c>
      <c r="G95" s="17">
        <f>IF(F96&gt;0,(E93/$D$91),0)</f>
        <v>0</v>
      </c>
      <c r="H95" s="17">
        <f>IF(G96&gt;0,(E93/$D$91),0)</f>
        <v>0</v>
      </c>
    </row>
    <row r="96" spans="1:8" x14ac:dyDescent="0.25">
      <c r="C96" s="3" t="s">
        <v>357</v>
      </c>
      <c r="D96" s="17">
        <f>D94-D95</f>
        <v>0</v>
      </c>
      <c r="E96" s="17">
        <f>E94-E95</f>
        <v>2500</v>
      </c>
      <c r="F96" s="17">
        <f>F94-F95</f>
        <v>0</v>
      </c>
      <c r="G96" s="17">
        <f>G94-G95</f>
        <v>0</v>
      </c>
      <c r="H96" s="17">
        <f>H94-H95</f>
        <v>0</v>
      </c>
    </row>
    <row r="98" spans="3:8" x14ac:dyDescent="0.25">
      <c r="C98" s="5" t="s">
        <v>361</v>
      </c>
    </row>
    <row r="99" spans="3:8" x14ac:dyDescent="0.25">
      <c r="C99" s="3" t="s">
        <v>356</v>
      </c>
      <c r="D99" s="170">
        <v>1</v>
      </c>
    </row>
    <row r="100" spans="3:8" x14ac:dyDescent="0.25">
      <c r="C100" s="3" t="s">
        <v>354</v>
      </c>
      <c r="D100" s="17">
        <v>0</v>
      </c>
      <c r="E100" s="17">
        <f>D104</f>
        <v>0</v>
      </c>
      <c r="F100" s="17">
        <f>E104</f>
        <v>0</v>
      </c>
      <c r="G100" s="17">
        <f>F104</f>
        <v>0</v>
      </c>
      <c r="H100" s="17">
        <f>G104</f>
        <v>0</v>
      </c>
    </row>
    <row r="101" spans="3:8" x14ac:dyDescent="0.25">
      <c r="C101" s="3" t="s">
        <v>133</v>
      </c>
      <c r="D101" s="17"/>
      <c r="E101" s="17"/>
      <c r="F101" s="17">
        <f>CFS!D25</f>
        <v>20000</v>
      </c>
      <c r="G101" s="17"/>
      <c r="H101" s="17"/>
    </row>
    <row r="102" spans="3:8" x14ac:dyDescent="0.25">
      <c r="D102" s="17">
        <f>SUM(D100:D101)</f>
        <v>0</v>
      </c>
      <c r="E102" s="17">
        <f>SUM(E100:E101)</f>
        <v>0</v>
      </c>
      <c r="F102" s="17">
        <f>SUM(F100:F101)</f>
        <v>20000</v>
      </c>
      <c r="G102" s="17">
        <f>SUM(G100:G101)</f>
        <v>0</v>
      </c>
      <c r="H102" s="17">
        <f>SUM(H100:H101)</f>
        <v>0</v>
      </c>
    </row>
    <row r="103" spans="3:8" x14ac:dyDescent="0.25">
      <c r="C103" s="3" t="s">
        <v>355</v>
      </c>
      <c r="D103" s="17">
        <f>D102/$D$83</f>
        <v>0</v>
      </c>
      <c r="E103" s="17">
        <f>(E101/$D$83)</f>
        <v>0</v>
      </c>
      <c r="F103" s="17">
        <f>(F101/$D$99)</f>
        <v>20000</v>
      </c>
      <c r="G103" s="17">
        <f>IF(F104&gt;0,(F101/$D$99),0)</f>
        <v>0</v>
      </c>
      <c r="H103" s="17">
        <f>IF(G104&gt;0,(F101/$D$99),0)</f>
        <v>0</v>
      </c>
    </row>
    <row r="104" spans="3:8" x14ac:dyDescent="0.25">
      <c r="C104" s="3" t="s">
        <v>357</v>
      </c>
      <c r="D104" s="17">
        <f>D102-D103</f>
        <v>0</v>
      </c>
      <c r="E104" s="17">
        <f>E102-E103</f>
        <v>0</v>
      </c>
      <c r="F104" s="17">
        <f>F102-F103</f>
        <v>0</v>
      </c>
      <c r="G104" s="17">
        <f>G102-G103</f>
        <v>0</v>
      </c>
      <c r="H104" s="17">
        <f>H102-H103</f>
        <v>0</v>
      </c>
    </row>
  </sheetData>
  <phoneticPr fontId="0" type="noConversion"/>
  <hyperlinks>
    <hyperlink ref="D75" location="ProfitLoss!A1" display="P&amp;L"/>
    <hyperlink ref="E75" location="CFS!A1" display="Cash Flow"/>
    <hyperlink ref="F75" location="BS!A1" display="B Sheet"/>
    <hyperlink ref="A77" location="ProfitLoss!A18" display="Rental of Premises"/>
    <hyperlink ref="D14" location="ProfitLoss!A40" display="Back to P&amp;L"/>
    <hyperlink ref="F42" location="ProfitLoss!A41" display="Back to P&amp;L"/>
    <hyperlink ref="C20" location="BS!A12" display="Back to Balance Sheet"/>
    <hyperlink ref="A79" location="ProfitLoss!A7" display="Cost of Sales"/>
    <hyperlink ref="C4" location="Instructions!B14" display="Instructions!B14"/>
    <hyperlink ref="A1" location="Instructions!C6" display="Back To Instructions"/>
  </hyperlinks>
  <printOptions horizontalCentered="1"/>
  <pageMargins left="0.25" right="0.25" top="1" bottom="0.5" header="0.5" footer="0.5"/>
  <pageSetup paperSize="9" scale="90" orientation="portrait" r:id="rId1"/>
  <headerFooter alignWithMargins="0">
    <oddFooter>&amp;L&amp;A / &amp;F&amp;CPrinted on &amp;D at &amp;T&amp;R&amp;P of &amp;N</oddFooter>
  </headerFooter>
  <rowBreaks count="1" manualBreakCount="1">
    <brk id="80" max="16383" man="1"/>
  </row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7"/>
  <sheetViews>
    <sheetView zoomScaleNormal="100" workbookViewId="0">
      <selection activeCell="A2" sqref="A2"/>
    </sheetView>
  </sheetViews>
  <sheetFormatPr defaultColWidth="9.109375" defaultRowHeight="13.2" outlineLevelRow="1" x14ac:dyDescent="0.25"/>
  <cols>
    <col min="1" max="1" width="6.109375" style="3" customWidth="1"/>
    <col min="2" max="2" width="32.5546875" style="3" customWidth="1"/>
    <col min="3" max="3" width="18.6640625" style="3" customWidth="1"/>
    <col min="4" max="5" width="9.109375" style="3"/>
    <col min="6" max="6" width="9.33203125" style="3" bestFit="1" customWidth="1"/>
    <col min="7" max="8" width="10.44140625" style="3" bestFit="1" customWidth="1"/>
    <col min="9" max="9" width="10.5546875" style="3" bestFit="1" customWidth="1"/>
    <col min="10" max="11" width="9.109375" style="3"/>
    <col min="12" max="12" width="8.5546875" style="3" customWidth="1"/>
    <col min="13" max="15" width="9.109375" style="3" hidden="1" customWidth="1"/>
    <col min="16" max="16384" width="9.109375" style="3"/>
  </cols>
  <sheetData>
    <row r="2" spans="1:9" x14ac:dyDescent="0.25">
      <c r="A2" s="5" t="str">
        <f>ProfitLoss!A2</f>
        <v>Co. name:</v>
      </c>
      <c r="C2" s="5">
        <f>ProfitLoss!B2</f>
        <v>0</v>
      </c>
    </row>
    <row r="4" spans="1:9" hidden="1" outlineLevel="1" x14ac:dyDescent="0.25">
      <c r="A4" s="59"/>
      <c r="B4" s="59"/>
      <c r="C4" s="59"/>
      <c r="D4" s="59"/>
      <c r="E4" s="59"/>
      <c r="F4" s="59"/>
      <c r="G4" s="18">
        <f>'Notes 2'!C5</f>
        <v>2002</v>
      </c>
      <c r="H4" s="18">
        <f>G4+1</f>
        <v>2003</v>
      </c>
      <c r="I4" s="18">
        <f>H4+1</f>
        <v>2004</v>
      </c>
    </row>
    <row r="5" spans="1:9" hidden="1" outlineLevel="1" x14ac:dyDescent="0.25">
      <c r="A5" s="180" t="s">
        <v>212</v>
      </c>
      <c r="B5" s="59"/>
      <c r="C5" s="59"/>
      <c r="D5" s="59"/>
      <c r="E5" s="59"/>
      <c r="F5" s="59"/>
      <c r="G5" s="59"/>
      <c r="H5" s="59"/>
      <c r="I5" s="59"/>
    </row>
    <row r="6" spans="1:9" hidden="1" outlineLevel="1" x14ac:dyDescent="0.25">
      <c r="A6" s="59"/>
      <c r="B6" s="59"/>
      <c r="C6" s="59"/>
      <c r="D6" s="59"/>
      <c r="E6" s="59"/>
      <c r="F6" s="59"/>
      <c r="G6" s="59"/>
      <c r="H6" s="59"/>
      <c r="I6" s="59"/>
    </row>
    <row r="7" spans="1:9" hidden="1" outlineLevel="1" x14ac:dyDescent="0.25">
      <c r="A7" s="59"/>
      <c r="B7" s="79" t="s">
        <v>192</v>
      </c>
      <c r="C7" s="80" t="s">
        <v>193</v>
      </c>
      <c r="D7" s="81" t="s">
        <v>194</v>
      </c>
      <c r="E7" s="59"/>
      <c r="F7" s="59"/>
      <c r="G7" s="172">
        <f>ProfitLoss!B12/ProfitLoss!B8</f>
        <v>1</v>
      </c>
      <c r="H7" s="172">
        <f>ProfitLoss!C12/ProfitLoss!C8</f>
        <v>1</v>
      </c>
      <c r="I7" s="172">
        <f>ProfitLoss!D12/ProfitLoss!D8</f>
        <v>1</v>
      </c>
    </row>
    <row r="8" spans="1:9" hidden="1" outlineLevel="1" x14ac:dyDescent="0.25">
      <c r="A8" s="59"/>
      <c r="B8" s="82"/>
      <c r="C8" s="83" t="s">
        <v>114</v>
      </c>
      <c r="D8" s="60"/>
      <c r="E8" s="59"/>
      <c r="F8" s="59"/>
      <c r="G8" s="173"/>
      <c r="H8" s="173"/>
      <c r="I8" s="173"/>
    </row>
    <row r="9" spans="1:9" hidden="1" outlineLevel="1" x14ac:dyDescent="0.25">
      <c r="A9" s="59"/>
      <c r="B9" s="59"/>
      <c r="C9" s="59"/>
      <c r="D9" s="59"/>
      <c r="E9" s="59"/>
      <c r="F9" s="59"/>
      <c r="G9" s="173"/>
      <c r="H9" s="173"/>
      <c r="I9" s="173"/>
    </row>
    <row r="10" spans="1:9" hidden="1" outlineLevel="1" x14ac:dyDescent="0.25">
      <c r="A10" s="59"/>
      <c r="B10" s="82" t="s">
        <v>195</v>
      </c>
      <c r="C10" s="84" t="s">
        <v>196</v>
      </c>
      <c r="D10" s="60" t="s">
        <v>194</v>
      </c>
      <c r="E10" s="59"/>
      <c r="F10" s="59"/>
      <c r="G10" s="172">
        <f>ProfitLoss!B50/ProfitLoss!B8</f>
        <v>32.645000000000003</v>
      </c>
      <c r="H10" s="172">
        <f>ProfitLoss!C50/ProfitLoss!C8</f>
        <v>28.942555555555554</v>
      </c>
      <c r="I10" s="172">
        <f>ProfitLoss!D50/ProfitLoss!D8</f>
        <v>86.05128395061729</v>
      </c>
    </row>
    <row r="11" spans="1:9" hidden="1" outlineLevel="1" x14ac:dyDescent="0.25">
      <c r="A11" s="59"/>
      <c r="B11" s="82"/>
      <c r="C11" s="83" t="s">
        <v>114</v>
      </c>
      <c r="D11" s="60"/>
      <c r="E11" s="59"/>
      <c r="F11" s="59"/>
      <c r="G11" s="173"/>
      <c r="H11" s="173"/>
      <c r="I11" s="173"/>
    </row>
    <row r="12" spans="1:9" hidden="1" outlineLevel="1" x14ac:dyDescent="0.25">
      <c r="A12" s="59"/>
      <c r="B12" s="59"/>
      <c r="C12" s="59"/>
      <c r="D12" s="59"/>
      <c r="E12" s="59"/>
      <c r="F12" s="59"/>
      <c r="G12" s="173"/>
      <c r="H12" s="173"/>
      <c r="I12" s="173"/>
    </row>
    <row r="13" spans="1:9" hidden="1" outlineLevel="1" x14ac:dyDescent="0.25">
      <c r="A13" s="59"/>
      <c r="B13" s="82" t="s">
        <v>197</v>
      </c>
      <c r="C13" s="84" t="s">
        <v>198</v>
      </c>
      <c r="D13" s="60" t="s">
        <v>194</v>
      </c>
      <c r="E13" s="59"/>
      <c r="F13" s="59"/>
      <c r="G13" s="172">
        <f>ProfitLoss!B43/BS!B40</f>
        <v>0.33576131344278687</v>
      </c>
      <c r="H13" s="172">
        <f>ProfitLoss!C43/BS!C40</f>
        <v>0.39574618918920923</v>
      </c>
      <c r="I13" s="172">
        <f>ProfitLoss!D43/BS!D40</f>
        <v>0.74330238077844968</v>
      </c>
    </row>
    <row r="14" spans="1:9" hidden="1" outlineLevel="1" x14ac:dyDescent="0.25">
      <c r="A14" s="59"/>
      <c r="B14" s="82"/>
      <c r="C14" s="83" t="s">
        <v>199</v>
      </c>
      <c r="D14" s="60"/>
      <c r="E14" s="59"/>
      <c r="F14" s="59"/>
      <c r="G14" s="173"/>
      <c r="H14" s="173"/>
      <c r="I14" s="173"/>
    </row>
    <row r="15" spans="1:9" hidden="1" outlineLevel="1" x14ac:dyDescent="0.25">
      <c r="A15" s="59"/>
      <c r="B15" s="59"/>
      <c r="C15" s="59"/>
      <c r="D15" s="59"/>
      <c r="E15" s="59"/>
      <c r="F15" s="59"/>
      <c r="G15" s="173"/>
      <c r="H15" s="173"/>
      <c r="I15" s="173"/>
    </row>
    <row r="16" spans="1:9" hidden="1" outlineLevel="1" x14ac:dyDescent="0.25">
      <c r="A16" s="59"/>
      <c r="B16" s="85" t="s">
        <v>180</v>
      </c>
      <c r="C16" s="86" t="s">
        <v>219</v>
      </c>
      <c r="D16" s="60"/>
      <c r="E16" s="59"/>
      <c r="F16" s="59"/>
      <c r="G16" s="157">
        <f>ProfitLoss!B8/BS!B40</f>
        <v>1.0000833402783564E-2</v>
      </c>
      <c r="H16" s="157">
        <f>ProfitLoss!C8/BS!C40</f>
        <v>1.3375828836949388E-2</v>
      </c>
      <c r="I16" s="157">
        <f>ProfitLoss!D8/BS!D40</f>
        <v>8.5880166208868822E-3</v>
      </c>
    </row>
    <row r="17" spans="1:9" hidden="1" outlineLevel="1" x14ac:dyDescent="0.25">
      <c r="A17" s="59"/>
      <c r="B17" s="87"/>
      <c r="C17" s="88" t="s">
        <v>220</v>
      </c>
      <c r="D17" s="60"/>
      <c r="E17" s="59"/>
      <c r="F17" s="59"/>
      <c r="G17" s="173"/>
      <c r="H17" s="173"/>
      <c r="I17" s="173"/>
    </row>
    <row r="18" spans="1:9" hidden="1" outlineLevel="1" x14ac:dyDescent="0.25">
      <c r="A18" s="59"/>
      <c r="B18" s="59"/>
      <c r="C18" s="59"/>
      <c r="D18" s="59"/>
      <c r="E18" s="59"/>
      <c r="F18" s="59"/>
      <c r="G18" s="173"/>
      <c r="H18" s="173"/>
      <c r="I18" s="173"/>
    </row>
    <row r="19" spans="1:9" hidden="1" outlineLevel="1" x14ac:dyDescent="0.25">
      <c r="A19" s="59"/>
      <c r="B19" s="59"/>
      <c r="C19" s="59"/>
      <c r="D19" s="59"/>
      <c r="E19" s="59"/>
      <c r="F19" s="59"/>
      <c r="G19" s="173"/>
      <c r="H19" s="173"/>
      <c r="I19" s="173"/>
    </row>
    <row r="20" spans="1:9" hidden="1" outlineLevel="1" x14ac:dyDescent="0.25">
      <c r="A20" s="180" t="s">
        <v>213</v>
      </c>
      <c r="B20" s="59"/>
      <c r="C20" s="59"/>
      <c r="D20" s="59"/>
      <c r="E20" s="59"/>
      <c r="F20" s="59"/>
      <c r="G20" s="173"/>
      <c r="H20" s="173"/>
      <c r="I20" s="173"/>
    </row>
    <row r="21" spans="1:9" hidden="1" outlineLevel="1" x14ac:dyDescent="0.25">
      <c r="A21" s="59"/>
      <c r="B21" s="59"/>
      <c r="C21" s="59"/>
      <c r="D21" s="59"/>
      <c r="E21" s="59"/>
      <c r="F21" s="59"/>
      <c r="G21" s="173"/>
      <c r="H21" s="173"/>
      <c r="I21" s="173"/>
    </row>
    <row r="22" spans="1:9" hidden="1" outlineLevel="1" x14ac:dyDescent="0.25">
      <c r="A22" s="59"/>
      <c r="B22" s="82" t="s">
        <v>200</v>
      </c>
      <c r="C22" s="84" t="s">
        <v>201</v>
      </c>
      <c r="D22" s="60" t="s">
        <v>202</v>
      </c>
      <c r="E22" s="59"/>
      <c r="F22" s="59"/>
      <c r="G22" s="157">
        <f>BS!B30/BS!B37</f>
        <v>9461.8333333333339</v>
      </c>
      <c r="H22" s="157">
        <f>BS!C30/BS!C37</f>
        <v>7256.6166666666677</v>
      </c>
      <c r="I22" s="157">
        <f>BS!D30/BS!D37</f>
        <v>11500.811111111112</v>
      </c>
    </row>
    <row r="23" spans="1:9" hidden="1" outlineLevel="1" x14ac:dyDescent="0.25">
      <c r="A23" s="59"/>
      <c r="B23" s="82"/>
      <c r="C23" s="83" t="s">
        <v>203</v>
      </c>
      <c r="D23" s="60"/>
      <c r="E23" s="59"/>
      <c r="F23" s="59"/>
      <c r="G23" s="173"/>
      <c r="H23" s="173"/>
      <c r="I23" s="173"/>
    </row>
    <row r="24" spans="1:9" hidden="1" outlineLevel="1" x14ac:dyDescent="0.25">
      <c r="A24" s="59"/>
      <c r="B24" s="59"/>
      <c r="C24" s="59"/>
      <c r="D24" s="59"/>
      <c r="E24" s="59"/>
      <c r="F24" s="59"/>
      <c r="G24" s="173"/>
      <c r="H24" s="173"/>
      <c r="I24" s="173"/>
    </row>
    <row r="25" spans="1:9" hidden="1" outlineLevel="1" x14ac:dyDescent="0.25">
      <c r="A25" s="59"/>
      <c r="B25" s="82" t="s">
        <v>204</v>
      </c>
      <c r="C25" s="84" t="s">
        <v>222</v>
      </c>
      <c r="D25" s="60" t="s">
        <v>202</v>
      </c>
      <c r="E25" s="59"/>
      <c r="F25" s="59"/>
      <c r="G25" s="157">
        <f>(BS!B30-BS!B29)/BS!B37</f>
        <v>9461.8333333333339</v>
      </c>
      <c r="H25" s="157">
        <f>(BS!C30-BS!C29)/BS!C37</f>
        <v>7256.6166666666677</v>
      </c>
      <c r="I25" s="157">
        <f>(BS!D30-BS!D29)/BS!D37</f>
        <v>11500.811111111112</v>
      </c>
    </row>
    <row r="26" spans="1:9" hidden="1" outlineLevel="1" x14ac:dyDescent="0.25">
      <c r="A26" s="59"/>
      <c r="B26" s="82"/>
      <c r="C26" s="83" t="s">
        <v>203</v>
      </c>
      <c r="D26" s="60"/>
      <c r="E26" s="59"/>
      <c r="F26" s="59"/>
      <c r="G26" s="173"/>
      <c r="H26" s="173"/>
      <c r="I26" s="173"/>
    </row>
    <row r="27" spans="1:9" hidden="1" outlineLevel="1" x14ac:dyDescent="0.25">
      <c r="A27" s="59"/>
      <c r="B27" s="59"/>
      <c r="C27" s="59"/>
      <c r="D27" s="59"/>
      <c r="E27" s="59"/>
      <c r="F27" s="59"/>
      <c r="G27" s="173"/>
      <c r="H27" s="173"/>
      <c r="I27" s="173"/>
    </row>
    <row r="28" spans="1:9" hidden="1" outlineLevel="1" x14ac:dyDescent="0.25">
      <c r="A28" s="59"/>
      <c r="B28" s="59"/>
      <c r="C28" s="59"/>
      <c r="D28" s="59"/>
      <c r="E28" s="59"/>
      <c r="F28" s="59"/>
      <c r="G28" s="173"/>
      <c r="H28" s="173"/>
      <c r="I28" s="173"/>
    </row>
    <row r="29" spans="1:9" hidden="1" outlineLevel="1" x14ac:dyDescent="0.25">
      <c r="A29" s="180" t="s">
        <v>214</v>
      </c>
      <c r="B29" s="59"/>
      <c r="C29" s="59"/>
      <c r="D29" s="59"/>
      <c r="E29" s="59"/>
      <c r="F29" s="59"/>
      <c r="G29" s="173"/>
      <c r="H29" s="173"/>
      <c r="I29" s="173"/>
    </row>
    <row r="30" spans="1:9" hidden="1" outlineLevel="1" x14ac:dyDescent="0.25">
      <c r="A30" s="59"/>
      <c r="B30" s="59"/>
      <c r="C30" s="59"/>
      <c r="D30" s="59"/>
      <c r="E30" s="59"/>
      <c r="F30" s="59"/>
      <c r="G30" s="173"/>
      <c r="H30" s="173"/>
      <c r="I30" s="173"/>
    </row>
    <row r="31" spans="1:9" hidden="1" outlineLevel="1" x14ac:dyDescent="0.25">
      <c r="A31" s="59"/>
      <c r="B31" s="82" t="s">
        <v>205</v>
      </c>
      <c r="C31" s="84" t="s">
        <v>206</v>
      </c>
      <c r="D31" s="60" t="s">
        <v>202</v>
      </c>
      <c r="E31" s="59"/>
      <c r="F31" s="59"/>
      <c r="G31" s="157">
        <f>(BS!B36+BS!B49+BS!B51)/BS!B47</f>
        <v>2.0186163522012577</v>
      </c>
      <c r="H31" s="157">
        <f>(BS!C36+BS!C49+BS!C51)/BS!C47</f>
        <v>0.64329334933832849</v>
      </c>
      <c r="I31" s="157">
        <f>(BS!D36+BS!D49+BS!D51)/BS!D47</f>
        <v>5.7286242486087136E-4</v>
      </c>
    </row>
    <row r="32" spans="1:9" hidden="1" outlineLevel="1" x14ac:dyDescent="0.25">
      <c r="A32" s="59"/>
      <c r="B32" s="82"/>
      <c r="C32" s="83" t="s">
        <v>207</v>
      </c>
      <c r="D32" s="60"/>
      <c r="E32" s="59"/>
      <c r="F32" s="59"/>
      <c r="G32" s="173"/>
      <c r="H32" s="173"/>
      <c r="I32" s="173"/>
    </row>
    <row r="33" spans="1:9" hidden="1" outlineLevel="1" x14ac:dyDescent="0.25">
      <c r="A33" s="59"/>
      <c r="B33" s="59"/>
      <c r="C33" s="59"/>
      <c r="D33" s="59"/>
      <c r="E33" s="59"/>
      <c r="F33" s="59"/>
      <c r="G33" s="173"/>
      <c r="H33" s="173"/>
      <c r="I33" s="173"/>
    </row>
    <row r="34" spans="1:9" hidden="1" outlineLevel="1" x14ac:dyDescent="0.25">
      <c r="A34" s="59"/>
      <c r="B34" s="82" t="s">
        <v>208</v>
      </c>
      <c r="C34" s="84" t="s">
        <v>221</v>
      </c>
      <c r="D34" s="60"/>
      <c r="E34" s="59"/>
      <c r="F34" s="59"/>
      <c r="G34" s="157">
        <f>ProfitLoss!B47/ProfitLoss!B48</f>
        <v>2799.1428571428569</v>
      </c>
      <c r="H34" s="157">
        <f>ProfitLoss!C47/ProfitLoss!C48</f>
        <v>3618.8194444444443</v>
      </c>
      <c r="I34" s="157">
        <f>ProfitLoss!D47/ProfitLoss!D48</f>
        <v>14342.880658436216</v>
      </c>
    </row>
    <row r="35" spans="1:9" hidden="1" outlineLevel="1" x14ac:dyDescent="0.25">
      <c r="A35" s="59"/>
      <c r="B35" s="82"/>
      <c r="C35" s="83" t="s">
        <v>209</v>
      </c>
      <c r="D35" s="60"/>
      <c r="E35" s="59"/>
      <c r="F35" s="59"/>
      <c r="G35" s="173"/>
      <c r="H35" s="173"/>
      <c r="I35" s="173"/>
    </row>
    <row r="36" spans="1:9" hidden="1" outlineLevel="1" x14ac:dyDescent="0.25">
      <c r="A36" s="59"/>
      <c r="B36" s="59"/>
      <c r="C36" s="59"/>
      <c r="D36" s="59"/>
      <c r="E36" s="59"/>
      <c r="F36" s="59"/>
      <c r="G36" s="173"/>
      <c r="H36" s="173"/>
      <c r="I36" s="173"/>
    </row>
    <row r="37" spans="1:9" hidden="1" outlineLevel="1" x14ac:dyDescent="0.25">
      <c r="A37" s="59"/>
      <c r="B37" s="59"/>
      <c r="C37" s="59"/>
      <c r="D37" s="59"/>
      <c r="E37" s="59"/>
      <c r="F37" s="59"/>
      <c r="G37" s="173"/>
      <c r="H37" s="173"/>
      <c r="I37" s="173"/>
    </row>
    <row r="38" spans="1:9" hidden="1" outlineLevel="1" x14ac:dyDescent="0.25">
      <c r="A38" s="180" t="s">
        <v>215</v>
      </c>
      <c r="B38" s="59"/>
      <c r="C38" s="59"/>
      <c r="D38" s="59"/>
      <c r="E38" s="59"/>
      <c r="F38" s="59"/>
      <c r="G38" s="173"/>
      <c r="H38" s="173"/>
      <c r="I38" s="173"/>
    </row>
    <row r="39" spans="1:9" hidden="1" outlineLevel="1" x14ac:dyDescent="0.25">
      <c r="A39" s="59"/>
      <c r="B39" s="59"/>
      <c r="C39" s="59"/>
      <c r="D39" s="59"/>
      <c r="E39" s="59"/>
      <c r="F39" s="59"/>
      <c r="G39" s="173"/>
      <c r="H39" s="173"/>
      <c r="I39" s="173"/>
    </row>
    <row r="40" spans="1:9" hidden="1" outlineLevel="1" x14ac:dyDescent="0.25">
      <c r="A40" s="59"/>
      <c r="B40" s="82" t="s">
        <v>210</v>
      </c>
      <c r="C40" s="89" t="s">
        <v>223</v>
      </c>
      <c r="D40" s="60"/>
      <c r="E40" s="59"/>
      <c r="F40" s="59"/>
      <c r="G40" s="159">
        <f>ProfitLoss!B54/BS!B44</f>
        <v>65.290000000000006</v>
      </c>
      <c r="H40" s="159">
        <f>ProfitLoss!C54/BS!C44</f>
        <v>115.77022222222222</v>
      </c>
      <c r="I40" s="159">
        <f>ProfitLoss!D54/BS!D44</f>
        <v>516.30770370370374</v>
      </c>
    </row>
    <row r="41" spans="1:9" hidden="1" outlineLevel="1" x14ac:dyDescent="0.25">
      <c r="A41" s="59"/>
      <c r="B41" s="60"/>
      <c r="C41" s="90" t="s">
        <v>211</v>
      </c>
      <c r="D41" s="60"/>
      <c r="E41" s="59"/>
      <c r="F41" s="59"/>
      <c r="G41" s="173"/>
      <c r="H41" s="173"/>
      <c r="I41" s="173"/>
    </row>
    <row r="42" spans="1:9" hidden="1" outlineLevel="1" x14ac:dyDescent="0.25">
      <c r="A42" s="59"/>
      <c r="B42" s="59"/>
      <c r="C42" s="59"/>
      <c r="D42" s="59"/>
      <c r="E42" s="59"/>
      <c r="F42" s="59"/>
      <c r="G42" s="173"/>
      <c r="H42" s="173"/>
      <c r="I42" s="173"/>
    </row>
    <row r="43" spans="1:9" hidden="1" outlineLevel="1" x14ac:dyDescent="0.25">
      <c r="A43" s="59"/>
      <c r="B43" s="85" t="s">
        <v>188</v>
      </c>
      <c r="C43" s="91" t="s">
        <v>216</v>
      </c>
      <c r="D43" s="60"/>
      <c r="E43" s="59"/>
      <c r="F43" s="59"/>
      <c r="G43" s="172">
        <f>ProfitLoss!B54/BS!B47</f>
        <v>0.9855094339622642</v>
      </c>
      <c r="H43" s="172">
        <f>ProfitLoss!C54/BS!C47</f>
        <v>0.63616925404592195</v>
      </c>
      <c r="I43" s="172">
        <f>ProfitLoss!D54/BS!D47</f>
        <v>0.73943320779513</v>
      </c>
    </row>
    <row r="44" spans="1:9" hidden="1" outlineLevel="1" x14ac:dyDescent="0.25">
      <c r="A44" s="59"/>
      <c r="B44" s="87"/>
      <c r="C44" s="92" t="s">
        <v>224</v>
      </c>
      <c r="D44" s="60"/>
      <c r="E44" s="59"/>
      <c r="F44" s="59"/>
      <c r="G44" s="173"/>
      <c r="H44" s="173"/>
      <c r="I44" s="173"/>
    </row>
    <row r="45" spans="1:9" hidden="1" outlineLevel="1" x14ac:dyDescent="0.25">
      <c r="A45" s="59"/>
      <c r="B45" s="63"/>
      <c r="C45" s="64"/>
      <c r="D45" s="59"/>
      <c r="E45" s="59"/>
      <c r="F45" s="59"/>
      <c r="G45" s="173"/>
      <c r="H45" s="173"/>
      <c r="I45" s="173"/>
    </row>
    <row r="46" spans="1:9" hidden="1" outlineLevel="1" x14ac:dyDescent="0.25">
      <c r="A46" s="59"/>
      <c r="B46" s="85" t="s">
        <v>190</v>
      </c>
      <c r="C46" s="86" t="s">
        <v>218</v>
      </c>
      <c r="D46" s="60"/>
      <c r="E46" s="59"/>
      <c r="F46" s="59"/>
      <c r="G46" s="159">
        <f>ProfitLoss!B54/ProfitLoss!B55</f>
        <v>1632.25</v>
      </c>
      <c r="H46" s="159">
        <f>ProfitLoss!C54/ProfitLoss!C55</f>
        <v>2894.2555555555555</v>
      </c>
      <c r="I46" s="159">
        <f>ProfitLoss!D54/ProfitLoss!D55</f>
        <v>12907.692592592593</v>
      </c>
    </row>
    <row r="47" spans="1:9" hidden="1" outlineLevel="1" x14ac:dyDescent="0.25">
      <c r="A47" s="59"/>
      <c r="B47" s="87"/>
      <c r="C47" s="93" t="s">
        <v>217</v>
      </c>
      <c r="D47" s="60"/>
      <c r="E47" s="59"/>
      <c r="F47" s="59"/>
      <c r="G47" s="173"/>
      <c r="H47" s="173"/>
      <c r="I47" s="173"/>
    </row>
    <row r="48" spans="1:9" hidden="1" outlineLevel="1" x14ac:dyDescent="0.25">
      <c r="A48" s="59"/>
      <c r="B48" s="59"/>
      <c r="C48" s="59"/>
      <c r="D48" s="59"/>
      <c r="E48" s="59"/>
      <c r="F48" s="59"/>
      <c r="G48" s="173"/>
      <c r="H48" s="173"/>
      <c r="I48" s="173"/>
    </row>
    <row r="49" spans="1:9" hidden="1" outlineLevel="1" x14ac:dyDescent="0.25">
      <c r="A49" s="59"/>
      <c r="B49" s="60" t="s">
        <v>280</v>
      </c>
      <c r="C49" s="84" t="s">
        <v>225</v>
      </c>
      <c r="D49" s="60"/>
      <c r="E49" s="59"/>
      <c r="F49" s="59"/>
      <c r="G49" s="172">
        <f>ProfitLoss!B43/BS!B53</f>
        <v>0.33576131344278692</v>
      </c>
      <c r="H49" s="172">
        <f>ProfitLoss!C43/BS!C53</f>
        <v>0.39574618918920934</v>
      </c>
      <c r="I49" s="172">
        <f>ProfitLoss!D43/BS!D53</f>
        <v>0.74330238077844968</v>
      </c>
    </row>
    <row r="50" spans="1:9" hidden="1" outlineLevel="1" x14ac:dyDescent="0.25">
      <c r="A50" s="59"/>
      <c r="B50" s="60"/>
      <c r="C50" s="83" t="s">
        <v>281</v>
      </c>
      <c r="D50" s="60"/>
      <c r="E50" s="59"/>
      <c r="F50" s="59"/>
      <c r="G50" s="173"/>
      <c r="H50" s="173"/>
      <c r="I50" s="173"/>
    </row>
    <row r="51" spans="1:9" ht="13.8" hidden="1" outlineLevel="1" thickBot="1" x14ac:dyDescent="0.3">
      <c r="A51" s="59"/>
      <c r="B51" s="59"/>
      <c r="C51" s="59"/>
      <c r="D51" s="59"/>
      <c r="E51" s="59"/>
      <c r="F51" s="59"/>
      <c r="G51" s="59"/>
      <c r="H51" s="59"/>
      <c r="I51" s="59"/>
    </row>
    <row r="52" spans="1:9" ht="13.8" hidden="1" outlineLevel="1" thickBot="1" x14ac:dyDescent="0.3">
      <c r="A52" s="59"/>
      <c r="B52" s="59"/>
      <c r="C52" s="65" t="s">
        <v>30</v>
      </c>
      <c r="D52" s="66"/>
      <c r="E52" s="66"/>
      <c r="F52" s="156">
        <f>SUM(G52:I52)</f>
        <v>600</v>
      </c>
      <c r="G52" s="68">
        <f>'Financial Summary'!B9</f>
        <v>100</v>
      </c>
      <c r="H52" s="68">
        <f>'Financial Summary'!C9</f>
        <v>200</v>
      </c>
      <c r="I52" s="68">
        <f>'Financial Summary'!D9</f>
        <v>300</v>
      </c>
    </row>
    <row r="53" spans="1:9" ht="13.8" hidden="1" outlineLevel="1" thickBot="1" x14ac:dyDescent="0.3">
      <c r="A53" s="59"/>
      <c r="B53" s="59"/>
      <c r="C53" s="69" t="s">
        <v>274</v>
      </c>
      <c r="D53" s="70"/>
      <c r="E53" s="70"/>
      <c r="F53" s="174">
        <f>SUM(G53:I53)</f>
        <v>420</v>
      </c>
      <c r="G53" s="68">
        <f>'Financial Summary'!B20</f>
        <v>70</v>
      </c>
      <c r="H53" s="68">
        <f>'Financial Summary'!C20</f>
        <v>140</v>
      </c>
      <c r="I53" s="68">
        <f>'Financial Summary'!D20</f>
        <v>210</v>
      </c>
    </row>
    <row r="54" spans="1:9" ht="13.8" hidden="1" outlineLevel="1" thickBot="1" x14ac:dyDescent="0.3">
      <c r="A54" s="59"/>
      <c r="B54" s="59"/>
      <c r="C54" s="69" t="s">
        <v>275</v>
      </c>
      <c r="D54" s="70"/>
      <c r="E54" s="70"/>
      <c r="F54" s="175">
        <f>F53/F52</f>
        <v>0.7</v>
      </c>
      <c r="G54" s="68"/>
      <c r="H54" s="68"/>
      <c r="I54" s="68"/>
    </row>
    <row r="55" spans="1:9" ht="13.8" hidden="1" outlineLevel="1" thickBot="1" x14ac:dyDescent="0.3">
      <c r="A55" s="59"/>
      <c r="B55" s="59"/>
      <c r="C55" s="69" t="s">
        <v>276</v>
      </c>
      <c r="D55" s="70"/>
      <c r="E55" s="70"/>
      <c r="F55" s="176">
        <f>SUM(ProfitLoss!B50:D50)/0.28</f>
        <v>124529.98677248677</v>
      </c>
      <c r="G55" s="68"/>
      <c r="H55" s="68"/>
      <c r="I55" s="68"/>
    </row>
    <row r="56" spans="1:9" ht="13.8" hidden="1" outlineLevel="1" thickBot="1" x14ac:dyDescent="0.3">
      <c r="A56" s="59"/>
      <c r="B56" s="59"/>
      <c r="C56" s="69" t="s">
        <v>277</v>
      </c>
      <c r="D56" s="70"/>
      <c r="E56" s="70"/>
      <c r="F56" s="174">
        <f>SUM(G56:I56)/3</f>
        <v>120</v>
      </c>
      <c r="G56" s="68">
        <f>ProfitLoss!B28+ProfitLoss!B41</f>
        <v>76</v>
      </c>
      <c r="H56" s="68">
        <f>ProfitLoss!C28+ProfitLoss!C41</f>
        <v>116</v>
      </c>
      <c r="I56" s="68">
        <f>ProfitLoss!D28+ProfitLoss!D41</f>
        <v>168</v>
      </c>
    </row>
    <row r="57" spans="1:9" ht="13.8" hidden="1" outlineLevel="1" thickBot="1" x14ac:dyDescent="0.3">
      <c r="A57" s="59"/>
      <c r="B57" s="59"/>
      <c r="C57" s="69" t="s">
        <v>278</v>
      </c>
      <c r="D57" s="70"/>
      <c r="E57" s="70"/>
      <c r="F57" s="174">
        <f>SUM(G57:I57)/3</f>
        <v>206.66666666666666</v>
      </c>
      <c r="G57" s="68">
        <f>-CFS!B16+'Financial Summary'!B70+'Financial Summary'!B76+'Financial Summary'!B81</f>
        <v>520</v>
      </c>
      <c r="H57" s="68">
        <f>-CFS!C16+'Financial Summary'!C70+'Financial Summary'!C76+'Financial Summary'!C81</f>
        <v>40</v>
      </c>
      <c r="I57" s="68">
        <f>-CFS!D16+'Financial Summary'!D70+'Financial Summary'!D76+'Financial Summary'!D81</f>
        <v>60</v>
      </c>
    </row>
    <row r="58" spans="1:9" ht="13.8" hidden="1" outlineLevel="1" thickBot="1" x14ac:dyDescent="0.3">
      <c r="A58" s="59"/>
      <c r="B58" s="59"/>
      <c r="C58" s="69" t="s">
        <v>279</v>
      </c>
      <c r="D58" s="70"/>
      <c r="E58" s="70"/>
      <c r="F58" s="174">
        <f>SUM(G58:I58)</f>
        <v>460</v>
      </c>
      <c r="G58" s="68">
        <f>'Financial Summary'!B8</f>
        <v>90</v>
      </c>
      <c r="H58" s="68">
        <f>'Financial Summary'!C8</f>
        <v>160</v>
      </c>
      <c r="I58" s="68">
        <f>'Financial Summary'!D8</f>
        <v>210</v>
      </c>
    </row>
    <row r="59" spans="1:9" hidden="1" outlineLevel="1" x14ac:dyDescent="0.25">
      <c r="A59" s="59"/>
      <c r="B59" s="59"/>
      <c r="C59" s="59"/>
      <c r="D59" s="59"/>
      <c r="E59" s="59"/>
      <c r="F59" s="59"/>
      <c r="G59" s="59"/>
      <c r="H59" s="59"/>
      <c r="I59" s="59"/>
    </row>
    <row r="60" spans="1:9" hidden="1" outlineLevel="1" x14ac:dyDescent="0.25">
      <c r="A60" s="59"/>
      <c r="B60" s="59"/>
      <c r="C60" s="59"/>
      <c r="D60" s="59"/>
      <c r="E60" s="59"/>
      <c r="F60" s="59"/>
      <c r="G60" s="59"/>
      <c r="H60" s="59"/>
      <c r="I60" s="59"/>
    </row>
    <row r="61" spans="1:9" hidden="1" outlineLevel="1" x14ac:dyDescent="0.25">
      <c r="A61" s="59"/>
      <c r="B61" s="71" t="s">
        <v>175</v>
      </c>
      <c r="C61" s="71" t="s">
        <v>176</v>
      </c>
      <c r="D61" s="72"/>
      <c r="E61" s="59"/>
      <c r="F61" s="59"/>
      <c r="G61" s="59"/>
      <c r="H61" s="59"/>
      <c r="I61" s="59"/>
    </row>
    <row r="62" spans="1:9" hidden="1" outlineLevel="1" x14ac:dyDescent="0.25">
      <c r="A62" s="59"/>
      <c r="B62" s="73" t="s">
        <v>175</v>
      </c>
      <c r="C62" s="74" t="s">
        <v>177</v>
      </c>
      <c r="D62" s="59"/>
      <c r="E62" s="59"/>
      <c r="F62" s="59"/>
      <c r="G62" s="59"/>
      <c r="H62" s="59"/>
      <c r="I62" s="59"/>
    </row>
    <row r="63" spans="1:9" hidden="1" outlineLevel="1" x14ac:dyDescent="0.25">
      <c r="A63" s="59"/>
      <c r="B63" s="75" t="s">
        <v>178</v>
      </c>
      <c r="C63" s="76" t="s">
        <v>179</v>
      </c>
      <c r="D63" s="59"/>
      <c r="E63" s="59"/>
      <c r="F63" s="59"/>
      <c r="G63" s="59"/>
      <c r="H63" s="59"/>
      <c r="I63" s="59"/>
    </row>
    <row r="64" spans="1:9" hidden="1" outlineLevel="1" x14ac:dyDescent="0.25">
      <c r="A64" s="59"/>
      <c r="B64" s="75" t="s">
        <v>180</v>
      </c>
      <c r="C64" s="76" t="s">
        <v>181</v>
      </c>
      <c r="D64" s="59"/>
      <c r="E64" s="59"/>
      <c r="F64" s="59"/>
      <c r="G64" s="59"/>
      <c r="H64" s="59"/>
      <c r="I64" s="59"/>
    </row>
    <row r="65" spans="1:15" hidden="1" outlineLevel="1" x14ac:dyDescent="0.25">
      <c r="A65" s="59"/>
      <c r="B65" s="75" t="s">
        <v>182</v>
      </c>
      <c r="C65" s="76" t="s">
        <v>183</v>
      </c>
      <c r="D65" s="59"/>
      <c r="E65" s="59"/>
      <c r="F65" s="59"/>
      <c r="G65" s="59"/>
      <c r="H65" s="59"/>
      <c r="I65" s="59"/>
    </row>
    <row r="66" spans="1:15" hidden="1" outlineLevel="1" x14ac:dyDescent="0.25">
      <c r="A66" s="59"/>
      <c r="B66" s="75" t="s">
        <v>184</v>
      </c>
      <c r="C66" s="76" t="s">
        <v>185</v>
      </c>
      <c r="D66" s="59"/>
      <c r="E66" s="59"/>
      <c r="F66" s="59"/>
      <c r="G66" s="59"/>
      <c r="H66" s="59"/>
      <c r="I66" s="59"/>
    </row>
    <row r="67" spans="1:15" hidden="1" outlineLevel="1" x14ac:dyDescent="0.25">
      <c r="A67" s="59"/>
      <c r="B67" s="75" t="s">
        <v>186</v>
      </c>
      <c r="C67" s="76" t="s">
        <v>187</v>
      </c>
      <c r="D67" s="59"/>
      <c r="E67" s="59"/>
      <c r="F67" s="59"/>
      <c r="G67" s="59"/>
      <c r="H67" s="59"/>
      <c r="I67" s="59"/>
    </row>
    <row r="68" spans="1:15" hidden="1" outlineLevel="1" x14ac:dyDescent="0.25">
      <c r="A68" s="59"/>
      <c r="B68" s="75" t="s">
        <v>188</v>
      </c>
      <c r="C68" s="76" t="s">
        <v>189</v>
      </c>
      <c r="D68" s="59"/>
      <c r="E68" s="59"/>
      <c r="F68" s="59"/>
      <c r="G68" s="59"/>
      <c r="H68" s="59"/>
      <c r="I68" s="59"/>
    </row>
    <row r="69" spans="1:15" hidden="1" outlineLevel="1" x14ac:dyDescent="0.25">
      <c r="A69" s="59"/>
      <c r="B69" s="77" t="s">
        <v>190</v>
      </c>
      <c r="C69" s="78" t="s">
        <v>191</v>
      </c>
      <c r="D69" s="59"/>
      <c r="E69" s="59"/>
      <c r="F69" s="59"/>
      <c r="G69" s="59"/>
      <c r="H69" s="59"/>
      <c r="I69" s="59"/>
    </row>
    <row r="70" spans="1:15" hidden="1" outlineLevel="1" x14ac:dyDescent="0.25">
      <c r="A70" s="59"/>
      <c r="B70" s="59"/>
      <c r="C70" s="59"/>
      <c r="D70" s="59"/>
      <c r="E70" s="59"/>
      <c r="F70" s="59"/>
      <c r="G70" s="59"/>
      <c r="H70" s="59"/>
      <c r="I70" s="59"/>
    </row>
    <row r="71" spans="1:15" collapsed="1" x14ac:dyDescent="0.25"/>
    <row r="72" spans="1:15" x14ac:dyDescent="0.25">
      <c r="A72" s="5" t="s">
        <v>117</v>
      </c>
    </row>
    <row r="74" spans="1:15" x14ac:dyDescent="0.25">
      <c r="A74" s="57">
        <v>1</v>
      </c>
      <c r="B74" s="127"/>
      <c r="C74" s="196"/>
      <c r="D74" s="197"/>
      <c r="E74" s="197"/>
      <c r="F74" s="197"/>
      <c r="G74" s="197"/>
      <c r="H74" s="197"/>
      <c r="I74" s="187"/>
      <c r="J74" s="187"/>
      <c r="K74" s="187"/>
      <c r="L74" s="187"/>
      <c r="M74" s="186"/>
      <c r="N74" s="185"/>
      <c r="O74" s="185"/>
    </row>
    <row r="75" spans="1:15" x14ac:dyDescent="0.25">
      <c r="A75" s="57">
        <v>2</v>
      </c>
      <c r="B75" s="127"/>
      <c r="C75" s="196"/>
      <c r="D75" s="197"/>
      <c r="E75" s="197"/>
      <c r="F75" s="197"/>
      <c r="G75" s="197"/>
      <c r="H75" s="197"/>
      <c r="I75" s="187"/>
      <c r="J75" s="187"/>
      <c r="K75" s="187"/>
      <c r="L75" s="187"/>
      <c r="M75" s="186"/>
      <c r="N75" s="185"/>
      <c r="O75" s="185"/>
    </row>
    <row r="76" spans="1:15" x14ac:dyDescent="0.25">
      <c r="A76" s="57">
        <v>3</v>
      </c>
      <c r="B76" s="127"/>
      <c r="C76" s="196"/>
      <c r="D76" s="197"/>
      <c r="E76" s="197"/>
      <c r="F76" s="197"/>
      <c r="G76" s="197"/>
      <c r="H76" s="197"/>
      <c r="I76" s="187"/>
      <c r="J76" s="187"/>
      <c r="K76" s="187"/>
      <c r="L76" s="187"/>
      <c r="M76" s="186"/>
      <c r="N76" s="185"/>
      <c r="O76" s="185"/>
    </row>
    <row r="77" spans="1:15" x14ac:dyDescent="0.25">
      <c r="A77" s="57">
        <v>4</v>
      </c>
      <c r="B77" s="127"/>
      <c r="C77" s="196"/>
      <c r="D77" s="197"/>
      <c r="E77" s="197"/>
      <c r="F77" s="197"/>
      <c r="G77" s="197"/>
      <c r="H77" s="197"/>
      <c r="I77" s="187"/>
      <c r="J77" s="187"/>
      <c r="K77" s="187"/>
      <c r="L77" s="187"/>
      <c r="M77" s="186"/>
      <c r="N77" s="185"/>
      <c r="O77" s="185"/>
    </row>
    <row r="78" spans="1:15" x14ac:dyDescent="0.25">
      <c r="A78" s="57">
        <v>5</v>
      </c>
      <c r="B78" s="127"/>
      <c r="C78" s="196"/>
      <c r="D78" s="197"/>
      <c r="E78" s="197"/>
      <c r="F78" s="197"/>
      <c r="G78" s="197"/>
      <c r="H78" s="197"/>
      <c r="I78" s="187"/>
      <c r="J78" s="187"/>
      <c r="K78" s="187"/>
      <c r="L78" s="187"/>
      <c r="M78" s="186"/>
      <c r="N78" s="185"/>
      <c r="O78" s="185"/>
    </row>
    <row r="79" spans="1:15" x14ac:dyDescent="0.25">
      <c r="A79" s="57">
        <v>6</v>
      </c>
      <c r="B79" s="127"/>
      <c r="C79" s="196"/>
      <c r="D79" s="197"/>
      <c r="E79" s="197"/>
      <c r="F79" s="197"/>
      <c r="G79" s="197"/>
      <c r="H79" s="197"/>
      <c r="I79" s="187"/>
      <c r="J79" s="187"/>
      <c r="K79" s="187"/>
      <c r="L79" s="187"/>
      <c r="M79" s="186"/>
      <c r="N79" s="185"/>
      <c r="O79" s="185"/>
    </row>
    <row r="80" spans="1:15" x14ac:dyDescent="0.25">
      <c r="A80" s="57">
        <v>7</v>
      </c>
      <c r="B80" s="127"/>
      <c r="C80" s="196"/>
      <c r="D80" s="197"/>
      <c r="E80" s="197"/>
      <c r="F80" s="197"/>
      <c r="G80" s="197"/>
      <c r="H80" s="197"/>
      <c r="I80" s="187"/>
      <c r="J80" s="187"/>
      <c r="K80" s="187"/>
      <c r="L80" s="187"/>
      <c r="M80" s="186"/>
      <c r="N80" s="185"/>
      <c r="O80" s="185"/>
    </row>
    <row r="81" spans="1:15" x14ac:dyDescent="0.25">
      <c r="A81" s="57"/>
      <c r="B81" s="127"/>
      <c r="C81" s="196"/>
      <c r="D81" s="197"/>
      <c r="E81" s="197"/>
      <c r="F81" s="197"/>
      <c r="G81" s="197"/>
      <c r="H81" s="197"/>
      <c r="I81" s="187"/>
      <c r="J81" s="187"/>
      <c r="K81" s="187"/>
      <c r="L81" s="187"/>
      <c r="M81" s="186"/>
      <c r="N81" s="185"/>
      <c r="O81" s="185"/>
    </row>
    <row r="82" spans="1:15" x14ac:dyDescent="0.25">
      <c r="A82" s="57"/>
      <c r="B82" s="127"/>
      <c r="C82" s="196"/>
      <c r="D82" s="197"/>
      <c r="E82" s="197"/>
      <c r="F82" s="197"/>
      <c r="G82" s="197"/>
      <c r="H82" s="197"/>
      <c r="I82" s="187"/>
      <c r="J82" s="187"/>
      <c r="K82" s="187"/>
      <c r="L82" s="187"/>
      <c r="M82" s="186"/>
      <c r="N82" s="185"/>
      <c r="O82" s="185"/>
    </row>
    <row r="83" spans="1:15" x14ac:dyDescent="0.25">
      <c r="A83" s="57"/>
      <c r="B83" s="127"/>
      <c r="C83" s="196"/>
      <c r="D83" s="197"/>
      <c r="E83" s="197"/>
      <c r="F83" s="197"/>
      <c r="G83" s="197"/>
      <c r="H83" s="197"/>
      <c r="I83" s="187"/>
      <c r="J83" s="187"/>
      <c r="K83" s="187"/>
      <c r="L83" s="187"/>
      <c r="M83" s="186"/>
      <c r="N83" s="185"/>
      <c r="O83" s="185"/>
    </row>
    <row r="84" spans="1:15" x14ac:dyDescent="0.25">
      <c r="A84" s="57"/>
      <c r="B84" s="127"/>
      <c r="C84" s="196"/>
      <c r="D84" s="197"/>
      <c r="E84" s="197"/>
      <c r="F84" s="197"/>
      <c r="G84" s="197"/>
      <c r="H84" s="197"/>
      <c r="I84" s="187"/>
      <c r="J84" s="187"/>
      <c r="K84" s="187"/>
      <c r="L84" s="187"/>
      <c r="M84" s="186"/>
      <c r="N84" s="185"/>
      <c r="O84" s="185"/>
    </row>
    <row r="85" spans="1:15" x14ac:dyDescent="0.25">
      <c r="A85" s="57"/>
      <c r="B85" s="127"/>
      <c r="C85" s="196"/>
      <c r="D85" s="197"/>
      <c r="E85" s="197"/>
      <c r="F85" s="197"/>
      <c r="G85" s="197"/>
      <c r="H85" s="197"/>
      <c r="I85" s="187"/>
      <c r="J85" s="187"/>
      <c r="K85" s="187"/>
      <c r="L85" s="187"/>
      <c r="M85" s="186"/>
      <c r="N85" s="185"/>
      <c r="O85" s="185"/>
    </row>
    <row r="86" spans="1:15" x14ac:dyDescent="0.25">
      <c r="A86" s="57"/>
      <c r="B86" s="127"/>
      <c r="C86" s="196"/>
      <c r="D86" s="197"/>
      <c r="E86" s="197"/>
      <c r="F86" s="197"/>
      <c r="G86" s="197"/>
      <c r="H86" s="197"/>
      <c r="I86" s="187"/>
      <c r="J86" s="187"/>
      <c r="K86" s="187"/>
      <c r="L86" s="187"/>
      <c r="M86" s="186"/>
      <c r="N86" s="185"/>
      <c r="O86" s="185"/>
    </row>
    <row r="87" spans="1:15" x14ac:dyDescent="0.25">
      <c r="A87" s="57"/>
      <c r="B87" s="127"/>
      <c r="C87" s="196"/>
      <c r="D87" s="197"/>
      <c r="E87" s="197"/>
      <c r="F87" s="197"/>
      <c r="G87" s="197"/>
      <c r="H87" s="197"/>
      <c r="I87" s="187"/>
      <c r="J87" s="187"/>
      <c r="K87" s="187"/>
      <c r="L87" s="187"/>
      <c r="M87" s="186"/>
      <c r="N87" s="185"/>
      <c r="O87" s="185"/>
    </row>
    <row r="88" spans="1:15" x14ac:dyDescent="0.25">
      <c r="A88" s="57"/>
      <c r="B88" s="127"/>
      <c r="C88" s="196"/>
      <c r="D88" s="197"/>
      <c r="E88" s="197"/>
      <c r="F88" s="197"/>
      <c r="G88" s="197"/>
      <c r="H88" s="197"/>
      <c r="I88" s="187"/>
      <c r="J88" s="187"/>
      <c r="K88" s="187"/>
      <c r="L88" s="187"/>
      <c r="M88" s="186"/>
      <c r="N88" s="185"/>
      <c r="O88" s="185"/>
    </row>
    <row r="89" spans="1:15" x14ac:dyDescent="0.25">
      <c r="A89" s="57"/>
      <c r="B89" s="127"/>
      <c r="C89" s="196"/>
      <c r="D89" s="197"/>
      <c r="E89" s="197"/>
      <c r="F89" s="197"/>
      <c r="G89" s="197"/>
      <c r="H89" s="197"/>
      <c r="I89" s="187"/>
      <c r="J89" s="187"/>
      <c r="K89" s="187"/>
      <c r="L89" s="187"/>
      <c r="M89" s="186"/>
      <c r="N89" s="185"/>
      <c r="O89" s="185"/>
    </row>
    <row r="90" spans="1:15" x14ac:dyDescent="0.25">
      <c r="A90" s="57"/>
      <c r="B90" s="127"/>
      <c r="C90" s="196"/>
      <c r="D90" s="197"/>
      <c r="E90" s="197"/>
      <c r="F90" s="197"/>
      <c r="G90" s="197"/>
      <c r="H90" s="197"/>
      <c r="I90" s="187"/>
      <c r="J90" s="187"/>
      <c r="K90" s="187"/>
      <c r="L90" s="187"/>
      <c r="M90" s="186"/>
      <c r="N90" s="185"/>
      <c r="O90" s="185"/>
    </row>
    <row r="91" spans="1:15" x14ac:dyDescent="0.25">
      <c r="A91" s="57"/>
      <c r="B91" s="127"/>
      <c r="C91" s="196"/>
      <c r="D91" s="197"/>
      <c r="E91" s="197"/>
      <c r="F91" s="197"/>
      <c r="G91" s="197"/>
      <c r="H91" s="197"/>
      <c r="I91" s="187"/>
      <c r="J91" s="187"/>
      <c r="K91" s="187"/>
      <c r="L91" s="187"/>
      <c r="M91" s="186"/>
      <c r="N91" s="185"/>
      <c r="O91" s="185"/>
    </row>
    <row r="92" spans="1:15" x14ac:dyDescent="0.25">
      <c r="A92" s="57"/>
      <c r="B92" s="127"/>
      <c r="C92" s="196"/>
      <c r="D92" s="197"/>
      <c r="E92" s="197"/>
      <c r="F92" s="197"/>
      <c r="G92" s="197"/>
      <c r="H92" s="197"/>
      <c r="I92" s="187"/>
      <c r="J92" s="187"/>
      <c r="K92" s="187"/>
      <c r="L92" s="187"/>
      <c r="M92" s="186"/>
      <c r="N92" s="185"/>
      <c r="O92" s="185"/>
    </row>
    <row r="93" spans="1:15" x14ac:dyDescent="0.25">
      <c r="A93" s="57"/>
      <c r="B93" s="127"/>
      <c r="C93" s="196"/>
      <c r="D93" s="197"/>
      <c r="E93" s="197"/>
      <c r="F93" s="197"/>
      <c r="G93" s="197"/>
      <c r="H93" s="197"/>
      <c r="I93" s="187"/>
      <c r="J93" s="187"/>
      <c r="K93" s="187"/>
      <c r="L93" s="187"/>
      <c r="M93" s="186"/>
      <c r="N93" s="185"/>
      <c r="O93" s="185"/>
    </row>
    <row r="94" spans="1:15" x14ac:dyDescent="0.25">
      <c r="A94" s="57"/>
      <c r="B94" s="127"/>
      <c r="C94" s="196"/>
      <c r="D94" s="197"/>
      <c r="E94" s="197"/>
      <c r="F94" s="197"/>
      <c r="G94" s="197"/>
      <c r="H94" s="197"/>
      <c r="I94" s="187"/>
      <c r="J94" s="187"/>
      <c r="K94" s="187"/>
      <c r="L94" s="187"/>
      <c r="M94" s="186"/>
      <c r="N94" s="185"/>
      <c r="O94" s="185"/>
    </row>
    <row r="95" spans="1:15" x14ac:dyDescent="0.25">
      <c r="A95" s="57"/>
      <c r="B95" s="127"/>
      <c r="C95" s="196"/>
      <c r="D95" s="197"/>
      <c r="E95" s="197"/>
      <c r="F95" s="197"/>
      <c r="G95" s="197"/>
      <c r="H95" s="197"/>
      <c r="I95" s="187"/>
      <c r="J95" s="187"/>
      <c r="K95" s="187"/>
      <c r="L95" s="187"/>
      <c r="M95" s="186"/>
      <c r="N95" s="185"/>
      <c r="O95" s="185"/>
    </row>
    <row r="97" spans="1:1" ht="13.8" x14ac:dyDescent="0.3">
      <c r="A97" s="58" t="s">
        <v>118</v>
      </c>
    </row>
  </sheetData>
  <mergeCells count="22">
    <mergeCell ref="C88:H88"/>
    <mergeCell ref="C89:H89"/>
    <mergeCell ref="C90:H90"/>
    <mergeCell ref="C91:H91"/>
    <mergeCell ref="C92:H92"/>
    <mergeCell ref="C93:H93"/>
    <mergeCell ref="C82:H82"/>
    <mergeCell ref="C83:H83"/>
    <mergeCell ref="C84:H84"/>
    <mergeCell ref="C85:H85"/>
    <mergeCell ref="C86:H86"/>
    <mergeCell ref="C87:H87"/>
    <mergeCell ref="C94:H94"/>
    <mergeCell ref="C95:H95"/>
    <mergeCell ref="C74:H74"/>
    <mergeCell ref="C75:H75"/>
    <mergeCell ref="C76:H76"/>
    <mergeCell ref="C77:H77"/>
    <mergeCell ref="C78:H78"/>
    <mergeCell ref="C79:H79"/>
    <mergeCell ref="C80:H80"/>
    <mergeCell ref="C81:H81"/>
  </mergeCells>
  <phoneticPr fontId="0" type="noConversion"/>
  <printOptions horizontalCentered="1"/>
  <pageMargins left="0.25" right="0.25" top="1" bottom="0.5" header="0.5" footer="0.5"/>
  <pageSetup paperSize="9" scale="90" orientation="portrait" r:id="rId1"/>
  <headerFooter alignWithMargins="0">
    <oddFooter>&amp;L&amp;A / &amp;F&amp;CPrinted on &amp;D at &amp;T&amp;R&amp;P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Instructions</vt:lpstr>
      <vt:lpstr>Assessment Report</vt:lpstr>
      <vt:lpstr>Financial Summary</vt:lpstr>
      <vt:lpstr>ProfitLoss</vt:lpstr>
      <vt:lpstr>BS</vt:lpstr>
      <vt:lpstr>CFS</vt:lpstr>
      <vt:lpstr>Notes 2</vt:lpstr>
      <vt:lpstr>Notes</vt:lpstr>
      <vt:lpstr>'Assessment Report'!Print_Area</vt:lpstr>
      <vt:lpstr>'Financial Summary'!Print_Area</vt:lpstr>
      <vt:lpstr>Instructions!Print_Area</vt:lpstr>
      <vt:lpstr>Notes!Print_Area</vt:lpstr>
      <vt:lpstr>'Notes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MSC Financials</dc:title>
  <dc:subject>Financial Projection</dc:subject>
  <dc:creator>Mohd Zaffri Basir</dc:creator>
  <cp:keywords>Finance</cp:keywords>
  <dc:description>Given to Anil for CRM PhaseII. Updated comments and notes for the user, but no change in the format and items.</dc:description>
  <cp:lastModifiedBy>Aniket Gupta</cp:lastModifiedBy>
  <cp:revision>1</cp:revision>
  <cp:lastPrinted>2002-11-13T07:49:05Z</cp:lastPrinted>
  <dcterms:created xsi:type="dcterms:W3CDTF">2000-08-18T01:29:04Z</dcterms:created>
  <dcterms:modified xsi:type="dcterms:W3CDTF">2024-02-03T22:14:44Z</dcterms:modified>
  <cp:category>Finance</cp:category>
</cp:coreProperties>
</file>