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EEC11957-4474-4108-9201-B6C7E4CF8874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  <c r="K12" i="1"/>
  <c r="L12" i="1"/>
  <c r="I14" i="1"/>
  <c r="J14" i="1"/>
  <c r="K14" i="1"/>
  <c r="L14" i="1"/>
  <c r="I21" i="1"/>
  <c r="L21" i="1"/>
  <c r="I26" i="1"/>
  <c r="I105" i="1" s="1"/>
  <c r="I106" i="1" s="1"/>
  <c r="J26" i="1"/>
  <c r="K26" i="1"/>
  <c r="L26" i="1"/>
  <c r="I44" i="1"/>
  <c r="J44" i="1"/>
  <c r="K44" i="1"/>
  <c r="O44" i="1"/>
  <c r="I62" i="1"/>
  <c r="L62" i="1"/>
  <c r="I68" i="1"/>
  <c r="J68" i="1"/>
  <c r="L68" i="1"/>
  <c r="I84" i="1"/>
  <c r="J84" i="1"/>
  <c r="L84" i="1"/>
  <c r="N84" i="1"/>
  <c r="I87" i="1"/>
  <c r="I108" i="1" s="1"/>
  <c r="K87" i="1"/>
  <c r="L87" i="1"/>
  <c r="I91" i="1"/>
  <c r="J91" i="1"/>
  <c r="K91" i="1"/>
  <c r="L91" i="1"/>
  <c r="I95" i="1"/>
  <c r="L95" i="1"/>
  <c r="O95" i="1"/>
  <c r="I97" i="1"/>
  <c r="J97" i="1"/>
  <c r="L97" i="1"/>
  <c r="N97" i="1"/>
  <c r="O97" i="1"/>
  <c r="I111" i="1"/>
</calcChain>
</file>

<file path=xl/comments1.xml><?xml version="1.0" encoding="utf-8"?>
<comments xmlns="http://schemas.openxmlformats.org/spreadsheetml/2006/main">
  <authors>
    <author>Hugh Macdermid</author>
  </authors>
  <commentList>
    <comment ref="V10" authorId="0" shapeId="0">
      <text>
        <r>
          <rPr>
            <b/>
            <sz val="8"/>
            <color indexed="81"/>
            <rFont val="Tahoma"/>
          </rPr>
          <t>Hugh Macdermid:</t>
        </r>
        <r>
          <rPr>
            <sz val="8"/>
            <color indexed="81"/>
            <rFont val="Tahoma"/>
          </rPr>
          <t xml:space="preserve">
Non exectutive director
Former Pres, CEO of Clarica. Compensation information not available.</t>
        </r>
      </text>
    </comment>
  </commentList>
</comments>
</file>

<file path=xl/sharedStrings.xml><?xml version="1.0" encoding="utf-8"?>
<sst xmlns="http://schemas.openxmlformats.org/spreadsheetml/2006/main" count="397" uniqueCount="240">
  <si>
    <t xml:space="preserve"> </t>
  </si>
  <si>
    <t>Short Term</t>
  </si>
  <si>
    <t>Rank by</t>
  </si>
  <si>
    <t>Other</t>
  </si>
  <si>
    <t>All</t>
  </si>
  <si>
    <t>Value Realized</t>
  </si>
  <si>
    <t>Total</t>
  </si>
  <si>
    <t>Revenue</t>
  </si>
  <si>
    <t xml:space="preserve"> Revenues</t>
  </si>
  <si>
    <t>Profits</t>
  </si>
  <si>
    <t>Annual</t>
  </si>
  <si>
    <t>on the Excersize</t>
  </si>
  <si>
    <t xml:space="preserve">Compensation </t>
  </si>
  <si>
    <t>Company</t>
  </si>
  <si>
    <t>$'000s</t>
  </si>
  <si>
    <t>Employees</t>
  </si>
  <si>
    <t>Salary</t>
  </si>
  <si>
    <t>Bonus</t>
  </si>
  <si>
    <t>Compensation</t>
  </si>
  <si>
    <t>Payouts</t>
  </si>
  <si>
    <t>of options</t>
  </si>
  <si>
    <t xml:space="preserve">Units </t>
  </si>
  <si>
    <t>General Motors of Canada Ltd.</t>
  </si>
  <si>
    <t>n.a.</t>
  </si>
  <si>
    <t>No Public Information</t>
  </si>
  <si>
    <t>Michael A. Grimaldi</t>
  </si>
  <si>
    <t>George Weston Ltd.</t>
  </si>
  <si>
    <t>W. Galen Weston</t>
  </si>
  <si>
    <t>n/a</t>
  </si>
  <si>
    <t>Bombardier Inc.</t>
  </si>
  <si>
    <t>Paul M. Tellier</t>
  </si>
  <si>
    <t>Ford Motor Co. of Canada, Ltd.</t>
  </si>
  <si>
    <t>Alain  Batty</t>
  </si>
  <si>
    <t>Royal Bank of Canada</t>
  </si>
  <si>
    <t>Gordon M. Nixon</t>
  </si>
  <si>
    <t>Sun Life Financial Services of Canada</t>
  </si>
  <si>
    <t>Donald A. Stewart</t>
  </si>
  <si>
    <t>Onex Corp.</t>
  </si>
  <si>
    <t>Gerald W. Schwartz</t>
  </si>
  <si>
    <t>Frank Stronach</t>
  </si>
  <si>
    <t>BCE Inc.</t>
  </si>
  <si>
    <t>Jean C. Monty</t>
  </si>
  <si>
    <t>Travis Engen</t>
  </si>
  <si>
    <t>DaimlerChrysler Canada Inc.</t>
  </si>
  <si>
    <t>Edwin H. Brust</t>
  </si>
  <si>
    <t>Power Corp. of Canada</t>
  </si>
  <si>
    <t>Andre Desmarais</t>
  </si>
  <si>
    <t>The Bank of Nova Scotia</t>
  </si>
  <si>
    <t>Peter C. Godsoe</t>
  </si>
  <si>
    <t>Canadian Imperial Bank of Commerce</t>
  </si>
  <si>
    <t>John S. Hunkin</t>
  </si>
  <si>
    <t>Imperial Oil Ltd.</t>
  </si>
  <si>
    <t>Tim J. Hearn</t>
  </si>
  <si>
    <t>The Toronto-Dominion Bank</t>
  </si>
  <si>
    <t>A. Charles Baillie</t>
  </si>
  <si>
    <t>Frank Andrew Dunn</t>
  </si>
  <si>
    <t>Manulife Financial Corp.</t>
  </si>
  <si>
    <t>Dominic D'Alessandro</t>
  </si>
  <si>
    <t>Bank of Montreal</t>
  </si>
  <si>
    <t>F. Anthony Comper</t>
  </si>
  <si>
    <t>Hydro-Québec</t>
  </si>
  <si>
    <t>Andre Caille</t>
  </si>
  <si>
    <t>Honda Canada Inc.</t>
  </si>
  <si>
    <t>Shigeru  Takagi</t>
  </si>
  <si>
    <t xml:space="preserve">Richard J. Harrington </t>
  </si>
  <si>
    <t>Quebecor Inc.</t>
  </si>
  <si>
    <t>Pierre Karl Peladeau</t>
  </si>
  <si>
    <t>Gwyn Morgan</t>
  </si>
  <si>
    <t>Empire Co. Ltd.</t>
  </si>
  <si>
    <t>Paul D. Sobey</t>
  </si>
  <si>
    <t>Petro-Canada</t>
  </si>
  <si>
    <t>Ron A. Brenneman</t>
  </si>
  <si>
    <t>Air Canada</t>
  </si>
  <si>
    <t>Robert A. Milton</t>
  </si>
  <si>
    <t>Canada Life Financial Corp.</t>
  </si>
  <si>
    <t>D. A Nield</t>
  </si>
  <si>
    <t>Fairfax Financial Holdings Ltd.</t>
  </si>
  <si>
    <t>V. Prem Watsa</t>
  </si>
  <si>
    <t>Hudson's Bay Co.</t>
  </si>
  <si>
    <t>George J. Heller</t>
  </si>
  <si>
    <t>Costco Wholesale Canada Ltd.</t>
  </si>
  <si>
    <t>Louise  Wendling</t>
  </si>
  <si>
    <t>Shell Canada Ltd.</t>
  </si>
  <si>
    <t>Timothy. W. Faithful</t>
  </si>
  <si>
    <t>TELUS Corp.</t>
  </si>
  <si>
    <t>Darren Entwistle</t>
  </si>
  <si>
    <t>John R. Grainger</t>
  </si>
  <si>
    <t>Le Mouvement des caisses Desjardins</t>
  </si>
  <si>
    <t>Alban D'Amours</t>
  </si>
  <si>
    <t>Sears Canada Inc.</t>
  </si>
  <si>
    <t>M. A. Cohen</t>
  </si>
  <si>
    <t>Husky Energy Inc.</t>
  </si>
  <si>
    <t>John C. S. Lau</t>
  </si>
  <si>
    <t>British Columbia Hydro &amp; Power Authority</t>
  </si>
  <si>
    <t>Lawrence Irving Bell</t>
  </si>
  <si>
    <t>McCain Foods Limited</t>
  </si>
  <si>
    <t>Howard  Mann</t>
  </si>
  <si>
    <t>Canadian National Railway Co.</t>
  </si>
  <si>
    <t>Noranda Inc.</t>
  </si>
  <si>
    <t>Dereck Pannel</t>
  </si>
  <si>
    <t>The Katz Group</t>
  </si>
  <si>
    <t>Daryl A. Katz</t>
  </si>
  <si>
    <t>Canadian Tire Corp., Ltd.</t>
  </si>
  <si>
    <t>Wayne C. Sales</t>
  </si>
  <si>
    <t>Canada Post Corp.</t>
  </si>
  <si>
    <t>Andre Ouellet</t>
  </si>
  <si>
    <t>Ontario Power Generation Inc.</t>
  </si>
  <si>
    <t>Ronald W. Osborne</t>
  </si>
  <si>
    <t>The Jim Pattison Group</t>
  </si>
  <si>
    <t>Jim A. Pattison</t>
  </si>
  <si>
    <t>Domtar Inc.</t>
  </si>
  <si>
    <t>Raymond Royer</t>
  </si>
  <si>
    <t>Canada Safeway Ltd.</t>
  </si>
  <si>
    <t>Chuck  Mulvenna</t>
  </si>
  <si>
    <t>Ontario Lottery and Gaming Corp.</t>
  </si>
  <si>
    <t>Ron Barbaro</t>
  </si>
  <si>
    <t>Ed  Kilroy</t>
  </si>
  <si>
    <t>Claudio F. Bussandri</t>
  </si>
  <si>
    <t>William E. Greehey</t>
  </si>
  <si>
    <t>TransCanada PipeLines Ltd.</t>
  </si>
  <si>
    <t>H. N. Kvisle</t>
  </si>
  <si>
    <t>METRO Inc.</t>
  </si>
  <si>
    <t>Pierre H. Lessard</t>
  </si>
  <si>
    <t>Abitibi-Consolidated Inc.</t>
  </si>
  <si>
    <t>John W. Weaver</t>
  </si>
  <si>
    <t>Maple Leaf Foods Inc.</t>
  </si>
  <si>
    <t>M. H. McCain</t>
  </si>
  <si>
    <t>Suncor Energy Inc.</t>
  </si>
  <si>
    <t>R. L. George</t>
  </si>
  <si>
    <t>J. M. Lipton</t>
  </si>
  <si>
    <t>J. Bruce Flatt</t>
  </si>
  <si>
    <t>Enbridge Inc.</t>
  </si>
  <si>
    <t>P. D. Daniel</t>
  </si>
  <si>
    <t>Talisman Energy Inc.</t>
  </si>
  <si>
    <t>James W. Buckee</t>
  </si>
  <si>
    <t>Rogers Communications Inc.</t>
  </si>
  <si>
    <t>E. S. Rogers</t>
  </si>
  <si>
    <t>Canadian Wheat Board</t>
  </si>
  <si>
    <t>Greg S. Arason</t>
  </si>
  <si>
    <t>Ray Miles</t>
  </si>
  <si>
    <t>National Bank of Canada</t>
  </si>
  <si>
    <t>Andre Bernard</t>
  </si>
  <si>
    <t>Hydro One Inc.</t>
  </si>
  <si>
    <t>Tom Parkinson</t>
  </si>
  <si>
    <t>Shoppers Drug Mart</t>
  </si>
  <si>
    <t>Glenn Murphy</t>
  </si>
  <si>
    <t>Toyota Canada Inc.</t>
  </si>
  <si>
    <t>Kenji  Tomikawa</t>
  </si>
  <si>
    <t>Great Atlantic &amp; Pac. Co. of Cda. Ltd.</t>
  </si>
  <si>
    <t>Eric  Claus</t>
  </si>
  <si>
    <t>Agricore United</t>
  </si>
  <si>
    <t>Brian Hayward</t>
  </si>
  <si>
    <t>Canadian Pacific Railway Ltd.</t>
  </si>
  <si>
    <t>R. J. Ritchie</t>
  </si>
  <si>
    <t>Cascades inc.</t>
  </si>
  <si>
    <t>Laurent Lemaire</t>
  </si>
  <si>
    <t>The Jean Coutu Group (PJC) Inc.</t>
  </si>
  <si>
    <t>Francois Jean Coutu</t>
  </si>
  <si>
    <t>Dofasco Inc.</t>
  </si>
  <si>
    <t>J. T. Mayberry</t>
  </si>
  <si>
    <t>Caisse de dépôt et placement du Québec</t>
  </si>
  <si>
    <t>Henri-Paul Reasseau</t>
  </si>
  <si>
    <t>Cargill Ltd.</t>
  </si>
  <si>
    <t>Kerry L. Hawkins</t>
  </si>
  <si>
    <t>Canadian Natural Resources Ltd.</t>
  </si>
  <si>
    <t>Martin Cole</t>
  </si>
  <si>
    <t>Saputo Inc.</t>
  </si>
  <si>
    <t>Emanuele Saputo</t>
  </si>
  <si>
    <t>SNC-Lavalin Group Inc.</t>
  </si>
  <si>
    <t>Jacques Lamarre</t>
  </si>
  <si>
    <t>S. M. Hand</t>
  </si>
  <si>
    <t>Tembec Inc.</t>
  </si>
  <si>
    <t>Frank A. Dottori</t>
  </si>
  <si>
    <t>General Electric Canada Inc.</t>
  </si>
  <si>
    <t>Robert T. E. Gillespie</t>
  </si>
  <si>
    <t>John M. Van Brunt</t>
  </si>
  <si>
    <t>Federated Co-operatives Ltd.</t>
  </si>
  <si>
    <t>Wayne H. Thompson</t>
  </si>
  <si>
    <t>Finning International Inc.</t>
  </si>
  <si>
    <t>Douglas W. G. Whitehead</t>
  </si>
  <si>
    <t>Kenji  Dewa</t>
  </si>
  <si>
    <t>Robert G. Burton</t>
  </si>
  <si>
    <t>ATCO Ltd.</t>
  </si>
  <si>
    <t>R. D. Southern</t>
  </si>
  <si>
    <t>Nexen Inc.</t>
  </si>
  <si>
    <t>Charles W. Fischer</t>
  </si>
  <si>
    <t>Siemens Canada Ltd.</t>
  </si>
  <si>
    <t>Albert  Maringer</t>
  </si>
  <si>
    <t>Randall Oliphant</t>
  </si>
  <si>
    <t>PCL Construction Group Inc.</t>
  </si>
  <si>
    <t>Ross A. Grieve</t>
  </si>
  <si>
    <t>William J Doyle</t>
  </si>
  <si>
    <t>Paul  Tsaparis</t>
  </si>
  <si>
    <t>Alberta Gaming and Liquor Commission</t>
  </si>
  <si>
    <t>Norman C. Peterson</t>
  </si>
  <si>
    <t>Liquor Control Board of Ontario</t>
  </si>
  <si>
    <t>Andrew S Brandt</t>
  </si>
  <si>
    <t>Industrial-Alliance Life Insurance Co.</t>
  </si>
  <si>
    <t>Yvon Charest</t>
  </si>
  <si>
    <t>Stelco Inc.</t>
  </si>
  <si>
    <t>James C. Alfano</t>
  </si>
  <si>
    <t>Saskatchewan Wheat Pool</t>
  </si>
  <si>
    <t>Mayo M. Schmidt</t>
  </si>
  <si>
    <t>Insurance Corp. of British Columbia</t>
  </si>
  <si>
    <t>Nicholas Greer</t>
  </si>
  <si>
    <t xml:space="preserve">Total </t>
  </si>
  <si>
    <t xml:space="preserve">restricted </t>
  </si>
  <si>
    <t>share values</t>
  </si>
  <si>
    <t>Long term</t>
  </si>
  <si>
    <t>Incentive</t>
  </si>
  <si>
    <t>Moore Corp. Ltd</t>
  </si>
  <si>
    <t>Agrium Inc.</t>
  </si>
  <si>
    <t>Inco Ltd.</t>
  </si>
  <si>
    <t>Barrick Gold Corp.</t>
  </si>
  <si>
    <t>Potash Corp. of Saskatchewan Inc.</t>
  </si>
  <si>
    <t>Hewlett-Packard (Canada) Co.</t>
  </si>
  <si>
    <t>The Thomson Corp.</t>
  </si>
  <si>
    <t xml:space="preserve">Encana Corp. </t>
  </si>
  <si>
    <t>Laidlaw Inc.</t>
  </si>
  <si>
    <t xml:space="preserve">IBM Canada Ltd. </t>
  </si>
  <si>
    <t xml:space="preserve">McKesson Canada Corp. </t>
  </si>
  <si>
    <t>Canadian Ultramar Co.</t>
  </si>
  <si>
    <t>NOVA Chemicals Corp.</t>
  </si>
  <si>
    <t xml:space="preserve">Brascan Corp. </t>
  </si>
  <si>
    <t>CP Ships Ltd.</t>
  </si>
  <si>
    <t xml:space="preserve">Mitsui &amp; Co. (Canada) Ltd. </t>
  </si>
  <si>
    <t>Alcan Inc.</t>
  </si>
  <si>
    <t>Magna International Inc.</t>
  </si>
  <si>
    <t>Nortel Networks Corp.</t>
  </si>
  <si>
    <t>private</t>
  </si>
  <si>
    <t>public</t>
  </si>
  <si>
    <t>government</t>
  </si>
  <si>
    <t xml:space="preserve">2002 </t>
  </si>
  <si>
    <t xml:space="preserve">Other </t>
  </si>
  <si>
    <t>restricted</t>
  </si>
  <si>
    <t>From Options</t>
  </si>
  <si>
    <t xml:space="preserve">TOTAL </t>
  </si>
  <si>
    <t>COMPENSATION</t>
  </si>
  <si>
    <t>2002 FINANCIAL YEAR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</si>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</sst>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1" formatCode="_-* #,##0.00_-;\-* #,##0.00_-;_-* &quot;-&quot;??_-;_-@_-"/>
    <numFmt numFmtId="172" formatCode="&quot;$&quot;#,##0"/>
    <numFmt numFmtId="174" formatCode="&quot;$&quot;#,##0.00"/>
    <numFmt numFmtId="178" formatCode="#,##0.0;\(#,##0.0\)"/>
    <numFmt numFmtId="179" formatCode="#,##0;\ \(#,##0\)"/>
  </numFmts>
  <fonts count="9">
    <font>
      <sz val="10"/>
      <name val="Arial"/>
    </font>
    <font>
      <sz val="10"/>
      <name val="Arial"/>
    </font>
    <font>
      <b/>
      <sz val="10"/>
      <name val="Arial"/>
      <family val="2"/>
    </font>
    <font>
      <sz val="11"/>
      <name val="Arial"/>
      <family val="2"/>
    </font>
    <font>
      <sz val="12"/>
      <name val="Geneva"/>
    </font>
    <font>
      <b/>
      <sz val="11"/>
      <name val="Geneva"/>
    </font>
    <font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0" fontId="4" fillId="0" borderId="0"/>
  </cellStyleXfs>
  <cellXfs count="38">
    <xf numFmtId="0" fontId="0" fillId="0" borderId="0" xfId="0"/>
    <xf numFmtId="3" fontId="0" fillId="0" borderId="0" xfId="0" applyNumberFormat="1" applyBorder="1"/>
    <xf numFmtId="0" fontId="0" fillId="0" borderId="0" xfId="0" applyBorder="1"/>
    <xf numFmtId="0" fontId="0" fillId="0" borderId="0" xfId="0" applyBorder="1" applyAlignment="1">
      <alignment horizontal="center"/>
    </xf>
    <xf numFmtId="172" fontId="0" fillId="0" borderId="0" xfId="0" applyNumberFormat="1" applyBorder="1"/>
    <xf numFmtId="14" fontId="0" fillId="0" borderId="0" xfId="0" applyNumberFormat="1" applyBorder="1"/>
    <xf numFmtId="174" fontId="0" fillId="0" borderId="0" xfId="0" applyNumberFormat="1" applyBorder="1"/>
    <xf numFmtId="172" fontId="0" fillId="0" borderId="0" xfId="0" applyNumberFormat="1" applyBorder="1" applyAlignment="1">
      <alignment horizontal="center"/>
    </xf>
    <xf numFmtId="0" fontId="3" fillId="0" borderId="0" xfId="2" applyFont="1" applyFill="1" applyBorder="1" applyAlignment="1">
      <alignment horizontal="center"/>
    </xf>
    <xf numFmtId="178" fontId="3" fillId="2" borderId="0" xfId="2" applyNumberFormat="1" applyFont="1" applyFill="1" applyBorder="1" applyAlignment="1">
      <alignment horizontal="center"/>
    </xf>
    <xf numFmtId="0" fontId="3" fillId="0" borderId="0" xfId="2" quotePrefix="1" applyFont="1" applyFill="1" applyBorder="1" applyAlignment="1">
      <alignment horizontal="center"/>
    </xf>
    <xf numFmtId="0" fontId="3" fillId="0" borderId="0" xfId="2" applyNumberFormat="1" applyFont="1" applyFill="1" applyBorder="1" applyAlignment="1">
      <alignment horizontal="center"/>
    </xf>
    <xf numFmtId="0" fontId="3" fillId="0" borderId="0" xfId="2" applyFont="1" applyBorder="1" applyAlignment="1">
      <alignment horizontal="center"/>
    </xf>
    <xf numFmtId="0" fontId="3" fillId="0" borderId="0" xfId="2" applyFont="1" applyBorder="1"/>
    <xf numFmtId="3" fontId="3" fillId="2" borderId="0" xfId="2" applyNumberFormat="1" applyFont="1" applyFill="1" applyBorder="1"/>
    <xf numFmtId="38" fontId="3" fillId="0" borderId="0" xfId="2" applyNumberFormat="1" applyFont="1" applyBorder="1" applyAlignment="1">
      <alignment horizontal="right"/>
    </xf>
    <xf numFmtId="0" fontId="3" fillId="0" borderId="0" xfId="2" applyFont="1" applyBorder="1" applyAlignment="1">
      <alignment horizontal="right"/>
    </xf>
    <xf numFmtId="38" fontId="3" fillId="2" borderId="0" xfId="1" applyNumberFormat="1" applyFont="1" applyFill="1" applyBorder="1" applyAlignment="1">
      <alignment horizontal="right"/>
    </xf>
    <xf numFmtId="172" fontId="0" fillId="0" borderId="0" xfId="0" applyNumberFormat="1" applyBorder="1" applyAlignment="1"/>
    <xf numFmtId="3" fontId="0" fillId="0" borderId="0" xfId="0" applyNumberFormat="1" applyFill="1" applyBorder="1"/>
    <xf numFmtId="179" fontId="3" fillId="2" borderId="0" xfId="2" applyNumberFormat="1" applyFont="1" applyFill="1" applyBorder="1" applyAlignment="1">
      <alignment horizontal="center"/>
    </xf>
    <xf numFmtId="3" fontId="3" fillId="0" borderId="0" xfId="2" applyNumberFormat="1" applyFont="1" applyFill="1" applyBorder="1" applyAlignment="1">
      <alignment horizontal="right"/>
    </xf>
    <xf numFmtId="179" fontId="3" fillId="0" borderId="0" xfId="2" applyNumberFormat="1" applyFont="1" applyFill="1" applyBorder="1" applyAlignment="1">
      <alignment horizontal="center"/>
    </xf>
    <xf numFmtId="0" fontId="6" fillId="0" borderId="0" xfId="0" applyFont="1" applyBorder="1"/>
    <xf numFmtId="0" fontId="5" fillId="0" borderId="0" xfId="2" applyFont="1" applyBorder="1"/>
    <xf numFmtId="37" fontId="3" fillId="2" borderId="0" xfId="2" applyNumberFormat="1" applyFont="1" applyFill="1" applyBorder="1" applyAlignment="1">
      <alignment horizontal="center"/>
    </xf>
    <xf numFmtId="3" fontId="0" fillId="0" borderId="0" xfId="0" applyNumberFormat="1" applyBorder="1" applyAlignment="1">
      <alignment wrapText="1"/>
    </xf>
    <xf numFmtId="172" fontId="0" fillId="0" borderId="0" xfId="0" applyNumberFormat="1" applyBorder="1" applyAlignment="1">
      <alignment wrapText="1"/>
    </xf>
    <xf numFmtId="0" fontId="6" fillId="0" borderId="0" xfId="0" applyFont="1" applyFill="1" applyBorder="1"/>
    <xf numFmtId="0" fontId="6" fillId="0" borderId="0" xfId="0" applyFont="1" applyBorder="1" applyAlignment="1">
      <alignment horizontal="left" vertical="top" wrapText="1"/>
    </xf>
    <xf numFmtId="0" fontId="0" fillId="0" borderId="0" xfId="0" applyBorder="1" applyAlignment="1"/>
    <xf numFmtId="172" fontId="0" fillId="0" borderId="0" xfId="0" applyNumberFormat="1" applyBorder="1" applyAlignment="1">
      <alignment horizontal="left"/>
    </xf>
    <xf numFmtId="0" fontId="0" fillId="0" borderId="0" xfId="0" applyFill="1" applyBorder="1" applyAlignment="1"/>
    <xf numFmtId="0" fontId="3" fillId="0" borderId="0" xfId="0" applyFont="1" applyBorder="1" applyAlignment="1"/>
    <xf numFmtId="0" fontId="3" fillId="0" borderId="0" xfId="0" applyFont="1" applyFill="1" applyBorder="1" applyAlignment="1"/>
    <xf numFmtId="178" fontId="3" fillId="2" borderId="0" xfId="2" quotePrefix="1" applyNumberFormat="1" applyFont="1" applyFill="1" applyBorder="1" applyAlignment="1">
      <alignment horizontal="center"/>
    </xf>
    <xf numFmtId="3" fontId="0" fillId="0" borderId="0" xfId="0" applyNumberFormat="1" applyBorder="1" applyAlignment="1"/>
    <xf numFmtId="172" fontId="2" fillId="0" borderId="0" xfId="0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11"/>
  <sheetViews>
    <sheetView tabSelected="1" topLeftCell="D3" workbookViewId="0">
      <selection activeCell="R98" sqref="R98"/>
    </sheetView>
  </sheetViews>
  <sheetFormatPr defaultColWidth="9.109375" defaultRowHeight="13.2"/>
  <cols>
    <col min="1" max="1" width="9.109375" style="2"/>
    <col min="2" max="2" width="41.33203125" style="2" customWidth="1"/>
    <col min="3" max="3" width="14.6640625" style="2" customWidth="1"/>
    <col min="4" max="4" width="14.33203125" style="2" customWidth="1"/>
    <col min="5" max="5" width="15" style="2" customWidth="1"/>
    <col min="6" max="6" width="11.44140625" style="2" customWidth="1"/>
    <col min="7" max="7" width="16" style="2" customWidth="1"/>
    <col min="8" max="8" width="31" style="2" customWidth="1"/>
    <col min="9" max="9" width="13.5546875" style="4" customWidth="1"/>
    <col min="10" max="10" width="14.33203125" style="4" customWidth="1"/>
    <col min="11" max="11" width="14.6640625" style="4" customWidth="1"/>
    <col min="12" max="12" width="15.44140625" style="4" customWidth="1"/>
    <col min="13" max="13" width="13.109375" style="5" customWidth="1"/>
    <col min="14" max="14" width="13.6640625" style="4" customWidth="1"/>
    <col min="15" max="15" width="17.109375" style="4" customWidth="1"/>
    <col min="16" max="16" width="11.33203125" style="36" customWidth="1"/>
    <col min="17" max="17" width="14.88671875" style="18" customWidth="1"/>
    <col min="18" max="18" width="19.6640625" style="18" customWidth="1"/>
    <col min="19" max="20" width="13.6640625" style="30" customWidth="1"/>
    <col min="21" max="21" width="12" style="30" customWidth="1"/>
    <col min="22" max="22" width="16.44140625" style="30" customWidth="1"/>
    <col min="23" max="23" width="18.88671875" style="30" customWidth="1"/>
    <col min="24" max="25" width="19" style="30" customWidth="1"/>
    <col min="26" max="26" width="32.5546875" style="30" customWidth="1"/>
    <col min="27" max="16384" width="9.109375" style="2"/>
  </cols>
  <sheetData>
    <row r="1" spans="1:26" ht="13.8">
      <c r="A1" s="8" t="s">
        <v>0</v>
      </c>
      <c r="B1" s="24" t="s">
        <v>238</v>
      </c>
      <c r="C1" s="24"/>
      <c r="D1" s="9"/>
      <c r="F1" s="21"/>
      <c r="G1" s="3"/>
      <c r="H1" s="24"/>
      <c r="I1" s="4" t="s">
        <v>1</v>
      </c>
      <c r="P1" s="3"/>
      <c r="Q1" s="7"/>
      <c r="R1" s="7"/>
    </row>
    <row r="2" spans="1:26" ht="15" customHeight="1">
      <c r="A2" s="8" t="s">
        <v>2</v>
      </c>
      <c r="B2" s="8"/>
      <c r="C2" s="8"/>
      <c r="D2" s="35" t="s">
        <v>232</v>
      </c>
      <c r="E2" s="35" t="s">
        <v>232</v>
      </c>
      <c r="F2" s="22"/>
      <c r="H2" s="8"/>
      <c r="K2" s="4" t="s">
        <v>3</v>
      </c>
      <c r="L2" s="4" t="s">
        <v>4</v>
      </c>
      <c r="M2" s="5" t="s">
        <v>205</v>
      </c>
      <c r="N2" s="4" t="s">
        <v>208</v>
      </c>
      <c r="O2" s="4" t="s">
        <v>5</v>
      </c>
      <c r="P2" s="36" t="s">
        <v>233</v>
      </c>
      <c r="Q2" s="18" t="s">
        <v>6</v>
      </c>
    </row>
    <row r="3" spans="1:26" ht="14.25" customHeight="1">
      <c r="A3" s="8" t="s">
        <v>7</v>
      </c>
      <c r="B3" s="10"/>
      <c r="C3" s="8"/>
      <c r="D3" s="25" t="s">
        <v>8</v>
      </c>
      <c r="E3" s="20" t="s">
        <v>9</v>
      </c>
      <c r="F3" s="11">
        <v>2002</v>
      </c>
      <c r="G3" s="11">
        <v>1997</v>
      </c>
      <c r="H3" s="10"/>
      <c r="J3" s="4" t="s">
        <v>10</v>
      </c>
      <c r="K3" s="4" t="s">
        <v>10</v>
      </c>
      <c r="L3" s="4" t="s">
        <v>3</v>
      </c>
      <c r="M3" s="5" t="s">
        <v>206</v>
      </c>
      <c r="N3" s="4" t="s">
        <v>209</v>
      </c>
      <c r="O3" s="4" t="s">
        <v>11</v>
      </c>
      <c r="P3" s="26" t="s">
        <v>234</v>
      </c>
      <c r="Q3" s="31" t="s">
        <v>12</v>
      </c>
      <c r="R3" s="37" t="s">
        <v>236</v>
      </c>
      <c r="S3" s="32"/>
    </row>
    <row r="4" spans="1:26" ht="14.25" customHeight="1">
      <c r="A4" s="8">
        <v>2002</v>
      </c>
      <c r="B4" s="12" t="s">
        <v>13</v>
      </c>
      <c r="C4" s="12"/>
      <c r="D4" s="25" t="s">
        <v>14</v>
      </c>
      <c r="E4" s="20" t="s">
        <v>14</v>
      </c>
      <c r="F4" s="22" t="s">
        <v>15</v>
      </c>
      <c r="G4" s="22" t="s">
        <v>15</v>
      </c>
      <c r="H4" s="12"/>
      <c r="I4" s="4" t="s">
        <v>16</v>
      </c>
      <c r="J4" s="4" t="s">
        <v>17</v>
      </c>
      <c r="K4" s="27" t="s">
        <v>18</v>
      </c>
      <c r="L4" s="27" t="s">
        <v>18</v>
      </c>
      <c r="M4" s="5" t="s">
        <v>207</v>
      </c>
      <c r="N4" s="4" t="s">
        <v>19</v>
      </c>
      <c r="O4" s="27" t="s">
        <v>20</v>
      </c>
      <c r="P4" s="36" t="s">
        <v>21</v>
      </c>
      <c r="Q4" s="18" t="s">
        <v>235</v>
      </c>
      <c r="R4" s="37" t="s">
        <v>237</v>
      </c>
      <c r="Y4" s="32"/>
      <c r="Z4" s="32"/>
    </row>
    <row r="5" spans="1:26" ht="13.8">
      <c r="A5" s="12">
        <v>1</v>
      </c>
      <c r="B5" s="13" t="s">
        <v>22</v>
      </c>
      <c r="C5" s="13" t="s">
        <v>229</v>
      </c>
      <c r="D5" s="14">
        <v>37000000</v>
      </c>
      <c r="E5" s="17" t="s">
        <v>23</v>
      </c>
      <c r="F5" s="15">
        <v>24500</v>
      </c>
      <c r="G5" s="1">
        <v>29000</v>
      </c>
      <c r="H5" s="23" t="s">
        <v>25</v>
      </c>
      <c r="M5" s="4">
        <v>0</v>
      </c>
      <c r="Q5" s="7"/>
      <c r="R5" s="18" t="s">
        <v>239</v>
      </c>
      <c r="T5" s="33"/>
      <c r="U5" s="33"/>
      <c r="V5" s="33"/>
      <c r="W5" s="33"/>
      <c r="X5" s="33"/>
      <c r="Y5" s="33"/>
      <c r="Z5" s="34"/>
    </row>
    <row r="6" spans="1:26" ht="13.8">
      <c r="A6" s="12">
        <v>2</v>
      </c>
      <c r="B6" s="13" t="s">
        <v>26</v>
      </c>
      <c r="C6" s="13" t="s">
        <v>230</v>
      </c>
      <c r="D6" s="14">
        <v>27446000</v>
      </c>
      <c r="E6" s="17">
        <v>690000</v>
      </c>
      <c r="F6" s="15">
        <v>139000</v>
      </c>
      <c r="G6" s="1">
        <v>83000</v>
      </c>
      <c r="H6" s="28" t="s">
        <v>27</v>
      </c>
      <c r="I6" s="4">
        <v>1600000</v>
      </c>
      <c r="J6" s="4">
        <v>1000000</v>
      </c>
      <c r="K6" s="4">
        <v>0</v>
      </c>
      <c r="L6" s="4">
        <v>0</v>
      </c>
      <c r="M6" s="4">
        <v>0</v>
      </c>
      <c r="O6" s="4">
        <v>29396185</v>
      </c>
      <c r="Q6" s="18">
        <v>0</v>
      </c>
      <c r="R6" s="18">
        <v>31996185</v>
      </c>
      <c r="T6" s="33"/>
      <c r="U6" s="33"/>
      <c r="V6" s="33"/>
      <c r="W6" s="33"/>
      <c r="X6" s="33"/>
      <c r="Y6" s="33"/>
      <c r="Z6" s="34"/>
    </row>
    <row r="7" spans="1:26" ht="13.8">
      <c r="A7" s="12">
        <v>3</v>
      </c>
      <c r="B7" s="13" t="s">
        <v>29</v>
      </c>
      <c r="C7" s="13" t="s">
        <v>230</v>
      </c>
      <c r="D7" s="14">
        <v>23664900</v>
      </c>
      <c r="E7" s="17">
        <v>-615200</v>
      </c>
      <c r="F7" s="15">
        <v>75000</v>
      </c>
      <c r="G7" s="1">
        <v>47000</v>
      </c>
      <c r="H7" s="28" t="s">
        <v>30</v>
      </c>
      <c r="I7" s="4">
        <v>160000</v>
      </c>
      <c r="J7" s="4">
        <v>0</v>
      </c>
      <c r="K7" s="4">
        <v>0</v>
      </c>
      <c r="L7" s="4">
        <v>0</v>
      </c>
      <c r="M7" s="4">
        <v>0</v>
      </c>
      <c r="Q7" s="18">
        <v>2250301.5</v>
      </c>
      <c r="R7" s="18">
        <v>2410301.5</v>
      </c>
      <c r="T7" s="33"/>
      <c r="U7" s="33"/>
      <c r="V7" s="33"/>
      <c r="W7" s="33"/>
      <c r="X7" s="33"/>
      <c r="Y7" s="33"/>
      <c r="Z7" s="34"/>
    </row>
    <row r="8" spans="1:26" ht="13.8">
      <c r="A8" s="12">
        <v>4</v>
      </c>
      <c r="B8" s="13" t="s">
        <v>31</v>
      </c>
      <c r="C8" s="13" t="s">
        <v>229</v>
      </c>
      <c r="D8" s="14">
        <v>23328700</v>
      </c>
      <c r="E8" s="17" t="s">
        <v>23</v>
      </c>
      <c r="F8" s="15">
        <v>15074</v>
      </c>
      <c r="G8" s="19">
        <v>24402</v>
      </c>
      <c r="H8" s="23" t="s">
        <v>32</v>
      </c>
      <c r="M8" s="4">
        <v>0</v>
      </c>
      <c r="Q8" s="7"/>
      <c r="R8" s="18" t="s">
        <v>239</v>
      </c>
      <c r="T8" s="33"/>
      <c r="U8" s="33"/>
      <c r="V8" s="33"/>
      <c r="W8" s="33"/>
      <c r="X8" s="33"/>
      <c r="Y8" s="33"/>
      <c r="Z8" s="34"/>
    </row>
    <row r="9" spans="1:26" ht="13.8">
      <c r="A9" s="12">
        <v>5</v>
      </c>
      <c r="B9" s="13" t="s">
        <v>33</v>
      </c>
      <c r="C9" s="13" t="s">
        <v>230</v>
      </c>
      <c r="D9" s="14">
        <v>23234000</v>
      </c>
      <c r="E9" s="17">
        <v>2762000</v>
      </c>
      <c r="F9" s="15">
        <v>59549</v>
      </c>
      <c r="G9" s="19">
        <v>50719</v>
      </c>
      <c r="H9" s="28" t="s">
        <v>34</v>
      </c>
      <c r="I9" s="4">
        <v>900000</v>
      </c>
      <c r="J9" s="4">
        <v>2400000</v>
      </c>
      <c r="K9" s="4">
        <v>142120</v>
      </c>
      <c r="L9" s="4">
        <v>109240</v>
      </c>
      <c r="M9" s="4">
        <v>1101803</v>
      </c>
      <c r="P9" s="18">
        <v>1101803</v>
      </c>
      <c r="Q9" s="18">
        <v>7117211</v>
      </c>
      <c r="R9" s="18">
        <v>12872177</v>
      </c>
      <c r="T9" s="33"/>
      <c r="U9" s="33"/>
      <c r="V9" s="33"/>
      <c r="W9" s="33"/>
      <c r="X9" s="33"/>
      <c r="Y9" s="33"/>
      <c r="Z9" s="34"/>
    </row>
    <row r="10" spans="1:26" ht="13.8">
      <c r="A10" s="12">
        <v>6</v>
      </c>
      <c r="B10" s="13" t="s">
        <v>35</v>
      </c>
      <c r="C10" s="13" t="s">
        <v>230</v>
      </c>
      <c r="D10" s="14">
        <v>23101000</v>
      </c>
      <c r="E10" s="17">
        <v>997000</v>
      </c>
      <c r="F10" s="15">
        <v>11800</v>
      </c>
      <c r="G10" s="19" t="s">
        <v>28</v>
      </c>
      <c r="H10" s="28" t="s">
        <v>36</v>
      </c>
      <c r="I10" s="4">
        <v>850000</v>
      </c>
      <c r="J10" s="4">
        <v>1500000</v>
      </c>
      <c r="K10" s="4">
        <v>0</v>
      </c>
      <c r="L10" s="4">
        <v>46680</v>
      </c>
      <c r="M10" s="4">
        <v>0</v>
      </c>
      <c r="N10" s="4">
        <v>2200800</v>
      </c>
      <c r="Q10" s="18">
        <v>3817625</v>
      </c>
      <c r="R10" s="18">
        <v>8415105</v>
      </c>
      <c r="T10" s="33"/>
      <c r="U10" s="33"/>
      <c r="V10" s="33"/>
      <c r="W10" s="33"/>
      <c r="X10" s="33"/>
      <c r="Y10" s="33"/>
      <c r="Z10" s="34"/>
    </row>
    <row r="11" spans="1:26" ht="13.8">
      <c r="A11" s="12">
        <v>7</v>
      </c>
      <c r="B11" s="13" t="s">
        <v>37</v>
      </c>
      <c r="C11" s="13" t="s">
        <v>230</v>
      </c>
      <c r="D11" s="14">
        <v>22653000</v>
      </c>
      <c r="E11" s="17">
        <v>-145000</v>
      </c>
      <c r="F11" s="15">
        <v>98000</v>
      </c>
      <c r="G11" s="19">
        <v>43000</v>
      </c>
      <c r="H11" s="28" t="s">
        <v>38</v>
      </c>
      <c r="I11" s="4">
        <v>1035320</v>
      </c>
      <c r="J11" s="4">
        <v>0</v>
      </c>
      <c r="K11" s="4">
        <v>0</v>
      </c>
      <c r="L11" s="4">
        <v>0</v>
      </c>
      <c r="M11" s="4">
        <v>0</v>
      </c>
      <c r="Q11" s="18">
        <v>0</v>
      </c>
      <c r="R11" s="18">
        <v>1035320</v>
      </c>
      <c r="T11" s="33"/>
      <c r="U11" s="33"/>
      <c r="V11" s="33"/>
      <c r="W11" s="33"/>
      <c r="X11" s="33"/>
      <c r="Y11" s="33"/>
      <c r="Z11" s="34"/>
    </row>
    <row r="12" spans="1:26" ht="13.8">
      <c r="A12" s="12">
        <v>8</v>
      </c>
      <c r="B12" s="13" t="s">
        <v>227</v>
      </c>
      <c r="C12" s="13" t="s">
        <v>230</v>
      </c>
      <c r="D12" s="14">
        <v>20364470</v>
      </c>
      <c r="E12" s="17">
        <v>869780</v>
      </c>
      <c r="F12" s="15">
        <v>73000</v>
      </c>
      <c r="G12" s="19">
        <v>41000</v>
      </c>
      <c r="H12" s="28" t="s">
        <v>39</v>
      </c>
      <c r="I12" s="4">
        <f>200000*1.5702</f>
        <v>314040</v>
      </c>
      <c r="J12" s="4">
        <v>0</v>
      </c>
      <c r="K12" s="4">
        <f>1500000*1.5702</f>
        <v>2355300</v>
      </c>
      <c r="L12" s="4">
        <f>31500000*1.5702</f>
        <v>49461300</v>
      </c>
      <c r="M12" s="4">
        <v>0</v>
      </c>
      <c r="O12" s="4">
        <v>6000000</v>
      </c>
      <c r="Q12" s="18">
        <v>0</v>
      </c>
      <c r="R12" s="18">
        <v>58130640</v>
      </c>
      <c r="T12" s="33"/>
      <c r="U12" s="33"/>
      <c r="V12" s="33"/>
      <c r="W12" s="33"/>
      <c r="X12" s="33"/>
      <c r="Y12" s="33"/>
      <c r="Z12" s="34"/>
    </row>
    <row r="13" spans="1:26" ht="13.8">
      <c r="A13" s="12">
        <v>9</v>
      </c>
      <c r="B13" s="13" t="s">
        <v>40</v>
      </c>
      <c r="C13" s="13" t="s">
        <v>230</v>
      </c>
      <c r="D13" s="14">
        <v>19768000</v>
      </c>
      <c r="E13" s="17">
        <v>2475000</v>
      </c>
      <c r="F13" s="15">
        <v>66266</v>
      </c>
      <c r="G13" s="19">
        <v>122000</v>
      </c>
      <c r="H13" s="28" t="s">
        <v>41</v>
      </c>
      <c r="I13" s="4">
        <v>692500</v>
      </c>
      <c r="J13" s="4">
        <v>0</v>
      </c>
      <c r="K13" s="4">
        <v>271588</v>
      </c>
      <c r="L13" s="4">
        <v>19642</v>
      </c>
      <c r="M13" s="4">
        <v>1140000</v>
      </c>
      <c r="Q13" s="18">
        <v>6980675</v>
      </c>
      <c r="R13" s="18">
        <v>9104405</v>
      </c>
      <c r="T13" s="33"/>
      <c r="U13" s="33"/>
      <c r="V13" s="33"/>
      <c r="W13" s="33"/>
      <c r="X13" s="33"/>
      <c r="Y13" s="33"/>
      <c r="Z13" s="34"/>
    </row>
    <row r="14" spans="1:26" ht="13.8">
      <c r="A14" s="12">
        <v>10</v>
      </c>
      <c r="B14" s="13" t="s">
        <v>226</v>
      </c>
      <c r="C14" s="13" t="s">
        <v>230</v>
      </c>
      <c r="D14" s="14">
        <v>19687800</v>
      </c>
      <c r="E14" s="17">
        <v>587180</v>
      </c>
      <c r="F14" s="15">
        <v>50000</v>
      </c>
      <c r="G14" s="19">
        <v>33000</v>
      </c>
      <c r="H14" s="28" t="s">
        <v>42</v>
      </c>
      <c r="I14" s="4">
        <f>1225000*1.5702</f>
        <v>1923495</v>
      </c>
      <c r="J14" s="4">
        <f>1605000*1.5702</f>
        <v>2520171</v>
      </c>
      <c r="K14" s="4">
        <f>17592*1.5702</f>
        <v>27622.9584</v>
      </c>
      <c r="L14" s="4">
        <f>52217*1.5702</f>
        <v>81991.133400000006</v>
      </c>
      <c r="M14" s="4">
        <v>0</v>
      </c>
      <c r="Q14" s="18">
        <v>7037584.5</v>
      </c>
      <c r="R14" s="18">
        <v>11590864.591800001</v>
      </c>
      <c r="T14" s="33"/>
      <c r="U14" s="33"/>
      <c r="V14" s="33"/>
      <c r="W14" s="33"/>
      <c r="X14" s="33"/>
      <c r="Y14" s="33"/>
      <c r="Z14" s="34"/>
    </row>
    <row r="15" spans="1:26" ht="13.8">
      <c r="A15" s="12">
        <v>11</v>
      </c>
      <c r="B15" s="13" t="s">
        <v>43</v>
      </c>
      <c r="C15" s="13" t="s">
        <v>229</v>
      </c>
      <c r="D15" s="14">
        <v>19353000</v>
      </c>
      <c r="E15" s="17" t="s">
        <v>23</v>
      </c>
      <c r="F15" s="15" t="s">
        <v>23</v>
      </c>
      <c r="G15" s="19">
        <v>16000</v>
      </c>
      <c r="H15" s="23" t="s">
        <v>44</v>
      </c>
      <c r="M15" s="4">
        <v>0</v>
      </c>
      <c r="Q15" s="7"/>
      <c r="R15" s="18" t="s">
        <v>239</v>
      </c>
      <c r="T15" s="33"/>
      <c r="U15" s="33"/>
      <c r="V15" s="33"/>
      <c r="W15" s="33"/>
      <c r="X15" s="33"/>
      <c r="Y15" s="33"/>
      <c r="Z15" s="34"/>
    </row>
    <row r="16" spans="1:26" ht="13.8">
      <c r="A16" s="12">
        <v>12</v>
      </c>
      <c r="B16" s="13" t="s">
        <v>45</v>
      </c>
      <c r="C16" s="13" t="s">
        <v>230</v>
      </c>
      <c r="D16" s="14">
        <v>19017000</v>
      </c>
      <c r="E16" s="17">
        <v>645000</v>
      </c>
      <c r="F16" s="15">
        <v>28000</v>
      </c>
      <c r="G16" s="19">
        <v>15505</v>
      </c>
      <c r="H16" s="28" t="s">
        <v>46</v>
      </c>
      <c r="I16" s="4">
        <v>834000</v>
      </c>
      <c r="J16" s="4">
        <v>500000</v>
      </c>
      <c r="K16" s="4">
        <v>25020</v>
      </c>
      <c r="L16" s="4">
        <v>325000</v>
      </c>
      <c r="M16" s="4">
        <v>0</v>
      </c>
      <c r="O16" s="4">
        <v>8323812</v>
      </c>
      <c r="Q16" s="18">
        <v>0</v>
      </c>
      <c r="R16" s="18">
        <v>10007832</v>
      </c>
      <c r="T16" s="33"/>
      <c r="U16" s="33"/>
      <c r="V16" s="33"/>
      <c r="W16" s="33"/>
      <c r="X16" s="33"/>
      <c r="Y16" s="33"/>
      <c r="Z16" s="34"/>
    </row>
    <row r="17" spans="1:26" ht="13.8">
      <c r="A17" s="12">
        <v>13</v>
      </c>
      <c r="B17" s="13" t="s">
        <v>47</v>
      </c>
      <c r="C17" s="13" t="s">
        <v>230</v>
      </c>
      <c r="D17" s="14">
        <v>18310000</v>
      </c>
      <c r="E17" s="17">
        <v>1797000</v>
      </c>
      <c r="F17" s="15">
        <v>49000</v>
      </c>
      <c r="G17" s="19">
        <v>38648</v>
      </c>
      <c r="H17" s="28" t="s">
        <v>48</v>
      </c>
      <c r="I17" s="4">
        <v>1350000</v>
      </c>
      <c r="J17" s="4">
        <v>1350000</v>
      </c>
      <c r="K17" s="4">
        <v>56158</v>
      </c>
      <c r="L17" s="4">
        <v>1200</v>
      </c>
      <c r="M17" s="4">
        <v>2882026.5256000003</v>
      </c>
      <c r="Q17" s="18">
        <v>6237200</v>
      </c>
      <c r="R17" s="18">
        <v>11876584.525600001</v>
      </c>
      <c r="T17" s="33"/>
      <c r="U17" s="33"/>
      <c r="V17" s="33"/>
      <c r="W17" s="33"/>
      <c r="X17" s="33"/>
      <c r="Y17" s="33"/>
      <c r="Z17" s="34"/>
    </row>
    <row r="18" spans="1:26" ht="13.8">
      <c r="A18" s="12">
        <v>14</v>
      </c>
      <c r="B18" s="13" t="s">
        <v>49</v>
      </c>
      <c r="C18" s="13" t="s">
        <v>230</v>
      </c>
      <c r="D18" s="14">
        <v>17055000</v>
      </c>
      <c r="E18" s="17">
        <v>653000</v>
      </c>
      <c r="F18" s="15">
        <v>42552</v>
      </c>
      <c r="G18" s="19">
        <v>42446</v>
      </c>
      <c r="H18" s="28" t="s">
        <v>50</v>
      </c>
      <c r="I18" s="4">
        <v>900000</v>
      </c>
      <c r="J18" s="4">
        <v>0</v>
      </c>
      <c r="K18" s="4">
        <v>0</v>
      </c>
      <c r="L18" s="4">
        <v>26926</v>
      </c>
      <c r="M18" s="4">
        <v>0</v>
      </c>
      <c r="O18" s="4">
        <v>2887808</v>
      </c>
      <c r="Q18" s="18">
        <v>0</v>
      </c>
      <c r="R18" s="18">
        <v>3814734</v>
      </c>
      <c r="T18" s="33"/>
      <c r="U18" s="33"/>
      <c r="V18" s="33"/>
      <c r="W18" s="33"/>
      <c r="X18" s="33"/>
      <c r="Y18" s="33"/>
      <c r="Z18" s="34"/>
    </row>
    <row r="19" spans="1:26" ht="13.8">
      <c r="A19" s="12">
        <v>15</v>
      </c>
      <c r="B19" s="13" t="s">
        <v>51</v>
      </c>
      <c r="C19" s="13" t="s">
        <v>230</v>
      </c>
      <c r="D19" s="14">
        <v>16890000</v>
      </c>
      <c r="E19" s="17">
        <v>1210000</v>
      </c>
      <c r="F19" s="15">
        <v>6460</v>
      </c>
      <c r="G19" s="19">
        <v>7096</v>
      </c>
      <c r="H19" s="28" t="s">
        <v>52</v>
      </c>
      <c r="I19" s="4">
        <v>668333</v>
      </c>
      <c r="J19" s="4">
        <v>442000</v>
      </c>
      <c r="K19" s="4">
        <v>71777</v>
      </c>
      <c r="L19" s="4">
        <v>20050</v>
      </c>
      <c r="M19" s="4">
        <v>2243000</v>
      </c>
      <c r="O19" s="4">
        <v>583125</v>
      </c>
      <c r="Q19" s="18">
        <v>1209546</v>
      </c>
      <c r="R19" s="18">
        <v>5237831</v>
      </c>
      <c r="T19" s="33"/>
      <c r="U19" s="33"/>
      <c r="V19" s="33"/>
      <c r="W19" s="33"/>
      <c r="X19" s="33"/>
      <c r="Y19" s="33"/>
      <c r="Z19" s="34"/>
    </row>
    <row r="20" spans="1:26" ht="13.8">
      <c r="A20" s="12">
        <v>16</v>
      </c>
      <c r="B20" s="13" t="s">
        <v>53</v>
      </c>
      <c r="C20" s="13" t="s">
        <v>230</v>
      </c>
      <c r="D20" s="14">
        <v>16680000</v>
      </c>
      <c r="E20" s="17">
        <v>-76000</v>
      </c>
      <c r="F20" s="15">
        <v>42817</v>
      </c>
      <c r="G20" s="19">
        <v>28001</v>
      </c>
      <c r="H20" s="28" t="s">
        <v>54</v>
      </c>
      <c r="I20" s="4">
        <v>1340822</v>
      </c>
      <c r="J20" s="4">
        <v>0</v>
      </c>
      <c r="K20" s="4">
        <v>53616</v>
      </c>
      <c r="L20" s="4">
        <v>2889</v>
      </c>
      <c r="M20" s="4">
        <v>0</v>
      </c>
      <c r="O20" s="4">
        <v>0</v>
      </c>
      <c r="Q20" s="18">
        <v>5039757.5999999996</v>
      </c>
      <c r="R20" s="18">
        <v>6437084.5999999996</v>
      </c>
      <c r="T20" s="33"/>
      <c r="U20" s="33"/>
      <c r="V20" s="33"/>
      <c r="W20" s="33"/>
      <c r="X20" s="33"/>
      <c r="Y20" s="33"/>
      <c r="Z20" s="34"/>
    </row>
    <row r="21" spans="1:26" ht="13.8">
      <c r="A21" s="12">
        <v>17</v>
      </c>
      <c r="B21" s="13" t="s">
        <v>228</v>
      </c>
      <c r="C21" s="13" t="s">
        <v>230</v>
      </c>
      <c r="D21" s="14">
        <v>16538380</v>
      </c>
      <c r="E21" s="17">
        <v>-5549950</v>
      </c>
      <c r="F21" s="15">
        <v>52600</v>
      </c>
      <c r="G21" s="1" t="s">
        <v>28</v>
      </c>
      <c r="H21" s="23" t="s">
        <v>55</v>
      </c>
      <c r="I21" s="4">
        <f>825000*1.5702</f>
        <v>1295415</v>
      </c>
      <c r="J21" s="4">
        <v>0</v>
      </c>
      <c r="K21" s="4">
        <v>0</v>
      </c>
      <c r="L21" s="4">
        <f>24747*1.5702</f>
        <v>38857.739399999999</v>
      </c>
      <c r="M21" s="4">
        <v>0</v>
      </c>
      <c r="O21" s="4">
        <v>0</v>
      </c>
      <c r="Q21" s="18">
        <v>1627050</v>
      </c>
      <c r="R21" s="18">
        <v>2961322.7394000003</v>
      </c>
      <c r="T21" s="33"/>
      <c r="U21" s="33"/>
      <c r="V21" s="33"/>
      <c r="W21" s="33"/>
      <c r="X21" s="33"/>
      <c r="Y21" s="33"/>
      <c r="Z21" s="34"/>
    </row>
    <row r="22" spans="1:26" ht="13.8">
      <c r="A22" s="12">
        <v>18</v>
      </c>
      <c r="B22" s="13" t="s">
        <v>56</v>
      </c>
      <c r="C22" s="13" t="s">
        <v>230</v>
      </c>
      <c r="D22" s="14">
        <v>16532000</v>
      </c>
      <c r="E22" s="17">
        <v>1370000</v>
      </c>
      <c r="F22" s="15">
        <v>32400</v>
      </c>
      <c r="G22" s="19" t="s">
        <v>28</v>
      </c>
      <c r="H22" s="28" t="s">
        <v>57</v>
      </c>
      <c r="I22" s="4">
        <v>1200000</v>
      </c>
      <c r="J22" s="4">
        <v>2400000</v>
      </c>
      <c r="K22" s="4">
        <v>40164</v>
      </c>
      <c r="L22" s="4">
        <v>1244</v>
      </c>
      <c r="M22" s="4">
        <v>0</v>
      </c>
      <c r="O22" s="4">
        <v>0</v>
      </c>
      <c r="Q22" s="18">
        <v>5453451.0527999997</v>
      </c>
      <c r="R22" s="18">
        <v>9094859.0527999997</v>
      </c>
      <c r="T22" s="33"/>
      <c r="U22" s="33"/>
      <c r="V22" s="33"/>
      <c r="W22" s="33"/>
      <c r="X22" s="33"/>
      <c r="Y22" s="33"/>
      <c r="Z22" s="34"/>
    </row>
    <row r="23" spans="1:26" ht="13.8">
      <c r="A23" s="12">
        <v>19</v>
      </c>
      <c r="B23" s="13" t="s">
        <v>58</v>
      </c>
      <c r="C23" s="13" t="s">
        <v>230</v>
      </c>
      <c r="D23" s="14">
        <v>13059000</v>
      </c>
      <c r="E23" s="17">
        <v>1417000</v>
      </c>
      <c r="F23" s="15">
        <v>33000</v>
      </c>
      <c r="G23" s="19">
        <v>39515</v>
      </c>
      <c r="H23" s="28" t="s">
        <v>59</v>
      </c>
      <c r="I23" s="4">
        <v>1000000</v>
      </c>
      <c r="J23" s="4">
        <v>1100000</v>
      </c>
      <c r="K23" s="4">
        <v>0</v>
      </c>
      <c r="L23" s="4">
        <v>206781</v>
      </c>
      <c r="M23" s="4">
        <v>1042682.7</v>
      </c>
      <c r="O23" s="4">
        <v>7678582</v>
      </c>
      <c r="Q23" s="18">
        <v>6746691.6600000001</v>
      </c>
      <c r="R23" s="18">
        <v>17774737.359999999</v>
      </c>
      <c r="T23" s="33"/>
      <c r="U23" s="33"/>
      <c r="V23" s="33"/>
      <c r="W23" s="33"/>
      <c r="X23" s="33"/>
      <c r="Y23" s="33"/>
      <c r="Z23" s="34"/>
    </row>
    <row r="24" spans="1:26" ht="13.8">
      <c r="A24" s="12">
        <v>20</v>
      </c>
      <c r="B24" s="13" t="s">
        <v>60</v>
      </c>
      <c r="C24" s="13" t="s">
        <v>231</v>
      </c>
      <c r="D24" s="14">
        <v>13002000</v>
      </c>
      <c r="E24" s="17">
        <v>1526000</v>
      </c>
      <c r="F24" s="15">
        <v>20972</v>
      </c>
      <c r="G24" s="1">
        <v>17164</v>
      </c>
      <c r="H24" s="23" t="s">
        <v>61</v>
      </c>
      <c r="I24" s="4">
        <v>347398</v>
      </c>
      <c r="J24" s="4">
        <v>104219.4</v>
      </c>
      <c r="M24" s="4">
        <v>0</v>
      </c>
      <c r="Q24" s="18">
        <v>0</v>
      </c>
      <c r="R24" s="18">
        <v>451617.4</v>
      </c>
      <c r="T24" s="33"/>
      <c r="U24" s="33"/>
      <c r="V24" s="33"/>
      <c r="W24" s="33"/>
      <c r="X24" s="33"/>
      <c r="Y24" s="33"/>
      <c r="Z24" s="34"/>
    </row>
    <row r="25" spans="1:26" ht="13.8">
      <c r="A25" s="12">
        <v>21</v>
      </c>
      <c r="B25" s="13" t="s">
        <v>62</v>
      </c>
      <c r="C25" s="13" t="s">
        <v>229</v>
      </c>
      <c r="D25" s="14">
        <v>12300000</v>
      </c>
      <c r="E25" s="17" t="s">
        <v>23</v>
      </c>
      <c r="F25" s="15">
        <v>4600</v>
      </c>
      <c r="G25" s="1">
        <v>2300</v>
      </c>
      <c r="H25" s="23" t="s">
        <v>63</v>
      </c>
      <c r="M25" s="4">
        <v>0</v>
      </c>
      <c r="Q25" s="7"/>
      <c r="R25" s="18" t="s">
        <v>239</v>
      </c>
      <c r="T25" s="33"/>
      <c r="U25" s="33"/>
      <c r="V25" s="33"/>
      <c r="W25" s="33"/>
      <c r="X25" s="33"/>
      <c r="Y25" s="33"/>
      <c r="Z25" s="34"/>
    </row>
    <row r="26" spans="1:26" ht="13.8">
      <c r="A26" s="12">
        <v>22</v>
      </c>
      <c r="B26" s="13" t="s">
        <v>216</v>
      </c>
      <c r="C26" s="13" t="s">
        <v>230</v>
      </c>
      <c r="D26" s="14">
        <v>12176920</v>
      </c>
      <c r="E26" s="17">
        <v>965550</v>
      </c>
      <c r="F26" s="15">
        <v>44000</v>
      </c>
      <c r="G26" s="19">
        <v>50000</v>
      </c>
      <c r="H26" s="23" t="s">
        <v>64</v>
      </c>
      <c r="I26" s="4">
        <f>1230000*1.5702</f>
        <v>1931346</v>
      </c>
      <c r="J26" s="4">
        <f>1692972*1.5702</f>
        <v>2658304.6343999999</v>
      </c>
      <c r="K26" s="4">
        <f>437220*1.5702</f>
        <v>686522.84400000004</v>
      </c>
      <c r="L26" s="4">
        <f>6000*1.5702</f>
        <v>9421.2000000000007</v>
      </c>
      <c r="M26" s="4">
        <v>0</v>
      </c>
      <c r="O26" s="4">
        <v>0</v>
      </c>
      <c r="Q26" s="18">
        <v>6418078.6605000002</v>
      </c>
      <c r="R26" s="18">
        <v>11703673.3389</v>
      </c>
      <c r="T26" s="33"/>
      <c r="U26" s="33"/>
      <c r="V26" s="33"/>
      <c r="W26" s="33"/>
      <c r="X26" s="33"/>
      <c r="Y26" s="33"/>
      <c r="Z26" s="34"/>
    </row>
    <row r="27" spans="1:26" ht="13.8">
      <c r="A27" s="12">
        <v>23</v>
      </c>
      <c r="B27" s="13" t="s">
        <v>65</v>
      </c>
      <c r="C27" s="13" t="s">
        <v>230</v>
      </c>
      <c r="D27" s="14">
        <v>12014000</v>
      </c>
      <c r="E27" s="17">
        <v>91900</v>
      </c>
      <c r="F27" s="15">
        <v>50000</v>
      </c>
      <c r="G27" s="19">
        <v>37000</v>
      </c>
      <c r="H27" s="28" t="s">
        <v>66</v>
      </c>
      <c r="I27" s="4">
        <v>1354305</v>
      </c>
      <c r="J27" s="4">
        <v>0</v>
      </c>
      <c r="K27" s="4">
        <v>0</v>
      </c>
      <c r="L27" s="4">
        <v>87500</v>
      </c>
      <c r="M27" s="4">
        <v>0</v>
      </c>
      <c r="O27" s="4">
        <v>0</v>
      </c>
      <c r="Q27" s="18">
        <v>599280</v>
      </c>
      <c r="R27" s="18">
        <v>2041085</v>
      </c>
      <c r="T27" s="33"/>
      <c r="U27" s="33"/>
      <c r="V27" s="33"/>
      <c r="W27" s="33"/>
      <c r="X27" s="33"/>
      <c r="Y27" s="33"/>
      <c r="Z27" s="34"/>
    </row>
    <row r="28" spans="1:26" ht="13.8">
      <c r="A28" s="12">
        <v>24</v>
      </c>
      <c r="B28" s="13" t="s">
        <v>217</v>
      </c>
      <c r="C28" s="13" t="s">
        <v>230</v>
      </c>
      <c r="D28" s="14">
        <v>10011000</v>
      </c>
      <c r="E28" s="17">
        <v>1224000</v>
      </c>
      <c r="F28" s="15">
        <v>3646</v>
      </c>
      <c r="G28" s="19" t="s">
        <v>28</v>
      </c>
      <c r="H28" s="28" t="s">
        <v>67</v>
      </c>
      <c r="I28" s="4">
        <v>1181667</v>
      </c>
      <c r="J28" s="4">
        <v>2500000</v>
      </c>
      <c r="K28" s="4">
        <v>0</v>
      </c>
      <c r="L28" s="4">
        <v>64779</v>
      </c>
      <c r="M28" s="4">
        <v>4926780</v>
      </c>
      <c r="O28" s="4">
        <v>1264667</v>
      </c>
      <c r="Q28" s="18">
        <v>4481910</v>
      </c>
      <c r="R28" s="18">
        <v>14419803</v>
      </c>
      <c r="T28" s="33"/>
      <c r="U28" s="33"/>
      <c r="V28" s="33"/>
      <c r="W28" s="33"/>
      <c r="X28" s="33"/>
      <c r="Y28" s="33"/>
      <c r="Z28" s="34"/>
    </row>
    <row r="29" spans="1:26" ht="13.8">
      <c r="A29" s="12">
        <v>25</v>
      </c>
      <c r="B29" s="13" t="s">
        <v>68</v>
      </c>
      <c r="C29" s="13" t="s">
        <v>230</v>
      </c>
      <c r="D29" s="14">
        <v>9926500</v>
      </c>
      <c r="E29" s="17">
        <v>195900</v>
      </c>
      <c r="F29" s="15">
        <v>34000</v>
      </c>
      <c r="G29" s="19">
        <v>17000</v>
      </c>
      <c r="H29" s="23" t="s">
        <v>69</v>
      </c>
      <c r="I29" s="4">
        <v>532752</v>
      </c>
      <c r="J29" s="4">
        <v>340261</v>
      </c>
      <c r="K29" s="4">
        <v>55034</v>
      </c>
      <c r="L29" s="4">
        <v>2558</v>
      </c>
      <c r="M29" s="4">
        <v>0</v>
      </c>
      <c r="N29" s="4">
        <v>257500</v>
      </c>
      <c r="Q29" s="18">
        <v>0</v>
      </c>
      <c r="R29" s="18">
        <v>1188105</v>
      </c>
      <c r="T29" s="33"/>
      <c r="U29" s="33"/>
      <c r="V29" s="33"/>
      <c r="W29" s="33"/>
      <c r="X29" s="33"/>
      <c r="Y29" s="33"/>
      <c r="Z29" s="34"/>
    </row>
    <row r="30" spans="1:26" ht="13.8">
      <c r="A30" s="12">
        <v>26</v>
      </c>
      <c r="B30" s="13" t="s">
        <v>70</v>
      </c>
      <c r="C30" s="13" t="s">
        <v>230</v>
      </c>
      <c r="D30" s="14">
        <v>9917000</v>
      </c>
      <c r="E30" s="17">
        <v>974000</v>
      </c>
      <c r="F30" s="15">
        <v>4470</v>
      </c>
      <c r="G30" s="19">
        <v>5749</v>
      </c>
      <c r="H30" s="23" t="s">
        <v>71</v>
      </c>
      <c r="I30" s="4">
        <v>862500</v>
      </c>
      <c r="J30" s="4">
        <v>1300000</v>
      </c>
      <c r="K30" s="4">
        <v>51375</v>
      </c>
      <c r="L30" s="4">
        <v>45692</v>
      </c>
      <c r="M30" s="4">
        <v>0</v>
      </c>
      <c r="N30" s="4">
        <v>0</v>
      </c>
      <c r="O30" s="4">
        <v>1709710</v>
      </c>
      <c r="Q30" s="18">
        <v>4301685</v>
      </c>
      <c r="R30" s="18">
        <v>8270962</v>
      </c>
      <c r="T30" s="33"/>
      <c r="U30" s="33"/>
      <c r="V30" s="33"/>
      <c r="W30" s="33"/>
      <c r="X30" s="33"/>
      <c r="Y30" s="33"/>
      <c r="Z30" s="34"/>
    </row>
    <row r="31" spans="1:26" ht="13.8">
      <c r="A31" s="12">
        <v>27</v>
      </c>
      <c r="B31" s="13" t="s">
        <v>72</v>
      </c>
      <c r="C31" s="13" t="s">
        <v>230</v>
      </c>
      <c r="D31" s="14">
        <v>9826000</v>
      </c>
      <c r="E31" s="17">
        <v>-428000</v>
      </c>
      <c r="F31" s="15">
        <v>37476</v>
      </c>
      <c r="G31" s="19">
        <v>21215</v>
      </c>
      <c r="H31" s="23" t="s">
        <v>73</v>
      </c>
      <c r="I31" s="4">
        <v>1073333</v>
      </c>
      <c r="J31" s="4">
        <v>0</v>
      </c>
      <c r="K31" s="4">
        <v>55035</v>
      </c>
      <c r="L31" s="4">
        <v>0</v>
      </c>
      <c r="M31" s="4">
        <v>0</v>
      </c>
      <c r="Q31" s="18">
        <v>0</v>
      </c>
      <c r="R31" s="18">
        <v>1128368</v>
      </c>
      <c r="T31" s="33"/>
      <c r="U31" s="33"/>
      <c r="V31" s="33"/>
      <c r="W31" s="33"/>
      <c r="X31" s="33"/>
      <c r="Y31" s="33"/>
      <c r="Z31" s="34"/>
    </row>
    <row r="32" spans="1:26" ht="13.8">
      <c r="A32" s="12">
        <v>28</v>
      </c>
      <c r="B32" s="13" t="s">
        <v>74</v>
      </c>
      <c r="C32" s="13" t="s">
        <v>230</v>
      </c>
      <c r="D32" s="14">
        <v>8598000</v>
      </c>
      <c r="E32" s="17">
        <v>499000</v>
      </c>
      <c r="F32" s="15">
        <v>6672</v>
      </c>
      <c r="G32" s="1" t="s">
        <v>28</v>
      </c>
      <c r="H32" s="23" t="s">
        <v>75</v>
      </c>
      <c r="I32" s="4">
        <v>820000</v>
      </c>
      <c r="J32" s="4">
        <v>984000</v>
      </c>
      <c r="K32" s="4">
        <v>22128</v>
      </c>
      <c r="L32" s="4">
        <v>3045</v>
      </c>
      <c r="M32" s="4">
        <v>0</v>
      </c>
      <c r="N32" s="4">
        <v>1333800</v>
      </c>
      <c r="O32" s="4">
        <v>0</v>
      </c>
      <c r="Q32" s="18">
        <v>3553150</v>
      </c>
      <c r="R32" s="18">
        <v>6716123</v>
      </c>
      <c r="T32" s="33"/>
      <c r="U32" s="33"/>
      <c r="V32" s="33"/>
      <c r="W32" s="33"/>
      <c r="X32" s="33"/>
      <c r="Y32" s="33"/>
      <c r="Z32" s="34"/>
    </row>
    <row r="33" spans="1:26" ht="13.8">
      <c r="A33" s="12">
        <v>29</v>
      </c>
      <c r="B33" s="13" t="s">
        <v>76</v>
      </c>
      <c r="C33" s="13" t="s">
        <v>230</v>
      </c>
      <c r="D33" s="14">
        <v>7962300</v>
      </c>
      <c r="E33" s="17">
        <v>415700</v>
      </c>
      <c r="F33" s="15">
        <v>7722</v>
      </c>
      <c r="G33" s="1">
        <v>7000</v>
      </c>
      <c r="H33" s="23" t="s">
        <v>77</v>
      </c>
      <c r="I33" s="4">
        <v>600000</v>
      </c>
      <c r="J33" s="4">
        <v>0</v>
      </c>
      <c r="K33" s="4">
        <v>0</v>
      </c>
      <c r="L33" s="4">
        <v>13500</v>
      </c>
      <c r="M33" s="4">
        <v>0</v>
      </c>
      <c r="N33" s="4">
        <v>0</v>
      </c>
      <c r="O33" s="4">
        <v>0</v>
      </c>
      <c r="Q33" s="18">
        <v>0</v>
      </c>
      <c r="R33" s="18">
        <v>613500</v>
      </c>
      <c r="T33" s="33"/>
      <c r="U33" s="33"/>
      <c r="V33" s="33"/>
      <c r="W33" s="33"/>
      <c r="X33" s="33"/>
      <c r="Y33" s="33"/>
      <c r="Z33" s="34"/>
    </row>
    <row r="34" spans="1:26" ht="13.8">
      <c r="A34" s="12">
        <v>30</v>
      </c>
      <c r="B34" s="13" t="s">
        <v>78</v>
      </c>
      <c r="C34" s="13" t="s">
        <v>230</v>
      </c>
      <c r="D34" s="14">
        <v>7383813</v>
      </c>
      <c r="E34" s="17">
        <v>111461</v>
      </c>
      <c r="F34" s="15">
        <v>71445</v>
      </c>
      <c r="G34" s="19">
        <v>70000</v>
      </c>
      <c r="H34" s="28" t="s">
        <v>79</v>
      </c>
      <c r="I34" s="4">
        <v>1200000</v>
      </c>
      <c r="J34" s="4">
        <v>700000</v>
      </c>
      <c r="K34" s="4">
        <v>11007</v>
      </c>
      <c r="L34" s="4">
        <v>92826</v>
      </c>
      <c r="M34" s="4">
        <v>0</v>
      </c>
      <c r="N34" s="4">
        <v>0</v>
      </c>
      <c r="O34" s="4">
        <v>0</v>
      </c>
      <c r="Q34" s="18">
        <v>756178.2</v>
      </c>
      <c r="R34" s="18">
        <v>2760011.2</v>
      </c>
      <c r="T34" s="33"/>
      <c r="U34" s="33"/>
      <c r="V34" s="33"/>
      <c r="W34" s="33"/>
      <c r="X34" s="33"/>
      <c r="Y34" s="33"/>
      <c r="Z34" s="34"/>
    </row>
    <row r="35" spans="1:26" ht="13.8">
      <c r="A35" s="12">
        <v>31</v>
      </c>
      <c r="B35" s="13" t="s">
        <v>80</v>
      </c>
      <c r="C35" s="13" t="s">
        <v>229</v>
      </c>
      <c r="D35" s="14">
        <v>7318199</v>
      </c>
      <c r="E35" s="17" t="s">
        <v>23</v>
      </c>
      <c r="F35" s="15">
        <v>13000</v>
      </c>
      <c r="G35" s="19">
        <v>6065</v>
      </c>
      <c r="H35" s="23" t="s">
        <v>81</v>
      </c>
      <c r="M35" s="4">
        <v>0</v>
      </c>
      <c r="Q35" s="7"/>
      <c r="R35" s="18" t="s">
        <v>239</v>
      </c>
      <c r="T35" s="33"/>
      <c r="U35" s="33"/>
      <c r="V35" s="33"/>
      <c r="W35" s="33"/>
      <c r="X35" s="33"/>
      <c r="Y35" s="33"/>
      <c r="Z35" s="34"/>
    </row>
    <row r="36" spans="1:26" ht="13.8">
      <c r="A36" s="12">
        <v>32</v>
      </c>
      <c r="B36" s="13" t="s">
        <v>82</v>
      </c>
      <c r="C36" s="13" t="s">
        <v>230</v>
      </c>
      <c r="D36" s="14">
        <v>7232000</v>
      </c>
      <c r="E36" s="17">
        <v>561000</v>
      </c>
      <c r="F36" s="15">
        <v>3800</v>
      </c>
      <c r="G36" s="19">
        <v>3593</v>
      </c>
      <c r="H36" s="23" t="s">
        <v>83</v>
      </c>
      <c r="I36" s="4">
        <v>875000</v>
      </c>
      <c r="J36" s="4">
        <v>575000</v>
      </c>
      <c r="K36" s="4">
        <v>112487</v>
      </c>
      <c r="L36" s="4">
        <v>78610</v>
      </c>
      <c r="M36" s="4">
        <v>0</v>
      </c>
      <c r="N36" s="4">
        <v>0</v>
      </c>
      <c r="O36" s="4">
        <v>0</v>
      </c>
      <c r="Q36" s="18">
        <v>4598946</v>
      </c>
      <c r="R36" s="18">
        <v>6240043</v>
      </c>
      <c r="T36" s="33"/>
      <c r="U36" s="33"/>
      <c r="V36" s="33"/>
      <c r="W36" s="33"/>
      <c r="X36" s="33"/>
      <c r="Y36" s="33"/>
      <c r="Z36" s="34"/>
    </row>
    <row r="37" spans="1:26" ht="13.8">
      <c r="A37" s="12">
        <v>33</v>
      </c>
      <c r="B37" s="13" t="s">
        <v>84</v>
      </c>
      <c r="C37" s="13" t="s">
        <v>230</v>
      </c>
      <c r="D37" s="14">
        <v>7006700</v>
      </c>
      <c r="E37" s="17">
        <v>-229000</v>
      </c>
      <c r="F37" s="15">
        <v>27765</v>
      </c>
      <c r="G37" s="19">
        <v>8972</v>
      </c>
      <c r="H37" s="28" t="s">
        <v>85</v>
      </c>
      <c r="I37" s="4">
        <v>785000</v>
      </c>
      <c r="J37" s="4">
        <v>371305</v>
      </c>
      <c r="K37" s="4">
        <v>97247</v>
      </c>
      <c r="L37" s="4">
        <v>60183</v>
      </c>
      <c r="M37" s="4">
        <v>2088555.6</v>
      </c>
      <c r="N37" s="4">
        <v>0</v>
      </c>
      <c r="O37" s="4">
        <v>0</v>
      </c>
      <c r="Q37" s="18">
        <v>1686620.0560000001</v>
      </c>
      <c r="R37" s="18">
        <v>5088910.6560000004</v>
      </c>
      <c r="T37" s="33"/>
      <c r="U37" s="33"/>
      <c r="V37" s="33"/>
      <c r="W37" s="33"/>
      <c r="X37" s="33"/>
      <c r="Y37" s="33"/>
      <c r="Z37" s="34"/>
    </row>
    <row r="38" spans="1:26" ht="13.8">
      <c r="A38" s="12">
        <v>34</v>
      </c>
      <c r="B38" s="13" t="s">
        <v>218</v>
      </c>
      <c r="C38" s="13" t="s">
        <v>230</v>
      </c>
      <c r="D38" s="14">
        <v>6949533</v>
      </c>
      <c r="E38" s="17">
        <v>-195059</v>
      </c>
      <c r="F38" s="15">
        <v>91000</v>
      </c>
      <c r="G38" s="1">
        <v>80000</v>
      </c>
      <c r="H38" s="23" t="s">
        <v>86</v>
      </c>
      <c r="I38" s="4">
        <v>981641</v>
      </c>
      <c r="J38" s="4">
        <v>998485.89</v>
      </c>
      <c r="K38" s="4">
        <v>0</v>
      </c>
      <c r="L38" s="4">
        <v>30696</v>
      </c>
      <c r="M38" s="4">
        <v>0</v>
      </c>
      <c r="Q38" s="18">
        <v>0</v>
      </c>
      <c r="R38" s="18">
        <v>2010822.89</v>
      </c>
      <c r="T38" s="33"/>
      <c r="U38" s="33"/>
      <c r="V38" s="33"/>
      <c r="W38" s="33"/>
      <c r="X38" s="33"/>
      <c r="Y38" s="33"/>
      <c r="Z38" s="34"/>
    </row>
    <row r="39" spans="1:26" ht="13.8">
      <c r="A39" s="12">
        <v>35</v>
      </c>
      <c r="B39" s="13" t="s">
        <v>87</v>
      </c>
      <c r="C39" s="13" t="s">
        <v>229</v>
      </c>
      <c r="D39" s="14">
        <v>6937000</v>
      </c>
      <c r="E39" s="17">
        <v>848000</v>
      </c>
      <c r="F39" s="15">
        <v>37320</v>
      </c>
      <c r="G39" s="19">
        <v>44531</v>
      </c>
      <c r="H39" s="23" t="s">
        <v>88</v>
      </c>
      <c r="I39" s="4">
        <v>795654</v>
      </c>
      <c r="J39" s="4">
        <v>349421</v>
      </c>
      <c r="M39" s="4">
        <v>0</v>
      </c>
      <c r="Q39" s="18">
        <v>0</v>
      </c>
      <c r="R39" s="18">
        <v>1145075</v>
      </c>
      <c r="T39" s="33"/>
      <c r="U39" s="33"/>
      <c r="V39" s="33"/>
      <c r="W39" s="33"/>
      <c r="X39" s="33"/>
      <c r="Y39" s="33"/>
      <c r="Z39" s="34"/>
    </row>
    <row r="40" spans="1:26" ht="13.8">
      <c r="A40" s="12">
        <v>36</v>
      </c>
      <c r="B40" s="13" t="s">
        <v>89</v>
      </c>
      <c r="C40" s="13" t="s">
        <v>230</v>
      </c>
      <c r="D40" s="14">
        <v>6535900</v>
      </c>
      <c r="E40" s="17">
        <v>52200</v>
      </c>
      <c r="F40" s="15">
        <v>48000</v>
      </c>
      <c r="G40" s="19">
        <v>38545</v>
      </c>
      <c r="H40" s="28" t="s">
        <v>90</v>
      </c>
      <c r="I40" s="4">
        <v>1121478</v>
      </c>
      <c r="J40" s="4">
        <v>2192617</v>
      </c>
      <c r="K40" s="4">
        <v>800885</v>
      </c>
      <c r="L40" s="4">
        <v>141683</v>
      </c>
      <c r="M40" s="4">
        <v>0</v>
      </c>
      <c r="N40" s="4">
        <v>0</v>
      </c>
      <c r="O40" s="4">
        <v>0</v>
      </c>
      <c r="Q40" s="18">
        <v>303348.09000000003</v>
      </c>
      <c r="R40" s="18">
        <v>4560011.09</v>
      </c>
      <c r="T40" s="33"/>
      <c r="U40" s="33"/>
      <c r="V40" s="33"/>
      <c r="W40" s="33"/>
      <c r="X40" s="33"/>
      <c r="Y40" s="33"/>
      <c r="Z40" s="34"/>
    </row>
    <row r="41" spans="1:26" ht="13.8">
      <c r="A41" s="12">
        <v>37</v>
      </c>
      <c r="B41" s="13" t="s">
        <v>91</v>
      </c>
      <c r="C41" s="13" t="s">
        <v>230</v>
      </c>
      <c r="D41" s="14">
        <v>6384000</v>
      </c>
      <c r="E41" s="17">
        <v>804000</v>
      </c>
      <c r="F41" s="15">
        <v>2595</v>
      </c>
      <c r="G41" s="19" t="s">
        <v>28</v>
      </c>
      <c r="H41" s="28" t="s">
        <v>92</v>
      </c>
      <c r="I41" s="4">
        <v>835000</v>
      </c>
      <c r="J41" s="4">
        <v>518400</v>
      </c>
      <c r="K41" s="4">
        <v>134767</v>
      </c>
      <c r="L41" s="4">
        <v>0</v>
      </c>
      <c r="M41" s="4">
        <v>0</v>
      </c>
      <c r="N41" s="4">
        <v>0</v>
      </c>
      <c r="O41" s="4">
        <v>0</v>
      </c>
      <c r="Q41" s="18">
        <v>0</v>
      </c>
      <c r="R41" s="18">
        <v>1488167</v>
      </c>
      <c r="T41" s="33"/>
      <c r="U41" s="33"/>
      <c r="V41" s="33"/>
      <c r="W41" s="33"/>
      <c r="X41" s="33"/>
      <c r="Y41" s="33"/>
      <c r="Z41" s="34"/>
    </row>
    <row r="42" spans="1:26" ht="13.8">
      <c r="A42" s="12">
        <v>38</v>
      </c>
      <c r="B42" s="13" t="s">
        <v>93</v>
      </c>
      <c r="C42" s="13" t="s">
        <v>231</v>
      </c>
      <c r="D42" s="14">
        <v>6311000</v>
      </c>
      <c r="E42" s="17">
        <v>403000</v>
      </c>
      <c r="F42" s="15">
        <v>6144</v>
      </c>
      <c r="G42" s="19">
        <v>5819</v>
      </c>
      <c r="H42" s="23" t="s">
        <v>94</v>
      </c>
      <c r="I42" s="4">
        <v>313000</v>
      </c>
      <c r="M42" s="4">
        <v>0</v>
      </c>
      <c r="Q42" s="18">
        <v>0</v>
      </c>
      <c r="R42" s="18">
        <v>313000</v>
      </c>
      <c r="T42" s="33"/>
      <c r="U42" s="33"/>
      <c r="V42" s="33"/>
      <c r="W42" s="33"/>
      <c r="X42" s="33"/>
      <c r="Y42" s="33"/>
      <c r="Z42" s="34"/>
    </row>
    <row r="43" spans="1:26" ht="13.8">
      <c r="A43" s="12">
        <v>39</v>
      </c>
      <c r="B43" s="13" t="s">
        <v>95</v>
      </c>
      <c r="C43" s="13" t="s">
        <v>229</v>
      </c>
      <c r="D43" s="14">
        <v>6166377</v>
      </c>
      <c r="E43" s="17" t="s">
        <v>23</v>
      </c>
      <c r="F43" s="15" t="s">
        <v>23</v>
      </c>
      <c r="G43" s="1">
        <v>16000</v>
      </c>
      <c r="H43" s="23" t="s">
        <v>96</v>
      </c>
      <c r="M43" s="4">
        <v>0</v>
      </c>
      <c r="Q43" s="7"/>
      <c r="R43" s="18" t="s">
        <v>239</v>
      </c>
      <c r="T43" s="33"/>
      <c r="U43" s="33"/>
      <c r="V43" s="33"/>
      <c r="W43" s="33"/>
      <c r="X43" s="33"/>
      <c r="Y43" s="33"/>
      <c r="Z43" s="34"/>
    </row>
    <row r="44" spans="1:26" ht="13.8">
      <c r="A44" s="12">
        <v>40</v>
      </c>
      <c r="B44" s="13" t="s">
        <v>97</v>
      </c>
      <c r="C44" s="13" t="s">
        <v>230</v>
      </c>
      <c r="D44" s="14">
        <v>6110000</v>
      </c>
      <c r="E44" s="17">
        <v>571000</v>
      </c>
      <c r="F44" s="15">
        <v>22114</v>
      </c>
      <c r="G44" s="1">
        <v>24081</v>
      </c>
      <c r="H44" s="28" t="s">
        <v>30</v>
      </c>
      <c r="I44" s="4">
        <f>1100000*1.5702</f>
        <v>1727220</v>
      </c>
      <c r="J44" s="4">
        <f>401000*1.5702</f>
        <v>629650.20000000007</v>
      </c>
      <c r="K44" s="4">
        <f>42166*1.5702</f>
        <v>66209.053199999995</v>
      </c>
      <c r="L44" s="4">
        <v>0</v>
      </c>
      <c r="M44" s="4">
        <v>0</v>
      </c>
      <c r="N44" s="4">
        <v>0</v>
      </c>
      <c r="O44" s="4">
        <f>4716709*1.5702</f>
        <v>7406176.4718000004</v>
      </c>
      <c r="Q44" s="18">
        <v>8263140</v>
      </c>
      <c r="R44" s="18">
        <v>18092395.725000001</v>
      </c>
      <c r="T44" s="33"/>
      <c r="U44" s="33"/>
      <c r="V44" s="33"/>
      <c r="W44" s="33"/>
      <c r="X44" s="33"/>
      <c r="Y44" s="33"/>
      <c r="Z44" s="34"/>
    </row>
    <row r="45" spans="1:26" ht="13.8">
      <c r="A45" s="12">
        <v>41</v>
      </c>
      <c r="B45" s="13" t="s">
        <v>98</v>
      </c>
      <c r="C45" s="13" t="s">
        <v>230</v>
      </c>
      <c r="D45" s="14">
        <v>6073000</v>
      </c>
      <c r="E45" s="17">
        <v>-700000</v>
      </c>
      <c r="F45" s="15">
        <v>16000</v>
      </c>
      <c r="G45" s="19">
        <v>21667</v>
      </c>
      <c r="H45" s="23" t="s">
        <v>99</v>
      </c>
      <c r="I45" s="4">
        <v>400000</v>
      </c>
      <c r="J45" s="4">
        <v>150000</v>
      </c>
      <c r="K45" s="4">
        <v>0</v>
      </c>
      <c r="L45" s="4">
        <v>6457</v>
      </c>
      <c r="M45" s="4">
        <v>0</v>
      </c>
      <c r="N45" s="4">
        <v>0</v>
      </c>
      <c r="O45" s="4">
        <v>0</v>
      </c>
      <c r="Q45" s="18">
        <v>1148780</v>
      </c>
      <c r="R45" s="18">
        <v>1705237</v>
      </c>
      <c r="T45" s="33"/>
      <c r="U45" s="33"/>
      <c r="V45" s="33"/>
      <c r="W45" s="33"/>
      <c r="X45" s="33"/>
      <c r="Y45" s="33"/>
      <c r="Z45" s="34"/>
    </row>
    <row r="46" spans="1:26" ht="13.8">
      <c r="A46" s="12">
        <v>42</v>
      </c>
      <c r="B46" s="13" t="s">
        <v>100</v>
      </c>
      <c r="C46" s="13" t="s">
        <v>229</v>
      </c>
      <c r="D46" s="14">
        <v>6000000</v>
      </c>
      <c r="E46" s="17" t="s">
        <v>23</v>
      </c>
      <c r="F46" s="15">
        <v>15000</v>
      </c>
      <c r="G46" s="19">
        <v>3000</v>
      </c>
      <c r="H46" s="23" t="s">
        <v>101</v>
      </c>
      <c r="M46" s="4">
        <v>0</v>
      </c>
      <c r="Q46" s="7"/>
      <c r="R46" s="18" t="s">
        <v>239</v>
      </c>
      <c r="T46" s="33"/>
      <c r="U46" s="33"/>
      <c r="V46" s="33"/>
      <c r="W46" s="33"/>
      <c r="X46" s="33"/>
      <c r="Y46" s="33"/>
      <c r="Z46" s="34"/>
    </row>
    <row r="47" spans="1:26" ht="13.8">
      <c r="A47" s="12">
        <v>43</v>
      </c>
      <c r="B47" s="13" t="s">
        <v>102</v>
      </c>
      <c r="C47" s="13" t="s">
        <v>230</v>
      </c>
      <c r="D47" s="14">
        <v>5944500</v>
      </c>
      <c r="E47" s="17">
        <v>202400</v>
      </c>
      <c r="F47" s="15">
        <v>45000</v>
      </c>
      <c r="G47" s="1">
        <v>34000</v>
      </c>
      <c r="H47" s="28" t="s">
        <v>103</v>
      </c>
      <c r="I47" s="4">
        <v>980000</v>
      </c>
      <c r="J47" s="4">
        <v>1033802</v>
      </c>
      <c r="K47" s="4">
        <v>242582</v>
      </c>
      <c r="L47" s="4">
        <v>1221</v>
      </c>
      <c r="M47" s="4">
        <v>966000</v>
      </c>
      <c r="N47" s="4">
        <v>0</v>
      </c>
      <c r="O47" s="4">
        <v>1041576</v>
      </c>
      <c r="Q47" s="18">
        <v>1289855</v>
      </c>
      <c r="R47" s="18">
        <v>5555036</v>
      </c>
      <c r="T47" s="33"/>
      <c r="U47" s="33"/>
      <c r="V47" s="33"/>
      <c r="W47" s="33"/>
      <c r="X47" s="33"/>
      <c r="Y47" s="33"/>
      <c r="Z47" s="34"/>
    </row>
    <row r="48" spans="1:26" ht="13.8">
      <c r="A48" s="12">
        <v>44</v>
      </c>
      <c r="B48" s="13" t="s">
        <v>104</v>
      </c>
      <c r="C48" s="13" t="s">
        <v>231</v>
      </c>
      <c r="D48" s="14">
        <v>5942000</v>
      </c>
      <c r="E48" s="17">
        <v>84000</v>
      </c>
      <c r="F48" s="15">
        <v>65767</v>
      </c>
      <c r="G48" s="19">
        <v>63529</v>
      </c>
      <c r="H48" s="23" t="s">
        <v>105</v>
      </c>
      <c r="I48" s="4">
        <v>301900</v>
      </c>
      <c r="J48" s="4">
        <v>75425</v>
      </c>
      <c r="M48" s="4">
        <v>0</v>
      </c>
      <c r="Q48" s="18">
        <v>0</v>
      </c>
      <c r="R48" s="18">
        <v>377325</v>
      </c>
      <c r="T48" s="33"/>
      <c r="U48" s="33"/>
      <c r="V48" s="33"/>
      <c r="W48" s="33"/>
      <c r="X48" s="33"/>
      <c r="Y48" s="33"/>
      <c r="Z48" s="34"/>
    </row>
    <row r="49" spans="1:26" ht="13.8">
      <c r="A49" s="12">
        <v>45</v>
      </c>
      <c r="B49" s="13" t="s">
        <v>106</v>
      </c>
      <c r="C49" s="13" t="s">
        <v>231</v>
      </c>
      <c r="D49" s="14">
        <v>5746000</v>
      </c>
      <c r="E49" s="17">
        <v>47000</v>
      </c>
      <c r="F49" s="15">
        <v>11000</v>
      </c>
      <c r="G49" s="1" t="s">
        <v>28</v>
      </c>
      <c r="H49" s="23" t="s">
        <v>107</v>
      </c>
      <c r="I49" s="4">
        <v>850000</v>
      </c>
      <c r="J49" s="4">
        <v>0</v>
      </c>
      <c r="K49" s="4">
        <v>92811</v>
      </c>
      <c r="L49" s="4">
        <v>7956</v>
      </c>
      <c r="M49" s="4">
        <v>0</v>
      </c>
      <c r="Q49" s="18">
        <v>0</v>
      </c>
      <c r="R49" s="18">
        <v>950767</v>
      </c>
      <c r="T49" s="33"/>
      <c r="U49" s="33"/>
      <c r="V49" s="33"/>
      <c r="W49" s="33"/>
      <c r="X49" s="33"/>
      <c r="Y49" s="33"/>
      <c r="Z49" s="34"/>
    </row>
    <row r="50" spans="1:26" ht="13.8">
      <c r="A50" s="12">
        <v>46</v>
      </c>
      <c r="B50" s="13" t="s">
        <v>108</v>
      </c>
      <c r="C50" s="13" t="s">
        <v>229</v>
      </c>
      <c r="D50" s="14">
        <v>5500000</v>
      </c>
      <c r="E50" s="17" t="s">
        <v>23</v>
      </c>
      <c r="F50" s="15">
        <v>26000</v>
      </c>
      <c r="G50" s="19">
        <v>18000</v>
      </c>
      <c r="H50" s="23" t="s">
        <v>109</v>
      </c>
      <c r="M50" s="4">
        <v>0</v>
      </c>
      <c r="Q50" s="7"/>
      <c r="R50" s="18" t="s">
        <v>239</v>
      </c>
      <c r="T50" s="33"/>
      <c r="U50" s="33"/>
      <c r="V50" s="33"/>
      <c r="W50" s="33"/>
      <c r="X50" s="33"/>
      <c r="Y50" s="33"/>
      <c r="Z50" s="34"/>
    </row>
    <row r="51" spans="1:26" ht="13.8">
      <c r="A51" s="12">
        <v>47</v>
      </c>
      <c r="B51" s="13" t="s">
        <v>110</v>
      </c>
      <c r="C51" s="13" t="s">
        <v>230</v>
      </c>
      <c r="D51" s="14">
        <v>5490000</v>
      </c>
      <c r="E51" s="17">
        <v>141000</v>
      </c>
      <c r="F51" s="15">
        <v>12500</v>
      </c>
      <c r="G51" s="1">
        <v>7300</v>
      </c>
      <c r="H51" s="28" t="s">
        <v>111</v>
      </c>
      <c r="I51" s="4">
        <v>860000</v>
      </c>
      <c r="J51" s="4">
        <v>344000</v>
      </c>
      <c r="K51" s="4">
        <v>0</v>
      </c>
      <c r="L51" s="4">
        <v>0</v>
      </c>
      <c r="M51" s="4">
        <v>111768.3</v>
      </c>
      <c r="N51" s="4">
        <v>0</v>
      </c>
      <c r="O51" s="4">
        <v>41085</v>
      </c>
      <c r="Q51" s="18">
        <v>536745</v>
      </c>
      <c r="R51" s="18">
        <v>1893598.3</v>
      </c>
      <c r="T51" s="33"/>
      <c r="U51" s="33"/>
      <c r="V51" s="33"/>
      <c r="W51" s="33"/>
      <c r="X51" s="33"/>
      <c r="Y51" s="33"/>
      <c r="Z51" s="34"/>
    </row>
    <row r="52" spans="1:26" ht="13.8">
      <c r="A52" s="12">
        <v>48</v>
      </c>
      <c r="B52" s="13" t="s">
        <v>112</v>
      </c>
      <c r="C52" s="13" t="s">
        <v>229</v>
      </c>
      <c r="D52" s="14">
        <v>5480500</v>
      </c>
      <c r="E52" s="17" t="s">
        <v>23</v>
      </c>
      <c r="F52" s="15">
        <v>30000</v>
      </c>
      <c r="G52" s="19">
        <v>31000</v>
      </c>
      <c r="H52" s="23" t="s">
        <v>113</v>
      </c>
      <c r="M52" s="4">
        <v>0</v>
      </c>
      <c r="Q52" s="18">
        <v>0</v>
      </c>
      <c r="R52" s="18" t="s">
        <v>239</v>
      </c>
      <c r="T52" s="33"/>
      <c r="U52" s="33"/>
      <c r="V52" s="33"/>
      <c r="W52" s="33"/>
      <c r="X52" s="33"/>
      <c r="Y52" s="33"/>
      <c r="Z52" s="34"/>
    </row>
    <row r="53" spans="1:26" ht="13.8">
      <c r="A53" s="12">
        <v>49</v>
      </c>
      <c r="B53" s="13" t="s">
        <v>114</v>
      </c>
      <c r="C53" s="13" t="s">
        <v>231</v>
      </c>
      <c r="D53" s="14">
        <v>5472652</v>
      </c>
      <c r="E53" s="17">
        <v>1979210</v>
      </c>
      <c r="F53" s="15">
        <v>7900</v>
      </c>
      <c r="G53" s="19">
        <v>750</v>
      </c>
      <c r="H53" s="23" t="s">
        <v>115</v>
      </c>
      <c r="I53" s="6">
        <v>360213.59</v>
      </c>
      <c r="K53" s="4">
        <v>7377.25</v>
      </c>
      <c r="M53" s="4">
        <v>0</v>
      </c>
      <c r="Q53" s="18">
        <v>0</v>
      </c>
      <c r="R53" s="18">
        <v>367590.84</v>
      </c>
      <c r="T53" s="33"/>
      <c r="U53" s="33"/>
      <c r="V53" s="33"/>
      <c r="W53" s="33"/>
      <c r="X53" s="33"/>
      <c r="Y53" s="33"/>
      <c r="Z53" s="34"/>
    </row>
    <row r="54" spans="1:26" ht="13.8">
      <c r="A54" s="12">
        <v>50</v>
      </c>
      <c r="B54" s="13" t="s">
        <v>219</v>
      </c>
      <c r="C54" s="13" t="s">
        <v>229</v>
      </c>
      <c r="D54" s="14">
        <v>5300000</v>
      </c>
      <c r="E54" s="17" t="s">
        <v>23</v>
      </c>
      <c r="F54" s="15">
        <v>19835</v>
      </c>
      <c r="G54" s="1">
        <v>15383</v>
      </c>
      <c r="H54" s="23" t="s">
        <v>116</v>
      </c>
      <c r="M54" s="4">
        <v>0</v>
      </c>
      <c r="Q54" s="7"/>
      <c r="R54" s="18" t="s">
        <v>239</v>
      </c>
      <c r="T54" s="33"/>
      <c r="U54" s="33"/>
      <c r="V54" s="33"/>
      <c r="W54" s="33"/>
      <c r="X54" s="33"/>
      <c r="Y54" s="33"/>
      <c r="Z54" s="34"/>
    </row>
    <row r="55" spans="1:26" ht="13.8">
      <c r="A55" s="12">
        <v>51</v>
      </c>
      <c r="B55" s="13" t="s">
        <v>220</v>
      </c>
      <c r="C55" s="13" t="s">
        <v>229</v>
      </c>
      <c r="D55" s="14">
        <v>5217375</v>
      </c>
      <c r="E55" s="17" t="s">
        <v>23</v>
      </c>
      <c r="F55" s="15">
        <v>1854</v>
      </c>
      <c r="G55" s="19">
        <v>1800</v>
      </c>
      <c r="H55" s="23" t="s">
        <v>117</v>
      </c>
      <c r="M55" s="4">
        <v>0</v>
      </c>
      <c r="Q55" s="7"/>
      <c r="R55" s="18" t="s">
        <v>239</v>
      </c>
      <c r="T55" s="33"/>
      <c r="U55" s="33"/>
      <c r="V55" s="33"/>
      <c r="W55" s="33"/>
      <c r="X55" s="33"/>
      <c r="Y55" s="33"/>
      <c r="Z55" s="34"/>
    </row>
    <row r="56" spans="1:26" ht="13.8">
      <c r="A56" s="12">
        <v>52</v>
      </c>
      <c r="B56" s="13" t="s">
        <v>221</v>
      </c>
      <c r="C56" s="13" t="s">
        <v>229</v>
      </c>
      <c r="D56" s="14">
        <v>5215743</v>
      </c>
      <c r="E56" s="17" t="s">
        <v>23</v>
      </c>
      <c r="F56" s="15">
        <v>1282</v>
      </c>
      <c r="G56" s="19">
        <v>1176</v>
      </c>
      <c r="H56" s="23" t="s">
        <v>118</v>
      </c>
      <c r="M56" s="4">
        <v>0</v>
      </c>
      <c r="Q56" s="7"/>
      <c r="R56" s="18" t="s">
        <v>239</v>
      </c>
      <c r="T56" s="33"/>
      <c r="U56" s="33"/>
      <c r="V56" s="33"/>
      <c r="W56" s="33"/>
      <c r="X56" s="33"/>
      <c r="Y56" s="33"/>
      <c r="Z56" s="34"/>
    </row>
    <row r="57" spans="1:26" ht="13.8">
      <c r="A57" s="12">
        <v>53</v>
      </c>
      <c r="B57" s="13" t="s">
        <v>119</v>
      </c>
      <c r="C57" s="13" t="s">
        <v>230</v>
      </c>
      <c r="D57" s="14">
        <v>5214000</v>
      </c>
      <c r="E57" s="17">
        <v>805000</v>
      </c>
      <c r="F57" s="15">
        <v>2475</v>
      </c>
      <c r="G57" s="1">
        <v>3042</v>
      </c>
      <c r="H57" s="23" t="s">
        <v>120</v>
      </c>
      <c r="I57" s="4">
        <v>726252</v>
      </c>
      <c r="J57" s="4">
        <v>1000000</v>
      </c>
      <c r="K57" s="4">
        <v>93230</v>
      </c>
      <c r="L57" s="4">
        <v>1095000</v>
      </c>
      <c r="M57" s="4">
        <v>0</v>
      </c>
      <c r="N57" s="4">
        <v>0</v>
      </c>
      <c r="O57" s="4">
        <v>0</v>
      </c>
      <c r="Q57" s="18">
        <v>1448660</v>
      </c>
      <c r="R57" s="18">
        <v>4363142</v>
      </c>
      <c r="T57" s="33"/>
      <c r="U57" s="33"/>
      <c r="V57" s="33"/>
      <c r="W57" s="33"/>
      <c r="X57" s="33"/>
      <c r="Y57" s="33"/>
      <c r="Z57" s="34"/>
    </row>
    <row r="58" spans="1:26" ht="13.8">
      <c r="A58" s="12">
        <v>54</v>
      </c>
      <c r="B58" s="13" t="s">
        <v>121</v>
      </c>
      <c r="C58" s="13" t="s">
        <v>230</v>
      </c>
      <c r="D58" s="14">
        <v>5146800</v>
      </c>
      <c r="E58" s="17">
        <v>143700</v>
      </c>
      <c r="F58" s="15">
        <v>11009</v>
      </c>
      <c r="G58" s="19">
        <v>6500</v>
      </c>
      <c r="H58" s="28" t="s">
        <v>122</v>
      </c>
      <c r="I58" s="4">
        <v>625100</v>
      </c>
      <c r="J58" s="4">
        <v>625100</v>
      </c>
      <c r="K58" s="4">
        <v>0</v>
      </c>
      <c r="L58" s="4">
        <v>0</v>
      </c>
      <c r="M58" s="4">
        <v>0</v>
      </c>
      <c r="N58" s="4">
        <v>0</v>
      </c>
      <c r="O58" s="4">
        <v>27060000</v>
      </c>
      <c r="Q58" s="18">
        <v>13649900</v>
      </c>
      <c r="R58" s="18">
        <v>41960100</v>
      </c>
      <c r="T58" s="33"/>
      <c r="U58" s="33"/>
      <c r="V58" s="33"/>
      <c r="W58" s="33"/>
      <c r="X58" s="33"/>
      <c r="Y58" s="33"/>
      <c r="Z58" s="34"/>
    </row>
    <row r="59" spans="1:26" ht="13.8">
      <c r="A59" s="12">
        <v>55</v>
      </c>
      <c r="B59" s="13" t="s">
        <v>123</v>
      </c>
      <c r="C59" s="13" t="s">
        <v>230</v>
      </c>
      <c r="D59" s="14">
        <v>5122000</v>
      </c>
      <c r="E59" s="17">
        <v>259000</v>
      </c>
      <c r="F59" s="15">
        <v>16000</v>
      </c>
      <c r="G59" s="19">
        <v>14000</v>
      </c>
      <c r="H59" s="23" t="s">
        <v>124</v>
      </c>
      <c r="I59" s="4">
        <v>1350120</v>
      </c>
      <c r="J59" s="4">
        <v>772200</v>
      </c>
      <c r="K59" s="4">
        <v>84724</v>
      </c>
      <c r="L59" s="4">
        <v>0</v>
      </c>
      <c r="M59" s="4">
        <v>0</v>
      </c>
      <c r="N59" s="4">
        <v>0</v>
      </c>
      <c r="O59" s="4">
        <v>0</v>
      </c>
      <c r="Q59" s="18">
        <v>2761661.1</v>
      </c>
      <c r="R59" s="18">
        <v>4968705.0999999996</v>
      </c>
      <c r="T59" s="33"/>
      <c r="U59" s="33"/>
      <c r="V59" s="33"/>
      <c r="W59" s="33"/>
      <c r="X59" s="33"/>
      <c r="Y59" s="33"/>
      <c r="Z59" s="34"/>
    </row>
    <row r="60" spans="1:26" ht="13.8">
      <c r="A60" s="12">
        <v>56</v>
      </c>
      <c r="B60" s="13" t="s">
        <v>125</v>
      </c>
      <c r="C60" s="13" t="s">
        <v>230</v>
      </c>
      <c r="D60" s="14">
        <v>5075879</v>
      </c>
      <c r="E60" s="17">
        <v>84686</v>
      </c>
      <c r="F60" s="15">
        <v>15000</v>
      </c>
      <c r="G60" s="19">
        <v>11200</v>
      </c>
      <c r="H60" s="28" t="s">
        <v>126</v>
      </c>
      <c r="I60" s="4">
        <v>739230</v>
      </c>
      <c r="J60" s="4">
        <v>749470</v>
      </c>
      <c r="K60" s="4">
        <v>0</v>
      </c>
      <c r="L60" s="4">
        <v>0</v>
      </c>
      <c r="M60" s="4">
        <v>0</v>
      </c>
      <c r="N60" s="4">
        <v>0</v>
      </c>
      <c r="O60" s="4">
        <v>914520</v>
      </c>
      <c r="Q60" s="18">
        <v>489962.5</v>
      </c>
      <c r="R60" s="18">
        <v>2893182.5</v>
      </c>
      <c r="T60" s="33"/>
      <c r="U60" s="33"/>
      <c r="V60" s="33"/>
      <c r="W60" s="33"/>
      <c r="X60" s="33"/>
      <c r="Y60" s="33"/>
      <c r="Z60" s="34"/>
    </row>
    <row r="61" spans="1:26" ht="13.8">
      <c r="A61" s="12">
        <v>57</v>
      </c>
      <c r="B61" s="13" t="s">
        <v>127</v>
      </c>
      <c r="C61" s="13" t="s">
        <v>230</v>
      </c>
      <c r="D61" s="14">
        <v>4904000</v>
      </c>
      <c r="E61" s="17">
        <v>761000</v>
      </c>
      <c r="F61" s="15">
        <v>3422</v>
      </c>
      <c r="G61" s="19">
        <v>2439</v>
      </c>
      <c r="H61" s="28" t="s">
        <v>128</v>
      </c>
      <c r="I61" s="4">
        <v>809615</v>
      </c>
      <c r="J61" s="4">
        <v>850000</v>
      </c>
      <c r="K61" s="4">
        <v>25541</v>
      </c>
      <c r="L61" s="4">
        <v>49399</v>
      </c>
      <c r="M61" s="4">
        <v>5740000</v>
      </c>
      <c r="N61" s="4">
        <v>5184000</v>
      </c>
      <c r="O61" s="4">
        <v>1419400</v>
      </c>
      <c r="Q61" s="18">
        <v>5724680</v>
      </c>
      <c r="R61" s="18">
        <v>19802635</v>
      </c>
      <c r="T61" s="33"/>
      <c r="U61" s="33"/>
      <c r="V61" s="33"/>
      <c r="W61" s="33"/>
      <c r="X61" s="33"/>
      <c r="Y61" s="33"/>
      <c r="Z61" s="34"/>
    </row>
    <row r="62" spans="1:26" ht="13.8">
      <c r="A62" s="12">
        <v>58</v>
      </c>
      <c r="B62" s="13" t="s">
        <v>222</v>
      </c>
      <c r="C62" s="13" t="s">
        <v>230</v>
      </c>
      <c r="D62" s="14">
        <v>4855960</v>
      </c>
      <c r="E62" s="17">
        <v>-127250</v>
      </c>
      <c r="F62" s="15">
        <v>4600</v>
      </c>
      <c r="G62" s="19">
        <v>6500</v>
      </c>
      <c r="H62" s="23" t="s">
        <v>129</v>
      </c>
      <c r="I62" s="4">
        <f>900000*1.5702</f>
        <v>1413180</v>
      </c>
      <c r="J62" s="4">
        <v>0</v>
      </c>
      <c r="K62" s="4">
        <v>0</v>
      </c>
      <c r="L62" s="4">
        <f>81700*1.5702</f>
        <v>128285.34</v>
      </c>
      <c r="M62" s="4">
        <v>0</v>
      </c>
      <c r="N62" s="4">
        <v>0</v>
      </c>
      <c r="O62" s="4">
        <v>0</v>
      </c>
      <c r="Q62" s="18">
        <v>6646757</v>
      </c>
      <c r="R62" s="18">
        <v>8188222.3399999999</v>
      </c>
      <c r="T62" s="33"/>
      <c r="U62" s="33"/>
      <c r="V62" s="33"/>
      <c r="W62" s="33"/>
      <c r="X62" s="33"/>
      <c r="Y62" s="33"/>
      <c r="Z62" s="34"/>
    </row>
    <row r="63" spans="1:26" ht="13.8">
      <c r="A63" s="12">
        <v>59</v>
      </c>
      <c r="B63" s="13" t="s">
        <v>223</v>
      </c>
      <c r="C63" s="13" t="s">
        <v>230</v>
      </c>
      <c r="D63" s="14">
        <v>4810000</v>
      </c>
      <c r="E63" s="17">
        <v>130000</v>
      </c>
      <c r="F63" s="15">
        <v>26000</v>
      </c>
      <c r="G63" s="19">
        <v>50000</v>
      </c>
      <c r="H63" s="28" t="s">
        <v>130</v>
      </c>
      <c r="I63" s="4">
        <v>325000</v>
      </c>
      <c r="J63" s="4">
        <v>0</v>
      </c>
      <c r="K63" s="4">
        <v>6660</v>
      </c>
      <c r="L63" s="4">
        <v>0</v>
      </c>
      <c r="M63" s="4">
        <v>266382.5</v>
      </c>
      <c r="N63" s="4">
        <v>0</v>
      </c>
      <c r="O63" s="4">
        <v>0</v>
      </c>
      <c r="P63" s="18">
        <v>227500.65</v>
      </c>
      <c r="Q63" s="18">
        <v>833393</v>
      </c>
      <c r="R63" s="18">
        <v>1658936.15</v>
      </c>
      <c r="T63" s="33"/>
      <c r="U63" s="33"/>
      <c r="V63" s="33"/>
      <c r="W63" s="33"/>
      <c r="X63" s="33"/>
      <c r="Y63" s="33"/>
      <c r="Z63" s="34"/>
    </row>
    <row r="64" spans="1:26" ht="13.8">
      <c r="A64" s="12">
        <v>60</v>
      </c>
      <c r="B64" s="13" t="s">
        <v>131</v>
      </c>
      <c r="C64" s="13" t="s">
        <v>230</v>
      </c>
      <c r="D64" s="14">
        <v>4547500</v>
      </c>
      <c r="E64" s="17">
        <v>610100</v>
      </c>
      <c r="F64" s="15">
        <v>4000</v>
      </c>
      <c r="G64" s="1">
        <v>3811</v>
      </c>
      <c r="H64" s="28" t="s">
        <v>132</v>
      </c>
      <c r="I64" s="4">
        <v>661500</v>
      </c>
      <c r="J64" s="4">
        <v>335500</v>
      </c>
      <c r="K64" s="4">
        <v>62133</v>
      </c>
      <c r="L64" s="4">
        <v>33075</v>
      </c>
      <c r="M64" s="4">
        <v>0</v>
      </c>
      <c r="N64" s="4">
        <v>0</v>
      </c>
      <c r="O64" s="4">
        <v>2617868</v>
      </c>
      <c r="Q64" s="18">
        <v>3544548</v>
      </c>
      <c r="R64" s="18">
        <v>7254624</v>
      </c>
      <c r="T64" s="33"/>
      <c r="U64" s="33"/>
      <c r="V64" s="33"/>
      <c r="W64" s="33"/>
      <c r="X64" s="33"/>
      <c r="Y64" s="33"/>
      <c r="Z64" s="34"/>
    </row>
    <row r="65" spans="1:26" ht="13.8">
      <c r="A65" s="12">
        <v>61</v>
      </c>
      <c r="B65" s="13" t="s">
        <v>133</v>
      </c>
      <c r="C65" s="13" t="s">
        <v>230</v>
      </c>
      <c r="D65" s="14">
        <v>4372000</v>
      </c>
      <c r="E65" s="17">
        <v>524000</v>
      </c>
      <c r="F65" s="15">
        <v>1358</v>
      </c>
      <c r="G65" s="19">
        <v>945</v>
      </c>
      <c r="H65" s="28" t="s">
        <v>134</v>
      </c>
      <c r="I65" s="4">
        <v>945500</v>
      </c>
      <c r="J65" s="4">
        <v>681000</v>
      </c>
      <c r="K65" s="4">
        <v>0</v>
      </c>
      <c r="L65" s="4">
        <v>78355</v>
      </c>
      <c r="M65" s="4">
        <v>0</v>
      </c>
      <c r="N65" s="4">
        <v>0</v>
      </c>
      <c r="O65" s="4">
        <v>3388413</v>
      </c>
      <c r="Q65" s="18">
        <v>2894771</v>
      </c>
      <c r="R65" s="18">
        <v>7988039</v>
      </c>
      <c r="T65" s="33"/>
      <c r="U65" s="33"/>
      <c r="V65" s="33"/>
      <c r="W65" s="33"/>
      <c r="X65" s="33"/>
      <c r="Y65" s="33"/>
      <c r="Z65" s="34"/>
    </row>
    <row r="66" spans="1:26" ht="13.8">
      <c r="A66" s="12">
        <v>62</v>
      </c>
      <c r="B66" s="13" t="s">
        <v>135</v>
      </c>
      <c r="C66" s="13" t="s">
        <v>230</v>
      </c>
      <c r="D66" s="14">
        <v>4323045</v>
      </c>
      <c r="E66" s="17">
        <v>312032</v>
      </c>
      <c r="F66" s="15">
        <v>14900</v>
      </c>
      <c r="G66" s="19">
        <v>10300</v>
      </c>
      <c r="H66" s="28" t="s">
        <v>136</v>
      </c>
      <c r="I66" s="4">
        <v>950000</v>
      </c>
      <c r="J66" s="4">
        <v>1046900</v>
      </c>
      <c r="K66" s="4">
        <v>4805</v>
      </c>
      <c r="L66" s="4">
        <v>1134</v>
      </c>
      <c r="M66" s="4">
        <v>0</v>
      </c>
      <c r="N66" s="4">
        <v>0</v>
      </c>
      <c r="O66" s="4">
        <v>272034</v>
      </c>
      <c r="Q66" s="18">
        <v>0</v>
      </c>
      <c r="R66" s="18">
        <v>2274873</v>
      </c>
      <c r="T66" s="33"/>
      <c r="U66" s="33"/>
      <c r="V66" s="33"/>
      <c r="W66" s="33"/>
      <c r="X66" s="33"/>
      <c r="Y66" s="33"/>
      <c r="Z66" s="34"/>
    </row>
    <row r="67" spans="1:26" ht="13.8">
      <c r="A67" s="12">
        <v>63</v>
      </c>
      <c r="B67" s="13" t="s">
        <v>137</v>
      </c>
      <c r="C67" s="13" t="s">
        <v>231</v>
      </c>
      <c r="D67" s="14">
        <v>4298919</v>
      </c>
      <c r="E67" s="17">
        <v>4222711</v>
      </c>
      <c r="F67" s="15" t="s">
        <v>23</v>
      </c>
      <c r="G67" s="19">
        <v>574</v>
      </c>
      <c r="H67" s="23" t="s">
        <v>138</v>
      </c>
      <c r="I67" s="4">
        <v>250000</v>
      </c>
      <c r="M67" s="4">
        <v>0</v>
      </c>
      <c r="Q67" s="18">
        <v>0</v>
      </c>
      <c r="R67" s="18">
        <v>250000</v>
      </c>
      <c r="T67" s="33"/>
      <c r="U67" s="33"/>
      <c r="V67" s="33"/>
      <c r="W67" s="33"/>
      <c r="X67" s="33"/>
      <c r="Y67" s="33"/>
      <c r="Z67" s="34"/>
    </row>
    <row r="68" spans="1:26" ht="13.8">
      <c r="A68" s="12">
        <v>64</v>
      </c>
      <c r="B68" s="13" t="s">
        <v>224</v>
      </c>
      <c r="C68" s="13" t="s">
        <v>230</v>
      </c>
      <c r="D68" s="14">
        <v>4218590</v>
      </c>
      <c r="E68" s="17">
        <v>81640</v>
      </c>
      <c r="F68" s="15">
        <v>4500</v>
      </c>
      <c r="G68" s="19" t="s">
        <v>28</v>
      </c>
      <c r="H68" s="28" t="s">
        <v>139</v>
      </c>
      <c r="I68" s="4">
        <f>635840*1.5702</f>
        <v>998395.96799999999</v>
      </c>
      <c r="J68" s="4">
        <f>244163*1.5702</f>
        <v>383384.7426</v>
      </c>
      <c r="K68" s="4">
        <v>0</v>
      </c>
      <c r="L68" s="4">
        <f>112954*1.5702</f>
        <v>177360.3708</v>
      </c>
      <c r="M68" s="4">
        <v>1564831.38</v>
      </c>
      <c r="N68" s="4">
        <v>0</v>
      </c>
      <c r="O68" s="4">
        <v>0</v>
      </c>
      <c r="Q68" s="18">
        <v>0</v>
      </c>
      <c r="R68" s="18">
        <v>3123972.4613999999</v>
      </c>
      <c r="T68" s="33"/>
      <c r="U68" s="33"/>
      <c r="V68" s="33"/>
      <c r="W68" s="33"/>
      <c r="X68" s="33"/>
      <c r="Y68" s="33"/>
      <c r="Z68" s="34"/>
    </row>
    <row r="69" spans="1:26" ht="13.8">
      <c r="A69" s="12">
        <v>65</v>
      </c>
      <c r="B69" s="13" t="s">
        <v>140</v>
      </c>
      <c r="C69" s="13" t="s">
        <v>230</v>
      </c>
      <c r="D69" s="14">
        <v>4175000</v>
      </c>
      <c r="E69" s="17">
        <v>429000</v>
      </c>
      <c r="F69" s="15">
        <v>14589</v>
      </c>
      <c r="G69" s="19">
        <v>16659</v>
      </c>
      <c r="H69" s="28" t="s">
        <v>141</v>
      </c>
      <c r="I69" s="4">
        <v>286900</v>
      </c>
      <c r="J69" s="4">
        <v>600000</v>
      </c>
      <c r="K69" s="4">
        <v>833</v>
      </c>
      <c r="L69" s="4">
        <v>1165433</v>
      </c>
      <c r="M69" s="4">
        <v>0</v>
      </c>
      <c r="N69" s="4">
        <v>0</v>
      </c>
      <c r="O69" s="4">
        <v>1332550</v>
      </c>
      <c r="Q69" s="18">
        <v>3202096.52</v>
      </c>
      <c r="R69" s="18">
        <v>6587812.5199999996</v>
      </c>
      <c r="T69" s="33"/>
      <c r="U69" s="33"/>
      <c r="V69" s="33"/>
      <c r="W69" s="33"/>
      <c r="X69" s="33"/>
      <c r="Y69" s="33"/>
      <c r="Z69" s="34"/>
    </row>
    <row r="70" spans="1:26" ht="13.8">
      <c r="A70" s="12">
        <v>66</v>
      </c>
      <c r="B70" s="13" t="s">
        <v>142</v>
      </c>
      <c r="C70" s="13" t="s">
        <v>231</v>
      </c>
      <c r="D70" s="14">
        <v>4044000</v>
      </c>
      <c r="E70" s="17">
        <v>344000</v>
      </c>
      <c r="F70" s="15">
        <v>3933</v>
      </c>
      <c r="G70" s="1" t="s">
        <v>28</v>
      </c>
      <c r="H70" s="23" t="s">
        <v>143</v>
      </c>
      <c r="I70" s="4">
        <v>441666</v>
      </c>
      <c r="J70" s="4">
        <v>300000</v>
      </c>
      <c r="K70" s="4">
        <v>137961</v>
      </c>
      <c r="M70" s="4">
        <v>0</v>
      </c>
      <c r="Q70" s="18">
        <v>0</v>
      </c>
      <c r="R70" s="18">
        <v>879627</v>
      </c>
      <c r="T70" s="33"/>
      <c r="U70" s="33"/>
      <c r="V70" s="33"/>
      <c r="W70" s="33"/>
      <c r="X70" s="33"/>
      <c r="Y70" s="33"/>
      <c r="Z70" s="34"/>
    </row>
    <row r="71" spans="1:26" ht="13.8">
      <c r="A71" s="12">
        <v>67</v>
      </c>
      <c r="B71" s="13" t="s">
        <v>144</v>
      </c>
      <c r="C71" s="13" t="s">
        <v>230</v>
      </c>
      <c r="D71" s="14">
        <v>4019401</v>
      </c>
      <c r="E71" s="17">
        <v>208584</v>
      </c>
      <c r="F71" s="15">
        <v>31000</v>
      </c>
      <c r="G71" s="1" t="s">
        <v>28</v>
      </c>
      <c r="H71" s="23" t="s">
        <v>145</v>
      </c>
      <c r="I71" s="4">
        <v>625000</v>
      </c>
      <c r="J71" s="4">
        <v>695736</v>
      </c>
      <c r="K71" s="4">
        <v>27850</v>
      </c>
      <c r="L71" s="4">
        <v>48387</v>
      </c>
      <c r="M71" s="4">
        <v>0</v>
      </c>
      <c r="N71" s="4">
        <v>0</v>
      </c>
      <c r="O71" s="4">
        <v>0</v>
      </c>
      <c r="Q71" s="18">
        <v>0</v>
      </c>
      <c r="R71" s="18">
        <v>1396973</v>
      </c>
      <c r="T71" s="33"/>
      <c r="U71" s="33"/>
      <c r="V71" s="33"/>
      <c r="W71" s="33"/>
      <c r="X71" s="33"/>
      <c r="Y71" s="33"/>
      <c r="Z71" s="34"/>
    </row>
    <row r="72" spans="1:26" ht="13.8">
      <c r="A72" s="12">
        <v>68</v>
      </c>
      <c r="B72" s="13" t="s">
        <v>146</v>
      </c>
      <c r="C72" s="13" t="s">
        <v>229</v>
      </c>
      <c r="D72" s="14">
        <v>3920310</v>
      </c>
      <c r="E72" s="17" t="s">
        <v>23</v>
      </c>
      <c r="F72" s="15">
        <v>513</v>
      </c>
      <c r="G72" s="1">
        <v>462</v>
      </c>
      <c r="H72" s="23" t="s">
        <v>147</v>
      </c>
      <c r="M72" s="4">
        <v>0</v>
      </c>
      <c r="Q72" s="7"/>
      <c r="R72" s="18" t="s">
        <v>239</v>
      </c>
      <c r="T72" s="33"/>
      <c r="U72" s="33"/>
      <c r="V72" s="33"/>
      <c r="W72" s="33"/>
      <c r="X72" s="33"/>
      <c r="Y72" s="33"/>
      <c r="Z72" s="34"/>
    </row>
    <row r="73" spans="1:26" ht="13.8">
      <c r="A73" s="12">
        <v>69</v>
      </c>
      <c r="B73" s="13" t="s">
        <v>148</v>
      </c>
      <c r="C73" s="13" t="s">
        <v>229</v>
      </c>
      <c r="D73" s="14">
        <v>3878043</v>
      </c>
      <c r="E73" s="17" t="s">
        <v>23</v>
      </c>
      <c r="F73" s="15">
        <v>30000</v>
      </c>
      <c r="G73" s="1">
        <v>19700</v>
      </c>
      <c r="H73" s="23" t="s">
        <v>149</v>
      </c>
      <c r="M73" s="4">
        <v>0</v>
      </c>
      <c r="Q73" s="7"/>
      <c r="R73" s="18" t="s">
        <v>239</v>
      </c>
      <c r="T73" s="33"/>
      <c r="U73" s="33"/>
      <c r="V73" s="33"/>
      <c r="W73" s="33"/>
      <c r="X73" s="33"/>
      <c r="Y73" s="33"/>
      <c r="Z73" s="34"/>
    </row>
    <row r="74" spans="1:26" ht="13.8">
      <c r="A74" s="12">
        <v>70</v>
      </c>
      <c r="B74" s="13" t="s">
        <v>150</v>
      </c>
      <c r="C74" s="13" t="s">
        <v>230</v>
      </c>
      <c r="D74" s="14">
        <v>3769607</v>
      </c>
      <c r="E74" s="17">
        <v>-17516</v>
      </c>
      <c r="F74" s="15">
        <v>2997</v>
      </c>
      <c r="G74" s="1">
        <v>1544</v>
      </c>
      <c r="H74" s="23" t="s">
        <v>151</v>
      </c>
      <c r="I74" s="4">
        <v>716058</v>
      </c>
      <c r="J74" s="4">
        <v>0</v>
      </c>
      <c r="K74" s="4">
        <v>0</v>
      </c>
      <c r="L74" s="4">
        <v>34013</v>
      </c>
      <c r="M74" s="4">
        <v>0</v>
      </c>
      <c r="N74" s="4">
        <v>0</v>
      </c>
      <c r="O74" s="4">
        <v>0</v>
      </c>
      <c r="Q74" s="18">
        <v>180431.72990000001</v>
      </c>
      <c r="R74" s="18">
        <v>930502.72990000003</v>
      </c>
      <c r="T74" s="33"/>
      <c r="U74" s="33"/>
      <c r="V74" s="33"/>
      <c r="W74" s="33"/>
      <c r="X74" s="33"/>
      <c r="Y74" s="33"/>
      <c r="Z74" s="34"/>
    </row>
    <row r="75" spans="1:26" ht="13.8">
      <c r="A75" s="12">
        <v>71</v>
      </c>
      <c r="B75" s="13" t="s">
        <v>152</v>
      </c>
      <c r="C75" s="13" t="s">
        <v>230</v>
      </c>
      <c r="D75" s="14">
        <v>3665600</v>
      </c>
      <c r="E75" s="17">
        <v>496000</v>
      </c>
      <c r="F75" s="15">
        <v>16116</v>
      </c>
      <c r="G75" s="1" t="s">
        <v>28</v>
      </c>
      <c r="H75" s="28" t="s">
        <v>153</v>
      </c>
      <c r="I75" s="4">
        <v>718750</v>
      </c>
      <c r="J75" s="4">
        <v>265350</v>
      </c>
      <c r="K75" s="4">
        <v>18354</v>
      </c>
      <c r="L75" s="4">
        <v>143907</v>
      </c>
      <c r="M75" s="4">
        <v>0</v>
      </c>
      <c r="N75" s="4">
        <v>873600</v>
      </c>
      <c r="O75" s="4">
        <v>0</v>
      </c>
      <c r="Q75" s="18">
        <v>1490919.27</v>
      </c>
      <c r="R75" s="18">
        <v>3510880.27</v>
      </c>
      <c r="T75" s="33"/>
      <c r="U75" s="33"/>
      <c r="V75" s="33"/>
      <c r="W75" s="33"/>
      <c r="X75" s="33"/>
      <c r="Y75" s="33"/>
      <c r="Z75" s="34"/>
    </row>
    <row r="76" spans="1:26" ht="13.8">
      <c r="A76" s="12">
        <v>72</v>
      </c>
      <c r="B76" s="13" t="s">
        <v>154</v>
      </c>
      <c r="C76" s="13" t="s">
        <v>230</v>
      </c>
      <c r="D76" s="14">
        <v>3591376</v>
      </c>
      <c r="E76" s="17">
        <v>169524</v>
      </c>
      <c r="F76" s="15">
        <v>14063</v>
      </c>
      <c r="G76" s="1">
        <v>12000</v>
      </c>
      <c r="H76" s="23" t="s">
        <v>155</v>
      </c>
      <c r="I76" s="4">
        <v>468000</v>
      </c>
      <c r="J76" s="4">
        <v>936000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Q76" s="18">
        <v>0</v>
      </c>
      <c r="R76" s="18">
        <v>1404000</v>
      </c>
      <c r="T76" s="33"/>
      <c r="U76" s="33"/>
      <c r="V76" s="33"/>
      <c r="W76" s="33"/>
      <c r="X76" s="33"/>
      <c r="Y76" s="33"/>
      <c r="Z76" s="34"/>
    </row>
    <row r="77" spans="1:26" ht="13.8">
      <c r="A77" s="12">
        <v>73</v>
      </c>
      <c r="B77" s="13" t="s">
        <v>156</v>
      </c>
      <c r="C77" s="13" t="s">
        <v>230</v>
      </c>
      <c r="D77" s="14">
        <v>3586186</v>
      </c>
      <c r="E77" s="17">
        <v>139879</v>
      </c>
      <c r="F77" s="15">
        <v>10137</v>
      </c>
      <c r="G77" s="19">
        <v>15000</v>
      </c>
      <c r="H77" s="28" t="s">
        <v>157</v>
      </c>
      <c r="I77" s="4">
        <v>596177</v>
      </c>
      <c r="J77" s="4">
        <v>578119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Q77" s="18">
        <v>0</v>
      </c>
      <c r="R77" s="18">
        <v>1174296</v>
      </c>
      <c r="T77" s="33"/>
      <c r="U77" s="33"/>
      <c r="V77" s="33"/>
      <c r="W77" s="33"/>
      <c r="X77" s="33"/>
      <c r="Y77" s="33"/>
      <c r="Z77" s="34"/>
    </row>
    <row r="78" spans="1:26" ht="13.8">
      <c r="A78" s="12">
        <v>74</v>
      </c>
      <c r="B78" s="13" t="s">
        <v>158</v>
      </c>
      <c r="C78" s="13" t="s">
        <v>230</v>
      </c>
      <c r="D78" s="14">
        <v>3583700</v>
      </c>
      <c r="E78" s="17">
        <v>122800</v>
      </c>
      <c r="F78" s="15">
        <v>8000</v>
      </c>
      <c r="G78" s="1">
        <v>7100</v>
      </c>
      <c r="H78" s="28" t="s">
        <v>159</v>
      </c>
      <c r="I78" s="4">
        <v>872808</v>
      </c>
      <c r="J78" s="4">
        <v>950000</v>
      </c>
      <c r="K78" s="4">
        <v>0</v>
      </c>
      <c r="L78" s="4">
        <v>3713</v>
      </c>
      <c r="M78" s="4">
        <v>1105989.74</v>
      </c>
      <c r="N78" s="4">
        <v>0</v>
      </c>
      <c r="O78" s="4">
        <v>0</v>
      </c>
      <c r="Q78" s="18">
        <v>2005726.86</v>
      </c>
      <c r="R78" s="18">
        <v>4938237.5999999996</v>
      </c>
      <c r="T78" s="33"/>
      <c r="U78" s="33"/>
      <c r="V78" s="33"/>
      <c r="W78" s="33"/>
      <c r="X78" s="33"/>
      <c r="Y78" s="33"/>
      <c r="Z78" s="34"/>
    </row>
    <row r="79" spans="1:26" ht="13.8">
      <c r="A79" s="12">
        <v>75</v>
      </c>
      <c r="B79" s="13" t="s">
        <v>160</v>
      </c>
      <c r="C79" s="13" t="s">
        <v>231</v>
      </c>
      <c r="D79" s="14">
        <v>3564000</v>
      </c>
      <c r="E79" s="17">
        <v>3469000</v>
      </c>
      <c r="F79" s="15">
        <v>440</v>
      </c>
      <c r="G79" s="1">
        <v>400</v>
      </c>
      <c r="H79" s="23" t="s">
        <v>161</v>
      </c>
      <c r="I79" s="4">
        <v>420712</v>
      </c>
      <c r="M79" s="4">
        <v>0</v>
      </c>
      <c r="Q79" s="18">
        <v>0</v>
      </c>
      <c r="R79" s="18">
        <v>420712</v>
      </c>
      <c r="T79" s="33"/>
      <c r="U79" s="33"/>
      <c r="V79" s="33"/>
      <c r="W79" s="33"/>
      <c r="X79" s="33"/>
      <c r="Y79" s="33"/>
      <c r="Z79" s="34"/>
    </row>
    <row r="80" spans="1:26" ht="13.8">
      <c r="A80" s="12">
        <v>76</v>
      </c>
      <c r="B80" s="13" t="s">
        <v>162</v>
      </c>
      <c r="C80" s="13" t="s">
        <v>229</v>
      </c>
      <c r="D80" s="14">
        <v>3493789</v>
      </c>
      <c r="E80" s="17" t="s">
        <v>23</v>
      </c>
      <c r="F80" s="15">
        <v>5900</v>
      </c>
      <c r="G80" s="19">
        <v>3000</v>
      </c>
      <c r="H80" s="23" t="s">
        <v>163</v>
      </c>
      <c r="M80" s="4">
        <v>0</v>
      </c>
      <c r="Q80" s="7"/>
      <c r="R80" s="18" t="s">
        <v>239</v>
      </c>
      <c r="T80" s="33"/>
      <c r="U80" s="33"/>
      <c r="V80" s="33"/>
      <c r="W80" s="33"/>
      <c r="X80" s="33"/>
      <c r="Y80" s="33"/>
      <c r="Z80" s="34"/>
    </row>
    <row r="81" spans="1:26" ht="13.8">
      <c r="A81" s="12">
        <v>77</v>
      </c>
      <c r="B81" s="13" t="s">
        <v>164</v>
      </c>
      <c r="C81" s="13" t="s">
        <v>230</v>
      </c>
      <c r="D81" s="14">
        <v>3482900</v>
      </c>
      <c r="E81" s="17">
        <v>574800</v>
      </c>
      <c r="F81" s="15">
        <v>1573</v>
      </c>
      <c r="G81" s="1">
        <v>560</v>
      </c>
      <c r="H81" s="28" t="s">
        <v>165</v>
      </c>
      <c r="I81" s="4">
        <v>279708</v>
      </c>
      <c r="J81" s="4">
        <v>101172</v>
      </c>
      <c r="K81" s="4">
        <v>0</v>
      </c>
      <c r="L81" s="4">
        <v>50601</v>
      </c>
      <c r="M81" s="4">
        <v>0</v>
      </c>
      <c r="N81" s="4">
        <v>0</v>
      </c>
      <c r="O81" s="4">
        <v>0</v>
      </c>
      <c r="Q81" s="18">
        <v>0</v>
      </c>
      <c r="R81" s="18">
        <v>431481</v>
      </c>
      <c r="T81" s="33"/>
      <c r="U81" s="33"/>
      <c r="V81" s="33"/>
      <c r="W81" s="33"/>
      <c r="X81" s="33"/>
      <c r="Y81" s="33"/>
      <c r="Z81" s="34"/>
    </row>
    <row r="82" spans="1:26" ht="13.8">
      <c r="A82" s="12">
        <v>78</v>
      </c>
      <c r="B82" s="13" t="s">
        <v>166</v>
      </c>
      <c r="C82" s="13" t="s">
        <v>230</v>
      </c>
      <c r="D82" s="14">
        <v>3457412</v>
      </c>
      <c r="E82" s="17">
        <v>160161</v>
      </c>
      <c r="F82" s="15">
        <v>7000</v>
      </c>
      <c r="G82" s="19">
        <v>969</v>
      </c>
      <c r="H82" s="28" t="s">
        <v>167</v>
      </c>
      <c r="I82" s="4">
        <v>600000</v>
      </c>
      <c r="J82" s="4">
        <v>330000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Q82" s="18">
        <v>0</v>
      </c>
      <c r="R82" s="18">
        <v>930000</v>
      </c>
      <c r="T82" s="33"/>
      <c r="U82" s="33"/>
      <c r="V82" s="33"/>
      <c r="W82" s="33"/>
      <c r="X82" s="33"/>
      <c r="Y82" s="33"/>
      <c r="Z82" s="34"/>
    </row>
    <row r="83" spans="1:26" ht="13.8">
      <c r="A83" s="12">
        <v>79</v>
      </c>
      <c r="B83" s="13" t="s">
        <v>168</v>
      </c>
      <c r="C83" s="13" t="s">
        <v>230</v>
      </c>
      <c r="D83" s="14">
        <v>3431650</v>
      </c>
      <c r="E83" s="17">
        <v>202530</v>
      </c>
      <c r="F83" s="15">
        <v>15000</v>
      </c>
      <c r="G83" s="19">
        <v>6300</v>
      </c>
      <c r="H83" s="28" t="s">
        <v>169</v>
      </c>
      <c r="I83" s="4">
        <v>650000</v>
      </c>
      <c r="J83" s="4">
        <v>850000</v>
      </c>
      <c r="K83" s="4">
        <v>47449</v>
      </c>
      <c r="L83" s="4">
        <v>28564</v>
      </c>
      <c r="M83" s="4">
        <v>691078.8</v>
      </c>
      <c r="N83" s="4">
        <v>0</v>
      </c>
      <c r="O83" s="4">
        <v>3338525</v>
      </c>
      <c r="Q83" s="18">
        <v>0</v>
      </c>
      <c r="R83" s="18">
        <v>5605616.7999999998</v>
      </c>
      <c r="T83" s="33"/>
      <c r="U83" s="33"/>
      <c r="V83" s="33"/>
      <c r="W83" s="33"/>
      <c r="X83" s="33"/>
      <c r="Y83" s="33"/>
      <c r="Z83" s="34"/>
    </row>
    <row r="84" spans="1:26" ht="13.8">
      <c r="A84" s="12">
        <v>80</v>
      </c>
      <c r="B84" s="13" t="s">
        <v>212</v>
      </c>
      <c r="C84" s="13" t="s">
        <v>230</v>
      </c>
      <c r="D84" s="14">
        <v>3392770</v>
      </c>
      <c r="E84" s="17">
        <v>-2325170</v>
      </c>
      <c r="F84" s="15">
        <v>10534</v>
      </c>
      <c r="G84" s="19">
        <v>17278</v>
      </c>
      <c r="H84" s="28" t="s">
        <v>170</v>
      </c>
      <c r="I84" s="4">
        <f>608000*1.5702</f>
        <v>954681.6</v>
      </c>
      <c r="J84" s="4">
        <f>357000*1.5702</f>
        <v>560561.4</v>
      </c>
      <c r="K84" s="4">
        <v>0</v>
      </c>
      <c r="L84" s="4">
        <f>63000*1.5702</f>
        <v>98922.6</v>
      </c>
      <c r="M84" s="4">
        <v>0</v>
      </c>
      <c r="N84" s="4">
        <f>374000*1.5702</f>
        <v>587254.80000000005</v>
      </c>
      <c r="O84" s="4">
        <v>0</v>
      </c>
      <c r="Q84" s="18">
        <v>1870422.24</v>
      </c>
      <c r="R84" s="18">
        <v>4071842.64</v>
      </c>
      <c r="T84" s="33"/>
      <c r="U84" s="33"/>
      <c r="V84" s="33"/>
      <c r="W84" s="33"/>
      <c r="X84" s="33"/>
      <c r="Y84" s="33"/>
      <c r="Z84" s="34"/>
    </row>
    <row r="85" spans="1:26" ht="13.8">
      <c r="A85" s="12">
        <v>81</v>
      </c>
      <c r="B85" s="13" t="s">
        <v>171</v>
      </c>
      <c r="C85" s="13" t="s">
        <v>230</v>
      </c>
      <c r="D85" s="14">
        <v>3391000</v>
      </c>
      <c r="E85" s="17">
        <v>-158500</v>
      </c>
      <c r="F85" s="15">
        <v>9368</v>
      </c>
      <c r="G85" s="19">
        <v>5353</v>
      </c>
      <c r="H85" s="28" t="s">
        <v>172</v>
      </c>
      <c r="I85" s="4">
        <v>840000</v>
      </c>
      <c r="J85" s="4">
        <v>377187</v>
      </c>
      <c r="K85" s="4">
        <v>101532</v>
      </c>
      <c r="L85" s="4">
        <v>24750</v>
      </c>
      <c r="M85" s="4">
        <v>0</v>
      </c>
      <c r="N85" s="4">
        <v>0</v>
      </c>
      <c r="O85" s="4">
        <v>0</v>
      </c>
      <c r="Q85" s="18">
        <v>420056</v>
      </c>
      <c r="R85" s="18">
        <v>1763525</v>
      </c>
      <c r="T85" s="33"/>
      <c r="U85" s="33"/>
      <c r="V85" s="33"/>
      <c r="W85" s="33"/>
      <c r="X85" s="33"/>
      <c r="Y85" s="33"/>
      <c r="Z85" s="34"/>
    </row>
    <row r="86" spans="1:26" ht="13.8">
      <c r="A86" s="12">
        <v>82</v>
      </c>
      <c r="B86" s="13" t="s">
        <v>173</v>
      </c>
      <c r="C86" s="13" t="s">
        <v>229</v>
      </c>
      <c r="D86" s="14">
        <v>3321190</v>
      </c>
      <c r="E86" s="17">
        <v>172545</v>
      </c>
      <c r="F86" s="15">
        <v>6976</v>
      </c>
      <c r="G86" s="19">
        <v>6469</v>
      </c>
      <c r="H86" s="23" t="s">
        <v>174</v>
      </c>
      <c r="M86" s="4">
        <v>0</v>
      </c>
      <c r="Q86" s="7"/>
      <c r="R86" s="18" t="s">
        <v>239</v>
      </c>
      <c r="T86" s="33"/>
      <c r="U86" s="33"/>
      <c r="V86" s="33"/>
      <c r="W86" s="33"/>
      <c r="X86" s="33"/>
      <c r="Y86" s="33"/>
      <c r="Z86" s="34"/>
    </row>
    <row r="87" spans="1:26" ht="13.8">
      <c r="A87" s="12">
        <v>83</v>
      </c>
      <c r="B87" s="13" t="s">
        <v>211</v>
      </c>
      <c r="C87" s="13" t="s">
        <v>230</v>
      </c>
      <c r="D87" s="14">
        <v>3270310</v>
      </c>
      <c r="E87" s="17" t="s">
        <v>23</v>
      </c>
      <c r="F87" s="15" t="s">
        <v>23</v>
      </c>
      <c r="G87" s="19">
        <v>4432</v>
      </c>
      <c r="H87" s="29" t="s">
        <v>175</v>
      </c>
      <c r="I87" s="4">
        <f>573139*1.5702</f>
        <v>899942.8578</v>
      </c>
      <c r="J87" s="4">
        <v>0</v>
      </c>
      <c r="K87" s="4">
        <f>12045*1.5702</f>
        <v>18913.059000000001</v>
      </c>
      <c r="L87" s="4">
        <f>1403*1.5702</f>
        <v>2202.9906000000001</v>
      </c>
      <c r="M87" s="4">
        <v>0</v>
      </c>
      <c r="N87" s="4">
        <v>0</v>
      </c>
      <c r="O87" s="4">
        <v>0</v>
      </c>
      <c r="Q87" s="18">
        <v>2452968.25</v>
      </c>
      <c r="R87" s="18">
        <v>3374027.1573999999</v>
      </c>
      <c r="T87" s="33"/>
      <c r="U87" s="33"/>
      <c r="V87" s="33"/>
      <c r="W87" s="33"/>
      <c r="X87" s="33"/>
      <c r="Y87" s="33"/>
      <c r="Z87" s="34"/>
    </row>
    <row r="88" spans="1:26" ht="13.8">
      <c r="A88" s="12">
        <v>84</v>
      </c>
      <c r="B88" s="13" t="s">
        <v>176</v>
      </c>
      <c r="C88" s="13" t="s">
        <v>229</v>
      </c>
      <c r="D88" s="14">
        <v>3231688</v>
      </c>
      <c r="E88" s="17">
        <v>246395</v>
      </c>
      <c r="F88" s="15">
        <v>3019</v>
      </c>
      <c r="G88" s="1">
        <v>2500</v>
      </c>
      <c r="H88" s="23" t="s">
        <v>177</v>
      </c>
      <c r="I88" s="4" t="s">
        <v>24</v>
      </c>
      <c r="M88" s="4">
        <v>0</v>
      </c>
      <c r="Q88" s="7"/>
      <c r="R88" s="18" t="s">
        <v>239</v>
      </c>
      <c r="T88" s="33"/>
      <c r="U88" s="33"/>
      <c r="V88" s="33"/>
      <c r="W88" s="33"/>
      <c r="X88" s="33"/>
      <c r="Y88" s="33"/>
      <c r="Z88" s="34"/>
    </row>
    <row r="89" spans="1:26" ht="13.8">
      <c r="A89" s="12">
        <v>85</v>
      </c>
      <c r="B89" s="13" t="s">
        <v>178</v>
      </c>
      <c r="C89" s="13" t="s">
        <v>230</v>
      </c>
      <c r="D89" s="14">
        <v>3207486</v>
      </c>
      <c r="E89" s="17">
        <v>132253</v>
      </c>
      <c r="F89" s="15">
        <v>9803</v>
      </c>
      <c r="G89" s="1">
        <v>5494</v>
      </c>
      <c r="H89" s="23" t="s">
        <v>179</v>
      </c>
      <c r="I89" s="4">
        <v>650000</v>
      </c>
      <c r="J89" s="4">
        <v>577580</v>
      </c>
      <c r="K89" s="4">
        <v>0</v>
      </c>
      <c r="L89" s="4">
        <v>29820</v>
      </c>
      <c r="M89" s="4">
        <v>1575157.5</v>
      </c>
      <c r="N89" s="4">
        <v>0</v>
      </c>
      <c r="O89" s="4">
        <v>470384</v>
      </c>
      <c r="Q89" s="18">
        <v>0</v>
      </c>
      <c r="R89" s="18">
        <v>3302941.5</v>
      </c>
      <c r="T89" s="33"/>
      <c r="U89" s="33"/>
      <c r="V89" s="33"/>
      <c r="W89" s="33"/>
      <c r="X89" s="33"/>
      <c r="Y89" s="33"/>
      <c r="Z89" s="34"/>
    </row>
    <row r="90" spans="1:26" ht="13.8">
      <c r="A90" s="12">
        <v>86</v>
      </c>
      <c r="B90" s="13" t="s">
        <v>225</v>
      </c>
      <c r="C90" s="13" t="s">
        <v>229</v>
      </c>
      <c r="D90" s="14">
        <v>3200000</v>
      </c>
      <c r="E90" s="17" t="s">
        <v>23</v>
      </c>
      <c r="F90" s="15">
        <v>100</v>
      </c>
      <c r="G90" s="19">
        <v>100</v>
      </c>
      <c r="H90" s="23" t="s">
        <v>180</v>
      </c>
      <c r="M90" s="4">
        <v>0</v>
      </c>
      <c r="Q90" s="7"/>
      <c r="R90" s="18" t="s">
        <v>239</v>
      </c>
      <c r="T90" s="33"/>
      <c r="U90" s="33"/>
      <c r="V90" s="33"/>
      <c r="W90" s="33"/>
      <c r="X90" s="33"/>
      <c r="Y90" s="33"/>
      <c r="Z90" s="34"/>
    </row>
    <row r="91" spans="1:26" ht="13.8">
      <c r="A91" s="12">
        <v>87</v>
      </c>
      <c r="B91" s="13" t="s">
        <v>210</v>
      </c>
      <c r="C91" s="13" t="s">
        <v>230</v>
      </c>
      <c r="D91" s="14">
        <v>3199721</v>
      </c>
      <c r="E91" s="17">
        <v>115015</v>
      </c>
      <c r="F91" s="15">
        <v>12000</v>
      </c>
      <c r="G91" s="19">
        <v>20084</v>
      </c>
      <c r="H91" s="23" t="s">
        <v>181</v>
      </c>
      <c r="I91" s="4">
        <f>942564*1.5702</f>
        <v>1480013.9928000001</v>
      </c>
      <c r="J91" s="4">
        <f>3025000*1.5702</f>
        <v>4749855</v>
      </c>
      <c r="K91" s="4">
        <f>8294679*1.5702</f>
        <v>13024304.9658</v>
      </c>
      <c r="L91" s="4">
        <f>77023*1.5702</f>
        <v>120941.51460000001</v>
      </c>
      <c r="M91" s="4">
        <v>1554498</v>
      </c>
      <c r="N91" s="4">
        <v>0</v>
      </c>
      <c r="O91" s="4">
        <v>0</v>
      </c>
      <c r="Q91" s="18">
        <v>2070300</v>
      </c>
      <c r="R91" s="18">
        <v>22999913.473200001</v>
      </c>
      <c r="T91" s="33"/>
      <c r="U91" s="33"/>
      <c r="V91" s="33"/>
      <c r="W91" s="33"/>
      <c r="X91" s="33"/>
      <c r="Y91" s="33"/>
      <c r="Z91" s="34"/>
    </row>
    <row r="92" spans="1:26" ht="13.8">
      <c r="A92" s="12">
        <v>88</v>
      </c>
      <c r="B92" s="13" t="s">
        <v>182</v>
      </c>
      <c r="C92" s="13" t="s">
        <v>230</v>
      </c>
      <c r="D92" s="14">
        <v>3196300</v>
      </c>
      <c r="E92" s="17">
        <v>171600</v>
      </c>
      <c r="F92" s="15">
        <v>7100</v>
      </c>
      <c r="G92" s="19">
        <v>4500</v>
      </c>
      <c r="H92" s="28" t="s">
        <v>183</v>
      </c>
      <c r="I92" s="4">
        <v>964404</v>
      </c>
      <c r="J92" s="4">
        <v>72330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Q92" s="18">
        <v>0</v>
      </c>
      <c r="R92" s="18">
        <v>1036734</v>
      </c>
      <c r="T92" s="33"/>
      <c r="U92" s="33"/>
      <c r="V92" s="33"/>
      <c r="W92" s="33"/>
      <c r="X92" s="33"/>
      <c r="Y92" s="33"/>
      <c r="Z92" s="34"/>
    </row>
    <row r="93" spans="1:26" ht="13.8">
      <c r="A93" s="12">
        <v>89</v>
      </c>
      <c r="B93" s="13" t="s">
        <v>184</v>
      </c>
      <c r="C93" s="13" t="s">
        <v>230</v>
      </c>
      <c r="D93" s="14">
        <v>3110000</v>
      </c>
      <c r="E93" s="17">
        <v>452000</v>
      </c>
      <c r="F93" s="15">
        <v>1947</v>
      </c>
      <c r="G93" s="19">
        <v>1975</v>
      </c>
      <c r="H93" s="28" t="s">
        <v>185</v>
      </c>
      <c r="I93" s="4">
        <v>637500</v>
      </c>
      <c r="J93" s="4">
        <v>300000</v>
      </c>
      <c r="K93" s="4">
        <v>0</v>
      </c>
      <c r="L93" s="4">
        <v>38250</v>
      </c>
      <c r="M93" s="4">
        <v>0</v>
      </c>
      <c r="N93" s="4">
        <v>0</v>
      </c>
      <c r="O93" s="4">
        <v>204000</v>
      </c>
      <c r="Q93" s="18">
        <v>1143510</v>
      </c>
      <c r="R93" s="18">
        <v>2323260</v>
      </c>
      <c r="T93" s="33"/>
      <c r="U93" s="33"/>
      <c r="V93" s="33"/>
      <c r="W93" s="33"/>
      <c r="X93" s="33"/>
      <c r="Y93" s="33"/>
      <c r="Z93" s="34"/>
    </row>
    <row r="94" spans="1:26" ht="13.8">
      <c r="A94" s="12">
        <v>90</v>
      </c>
      <c r="B94" s="13" t="s">
        <v>186</v>
      </c>
      <c r="C94" s="13" t="s">
        <v>229</v>
      </c>
      <c r="D94" s="14">
        <v>3100000</v>
      </c>
      <c r="E94" s="17" t="s">
        <v>23</v>
      </c>
      <c r="F94" s="15">
        <v>6600</v>
      </c>
      <c r="G94" s="19">
        <v>3784</v>
      </c>
      <c r="H94" s="23" t="s">
        <v>187</v>
      </c>
      <c r="M94" s="4">
        <v>0</v>
      </c>
      <c r="Q94" s="7"/>
      <c r="R94" s="18" t="s">
        <v>239</v>
      </c>
      <c r="T94" s="33"/>
      <c r="U94" s="33"/>
      <c r="V94" s="33"/>
      <c r="W94" s="33"/>
      <c r="X94" s="33"/>
      <c r="Y94" s="33"/>
      <c r="Z94" s="34"/>
    </row>
    <row r="95" spans="1:26" ht="13.8">
      <c r="A95" s="12">
        <v>91</v>
      </c>
      <c r="B95" s="13" t="s">
        <v>213</v>
      </c>
      <c r="C95" s="13" t="s">
        <v>230</v>
      </c>
      <c r="D95" s="14">
        <v>3088190</v>
      </c>
      <c r="E95" s="17">
        <v>303010</v>
      </c>
      <c r="F95" s="15">
        <v>7000</v>
      </c>
      <c r="G95" s="1">
        <v>5700</v>
      </c>
      <c r="H95" s="28" t="s">
        <v>188</v>
      </c>
      <c r="I95" s="4">
        <f>700637*1.5702</f>
        <v>1100140.2174</v>
      </c>
      <c r="J95" s="4">
        <v>0</v>
      </c>
      <c r="K95" s="4">
        <v>0</v>
      </c>
      <c r="L95" s="4">
        <f>165308*1.5702</f>
        <v>259566.62160000001</v>
      </c>
      <c r="M95" s="4">
        <v>0</v>
      </c>
      <c r="N95" s="4">
        <v>0</v>
      </c>
      <c r="O95" s="4">
        <f>1555064*1.5702</f>
        <v>2441761.4928000001</v>
      </c>
      <c r="Q95" s="18">
        <v>4384020</v>
      </c>
      <c r="R95" s="18">
        <v>8185488.3317999998</v>
      </c>
      <c r="T95" s="33"/>
      <c r="U95" s="33"/>
      <c r="V95" s="33"/>
      <c r="W95" s="33"/>
      <c r="X95" s="33"/>
      <c r="Y95" s="33"/>
      <c r="Z95" s="34"/>
    </row>
    <row r="96" spans="1:26" ht="13.8">
      <c r="A96" s="12">
        <v>92</v>
      </c>
      <c r="B96" s="13" t="s">
        <v>189</v>
      </c>
      <c r="C96" s="13" t="s">
        <v>229</v>
      </c>
      <c r="D96" s="14">
        <v>3006061</v>
      </c>
      <c r="E96" s="17" t="s">
        <v>23</v>
      </c>
      <c r="F96" s="15">
        <v>3336</v>
      </c>
      <c r="G96" s="19">
        <v>4500</v>
      </c>
      <c r="H96" s="23" t="s">
        <v>190</v>
      </c>
      <c r="M96" s="4">
        <v>0</v>
      </c>
      <c r="Q96" s="7"/>
      <c r="R96" s="18" t="s">
        <v>239</v>
      </c>
      <c r="T96" s="33"/>
      <c r="U96" s="33"/>
      <c r="V96" s="33"/>
      <c r="W96" s="33"/>
      <c r="X96" s="33"/>
      <c r="Y96" s="33"/>
      <c r="Z96" s="34"/>
    </row>
    <row r="97" spans="1:26" ht="13.8">
      <c r="A97" s="12">
        <v>93</v>
      </c>
      <c r="B97" s="13" t="s">
        <v>214</v>
      </c>
      <c r="C97" s="13" t="s">
        <v>230</v>
      </c>
      <c r="D97" s="14">
        <v>3004666</v>
      </c>
      <c r="E97" s="17">
        <v>84152</v>
      </c>
      <c r="F97" s="15">
        <v>5199</v>
      </c>
      <c r="G97" s="19">
        <v>5751</v>
      </c>
      <c r="H97" s="23" t="s">
        <v>191</v>
      </c>
      <c r="I97" s="4">
        <f>812500*1.5702</f>
        <v>1275787.5</v>
      </c>
      <c r="J97" s="4">
        <f>476000*1.5702</f>
        <v>747415.20000000007</v>
      </c>
      <c r="K97" s="4">
        <v>0</v>
      </c>
      <c r="L97" s="4">
        <f>52778*1.5702</f>
        <v>82872.015599999999</v>
      </c>
      <c r="M97" s="4">
        <v>0</v>
      </c>
      <c r="N97" s="4">
        <f>2937000*1.5702</f>
        <v>4611677.4000000004</v>
      </c>
      <c r="O97" s="4">
        <f>SUM(336515*1.5702)</f>
        <v>528395.853</v>
      </c>
      <c r="Q97" s="18">
        <v>2159920</v>
      </c>
      <c r="R97" s="18">
        <v>9406067.9686000012</v>
      </c>
      <c r="T97" s="33"/>
      <c r="U97" s="33"/>
      <c r="V97" s="33"/>
      <c r="W97" s="33"/>
      <c r="X97" s="33"/>
      <c r="Y97" s="33"/>
      <c r="Z97" s="34"/>
    </row>
    <row r="98" spans="1:26" ht="13.8">
      <c r="A98" s="12">
        <v>94</v>
      </c>
      <c r="B98" s="13" t="s">
        <v>215</v>
      </c>
      <c r="C98" s="13" t="s">
        <v>229</v>
      </c>
      <c r="D98" s="14">
        <v>3000000</v>
      </c>
      <c r="E98" s="17" t="s">
        <v>23</v>
      </c>
      <c r="F98" s="15">
        <v>8000</v>
      </c>
      <c r="G98" s="19">
        <v>1540</v>
      </c>
      <c r="H98" s="23" t="s">
        <v>192</v>
      </c>
      <c r="M98" s="4">
        <v>0</v>
      </c>
      <c r="Q98" s="7"/>
      <c r="R98" s="18" t="s">
        <v>239</v>
      </c>
      <c r="T98" s="33"/>
      <c r="U98" s="33"/>
      <c r="V98" s="33"/>
      <c r="W98" s="33"/>
      <c r="X98" s="33"/>
      <c r="Y98" s="33"/>
      <c r="Z98" s="34"/>
    </row>
    <row r="99" spans="1:26" ht="13.8">
      <c r="A99" s="12">
        <v>95</v>
      </c>
      <c r="B99" s="13" t="s">
        <v>193</v>
      </c>
      <c r="C99" s="13" t="s">
        <v>231</v>
      </c>
      <c r="D99" s="14">
        <v>2991366</v>
      </c>
      <c r="E99" s="17">
        <v>1612212</v>
      </c>
      <c r="F99" s="15">
        <v>455</v>
      </c>
      <c r="G99" s="1">
        <v>325</v>
      </c>
      <c r="H99" s="23" t="s">
        <v>194</v>
      </c>
      <c r="I99" s="4">
        <v>82000</v>
      </c>
      <c r="J99" s="4">
        <v>0</v>
      </c>
      <c r="K99" s="4">
        <v>12000</v>
      </c>
      <c r="L99" s="4">
        <v>0</v>
      </c>
      <c r="M99" s="4">
        <v>0</v>
      </c>
      <c r="Q99" s="18">
        <v>0</v>
      </c>
      <c r="R99" s="18">
        <v>94000</v>
      </c>
      <c r="T99" s="33"/>
      <c r="U99" s="33"/>
      <c r="V99" s="33"/>
      <c r="W99" s="33"/>
      <c r="X99" s="33"/>
      <c r="Y99" s="33"/>
      <c r="Z99" s="34"/>
    </row>
    <row r="100" spans="1:26" ht="13.8">
      <c r="A100" s="12">
        <v>96</v>
      </c>
      <c r="B100" s="13" t="s">
        <v>195</v>
      </c>
      <c r="C100" s="13" t="s">
        <v>231</v>
      </c>
      <c r="D100" s="14">
        <v>2939563</v>
      </c>
      <c r="E100" s="17">
        <v>920912</v>
      </c>
      <c r="F100" s="15">
        <v>3415</v>
      </c>
      <c r="G100" s="19">
        <v>2828</v>
      </c>
      <c r="H100" s="23" t="s">
        <v>196</v>
      </c>
      <c r="I100" s="6">
        <v>125035.77</v>
      </c>
      <c r="K100" s="4">
        <v>5000</v>
      </c>
      <c r="M100" s="4">
        <v>0</v>
      </c>
      <c r="Q100" s="18">
        <v>0</v>
      </c>
      <c r="R100" s="18">
        <v>130035.77</v>
      </c>
      <c r="T100" s="33"/>
      <c r="U100" s="33"/>
      <c r="V100" s="33"/>
      <c r="W100" s="33"/>
      <c r="X100" s="33"/>
      <c r="Y100" s="33"/>
      <c r="Z100" s="34"/>
    </row>
    <row r="101" spans="1:26" ht="13.8">
      <c r="A101" s="12">
        <v>97</v>
      </c>
      <c r="B101" s="13" t="s">
        <v>197</v>
      </c>
      <c r="C101" s="13" t="s">
        <v>230</v>
      </c>
      <c r="D101" s="14">
        <v>2882700</v>
      </c>
      <c r="E101" s="17">
        <v>106800</v>
      </c>
      <c r="F101" s="15">
        <v>2110</v>
      </c>
      <c r="G101" s="1">
        <v>1535</v>
      </c>
      <c r="H101" s="28" t="s">
        <v>198</v>
      </c>
      <c r="I101" s="4">
        <v>520572</v>
      </c>
      <c r="J101" s="4">
        <v>216000</v>
      </c>
      <c r="K101" s="4">
        <v>13226</v>
      </c>
      <c r="L101" s="4">
        <v>1789</v>
      </c>
      <c r="M101" s="4">
        <v>0</v>
      </c>
      <c r="Q101" s="18">
        <v>0</v>
      </c>
      <c r="R101" s="18">
        <v>751587</v>
      </c>
      <c r="T101" s="33"/>
      <c r="U101" s="33"/>
      <c r="V101" s="33"/>
      <c r="W101" s="33"/>
      <c r="X101" s="33"/>
      <c r="Y101" s="33"/>
      <c r="Z101" s="34"/>
    </row>
    <row r="102" spans="1:26" ht="13.8">
      <c r="A102" s="12">
        <v>98</v>
      </c>
      <c r="B102" s="13" t="s">
        <v>199</v>
      </c>
      <c r="C102" s="13" t="s">
        <v>230</v>
      </c>
      <c r="D102" s="14">
        <v>2784000</v>
      </c>
      <c r="E102" s="17">
        <v>14000</v>
      </c>
      <c r="F102" s="15">
        <v>9749</v>
      </c>
      <c r="G102" s="1">
        <v>11732</v>
      </c>
      <c r="H102" s="23" t="s">
        <v>200</v>
      </c>
      <c r="I102" s="4">
        <v>744400</v>
      </c>
      <c r="J102" s="4">
        <v>417000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Q102" s="18">
        <v>941960</v>
      </c>
      <c r="R102" s="18">
        <v>2103360</v>
      </c>
      <c r="T102" s="33"/>
      <c r="U102" s="33"/>
      <c r="V102" s="33"/>
      <c r="W102" s="33"/>
      <c r="X102" s="33"/>
      <c r="Y102" s="33"/>
      <c r="Z102" s="34"/>
    </row>
    <row r="103" spans="1:26" ht="13.8">
      <c r="A103" s="12">
        <v>99</v>
      </c>
      <c r="B103" s="13" t="s">
        <v>201</v>
      </c>
      <c r="C103" s="13" t="s">
        <v>230</v>
      </c>
      <c r="D103" s="14">
        <v>2781292</v>
      </c>
      <c r="E103" s="17">
        <v>-92159</v>
      </c>
      <c r="F103" s="15">
        <v>2145</v>
      </c>
      <c r="G103" s="19">
        <v>3873</v>
      </c>
      <c r="H103" s="29" t="s">
        <v>202</v>
      </c>
      <c r="I103" s="4">
        <v>787500</v>
      </c>
      <c r="J103" s="4">
        <v>0</v>
      </c>
      <c r="K103" s="4">
        <v>134188</v>
      </c>
      <c r="L103" s="4">
        <v>11658</v>
      </c>
      <c r="M103" s="4">
        <v>0</v>
      </c>
      <c r="Q103" s="18">
        <v>0</v>
      </c>
      <c r="R103" s="18">
        <v>933346</v>
      </c>
      <c r="T103" s="33"/>
      <c r="U103" s="33"/>
      <c r="V103" s="33"/>
      <c r="W103" s="33"/>
      <c r="X103" s="33"/>
      <c r="Y103" s="33"/>
      <c r="Z103" s="34"/>
    </row>
    <row r="104" spans="1:26" ht="13.8">
      <c r="A104" s="12">
        <v>100</v>
      </c>
      <c r="B104" s="13" t="s">
        <v>203</v>
      </c>
      <c r="C104" s="13" t="s">
        <v>231</v>
      </c>
      <c r="D104" s="14">
        <v>2759000</v>
      </c>
      <c r="E104" s="17">
        <v>45000</v>
      </c>
      <c r="F104" s="16"/>
      <c r="G104" s="1">
        <v>4160</v>
      </c>
      <c r="H104" s="23" t="s">
        <v>204</v>
      </c>
      <c r="I104" s="4">
        <v>85449</v>
      </c>
      <c r="J104" s="4">
        <v>0</v>
      </c>
      <c r="K104" s="4">
        <v>0</v>
      </c>
      <c r="L104" s="4">
        <v>0</v>
      </c>
      <c r="M104" s="4">
        <v>0</v>
      </c>
      <c r="Q104" s="18">
        <v>0</v>
      </c>
      <c r="R104" s="18">
        <v>85449</v>
      </c>
      <c r="T104" s="33"/>
      <c r="U104" s="33"/>
      <c r="V104" s="33"/>
      <c r="W104" s="33"/>
      <c r="X104" s="33"/>
      <c r="Y104" s="33"/>
      <c r="Z104" s="34"/>
    </row>
    <row r="105" spans="1:26">
      <c r="I105" s="4">
        <f>SUM(I5:I104)</f>
        <v>64770431.496000007</v>
      </c>
    </row>
    <row r="106" spans="1:26">
      <c r="I106" s="4">
        <f>SUM(I105)/80</f>
        <v>809630.39370000013</v>
      </c>
    </row>
    <row r="108" spans="1:26">
      <c r="I108" s="4">
        <f>SUM(I27:I93)/67</f>
        <v>622490.71654626855</v>
      </c>
    </row>
    <row r="111" spans="1:26">
      <c r="I111" s="4">
        <f>SUM(I94:I104)/11</f>
        <v>429171.31703636365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Delano Technology Corp.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MacDermid</dc:creator>
  <cp:lastModifiedBy>Aniket Gupta</cp:lastModifiedBy>
  <dcterms:created xsi:type="dcterms:W3CDTF">2003-11-16T02:37:26Z</dcterms:created>
  <dcterms:modified xsi:type="dcterms:W3CDTF">2024-02-03T22:14:53Z</dcterms:modified>
</cp:coreProperties>
</file>