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A73A9FFA-7695-4441-BDCB-8904F6B0F1F5}" xr6:coauthVersionLast="47" xr6:coauthVersionMax="47" xr10:uidLastSave="{00000000-0000-0000-0000-000000000000}"/>
  <bookViews>
    <workbookView xWindow="3348" yWindow="3348" windowWidth="17280" windowHeight="8880"/>
  </bookViews>
  <sheets>
    <sheet name="Overview" sheetId="7" r:id="rId1"/>
    <sheet name="MRE Chart" sheetId="3" r:id="rId2"/>
    <sheet name="MVT- comps" sheetId="6" r:id="rId3"/>
    <sheet name="MVT" sheetId="1" r:id="rId4"/>
    <sheet name="SROI 3-29-99" sheetId="2" r:id="rId5"/>
  </sheets>
  <definedNames>
    <definedName name="_xlnm.Print_Area" localSheetId="1">'MRE Chart'!$A$1:$F$32</definedName>
    <definedName name="_xlnm.Print_Area" localSheetId="3">MVT!$A$1:$M$35</definedName>
    <definedName name="_xlnm.Print_Area" localSheetId="0">Overview!$A$1:$G$11</definedName>
    <definedName name="_xlnm.Print_Area" localSheetId="4">'SROI 3-29-99'!$A$1:$L$31</definedName>
  </definedName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3" l="1"/>
  <c r="C6" i="3"/>
  <c r="E6" i="3" s="1"/>
  <c r="D6" i="3"/>
  <c r="C7" i="3"/>
  <c r="E7" i="3" s="1"/>
  <c r="D7" i="3"/>
  <c r="E8" i="3"/>
  <c r="C9" i="3"/>
  <c r="D9" i="3"/>
  <c r="E9" i="3"/>
  <c r="C10" i="3"/>
  <c r="E10" i="3" s="1"/>
  <c r="D10" i="3"/>
  <c r="E11" i="3"/>
  <c r="E12" i="3"/>
  <c r="C13" i="3"/>
  <c r="D13" i="3"/>
  <c r="E13" i="3"/>
  <c r="C14" i="3"/>
  <c r="D14" i="3"/>
  <c r="E14" i="3" s="1"/>
  <c r="C15" i="3"/>
  <c r="D15" i="3"/>
  <c r="E15" i="3" s="1"/>
  <c r="C16" i="3"/>
  <c r="E16" i="3" s="1"/>
  <c r="D16" i="3"/>
  <c r="E17" i="3"/>
  <c r="C18" i="3"/>
  <c r="D18" i="3"/>
  <c r="E18" i="3"/>
  <c r="C19" i="3"/>
  <c r="D19" i="3"/>
  <c r="E19" i="3"/>
  <c r="E20" i="3"/>
  <c r="E21" i="3"/>
  <c r="C22" i="3"/>
  <c r="E22" i="3" s="1"/>
  <c r="C23" i="3"/>
  <c r="E23" i="3" s="1"/>
  <c r="C24" i="3"/>
  <c r="E24" i="3"/>
  <c r="C25" i="3"/>
  <c r="E25" i="3"/>
  <c r="C26" i="3"/>
  <c r="D26" i="3"/>
  <c r="E26" i="3"/>
  <c r="C27" i="3"/>
  <c r="D27" i="3"/>
  <c r="E27" i="3"/>
  <c r="E28" i="3"/>
  <c r="E29" i="3"/>
  <c r="D13" i="1"/>
  <c r="G13" i="1"/>
  <c r="H13" i="1"/>
  <c r="K13" i="1"/>
  <c r="L13" i="1"/>
  <c r="D14" i="1"/>
  <c r="K14" i="1" s="1"/>
  <c r="G14" i="1"/>
  <c r="H14" i="1"/>
  <c r="L14" i="1"/>
  <c r="D15" i="1"/>
  <c r="G15" i="1"/>
  <c r="E15" i="1" s="1"/>
  <c r="H15" i="1" s="1"/>
  <c r="K15" i="1"/>
  <c r="D16" i="1"/>
  <c r="E16" i="1"/>
  <c r="H16" i="1" s="1"/>
  <c r="G16" i="1"/>
  <c r="L16" i="1" s="1"/>
  <c r="K16" i="1"/>
  <c r="D17" i="1"/>
  <c r="H17" i="1" s="1"/>
  <c r="G17" i="1"/>
  <c r="L17" i="1" s="1"/>
  <c r="K17" i="1"/>
  <c r="D18" i="1"/>
  <c r="H18" i="1" s="1"/>
  <c r="G18" i="1"/>
  <c r="B13" i="2" s="1"/>
  <c r="D19" i="1"/>
  <c r="G19" i="1"/>
  <c r="H19" i="1"/>
  <c r="K19" i="1"/>
  <c r="L19" i="1"/>
  <c r="D20" i="1"/>
  <c r="K20" i="1" s="1"/>
  <c r="G20" i="1"/>
  <c r="H20" i="1"/>
  <c r="L20" i="1"/>
  <c r="D21" i="1"/>
  <c r="K21" i="1" s="1"/>
  <c r="G21" i="1"/>
  <c r="L21" i="1" s="1"/>
  <c r="H21" i="1"/>
  <c r="D22" i="1"/>
  <c r="K22" i="1" s="1"/>
  <c r="G22" i="1"/>
  <c r="H22" i="1"/>
  <c r="L22" i="1"/>
  <c r="D23" i="1"/>
  <c r="H23" i="1" s="1"/>
  <c r="G23" i="1"/>
  <c r="L23" i="1"/>
  <c r="D24" i="1"/>
  <c r="H24" i="1" s="1"/>
  <c r="G24" i="1"/>
  <c r="K24" i="1"/>
  <c r="L24" i="1"/>
  <c r="D25" i="1"/>
  <c r="H25" i="1" s="1"/>
  <c r="G25" i="1"/>
  <c r="B20" i="2" s="1"/>
  <c r="K25" i="1"/>
  <c r="L25" i="1"/>
  <c r="D26" i="1"/>
  <c r="H26" i="1" s="1"/>
  <c r="G26" i="1"/>
  <c r="L26" i="1"/>
  <c r="D27" i="1"/>
  <c r="G27" i="1"/>
  <c r="B22" i="2" s="1"/>
  <c r="H27" i="1"/>
  <c r="K27" i="1"/>
  <c r="L27" i="1"/>
  <c r="D28" i="1"/>
  <c r="K28" i="1" s="1"/>
  <c r="G28" i="1"/>
  <c r="H28" i="1"/>
  <c r="L28" i="1"/>
  <c r="F14" i="6"/>
  <c r="J14" i="6"/>
  <c r="D15" i="6"/>
  <c r="F15" i="6" s="1"/>
  <c r="J15" i="6" s="1"/>
  <c r="D16" i="6"/>
  <c r="F16" i="6" s="1"/>
  <c r="J16" i="6" s="1"/>
  <c r="D17" i="6"/>
  <c r="F17" i="6"/>
  <c r="J17" i="6"/>
  <c r="D18" i="6"/>
  <c r="F18" i="6"/>
  <c r="J18" i="6"/>
  <c r="D19" i="6"/>
  <c r="F19" i="6"/>
  <c r="J19" i="6" s="1"/>
  <c r="B8" i="2"/>
  <c r="F8" i="2" s="1"/>
  <c r="D8" i="2"/>
  <c r="J8" i="2"/>
  <c r="L8" i="2" s="1"/>
  <c r="B9" i="2"/>
  <c r="D9" i="2" s="1"/>
  <c r="B10" i="2"/>
  <c r="J10" i="2" s="1"/>
  <c r="L10" i="2" s="1"/>
  <c r="B11" i="2"/>
  <c r="D11" i="2"/>
  <c r="J11" i="2"/>
  <c r="L11" i="2" s="1"/>
  <c r="B12" i="2"/>
  <c r="D12" i="2" s="1"/>
  <c r="B14" i="2"/>
  <c r="D14" i="2" s="1"/>
  <c r="B15" i="2"/>
  <c r="D15" i="2"/>
  <c r="L15" i="2"/>
  <c r="L16" i="2"/>
  <c r="B17" i="2"/>
  <c r="D17" i="2"/>
  <c r="L17" i="2"/>
  <c r="B18" i="2"/>
  <c r="B19" i="2"/>
  <c r="B21" i="2"/>
  <c r="J13" i="2" l="1"/>
  <c r="L13" i="2" s="1"/>
  <c r="B24" i="2"/>
  <c r="D13" i="2"/>
  <c r="E31" i="3"/>
  <c r="F24" i="2"/>
  <c r="H8" i="2"/>
  <c r="D24" i="2"/>
  <c r="F10" i="2"/>
  <c r="H10" i="2" s="1"/>
  <c r="B16" i="2"/>
  <c r="D16" i="2" s="1"/>
  <c r="D10" i="2"/>
  <c r="K23" i="1"/>
  <c r="L18" i="1"/>
  <c r="L15" i="1"/>
  <c r="K26" i="1"/>
  <c r="K18" i="1"/>
  <c r="J9" i="2"/>
  <c r="J14" i="2"/>
  <c r="L14" i="2" s="1"/>
  <c r="J12" i="2"/>
  <c r="L12" i="2" s="1"/>
  <c r="F9" i="2"/>
  <c r="H9" i="2" s="1"/>
  <c r="L9" i="2" l="1"/>
  <c r="L24" i="2" s="1"/>
  <c r="J24" i="2"/>
</calcChain>
</file>

<file path=xl/sharedStrings.xml><?xml version="1.0" encoding="utf-8"?>
<sst xmlns="http://schemas.openxmlformats.org/spreadsheetml/2006/main" count="205" uniqueCount="141">
  <si>
    <t>Studio Air '01</t>
  </si>
  <si>
    <t>Studio Air '02</t>
  </si>
  <si>
    <t xml:space="preserve">Net </t>
  </si>
  <si>
    <t>Profit</t>
  </si>
  <si>
    <t>(Loss)</t>
  </si>
  <si>
    <t>Operating</t>
  </si>
  <si>
    <t>Studio Air</t>
  </si>
  <si>
    <t>Social Accounting</t>
  </si>
  <si>
    <t>Total</t>
  </si>
  <si>
    <t>Average #</t>
  </si>
  <si>
    <t>Average</t>
  </si>
  <si>
    <t>Dollars</t>
  </si>
  <si>
    <t>Market</t>
  </si>
  <si>
    <t>Trainees</t>
  </si>
  <si>
    <t xml:space="preserve">Trainee Hrs </t>
  </si>
  <si>
    <t>Training</t>
  </si>
  <si>
    <t>Subsidy</t>
  </si>
  <si>
    <t>Equivalent</t>
  </si>
  <si>
    <t>Per</t>
  </si>
  <si>
    <t>Per Day</t>
  </si>
  <si>
    <t>Hours Per</t>
  </si>
  <si>
    <t>Per Hour</t>
  </si>
  <si>
    <t>Value of</t>
  </si>
  <si>
    <t>Week</t>
  </si>
  <si>
    <t>Per Trainee</t>
  </si>
  <si>
    <t>Revenue</t>
  </si>
  <si>
    <t>Studio Air '97</t>
  </si>
  <si>
    <t>Studio Air '98</t>
  </si>
  <si>
    <t>Studio Air '99</t>
  </si>
  <si>
    <t>Studio Air '00</t>
  </si>
  <si>
    <t>NOTES:</t>
  </si>
  <si>
    <t>Scenario 1</t>
  </si>
  <si>
    <t>Scenario 2</t>
  </si>
  <si>
    <t>Scenario 3</t>
  </si>
  <si>
    <t>Scenario 4</t>
  </si>
  <si>
    <t>Scenario 5</t>
  </si>
  <si>
    <t>Scenario 6</t>
  </si>
  <si>
    <t>Year 1</t>
  </si>
  <si>
    <t>Year 2</t>
  </si>
  <si>
    <t>Year 3</t>
  </si>
  <si>
    <t>Year 4</t>
  </si>
  <si>
    <t>Year 5</t>
  </si>
  <si>
    <t>Year 6</t>
  </si>
  <si>
    <t>Year 7</t>
  </si>
  <si>
    <t>Year 8</t>
  </si>
  <si>
    <t>Year 9</t>
  </si>
  <si>
    <t>Year 10</t>
  </si>
  <si>
    <t>Year 11</t>
  </si>
  <si>
    <t>Year 12</t>
  </si>
  <si>
    <t>Year 13</t>
  </si>
  <si>
    <t>Year 14</t>
  </si>
  <si>
    <t>Year 15</t>
  </si>
  <si>
    <t>Return</t>
  </si>
  <si>
    <t>skill</t>
  </si>
  <si>
    <t>training body</t>
  </si>
  <si>
    <t>cost</t>
  </si>
  <si>
    <t>training hours</t>
  </si>
  <si>
    <t>cost per hour</t>
  </si>
  <si>
    <t>notes</t>
  </si>
  <si>
    <t>airbrush</t>
  </si>
  <si>
    <t>Wicker Park Creative Oasis</t>
  </si>
  <si>
    <t>business writing (english 105)</t>
  </si>
  <si>
    <t>Harold Washington College</t>
  </si>
  <si>
    <t>47.50 per credit hour for Chicago residents at 3 hours</t>
  </si>
  <si>
    <t>135.39 per credit hour for Illinois residents (non-Chicago) at 3 hours</t>
  </si>
  <si>
    <t>cold calling on the telephone</t>
  </si>
  <si>
    <t>communication design 1= photoshop</t>
  </si>
  <si>
    <t>conflict management and confrontation skills</t>
  </si>
  <si>
    <t>desktop to print</t>
  </si>
  <si>
    <t>financial accounting</t>
  </si>
  <si>
    <t>47.50 per credit hour for Chicago residents at 4 hours</t>
  </si>
  <si>
    <t>135.39 per credit hour for Illinois residents (non-Chicago) at 4 hours</t>
  </si>
  <si>
    <t>general drawing</t>
  </si>
  <si>
    <t>47.50 per credit hour for Chicago residents at 2 hours</t>
  </si>
  <si>
    <t>135.39 per credit hour for Illinois residents (non-Chicago) at 2 hours</t>
  </si>
  <si>
    <t>management and leadership skills for women</t>
  </si>
  <si>
    <t>marketing, selling and management</t>
  </si>
  <si>
    <t>photoshop</t>
  </si>
  <si>
    <t>scanning and photoshop</t>
  </si>
  <si>
    <t>selling</t>
  </si>
  <si>
    <t>this course taught on TV, 47.50 per credit hour for Chicago residents at 3 hours</t>
  </si>
  <si>
    <t>this course taught on TV, 135.39 per credit hour for Illinois residents (non-Chicago) at 3 hours</t>
  </si>
  <si>
    <t>small business management</t>
  </si>
  <si>
    <t>this course taught on TV, 135.39 per credit hour for Illinois residents (non-Chicago)3 hours</t>
  </si>
  <si>
    <t>telecommunications and web page design</t>
  </si>
  <si>
    <t>web page graphics</t>
  </si>
  <si>
    <t>website design</t>
  </si>
  <si>
    <t>Studio Air '03</t>
  </si>
  <si>
    <t>Studio Air '04</t>
  </si>
  <si>
    <t>Studio Air '05</t>
  </si>
  <si>
    <t>Studio Air '06</t>
  </si>
  <si>
    <t>Studio Air '07</t>
  </si>
  <si>
    <r>
      <t xml:space="preserve">Year </t>
    </r>
    <r>
      <rPr>
        <b/>
        <vertAlign val="superscript"/>
        <sz val="9"/>
        <rFont val="Arial"/>
      </rPr>
      <t>1</t>
    </r>
  </si>
  <si>
    <t>DRAFT</t>
  </si>
  <si>
    <t>(negative)</t>
  </si>
  <si>
    <t>Sales</t>
  </si>
  <si>
    <r>
      <t>Expenses</t>
    </r>
    <r>
      <rPr>
        <b/>
        <vertAlign val="superscript"/>
        <sz val="9"/>
        <rFont val="Arial"/>
      </rPr>
      <t>2</t>
    </r>
  </si>
  <si>
    <r>
      <t>Training</t>
    </r>
    <r>
      <rPr>
        <b/>
        <vertAlign val="superscript"/>
        <sz val="9"/>
        <rFont val="Arial"/>
      </rPr>
      <t>2</t>
    </r>
  </si>
  <si>
    <r>
      <t>Training</t>
    </r>
    <r>
      <rPr>
        <b/>
        <vertAlign val="superscript"/>
        <sz val="9"/>
        <rFont val="Arial"/>
      </rPr>
      <t>3</t>
    </r>
  </si>
  <si>
    <r>
      <t>Training</t>
    </r>
    <r>
      <rPr>
        <b/>
        <vertAlign val="superscript"/>
        <sz val="9"/>
        <rFont val="Arial"/>
      </rPr>
      <t>4</t>
    </r>
  </si>
  <si>
    <t>2.  Dollars Subsidy Per Hour Training and Dollars Total Expense Per Hour Training are inflated since part of subsidy and operating costs cover business start up costs.</t>
  </si>
  <si>
    <t>4.  Gov't Equivalent Per Hour Training based on 40 hours/week for 50 weeks (2,000 hours) at $50,000 per participant.  This comes to $25 per hour.  (From CFR Vol. 62 No. 249).</t>
  </si>
  <si>
    <t>3.  Market Equivalent Per Hour Training is based on Chicago-area market rates for art, airbrush, graphic design, one-on-one-tutoring and HTML training (see attached MRE chart).</t>
  </si>
  <si>
    <t>1.  Calculated at 1.7 hours per day x 5 days per week x 8.5 participants per week x 50 weeks per year.</t>
  </si>
  <si>
    <t>Expenses</t>
  </si>
  <si>
    <t>Training*</t>
  </si>
  <si>
    <t>Training**</t>
  </si>
  <si>
    <t xml:space="preserve">Year </t>
  </si>
  <si>
    <t>In Excess</t>
  </si>
  <si>
    <t>Training Value</t>
  </si>
  <si>
    <t>Of Subsidy</t>
  </si>
  <si>
    <t>Social Value Estimates</t>
  </si>
  <si>
    <t>* See MRE Values Table</t>
  </si>
  <si>
    <t>Projected Breakeven Based upon Revenues and Training Value Plus Revenues</t>
  </si>
  <si>
    <t>In 1998, Studio Air participants received free training that could be purchased in the Chicago South Side area for the hourly rates detailed in the table below.  Figures are based on a 1998 telephone survey.</t>
  </si>
  <si>
    <t>MARKET RATE EQUIVALENT OF SKILLS TRAINING, PER HOUR</t>
  </si>
  <si>
    <t>Hocutt &amp; Associates</t>
  </si>
  <si>
    <t>Fred Pryor Seminars</t>
  </si>
  <si>
    <t>Jet Lithcolor, Inc.</t>
  </si>
  <si>
    <t>National Businesswomen's Leadership Association</t>
  </si>
  <si>
    <t>Compumaster</t>
  </si>
  <si>
    <t>(not available)</t>
  </si>
  <si>
    <t>Rockhurst College</t>
  </si>
  <si>
    <t>Sullivan Training Centers</t>
  </si>
  <si>
    <t>AVERAGE MARKET RATE EQUIVALENT:</t>
  </si>
  <si>
    <t>Possible scenarios for the number of years that grants will be needed to subsidize Studio Air before the enterprise reaches profitability through sales revenues.  Figures shown are projected revenues net of all program and business-related expenses.</t>
  </si>
  <si>
    <t>Social Return on Investment (SROI) for Studio Air</t>
  </si>
  <si>
    <t>Studio Air '08</t>
  </si>
  <si>
    <t>Studio Air '09</t>
  </si>
  <si>
    <t>Studio Air '10</t>
  </si>
  <si>
    <t>Studio Air '11</t>
  </si>
  <si>
    <t>Studio Air '12</t>
  </si>
  <si>
    <t xml:space="preserve">Comparison: </t>
  </si>
  <si>
    <t>Government</t>
  </si>
  <si>
    <t>In 1998 Studio Air's goal was to become self-sustainable through earned revenues.  By conceiving of the program as a business, its founders established a structure that would require grant funding only for an initial start-up phase of a few years, after which the enterprise would be able to operate without charitable support.  Furthermore, they believed it would achieve its mission, to teach teens skills for success in the market economy, more effectively by engaging those teens in the operation of a real business enterprise.</t>
  </si>
  <si>
    <t>Studio Air is a social venture in Chicago that is a program of Shorebank Neighborhood Institute, a 501(c)3 organization (www.studioair.com).  Studio Air is a design company that creates custom artwork for and manages production of souvenir items such as t-shirts, mugs, and cards.  The company uses this business activity as a forum to cultivate the entrepreneurial skills of artistic teens from the predominantly African-American, low-income neighborhood of South Shore.</t>
  </si>
  <si>
    <t xml:space="preserve">Human Capital Development Mission </t>
  </si>
  <si>
    <t>SROI Example:</t>
  </si>
  <si>
    <t xml:space="preserve">Studio Air, a Design Company with a </t>
  </si>
  <si>
    <t>This type of SROI analysis quantifies market rate equivalent of the "social product" generated by the enterprise (see MRE Chart), and compares it to the enterprise's expenses and required investment (see MVT and SROI).  Investors and managers may then make decisions about the quality of the investment by benchmarking the breakeven timeframe of similar enterprises.</t>
  </si>
  <si>
    <t>A Social Return on Investment analysis of Studio Air was done in 1998 by an MBA student at Kellogg and the business manager of Studio Air.  Their objective was to quantify the amount of "social value" the enterprise generated in order to compare this with the amount of subsidy the program required to determine several things.  First, was the program generating more value than it cost.  Second, what was an appropriate trajectory for breakeven given the required investment in and productivity of each of the enterprise's two activities, namely a design business and a training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</si>
</sst>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5" formatCode="&quot;$&quot;#,##0_);\(&quot;$&quot;#,##0\)"/>
    <numFmt numFmtId="41" formatCode="_(* #,##0_);_(* \(#,##0\);_(* &quot;-&quot;_);_(@_)"/>
    <numFmt numFmtId="164" formatCode="&quot;$&quot;#,##0"/>
    <numFmt numFmtId="165" formatCode="&quot;$&quot;#,##0.00"/>
    <numFmt numFmtId="166" formatCode="0.0"/>
    <numFmt numFmtId="173" formatCode="&quot;$&quot;#,##0;[Red]&quot;$&quot;#,##0"/>
    <numFmt numFmtId="175" formatCode="#,##0;[Red]#,##0"/>
  </numFmts>
  <fonts count="20">
    <font>
      <sz val="10"/>
      <name val="Arial"/>
    </font>
    <font>
      <sz val="10"/>
      <name val="Arial"/>
    </font>
    <font>
      <sz val="9"/>
      <name val="Arial"/>
      <family val="2"/>
    </font>
    <font>
      <sz val="14"/>
      <name val="Arial"/>
      <family val="2"/>
    </font>
    <font>
      <b/>
      <sz val="10"/>
      <name val="Arial"/>
      <family val="2"/>
    </font>
    <font>
      <b/>
      <sz val="9"/>
      <name val="Arial"/>
      <family val="2"/>
    </font>
    <font>
      <b/>
      <i/>
      <sz val="9"/>
      <name val="Arial"/>
      <family val="2"/>
    </font>
    <font>
      <sz val="9"/>
      <name val="Geneva"/>
    </font>
    <font>
      <u val="singleAccounting"/>
      <sz val="10"/>
      <name val="Arial"/>
    </font>
    <font>
      <b/>
      <sz val="10"/>
      <name val="Arial"/>
    </font>
    <font>
      <sz val="10"/>
      <name val="Arial"/>
    </font>
    <font>
      <b/>
      <sz val="10"/>
      <name val="Geneva"/>
    </font>
    <font>
      <sz val="7"/>
      <name val="Geneva"/>
    </font>
    <font>
      <sz val="10"/>
      <name val="Geneva"/>
    </font>
    <font>
      <b/>
      <vertAlign val="superscript"/>
      <sz val="9"/>
      <name val="Arial"/>
    </font>
    <font>
      <sz val="12"/>
      <name val="Arial"/>
      <family val="2"/>
    </font>
    <font>
      <b/>
      <sz val="9"/>
      <name val="Geneva"/>
    </font>
    <font>
      <b/>
      <sz val="10"/>
      <name val="Geneva"/>
    </font>
    <font>
      <b/>
      <sz val="9"/>
      <name val="Geneva"/>
    </font>
    <font>
      <b/>
      <sz val="14"/>
      <name val="Arial"/>
      <family val="2"/>
    </font>
  </fonts>
  <fills count="2">
    <fill>
      <patternFill patternType="none"/>
    </fill>
    <fill>
      <patternFill patternType="gray125"/>
    </fill>
  </fills>
  <borders count="5">
    <border>
      <left/>
      <right/>
      <top/>
      <bottom/>
      <diagonal/>
    </border>
    <border>
      <left/>
      <right/>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s>
  <cellStyleXfs count="1">
    <xf numFmtId="0" fontId="0" fillId="0" borderId="0"/>
  </cellStyleXfs>
  <cellXfs count="87">
    <xf numFmtId="0" fontId="0" fillId="0" borderId="0" xfId="0"/>
    <xf numFmtId="0" fontId="2" fillId="0" borderId="0" xfId="0" applyFont="1"/>
    <xf numFmtId="164" fontId="2" fillId="0" borderId="0" xfId="0" applyNumberFormat="1" applyFont="1"/>
    <xf numFmtId="0" fontId="2" fillId="0" borderId="0" xfId="0" applyFont="1" applyAlignment="1">
      <alignment horizontal="center"/>
    </xf>
    <xf numFmtId="0" fontId="0" fillId="0" borderId="0" xfId="0" applyAlignment="1">
      <alignment horizontal="center"/>
    </xf>
    <xf numFmtId="0" fontId="5" fillId="0" borderId="0" xfId="0" applyFont="1" applyAlignment="1">
      <alignment horizontal="center"/>
    </xf>
    <xf numFmtId="0" fontId="5" fillId="0" borderId="1" xfId="0" applyFont="1" applyBorder="1" applyAlignment="1">
      <alignment horizontal="center"/>
    </xf>
    <xf numFmtId="0" fontId="6" fillId="0" borderId="0" xfId="0" applyFont="1"/>
    <xf numFmtId="0" fontId="5" fillId="0" borderId="0" xfId="0" applyFont="1" applyBorder="1" applyAlignment="1">
      <alignment horizontal="center"/>
    </xf>
    <xf numFmtId="9" fontId="0" fillId="0" borderId="0" xfId="0" applyNumberFormat="1"/>
    <xf numFmtId="164" fontId="0" fillId="0" borderId="0" xfId="0" applyNumberFormat="1"/>
    <xf numFmtId="0" fontId="0" fillId="0" borderId="0" xfId="0" applyAlignment="1">
      <alignment wrapText="1"/>
    </xf>
    <xf numFmtId="3" fontId="0" fillId="0" borderId="0" xfId="0" applyNumberFormat="1"/>
    <xf numFmtId="0" fontId="8" fillId="0" borderId="0" xfId="0" applyFont="1"/>
    <xf numFmtId="41" fontId="0" fillId="0" borderId="0" xfId="0" applyNumberFormat="1"/>
    <xf numFmtId="0" fontId="1"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0" fillId="0" borderId="0" xfId="0" applyAlignment="1">
      <alignment horizontal="center" wrapText="1"/>
    </xf>
    <xf numFmtId="0" fontId="0" fillId="0" borderId="0" xfId="0" applyAlignment="1"/>
    <xf numFmtId="0" fontId="0" fillId="0" borderId="0" xfId="0" applyAlignment="1">
      <alignment horizontal="left"/>
    </xf>
    <xf numFmtId="0" fontId="11" fillId="0" borderId="0" xfId="0" applyFont="1"/>
    <xf numFmtId="164" fontId="0" fillId="0" borderId="0" xfId="0" applyNumberFormat="1" applyAlignment="1">
      <alignment horizontal="center"/>
    </xf>
    <xf numFmtId="0" fontId="12" fillId="0" borderId="0" xfId="0" applyFont="1" applyAlignment="1">
      <alignment wrapText="1"/>
    </xf>
    <xf numFmtId="165" fontId="12" fillId="0" borderId="0" xfId="0" applyNumberFormat="1" applyFont="1" applyAlignment="1">
      <alignment wrapText="1"/>
    </xf>
    <xf numFmtId="165" fontId="13" fillId="0" borderId="0" xfId="0" applyNumberFormat="1" applyFont="1" applyAlignment="1">
      <alignment wrapText="1"/>
    </xf>
    <xf numFmtId="0" fontId="10" fillId="0" borderId="0" xfId="0" applyFont="1" applyAlignment="1">
      <alignment horizontal="centerContinuous"/>
    </xf>
    <xf numFmtId="0" fontId="0" fillId="0" borderId="0" xfId="0" applyAlignment="1">
      <alignment horizontal="centerContinuous"/>
    </xf>
    <xf numFmtId="0" fontId="3" fillId="0" borderId="0" xfId="0" applyFont="1" applyAlignment="1">
      <alignment horizontal="centerContinuous"/>
    </xf>
    <xf numFmtId="0" fontId="4" fillId="0" borderId="0" xfId="0" applyFont="1" applyAlignment="1">
      <alignment horizontal="centerContinuous"/>
    </xf>
    <xf numFmtId="0" fontId="0" fillId="0" borderId="0" xfId="0" applyAlignment="1">
      <alignment horizontal="centerContinuous" wrapText="1"/>
    </xf>
    <xf numFmtId="165" fontId="2" fillId="0" borderId="0" xfId="0" applyNumberFormat="1" applyFont="1"/>
    <xf numFmtId="5" fontId="2" fillId="0" borderId="0" xfId="0" applyNumberFormat="1" applyFont="1"/>
    <xf numFmtId="0" fontId="0" fillId="0" borderId="1" xfId="0" applyBorder="1"/>
    <xf numFmtId="0" fontId="0" fillId="0" borderId="0" xfId="0" applyAlignment="1">
      <alignment horizontal="left" wrapText="1"/>
    </xf>
    <xf numFmtId="3" fontId="4" fillId="0" borderId="0" xfId="0" applyNumberFormat="1" applyFont="1" applyAlignment="1">
      <alignment horizontal="centerContinuous"/>
    </xf>
    <xf numFmtId="3" fontId="2" fillId="0" borderId="0" xfId="0" applyNumberFormat="1" applyFont="1" applyAlignment="1">
      <alignment horizontal="center"/>
    </xf>
    <xf numFmtId="3" fontId="5" fillId="0" borderId="0" xfId="0" applyNumberFormat="1" applyFont="1" applyAlignment="1">
      <alignment horizontal="center"/>
    </xf>
    <xf numFmtId="3" fontId="5" fillId="0" borderId="1" xfId="0" applyNumberFormat="1" applyFont="1" applyBorder="1" applyAlignment="1">
      <alignment horizontal="center"/>
    </xf>
    <xf numFmtId="3" fontId="5" fillId="0" borderId="0" xfId="0" applyNumberFormat="1" applyFont="1" applyBorder="1" applyAlignment="1">
      <alignment horizontal="center"/>
    </xf>
    <xf numFmtId="3" fontId="2" fillId="0" borderId="0" xfId="0" applyNumberFormat="1" applyFont="1"/>
    <xf numFmtId="3" fontId="0" fillId="0" borderId="0" xfId="0" applyNumberFormat="1" applyAlignment="1">
      <alignment horizontal="left"/>
    </xf>
    <xf numFmtId="166" fontId="2" fillId="0" borderId="0" xfId="0" applyNumberFormat="1" applyFont="1"/>
    <xf numFmtId="41" fontId="4" fillId="0" borderId="0" xfId="0" applyNumberFormat="1" applyFont="1" applyAlignment="1">
      <alignment horizontal="center"/>
    </xf>
    <xf numFmtId="41" fontId="4" fillId="0" borderId="1" xfId="0" applyNumberFormat="1" applyFont="1" applyBorder="1" applyAlignment="1">
      <alignment horizontal="center"/>
    </xf>
    <xf numFmtId="0" fontId="0" fillId="0" borderId="0" xfId="0" applyBorder="1"/>
    <xf numFmtId="3" fontId="2" fillId="0" borderId="0" xfId="0" applyNumberFormat="1" applyFont="1" applyBorder="1" applyAlignment="1">
      <alignment horizontal="right"/>
    </xf>
    <xf numFmtId="5" fontId="0" fillId="0" borderId="0" xfId="0" applyNumberFormat="1"/>
    <xf numFmtId="37" fontId="0" fillId="0" borderId="0" xfId="0" applyNumberFormat="1" applyAlignment="1">
      <alignment horizontal="right"/>
    </xf>
    <xf numFmtId="0" fontId="15" fillId="0" borderId="0" xfId="0" applyFont="1" applyAlignment="1">
      <alignment horizontal="right"/>
    </xf>
    <xf numFmtId="173" fontId="2" fillId="0" borderId="0" xfId="0" applyNumberFormat="1" applyFont="1"/>
    <xf numFmtId="173" fontId="2" fillId="0" borderId="0" xfId="0" applyNumberFormat="1" applyFont="1" applyBorder="1" applyAlignment="1">
      <alignment horizontal="right"/>
    </xf>
    <xf numFmtId="175" fontId="2" fillId="0" borderId="0" xfId="0" applyNumberFormat="1" applyFont="1"/>
    <xf numFmtId="37" fontId="2" fillId="0" borderId="0" xfId="0" applyNumberFormat="1" applyFont="1"/>
    <xf numFmtId="175" fontId="5" fillId="0" borderId="0" xfId="0" applyNumberFormat="1" applyFont="1"/>
    <xf numFmtId="3" fontId="5" fillId="0" borderId="0" xfId="0" applyNumberFormat="1" applyFont="1"/>
    <xf numFmtId="0" fontId="17" fillId="0" borderId="2" xfId="0" applyFont="1" applyFill="1" applyBorder="1" applyAlignment="1">
      <alignment horizontal="left" wrapText="1"/>
    </xf>
    <xf numFmtId="0" fontId="18" fillId="0" borderId="2" xfId="0" applyFont="1" applyFill="1" applyBorder="1" applyAlignment="1">
      <alignment horizontal="center"/>
    </xf>
    <xf numFmtId="0" fontId="18" fillId="0" borderId="2" xfId="0" applyFont="1" applyFill="1" applyBorder="1" applyAlignment="1">
      <alignment horizontal="center" wrapText="1"/>
    </xf>
    <xf numFmtId="0" fontId="18" fillId="0" borderId="0" xfId="0" applyFont="1" applyFill="1" applyBorder="1" applyAlignment="1">
      <alignment horizontal="left" wrapText="1"/>
    </xf>
    <xf numFmtId="0" fontId="0" fillId="0" borderId="0" xfId="0" applyFill="1" applyBorder="1" applyAlignment="1"/>
    <xf numFmtId="0" fontId="0" fillId="0" borderId="0" xfId="0" applyFill="1" applyBorder="1" applyAlignment="1">
      <alignment wrapText="1"/>
    </xf>
    <xf numFmtId="0" fontId="0" fillId="0" borderId="0" xfId="0" applyFill="1" applyBorder="1" applyAlignment="1">
      <alignment horizontal="left" wrapText="1"/>
    </xf>
    <xf numFmtId="164" fontId="0" fillId="0" borderId="0" xfId="0" applyNumberFormat="1" applyFill="1" applyBorder="1" applyAlignment="1"/>
    <xf numFmtId="164" fontId="0" fillId="0" borderId="0" xfId="0" applyNumberFormat="1" applyFill="1" applyBorder="1" applyAlignment="1">
      <alignment wrapText="1"/>
    </xf>
    <xf numFmtId="0" fontId="0" fillId="0" borderId="0" xfId="0" applyFill="1" applyBorder="1" applyAlignment="1">
      <alignment horizontal="left"/>
    </xf>
    <xf numFmtId="0" fontId="0" fillId="0" borderId="3" xfId="0" applyFill="1" applyBorder="1" applyAlignment="1"/>
    <xf numFmtId="165" fontId="0" fillId="0" borderId="3" xfId="0" applyNumberFormat="1" applyFill="1" applyBorder="1" applyAlignment="1"/>
    <xf numFmtId="165" fontId="0" fillId="0" borderId="3" xfId="0" applyNumberFormat="1" applyFill="1" applyBorder="1" applyAlignment="1">
      <alignment wrapText="1"/>
    </xf>
    <xf numFmtId="0" fontId="7" fillId="0" borderId="0" xfId="0" applyFont="1" applyAlignment="1">
      <alignment wrapText="1"/>
    </xf>
    <xf numFmtId="0" fontId="4" fillId="0" borderId="4" xfId="0" applyFont="1" applyBorder="1" applyAlignment="1">
      <alignment horizontal="center"/>
    </xf>
    <xf numFmtId="0" fontId="4" fillId="0" borderId="3" xfId="0" applyFont="1" applyBorder="1"/>
    <xf numFmtId="9" fontId="4" fillId="0" borderId="3" xfId="0" applyNumberFormat="1" applyFont="1" applyBorder="1"/>
    <xf numFmtId="0" fontId="0" fillId="0" borderId="1" xfId="0" applyBorder="1" applyAlignment="1">
      <alignment horizontal="center"/>
    </xf>
    <xf numFmtId="0" fontId="0" fillId="0" borderId="0" xfId="0" applyFill="1"/>
    <xf numFmtId="0" fontId="4" fillId="0" borderId="0" xfId="0" applyFont="1" applyAlignment="1">
      <alignment horizontal="center" wrapText="1"/>
    </xf>
    <xf numFmtId="0" fontId="19" fillId="0" borderId="0" xfId="0" applyFont="1" applyAlignment="1">
      <alignment horizontal="center" wrapText="1"/>
    </xf>
    <xf numFmtId="0" fontId="3" fillId="0" borderId="0" xfId="0" applyFont="1" applyAlignment="1">
      <alignment wrapText="1"/>
    </xf>
    <xf numFmtId="0" fontId="19" fillId="0" borderId="0" xfId="0" applyFont="1" applyAlignment="1">
      <alignment horizontal="center" wrapText="1"/>
    </xf>
    <xf numFmtId="0" fontId="0" fillId="0" borderId="0" xfId="0" applyAlignment="1">
      <alignment horizontal="left" wrapText="1"/>
    </xf>
    <xf numFmtId="0" fontId="16" fillId="0" borderId="1" xfId="0" applyFont="1" applyBorder="1" applyAlignment="1">
      <alignment horizontal="center" wrapText="1"/>
    </xf>
    <xf numFmtId="0" fontId="18" fillId="0" borderId="3" xfId="0" applyFont="1" applyFill="1" applyBorder="1" applyAlignment="1">
      <alignment horizontal="center" wrapText="1"/>
    </xf>
    <xf numFmtId="3" fontId="0" fillId="0" borderId="0" xfId="0" applyNumberFormat="1" applyAlignment="1">
      <alignment horizontal="left" wrapText="1"/>
    </xf>
    <xf numFmtId="0" fontId="5" fillId="0" borderId="0" xfId="0" applyFont="1" applyAlignment="1">
      <alignment horizontal="center"/>
    </xf>
    <xf numFmtId="0" fontId="3" fillId="0" borderId="0" xfId="0" applyFont="1" applyAlignment="1">
      <alignment horizontal="center"/>
    </xf>
    <xf numFmtId="3" fontId="0" fillId="0" borderId="0" xfId="0" applyNumberForma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274320</xdr:colOff>
      <xdr:row>18</xdr:row>
      <xdr:rowOff>0</xdr:rowOff>
    </xdr:from>
    <xdr:ext cx="76200" cy="198120"/>
    <xdr:sp macro="" textlink="">
      <xdr:nvSpPr>
        <xdr:cNvPr id="4097" name="Text 7">
          <a:extLst>
            <a:ext uri="{FF2B5EF4-FFF2-40B4-BE49-F238E27FC236}">
              <a16:creationId xmlns:a16="http://schemas.microsoft.com/office/drawing/2014/main" id="{54B4F1EA-B90A-20DF-D73E-64898E08158F}"/>
            </a:ext>
          </a:extLst>
        </xdr:cNvPr>
        <xdr:cNvSpPr txBox="1">
          <a:spLocks noChangeArrowheads="1"/>
        </xdr:cNvSpPr>
      </xdr:nvSpPr>
      <xdr:spPr bwMode="auto">
        <a:xfrm>
          <a:off x="3185160" y="3208020"/>
          <a:ext cx="7620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8</xdr:col>
      <xdr:colOff>129540</xdr:colOff>
      <xdr:row>18</xdr:row>
      <xdr:rowOff>0</xdr:rowOff>
    </xdr:from>
    <xdr:ext cx="76200" cy="198120"/>
    <xdr:sp macro="" textlink="">
      <xdr:nvSpPr>
        <xdr:cNvPr id="4099" name="Text 13">
          <a:extLst>
            <a:ext uri="{FF2B5EF4-FFF2-40B4-BE49-F238E27FC236}">
              <a16:creationId xmlns:a16="http://schemas.microsoft.com/office/drawing/2014/main" id="{4E431FC3-980E-FDF8-14D0-81749B40E37B}"/>
            </a:ext>
          </a:extLst>
        </xdr:cNvPr>
        <xdr:cNvSpPr txBox="1">
          <a:spLocks noChangeArrowheads="1"/>
        </xdr:cNvSpPr>
      </xdr:nvSpPr>
      <xdr:spPr bwMode="auto">
        <a:xfrm>
          <a:off x="4762500" y="3208020"/>
          <a:ext cx="7620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1</xdr:col>
      <xdr:colOff>0</xdr:colOff>
      <xdr:row>21</xdr:row>
      <xdr:rowOff>45720</xdr:rowOff>
    </xdr:from>
    <xdr:to>
      <xdr:col>9</xdr:col>
      <xdr:colOff>929640</xdr:colOff>
      <xdr:row>24</xdr:row>
      <xdr:rowOff>45720</xdr:rowOff>
    </xdr:to>
    <xdr:sp macro="" textlink="">
      <xdr:nvSpPr>
        <xdr:cNvPr id="4100" name="Text Box 4">
          <a:extLst>
            <a:ext uri="{FF2B5EF4-FFF2-40B4-BE49-F238E27FC236}">
              <a16:creationId xmlns:a16="http://schemas.microsoft.com/office/drawing/2014/main" id="{33D990DE-0FF8-BEAE-E03B-4B52F968E84B}"/>
            </a:ext>
          </a:extLst>
        </xdr:cNvPr>
        <xdr:cNvSpPr txBox="1">
          <a:spLocks noChangeArrowheads="1"/>
        </xdr:cNvSpPr>
      </xdr:nvSpPr>
      <xdr:spPr bwMode="auto">
        <a:xfrm>
          <a:off x="381000" y="4053840"/>
          <a:ext cx="5844540" cy="9829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 Studio Air generates value both in terms of product for commercial exchange (designs, T-shirts, etc.) and in terms of training.  One way to quantify the value of the training is by using an estimate of what the market would charge for similar training.  Based on the market equivalent training value shown in Exhibit 6, in the year 2000 Studio Air begins to generate more training value than it receives in grants.  Beginning 2002, Studio Air is projected to be self-sustaining:  it will generate over $180,000 in training value for South Shore youth each year going forward, and require zero additional grant subsidy.</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274320</xdr:colOff>
      <xdr:row>20</xdr:row>
      <xdr:rowOff>106680</xdr:rowOff>
    </xdr:from>
    <xdr:ext cx="76200" cy="198120"/>
    <xdr:sp macro="" textlink="">
      <xdr:nvSpPr>
        <xdr:cNvPr id="1031" name="Text 7">
          <a:extLst>
            <a:ext uri="{FF2B5EF4-FFF2-40B4-BE49-F238E27FC236}">
              <a16:creationId xmlns:a16="http://schemas.microsoft.com/office/drawing/2014/main" id="{6CDAAB92-2CAC-C9AB-8FBD-3D98DBC43AA2}"/>
            </a:ext>
          </a:extLst>
        </xdr:cNvPr>
        <xdr:cNvSpPr txBox="1">
          <a:spLocks noChangeArrowheads="1"/>
        </xdr:cNvSpPr>
      </xdr:nvSpPr>
      <xdr:spPr bwMode="auto">
        <a:xfrm>
          <a:off x="7345680" y="3581400"/>
          <a:ext cx="7620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3</xdr:col>
      <xdr:colOff>76200</xdr:colOff>
      <xdr:row>35</xdr:row>
      <xdr:rowOff>7620</xdr:rowOff>
    </xdr:from>
    <xdr:to>
      <xdr:col>10</xdr:col>
      <xdr:colOff>144780</xdr:colOff>
      <xdr:row>38</xdr:row>
      <xdr:rowOff>68580</xdr:rowOff>
    </xdr:to>
    <xdr:sp macro="" textlink="">
      <xdr:nvSpPr>
        <xdr:cNvPr id="1034" name="Text 10">
          <a:extLst>
            <a:ext uri="{FF2B5EF4-FFF2-40B4-BE49-F238E27FC236}">
              <a16:creationId xmlns:a16="http://schemas.microsoft.com/office/drawing/2014/main" id="{22575179-6130-A01C-308E-14FAFD546FD2}"/>
            </a:ext>
          </a:extLst>
        </xdr:cNvPr>
        <xdr:cNvSpPr txBox="1">
          <a:spLocks noChangeArrowheads="1"/>
        </xdr:cNvSpPr>
      </xdr:nvSpPr>
      <xdr:spPr bwMode="auto">
        <a:xfrm>
          <a:off x="2423160" y="6774180"/>
          <a:ext cx="4792980" cy="5638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Bottom Line:</a:t>
          </a:r>
          <a:r>
            <a:rPr lang="en-US" sz="1000" b="0" i="0" u="none" strike="noStrike" baseline="0">
              <a:solidFill>
                <a:srgbClr val="000000"/>
              </a:solidFill>
              <a:latin typeface="Arial"/>
              <a:cs typeface="Arial"/>
            </a:rPr>
            <a:t>   Studio Air is engaged in two primary activities -- training students, and starting a business.   The best way to separate the costs of these activities is to use the market rate equivalent (MRE) for training.</a:t>
          </a:r>
        </a:p>
      </xdr:txBody>
    </xdr:sp>
    <xdr:clientData/>
  </xdr:twoCellAnchor>
  <xdr:oneCellAnchor>
    <xdr:from>
      <xdr:col>6</xdr:col>
      <xdr:colOff>129540</xdr:colOff>
      <xdr:row>18</xdr:row>
      <xdr:rowOff>60960</xdr:rowOff>
    </xdr:from>
    <xdr:ext cx="76200" cy="198120"/>
    <xdr:sp macro="" textlink="">
      <xdr:nvSpPr>
        <xdr:cNvPr id="1037" name="Text 13">
          <a:extLst>
            <a:ext uri="{FF2B5EF4-FFF2-40B4-BE49-F238E27FC236}">
              <a16:creationId xmlns:a16="http://schemas.microsoft.com/office/drawing/2014/main" id="{B2ADE3B7-D85C-6BAF-5885-BDEF3EEB61F6}"/>
            </a:ext>
          </a:extLst>
        </xdr:cNvPr>
        <xdr:cNvSpPr txBox="1">
          <a:spLocks noChangeArrowheads="1"/>
        </xdr:cNvSpPr>
      </xdr:nvSpPr>
      <xdr:spPr bwMode="auto">
        <a:xfrm>
          <a:off x="4381500" y="3200400"/>
          <a:ext cx="7620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10</xdr:col>
      <xdr:colOff>274320</xdr:colOff>
      <xdr:row>21</xdr:row>
      <xdr:rowOff>106680</xdr:rowOff>
    </xdr:from>
    <xdr:ext cx="76200" cy="198120"/>
    <xdr:sp macro="" textlink="">
      <xdr:nvSpPr>
        <xdr:cNvPr id="1038" name="Text 7">
          <a:extLst>
            <a:ext uri="{FF2B5EF4-FFF2-40B4-BE49-F238E27FC236}">
              <a16:creationId xmlns:a16="http://schemas.microsoft.com/office/drawing/2014/main" id="{7B12F219-6326-7386-931C-2341E44E6B09}"/>
            </a:ext>
          </a:extLst>
        </xdr:cNvPr>
        <xdr:cNvSpPr txBox="1">
          <a:spLocks noChangeArrowheads="1"/>
        </xdr:cNvSpPr>
      </xdr:nvSpPr>
      <xdr:spPr bwMode="auto">
        <a:xfrm>
          <a:off x="7345680" y="3749040"/>
          <a:ext cx="7620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10</xdr:col>
      <xdr:colOff>274320</xdr:colOff>
      <xdr:row>22</xdr:row>
      <xdr:rowOff>106680</xdr:rowOff>
    </xdr:from>
    <xdr:ext cx="76200" cy="198120"/>
    <xdr:sp macro="" textlink="">
      <xdr:nvSpPr>
        <xdr:cNvPr id="1039" name="Text 7">
          <a:extLst>
            <a:ext uri="{FF2B5EF4-FFF2-40B4-BE49-F238E27FC236}">
              <a16:creationId xmlns:a16="http://schemas.microsoft.com/office/drawing/2014/main" id="{E48FD454-C456-2223-D208-8D48113BEB81}"/>
            </a:ext>
          </a:extLst>
        </xdr:cNvPr>
        <xdr:cNvSpPr txBox="1">
          <a:spLocks noChangeArrowheads="1"/>
        </xdr:cNvSpPr>
      </xdr:nvSpPr>
      <xdr:spPr bwMode="auto">
        <a:xfrm>
          <a:off x="7345680" y="3916680"/>
          <a:ext cx="7620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10</xdr:col>
      <xdr:colOff>274320</xdr:colOff>
      <xdr:row>23</xdr:row>
      <xdr:rowOff>106680</xdr:rowOff>
    </xdr:from>
    <xdr:ext cx="76200" cy="198120"/>
    <xdr:sp macro="" textlink="">
      <xdr:nvSpPr>
        <xdr:cNvPr id="1040" name="Text 7">
          <a:extLst>
            <a:ext uri="{FF2B5EF4-FFF2-40B4-BE49-F238E27FC236}">
              <a16:creationId xmlns:a16="http://schemas.microsoft.com/office/drawing/2014/main" id="{2FF9C70F-335C-B0BA-5302-F281F1B2ADCE}"/>
            </a:ext>
          </a:extLst>
        </xdr:cNvPr>
        <xdr:cNvSpPr txBox="1">
          <a:spLocks noChangeArrowheads="1"/>
        </xdr:cNvSpPr>
      </xdr:nvSpPr>
      <xdr:spPr bwMode="auto">
        <a:xfrm>
          <a:off x="7345680" y="4084320"/>
          <a:ext cx="7620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10</xdr:col>
      <xdr:colOff>274320</xdr:colOff>
      <xdr:row>24</xdr:row>
      <xdr:rowOff>106680</xdr:rowOff>
    </xdr:from>
    <xdr:ext cx="76200" cy="198120"/>
    <xdr:sp macro="" textlink="">
      <xdr:nvSpPr>
        <xdr:cNvPr id="1041" name="Text 7">
          <a:extLst>
            <a:ext uri="{FF2B5EF4-FFF2-40B4-BE49-F238E27FC236}">
              <a16:creationId xmlns:a16="http://schemas.microsoft.com/office/drawing/2014/main" id="{986C15D1-5713-D421-8479-639F48E252A0}"/>
            </a:ext>
          </a:extLst>
        </xdr:cNvPr>
        <xdr:cNvSpPr txBox="1">
          <a:spLocks noChangeArrowheads="1"/>
        </xdr:cNvSpPr>
      </xdr:nvSpPr>
      <xdr:spPr bwMode="auto">
        <a:xfrm>
          <a:off x="7345680" y="4251960"/>
          <a:ext cx="7620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10</xdr:col>
      <xdr:colOff>274320</xdr:colOff>
      <xdr:row>25</xdr:row>
      <xdr:rowOff>106680</xdr:rowOff>
    </xdr:from>
    <xdr:ext cx="76200" cy="198120"/>
    <xdr:sp macro="" textlink="">
      <xdr:nvSpPr>
        <xdr:cNvPr id="1042" name="Text 7">
          <a:extLst>
            <a:ext uri="{FF2B5EF4-FFF2-40B4-BE49-F238E27FC236}">
              <a16:creationId xmlns:a16="http://schemas.microsoft.com/office/drawing/2014/main" id="{03D41B70-33B1-B064-0830-684A32BF1129}"/>
            </a:ext>
          </a:extLst>
        </xdr:cNvPr>
        <xdr:cNvSpPr txBox="1">
          <a:spLocks noChangeArrowheads="1"/>
        </xdr:cNvSpPr>
      </xdr:nvSpPr>
      <xdr:spPr bwMode="auto">
        <a:xfrm>
          <a:off x="7345680" y="4419600"/>
          <a:ext cx="7620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10</xdr:col>
      <xdr:colOff>274320</xdr:colOff>
      <xdr:row>26</xdr:row>
      <xdr:rowOff>106680</xdr:rowOff>
    </xdr:from>
    <xdr:ext cx="76200" cy="198120"/>
    <xdr:sp macro="" textlink="">
      <xdr:nvSpPr>
        <xdr:cNvPr id="1043" name="Text 7">
          <a:extLst>
            <a:ext uri="{FF2B5EF4-FFF2-40B4-BE49-F238E27FC236}">
              <a16:creationId xmlns:a16="http://schemas.microsoft.com/office/drawing/2014/main" id="{F02D4297-AED6-3294-E748-A02F3855E30D}"/>
            </a:ext>
          </a:extLst>
        </xdr:cNvPr>
        <xdr:cNvSpPr txBox="1">
          <a:spLocks noChangeArrowheads="1"/>
        </xdr:cNvSpPr>
      </xdr:nvSpPr>
      <xdr:spPr bwMode="auto">
        <a:xfrm>
          <a:off x="7345680" y="4587240"/>
          <a:ext cx="7620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3.xml><?xml version="1.0" encoding="utf-8"?>
<xdr:wsDr xmlns:xdr="http://schemas.openxmlformats.org/drawingml/2006/spreadsheetDrawing" xmlns:a="http://schemas.openxmlformats.org/drawingml/2006/main">
  <xdr:twoCellAnchor>
    <xdr:from>
      <xdr:col>3</xdr:col>
      <xdr:colOff>106680</xdr:colOff>
      <xdr:row>26</xdr:row>
      <xdr:rowOff>68580</xdr:rowOff>
    </xdr:from>
    <xdr:to>
      <xdr:col>9</xdr:col>
      <xdr:colOff>358140</xdr:colOff>
      <xdr:row>28</xdr:row>
      <xdr:rowOff>144780</xdr:rowOff>
    </xdr:to>
    <xdr:sp macro="" textlink="">
      <xdr:nvSpPr>
        <xdr:cNvPr id="2049" name="Text 1">
          <a:extLst>
            <a:ext uri="{FF2B5EF4-FFF2-40B4-BE49-F238E27FC236}">
              <a16:creationId xmlns:a16="http://schemas.microsoft.com/office/drawing/2014/main" id="{6D3AE875-AE6D-6D33-FFB8-78EF4F832606}"/>
            </a:ext>
          </a:extLst>
        </xdr:cNvPr>
        <xdr:cNvSpPr txBox="1">
          <a:spLocks noChangeArrowheads="1"/>
        </xdr:cNvSpPr>
      </xdr:nvSpPr>
      <xdr:spPr bwMode="auto">
        <a:xfrm>
          <a:off x="1973580" y="4739640"/>
          <a:ext cx="3909060" cy="4114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Bottom Line:</a:t>
          </a:r>
          <a:r>
            <a:rPr lang="en-US" sz="1000" b="0" i="0" u="none" strike="noStrike" baseline="0">
              <a:solidFill>
                <a:srgbClr val="000000"/>
              </a:solidFill>
              <a:latin typeface="Arial"/>
              <a:cs typeface="Arial"/>
            </a:rPr>
            <a:t>  The most realistic scenario is Scenario 1, with 5 years of  investment by funders and ten years (plus) of benefits.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tabSelected="1" topLeftCell="A6" workbookViewId="0">
      <selection activeCell="H9" sqref="H9"/>
    </sheetView>
  </sheetViews>
  <sheetFormatPr defaultColWidth="9.109375" defaultRowHeight="13.2"/>
  <cols>
    <col min="1" max="7" width="9.109375" style="11"/>
    <col min="8" max="8" width="26.33203125" style="11" customWidth="1"/>
    <col min="9" max="16384" width="9.109375" style="11"/>
  </cols>
  <sheetData>
    <row r="1" spans="1:8" s="77" customFormat="1" ht="17.399999999999999">
      <c r="A1" s="78" t="s">
        <v>137</v>
      </c>
      <c r="B1" s="78"/>
      <c r="C1" s="78"/>
      <c r="D1" s="78"/>
      <c r="E1" s="78"/>
      <c r="F1" s="78"/>
      <c r="G1" s="78"/>
      <c r="H1" s="76"/>
    </row>
    <row r="2" spans="1:8" s="77" customFormat="1" ht="17.399999999999999">
      <c r="A2" s="78" t="s">
        <v>138</v>
      </c>
      <c r="B2" s="78"/>
      <c r="C2" s="78"/>
      <c r="D2" s="78"/>
      <c r="E2" s="78"/>
      <c r="F2" s="78"/>
      <c r="G2" s="78"/>
      <c r="H2" s="76"/>
    </row>
    <row r="3" spans="1:8" s="77" customFormat="1" ht="20.25" customHeight="1">
      <c r="A3" s="78" t="s">
        <v>136</v>
      </c>
      <c r="B3" s="78"/>
      <c r="C3" s="78"/>
      <c r="D3" s="78"/>
      <c r="E3" s="78"/>
      <c r="F3" s="78"/>
      <c r="G3" s="78"/>
      <c r="H3" s="76"/>
    </row>
    <row r="4" spans="1:8">
      <c r="A4" s="75"/>
      <c r="B4" s="75"/>
      <c r="C4" s="75"/>
      <c r="D4" s="75"/>
      <c r="E4" s="75"/>
      <c r="F4" s="75"/>
      <c r="G4" s="75"/>
      <c r="H4" s="75"/>
    </row>
    <row r="5" spans="1:8" ht="90.75" customHeight="1">
      <c r="A5" s="79" t="s">
        <v>135</v>
      </c>
      <c r="B5" s="79"/>
      <c r="C5" s="79"/>
      <c r="D5" s="79"/>
      <c r="E5" s="79"/>
      <c r="F5" s="79"/>
      <c r="G5" s="79"/>
      <c r="H5" s="34"/>
    </row>
    <row r="6" spans="1:8">
      <c r="A6" s="34"/>
      <c r="B6" s="34"/>
      <c r="C6" s="34"/>
      <c r="D6" s="34"/>
      <c r="E6" s="34"/>
      <c r="F6" s="34"/>
      <c r="G6" s="34"/>
      <c r="H6" s="34"/>
    </row>
    <row r="7" spans="1:8" ht="102" customHeight="1">
      <c r="A7" s="79" t="s">
        <v>134</v>
      </c>
      <c r="B7" s="79"/>
      <c r="C7" s="79"/>
      <c r="D7" s="79"/>
      <c r="E7" s="79"/>
      <c r="F7" s="79"/>
      <c r="G7" s="79"/>
      <c r="H7" s="34"/>
    </row>
    <row r="8" spans="1:8">
      <c r="A8" s="34"/>
      <c r="B8" s="34"/>
      <c r="C8" s="34"/>
      <c r="D8" s="34"/>
      <c r="E8" s="34"/>
      <c r="F8" s="34"/>
      <c r="G8" s="34"/>
      <c r="H8" s="34"/>
    </row>
    <row r="9" spans="1:8" ht="105.75" customHeight="1">
      <c r="A9" s="79" t="s">
        <v>140</v>
      </c>
      <c r="B9" s="79"/>
      <c r="C9" s="79"/>
      <c r="D9" s="79"/>
      <c r="E9" s="79"/>
      <c r="F9" s="79"/>
      <c r="G9" s="79"/>
      <c r="H9" s="34"/>
    </row>
    <row r="10" spans="1:8">
      <c r="A10" s="34"/>
      <c r="B10" s="34"/>
      <c r="C10" s="34"/>
      <c r="D10" s="34"/>
      <c r="E10" s="34"/>
      <c r="F10" s="34"/>
      <c r="G10" s="34"/>
    </row>
    <row r="11" spans="1:8" ht="66" customHeight="1">
      <c r="A11" s="79" t="s">
        <v>139</v>
      </c>
      <c r="B11" s="79"/>
      <c r="C11" s="79"/>
      <c r="D11" s="79"/>
      <c r="E11" s="79"/>
      <c r="F11" s="79"/>
      <c r="G11" s="79"/>
      <c r="H11" s="34"/>
    </row>
  </sheetData>
  <mergeCells count="7">
    <mergeCell ref="A1:G1"/>
    <mergeCell ref="A2:G2"/>
    <mergeCell ref="A11:G11"/>
    <mergeCell ref="A9:G9"/>
    <mergeCell ref="A7:G7"/>
    <mergeCell ref="A5:G5"/>
    <mergeCell ref="A3:G3"/>
  </mergeCells>
  <printOptions horizontalCentered="1" verticalCentered="1"/>
  <pageMargins left="0.75" right="0.75" top="1" bottom="1" header="0.5" footer="0.5"/>
  <pageSetup orientation="portrait" horizontalDpi="0" verticalDpi="0" r:id="rId1"/>
  <headerFooter alignWithMargins="0">
    <oddHeader>&amp;LHaas Social Venture Business Plan Competition 2000&amp;RSROI Example</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zoomScale="75" workbookViewId="0">
      <selection activeCell="H6" sqref="H6"/>
    </sheetView>
  </sheetViews>
  <sheetFormatPr defaultColWidth="15.88671875" defaultRowHeight="39.9" customHeight="1"/>
  <cols>
    <col min="1" max="1" width="15.88671875" style="11" customWidth="1"/>
    <col min="2" max="2" width="16.33203125" style="69" customWidth="1"/>
    <col min="3" max="4" width="7.109375" style="4" customWidth="1"/>
    <col min="5" max="5" width="7.6640625" style="4" customWidth="1"/>
    <col min="6" max="6" width="28.6640625" style="23" customWidth="1"/>
  </cols>
  <sheetData>
    <row r="1" spans="1:6" ht="39.9" customHeight="1">
      <c r="A1" s="79" t="s">
        <v>114</v>
      </c>
      <c r="B1" s="79"/>
      <c r="C1" s="79"/>
      <c r="D1" s="79"/>
      <c r="E1" s="79"/>
      <c r="F1" s="79"/>
    </row>
    <row r="2" spans="1:6" ht="44.25" customHeight="1" thickBot="1">
      <c r="A2" s="80" t="s">
        <v>115</v>
      </c>
      <c r="B2" s="80"/>
      <c r="C2" s="80"/>
      <c r="D2" s="80"/>
      <c r="E2" s="80"/>
      <c r="F2" s="80"/>
    </row>
    <row r="3" spans="1:6" s="21" customFormat="1" ht="24">
      <c r="A3" s="56" t="s">
        <v>53</v>
      </c>
      <c r="B3" s="56" t="s">
        <v>54</v>
      </c>
      <c r="C3" s="57" t="s">
        <v>55</v>
      </c>
      <c r="D3" s="58" t="s">
        <v>56</v>
      </c>
      <c r="E3" s="58" t="s">
        <v>57</v>
      </c>
      <c r="F3" s="57" t="s">
        <v>58</v>
      </c>
    </row>
    <row r="4" spans="1:6" s="21" customFormat="1" ht="13.2">
      <c r="A4" s="59"/>
      <c r="B4" s="59"/>
      <c r="C4" s="60"/>
      <c r="D4" s="61"/>
      <c r="E4" s="61"/>
      <c r="F4" s="60"/>
    </row>
    <row r="5" spans="1:6" ht="26.4">
      <c r="A5" s="62" t="s">
        <v>59</v>
      </c>
      <c r="B5" s="62" t="s">
        <v>60</v>
      </c>
      <c r="C5" s="63">
        <v>20</v>
      </c>
      <c r="D5" s="60">
        <v>1</v>
      </c>
      <c r="E5" s="63">
        <f>C5/D5</f>
        <v>20</v>
      </c>
      <c r="F5" s="61"/>
    </row>
    <row r="6" spans="1:6" ht="39.6">
      <c r="A6" s="62" t="s">
        <v>61</v>
      </c>
      <c r="B6" s="62" t="s">
        <v>62</v>
      </c>
      <c r="C6" s="63">
        <f>3*47.5</f>
        <v>142.5</v>
      </c>
      <c r="D6" s="60">
        <f>2.5*8</f>
        <v>20</v>
      </c>
      <c r="E6" s="63">
        <f t="shared" ref="E6:E19" si="0">C6/D6</f>
        <v>7.125</v>
      </c>
      <c r="F6" s="64" t="s">
        <v>63</v>
      </c>
    </row>
    <row r="7" spans="1:6" ht="39.6">
      <c r="A7" s="62" t="s">
        <v>61</v>
      </c>
      <c r="B7" s="62" t="s">
        <v>62</v>
      </c>
      <c r="C7" s="63">
        <f>3*135.39</f>
        <v>406.16999999999996</v>
      </c>
      <c r="D7" s="60">
        <f>2.5*8</f>
        <v>20</v>
      </c>
      <c r="E7" s="63">
        <f t="shared" si="0"/>
        <v>20.308499999999999</v>
      </c>
      <c r="F7" s="64" t="s">
        <v>64</v>
      </c>
    </row>
    <row r="8" spans="1:6" ht="26.4">
      <c r="A8" s="62" t="s">
        <v>65</v>
      </c>
      <c r="B8" s="62" t="s">
        <v>116</v>
      </c>
      <c r="C8" s="63">
        <v>89</v>
      </c>
      <c r="D8" s="60">
        <v>3</v>
      </c>
      <c r="E8" s="63">
        <f t="shared" si="0"/>
        <v>29.666666666666668</v>
      </c>
      <c r="F8" s="64"/>
    </row>
    <row r="9" spans="1:6" ht="39.6">
      <c r="A9" s="62" t="s">
        <v>66</v>
      </c>
      <c r="B9" s="62" t="s">
        <v>62</v>
      </c>
      <c r="C9" s="63">
        <f>47.5*3</f>
        <v>142.5</v>
      </c>
      <c r="D9" s="60">
        <f>4*8</f>
        <v>32</v>
      </c>
      <c r="E9" s="63">
        <f t="shared" si="0"/>
        <v>4.453125</v>
      </c>
      <c r="F9" s="64" t="s">
        <v>63</v>
      </c>
    </row>
    <row r="10" spans="1:6" ht="39.6">
      <c r="A10" s="62" t="s">
        <v>66</v>
      </c>
      <c r="B10" s="62" t="s">
        <v>62</v>
      </c>
      <c r="C10" s="63">
        <f>135.39*3</f>
        <v>406.16999999999996</v>
      </c>
      <c r="D10" s="60">
        <f>4*8</f>
        <v>32</v>
      </c>
      <c r="E10" s="63">
        <f t="shared" si="0"/>
        <v>12.692812499999999</v>
      </c>
      <c r="F10" s="64" t="s">
        <v>64</v>
      </c>
    </row>
    <row r="11" spans="1:6" ht="52.8">
      <c r="A11" s="62" t="s">
        <v>67</v>
      </c>
      <c r="B11" s="62" t="s">
        <v>117</v>
      </c>
      <c r="C11" s="63">
        <v>99</v>
      </c>
      <c r="D11" s="60">
        <v>6</v>
      </c>
      <c r="E11" s="63">
        <f t="shared" si="0"/>
        <v>16.5</v>
      </c>
      <c r="F11" s="61"/>
    </row>
    <row r="12" spans="1:6" ht="13.2">
      <c r="A12" s="62" t="s">
        <v>68</v>
      </c>
      <c r="B12" s="62" t="s">
        <v>118</v>
      </c>
      <c r="C12" s="63">
        <v>159</v>
      </c>
      <c r="D12" s="60">
        <v>6.5</v>
      </c>
      <c r="E12" s="63">
        <f t="shared" si="0"/>
        <v>24.46153846153846</v>
      </c>
      <c r="F12" s="61"/>
    </row>
    <row r="13" spans="1:6" ht="39.6">
      <c r="A13" s="62" t="s">
        <v>69</v>
      </c>
      <c r="B13" s="62" t="s">
        <v>62</v>
      </c>
      <c r="C13" s="63">
        <f>47.5*4</f>
        <v>190</v>
      </c>
      <c r="D13" s="60">
        <f>3.3*8</f>
        <v>26.4</v>
      </c>
      <c r="E13" s="63">
        <f t="shared" si="0"/>
        <v>7.1969696969696972</v>
      </c>
      <c r="F13" s="64" t="s">
        <v>70</v>
      </c>
    </row>
    <row r="14" spans="1:6" ht="39.6">
      <c r="A14" s="62" t="s">
        <v>69</v>
      </c>
      <c r="B14" s="62" t="s">
        <v>62</v>
      </c>
      <c r="C14" s="63">
        <f>135.39*4</f>
        <v>541.55999999999995</v>
      </c>
      <c r="D14" s="60">
        <f>3.3*8</f>
        <v>26.4</v>
      </c>
      <c r="E14" s="63">
        <f t="shared" si="0"/>
        <v>20.513636363636362</v>
      </c>
      <c r="F14" s="64" t="s">
        <v>71</v>
      </c>
    </row>
    <row r="15" spans="1:6" ht="39.6">
      <c r="A15" s="62" t="s">
        <v>72</v>
      </c>
      <c r="B15" s="62" t="s">
        <v>62</v>
      </c>
      <c r="C15" s="63">
        <f>47.5*2</f>
        <v>95</v>
      </c>
      <c r="D15" s="60">
        <f>2.5*8</f>
        <v>20</v>
      </c>
      <c r="E15" s="63">
        <f t="shared" si="0"/>
        <v>4.75</v>
      </c>
      <c r="F15" s="64" t="s">
        <v>73</v>
      </c>
    </row>
    <row r="16" spans="1:6" ht="39.6">
      <c r="A16" s="62" t="s">
        <v>72</v>
      </c>
      <c r="B16" s="62" t="s">
        <v>62</v>
      </c>
      <c r="C16" s="63">
        <f>135.39*2</f>
        <v>270.77999999999997</v>
      </c>
      <c r="D16" s="60">
        <f>2.5*8</f>
        <v>20</v>
      </c>
      <c r="E16" s="63">
        <f t="shared" si="0"/>
        <v>13.538999999999998</v>
      </c>
      <c r="F16" s="64" t="s">
        <v>74</v>
      </c>
    </row>
    <row r="17" spans="1:6" ht="52.8">
      <c r="A17" s="62" t="s">
        <v>75</v>
      </c>
      <c r="B17" s="62" t="s">
        <v>119</v>
      </c>
      <c r="C17" s="63">
        <v>69</v>
      </c>
      <c r="D17" s="60">
        <v>6</v>
      </c>
      <c r="E17" s="63">
        <f t="shared" si="0"/>
        <v>11.5</v>
      </c>
      <c r="F17" s="64"/>
    </row>
    <row r="18" spans="1:6" ht="39.6">
      <c r="A18" s="62" t="s">
        <v>76</v>
      </c>
      <c r="B18" s="62" t="s">
        <v>62</v>
      </c>
      <c r="C18" s="63">
        <f>3*47.5</f>
        <v>142.5</v>
      </c>
      <c r="D18" s="60">
        <f>3*8</f>
        <v>24</v>
      </c>
      <c r="E18" s="63">
        <f t="shared" si="0"/>
        <v>5.9375</v>
      </c>
      <c r="F18" s="64" t="s">
        <v>63</v>
      </c>
    </row>
    <row r="19" spans="1:6" ht="39.6">
      <c r="A19" s="62" t="s">
        <v>76</v>
      </c>
      <c r="B19" s="62" t="s">
        <v>62</v>
      </c>
      <c r="C19" s="63">
        <f>3*135.39</f>
        <v>406.16999999999996</v>
      </c>
      <c r="D19" s="60">
        <f>3*8</f>
        <v>24</v>
      </c>
      <c r="E19" s="63">
        <f t="shared" si="0"/>
        <v>16.923749999999998</v>
      </c>
      <c r="F19" s="64" t="s">
        <v>64</v>
      </c>
    </row>
    <row r="20" spans="1:6" ht="13.2">
      <c r="A20" s="62" t="s">
        <v>77</v>
      </c>
      <c r="B20" s="62" t="s">
        <v>120</v>
      </c>
      <c r="C20" s="63">
        <v>399</v>
      </c>
      <c r="D20" s="60">
        <v>12</v>
      </c>
      <c r="E20" s="63">
        <f>C20/D20</f>
        <v>33.25</v>
      </c>
      <c r="F20" s="61"/>
    </row>
    <row r="21" spans="1:6" ht="26.4">
      <c r="A21" s="62" t="s">
        <v>78</v>
      </c>
      <c r="B21" s="62" t="s">
        <v>121</v>
      </c>
      <c r="C21" s="63">
        <v>159</v>
      </c>
      <c r="D21" s="60">
        <v>6.5</v>
      </c>
      <c r="E21" s="63">
        <f t="shared" ref="E21:E29" si="1">C21/D21</f>
        <v>24.46153846153846</v>
      </c>
      <c r="F21" s="61"/>
    </row>
    <row r="22" spans="1:6" ht="39.6">
      <c r="A22" s="62" t="s">
        <v>79</v>
      </c>
      <c r="B22" s="62" t="s">
        <v>62</v>
      </c>
      <c r="C22" s="63">
        <f>3*47.5</f>
        <v>142.5</v>
      </c>
      <c r="D22" s="60">
        <v>8</v>
      </c>
      <c r="E22" s="63">
        <f t="shared" si="1"/>
        <v>17.8125</v>
      </c>
      <c r="F22" s="64" t="s">
        <v>80</v>
      </c>
    </row>
    <row r="23" spans="1:6" ht="52.8">
      <c r="A23" s="62" t="s">
        <v>79</v>
      </c>
      <c r="B23" s="62" t="s">
        <v>62</v>
      </c>
      <c r="C23" s="63">
        <f>3*135.39</f>
        <v>406.16999999999996</v>
      </c>
      <c r="D23" s="60">
        <v>8</v>
      </c>
      <c r="E23" s="63">
        <f t="shared" si="1"/>
        <v>50.771249999999995</v>
      </c>
      <c r="F23" s="64" t="s">
        <v>81</v>
      </c>
    </row>
    <row r="24" spans="1:6" ht="39.6">
      <c r="A24" s="62" t="s">
        <v>82</v>
      </c>
      <c r="B24" s="62" t="s">
        <v>62</v>
      </c>
      <c r="C24" s="63">
        <f>3*47.5</f>
        <v>142.5</v>
      </c>
      <c r="D24" s="60">
        <v>8</v>
      </c>
      <c r="E24" s="63">
        <f t="shared" si="1"/>
        <v>17.8125</v>
      </c>
      <c r="F24" s="64" t="s">
        <v>80</v>
      </c>
    </row>
    <row r="25" spans="1:6" ht="39.6">
      <c r="A25" s="62" t="s">
        <v>82</v>
      </c>
      <c r="B25" s="62" t="s">
        <v>62</v>
      </c>
      <c r="C25" s="63">
        <f>3*135.39</f>
        <v>406.16999999999996</v>
      </c>
      <c r="D25" s="60">
        <v>8</v>
      </c>
      <c r="E25" s="63">
        <f t="shared" si="1"/>
        <v>50.771249999999995</v>
      </c>
      <c r="F25" s="64" t="s">
        <v>83</v>
      </c>
    </row>
    <row r="26" spans="1:6" ht="39.6">
      <c r="A26" s="62" t="s">
        <v>84</v>
      </c>
      <c r="B26" s="62" t="s">
        <v>62</v>
      </c>
      <c r="C26" s="63">
        <f>3*47.5</f>
        <v>142.5</v>
      </c>
      <c r="D26" s="60">
        <f>2.83*8</f>
        <v>22.64</v>
      </c>
      <c r="E26" s="63">
        <f t="shared" si="1"/>
        <v>6.2941696113074199</v>
      </c>
      <c r="F26" s="64" t="s">
        <v>63</v>
      </c>
    </row>
    <row r="27" spans="1:6" ht="39.6">
      <c r="A27" s="62" t="s">
        <v>84</v>
      </c>
      <c r="B27" s="62" t="s">
        <v>62</v>
      </c>
      <c r="C27" s="63">
        <f>3*135.39</f>
        <v>406.16999999999996</v>
      </c>
      <c r="D27" s="60">
        <f>2.83*8</f>
        <v>22.64</v>
      </c>
      <c r="E27" s="63">
        <f t="shared" si="1"/>
        <v>17.940371024734979</v>
      </c>
      <c r="F27" s="64" t="s">
        <v>64</v>
      </c>
    </row>
    <row r="28" spans="1:6" ht="26.4">
      <c r="A28" s="62" t="s">
        <v>85</v>
      </c>
      <c r="B28" s="62" t="s">
        <v>122</v>
      </c>
      <c r="C28" s="63">
        <v>79</v>
      </c>
      <c r="D28" s="60">
        <v>3</v>
      </c>
      <c r="E28" s="63">
        <f t="shared" si="1"/>
        <v>26.333333333333332</v>
      </c>
      <c r="F28" s="61"/>
    </row>
    <row r="29" spans="1:6" ht="26.4">
      <c r="A29" s="62" t="s">
        <v>86</v>
      </c>
      <c r="B29" s="62" t="s">
        <v>123</v>
      </c>
      <c r="C29" s="63">
        <v>195</v>
      </c>
      <c r="D29" s="60">
        <v>6</v>
      </c>
      <c r="E29" s="63">
        <f t="shared" si="1"/>
        <v>32.5</v>
      </c>
      <c r="F29" s="64"/>
    </row>
    <row r="30" spans="1:6" ht="13.2">
      <c r="A30" s="62"/>
      <c r="B30" s="65"/>
      <c r="C30" s="63"/>
      <c r="D30" s="60"/>
      <c r="E30" s="63"/>
      <c r="F30" s="61"/>
    </row>
    <row r="31" spans="1:6" ht="36.75" customHeight="1" thickBot="1">
      <c r="A31" s="81" t="s">
        <v>124</v>
      </c>
      <c r="B31" s="81"/>
      <c r="C31" s="81"/>
      <c r="D31" s="66"/>
      <c r="E31" s="67">
        <f>AVERAGE(E5:E30)</f>
        <v>19.740616444789012</v>
      </c>
      <c r="F31" s="68"/>
    </row>
    <row r="32" spans="1:6" ht="39.9" customHeight="1">
      <c r="B32" s="19"/>
      <c r="C32" s="19"/>
      <c r="E32" s="22"/>
    </row>
    <row r="33" spans="2:6" ht="39.9" customHeight="1">
      <c r="B33" s="19"/>
      <c r="C33" s="19"/>
      <c r="E33" s="22"/>
    </row>
    <row r="34" spans="2:6" ht="39.9" customHeight="1">
      <c r="B34" s="19"/>
      <c r="C34" s="19"/>
      <c r="E34" s="22"/>
    </row>
    <row r="35" spans="2:6" ht="39.9" customHeight="1">
      <c r="B35" s="19"/>
      <c r="C35" s="19"/>
      <c r="E35" s="22"/>
    </row>
    <row r="36" spans="2:6" ht="39.9" customHeight="1">
      <c r="C36" s="19"/>
      <c r="E36" s="22"/>
    </row>
    <row r="38" spans="2:6" ht="39.9" customHeight="1">
      <c r="B38" s="4"/>
      <c r="C38" s="18"/>
      <c r="D38" s="18"/>
      <c r="E38" s="18"/>
      <c r="F38" s="18"/>
    </row>
    <row r="39" spans="2:6" ht="39.9" customHeight="1">
      <c r="B39" s="4"/>
      <c r="F39" s="25"/>
    </row>
    <row r="40" spans="2:6" ht="39.9" customHeight="1">
      <c r="B40" s="4"/>
      <c r="F40" s="25"/>
    </row>
    <row r="41" spans="2:6" ht="39.9" customHeight="1">
      <c r="B41" s="4"/>
      <c r="F41" s="25"/>
    </row>
    <row r="42" spans="2:6" ht="39.9" customHeight="1">
      <c r="B42" s="11"/>
      <c r="F42" s="24"/>
    </row>
    <row r="47" spans="2:6" ht="39.9" customHeight="1">
      <c r="B47" s="11"/>
    </row>
  </sheetData>
  <mergeCells count="3">
    <mergeCell ref="A1:F1"/>
    <mergeCell ref="A2:F2"/>
    <mergeCell ref="A31:C31"/>
  </mergeCells>
  <printOptions horizontalCentered="1" verticalCentered="1"/>
  <pageMargins left="0.75" right="0.75" top="1" bottom="1" header="0.5" footer="0.5"/>
  <pageSetup scale="80" orientation="portrait" r:id="rId1"/>
  <headerFooter alignWithMargins="0">
    <oddHeader>&amp;LHaas Social Venture Business Plan Competition 2000&amp;RMRE Chart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zoomScaleNormal="100" workbookViewId="0">
      <selection activeCell="M9" sqref="M9"/>
    </sheetView>
  </sheetViews>
  <sheetFormatPr defaultRowHeight="13.2"/>
  <cols>
    <col min="1" max="1" width="5.5546875" bestFit="1" customWidth="1"/>
    <col min="3" max="3" width="10.88671875" bestFit="1" customWidth="1"/>
    <col min="4" max="6" width="8.5546875" customWidth="1"/>
    <col min="7" max="7" width="8" bestFit="1" customWidth="1"/>
    <col min="8" max="8" width="8.5546875" bestFit="1" customWidth="1"/>
    <col min="9" max="9" width="9.6640625" style="12" customWidth="1"/>
    <col min="10" max="10" width="15.5546875" customWidth="1"/>
    <col min="11" max="11" width="3.6640625" customWidth="1"/>
    <col min="12" max="12" width="14" bestFit="1" customWidth="1"/>
  </cols>
  <sheetData>
    <row r="1" spans="1:13" ht="15">
      <c r="J1" s="49"/>
    </row>
    <row r="2" spans="1:13" ht="17.399999999999999">
      <c r="A2" s="84" t="s">
        <v>6</v>
      </c>
      <c r="B2" s="84"/>
      <c r="C2" s="84"/>
      <c r="D2" s="84"/>
      <c r="E2" s="84"/>
      <c r="F2" s="84"/>
      <c r="G2" s="84"/>
      <c r="H2" s="84"/>
      <c r="I2" s="84"/>
      <c r="J2" s="84"/>
      <c r="K2" s="27"/>
      <c r="L2" s="27"/>
    </row>
    <row r="3" spans="1:13" ht="17.399999999999999">
      <c r="A3" s="84" t="s">
        <v>111</v>
      </c>
      <c r="B3" s="84"/>
      <c r="C3" s="84"/>
      <c r="D3" s="84"/>
      <c r="E3" s="84"/>
      <c r="F3" s="84"/>
      <c r="G3" s="84"/>
      <c r="H3" s="84"/>
      <c r="I3" s="84"/>
      <c r="J3" s="84"/>
      <c r="K3" s="27"/>
      <c r="L3" s="27"/>
    </row>
    <row r="4" spans="1:13" ht="17.399999999999999">
      <c r="A4" s="28"/>
      <c r="B4" s="29"/>
      <c r="C4" s="29"/>
      <c r="D4" s="29"/>
      <c r="E4" s="29"/>
      <c r="F4" s="29"/>
      <c r="G4" s="29"/>
      <c r="H4" s="29"/>
      <c r="I4" s="35"/>
      <c r="J4" s="29"/>
      <c r="K4" s="29"/>
      <c r="L4" s="29"/>
    </row>
    <row r="5" spans="1:13">
      <c r="A5" s="83" t="s">
        <v>113</v>
      </c>
      <c r="B5" s="83"/>
      <c r="C5" s="83"/>
      <c r="D5" s="83"/>
      <c r="E5" s="83"/>
      <c r="F5" s="83"/>
      <c r="G5" s="83"/>
      <c r="H5" s="83"/>
      <c r="I5" s="83"/>
      <c r="J5" s="83"/>
      <c r="K5" s="3"/>
      <c r="L5" s="3"/>
    </row>
    <row r="6" spans="1:13">
      <c r="A6" s="5"/>
      <c r="B6" s="5"/>
      <c r="C6" s="5"/>
      <c r="D6" s="5"/>
      <c r="E6" s="5"/>
      <c r="F6" s="5"/>
      <c r="G6" s="5"/>
      <c r="H6" s="5"/>
      <c r="I6" s="5"/>
      <c r="J6" s="5"/>
      <c r="K6" s="3"/>
      <c r="L6" s="3"/>
    </row>
    <row r="7" spans="1:13">
      <c r="A7" s="1"/>
      <c r="B7" s="3"/>
      <c r="C7" s="3"/>
      <c r="D7" s="3"/>
      <c r="E7" s="3"/>
      <c r="F7" s="3"/>
      <c r="G7" s="3"/>
      <c r="H7" s="3"/>
      <c r="I7" s="36"/>
      <c r="J7" s="3"/>
      <c r="K7" s="3"/>
      <c r="L7" s="3"/>
    </row>
    <row r="8" spans="1:13">
      <c r="A8" s="1"/>
      <c r="B8" s="5"/>
      <c r="C8" s="5"/>
      <c r="D8" s="5" t="s">
        <v>8</v>
      </c>
      <c r="E8" s="5"/>
      <c r="F8" s="5"/>
      <c r="G8" s="5"/>
      <c r="H8" s="5"/>
      <c r="I8" s="37"/>
      <c r="J8" s="5"/>
      <c r="K8" s="5"/>
      <c r="L8" s="5"/>
    </row>
    <row r="9" spans="1:13">
      <c r="A9" s="1"/>
      <c r="B9" s="5" t="s">
        <v>9</v>
      </c>
      <c r="C9" s="5" t="s">
        <v>10</v>
      </c>
      <c r="D9" s="5" t="s">
        <v>10</v>
      </c>
      <c r="E9" s="5" t="s">
        <v>12</v>
      </c>
      <c r="F9" s="5"/>
      <c r="G9" s="5"/>
      <c r="H9" s="5"/>
      <c r="I9" s="37"/>
    </row>
    <row r="10" spans="1:13">
      <c r="A10" s="1"/>
      <c r="B10" s="5" t="s">
        <v>13</v>
      </c>
      <c r="C10" s="5" t="s">
        <v>14</v>
      </c>
      <c r="D10" s="5" t="s">
        <v>15</v>
      </c>
      <c r="E10" s="5" t="s">
        <v>17</v>
      </c>
      <c r="F10" s="5" t="s">
        <v>12</v>
      </c>
      <c r="H10" s="5" t="s">
        <v>8</v>
      </c>
      <c r="I10" s="37"/>
      <c r="J10" s="43" t="s">
        <v>109</v>
      </c>
    </row>
    <row r="11" spans="1:13">
      <c r="A11" s="1"/>
      <c r="B11" s="5" t="s">
        <v>18</v>
      </c>
      <c r="C11" s="5" t="s">
        <v>19</v>
      </c>
      <c r="D11" s="5" t="s">
        <v>20</v>
      </c>
      <c r="E11" s="5" t="s">
        <v>21</v>
      </c>
      <c r="F11" s="5" t="s">
        <v>22</v>
      </c>
      <c r="G11" s="5" t="s">
        <v>8</v>
      </c>
      <c r="H11" s="5" t="s">
        <v>95</v>
      </c>
      <c r="I11" s="37" t="s">
        <v>8</v>
      </c>
      <c r="J11" s="43" t="s">
        <v>108</v>
      </c>
    </row>
    <row r="12" spans="1:13" ht="13.8" thickBot="1">
      <c r="A12" s="1"/>
      <c r="B12" s="6" t="s">
        <v>23</v>
      </c>
      <c r="C12" s="6" t="s">
        <v>24</v>
      </c>
      <c r="D12" s="6" t="s">
        <v>107</v>
      </c>
      <c r="E12" s="6" t="s">
        <v>105</v>
      </c>
      <c r="F12" s="6" t="s">
        <v>106</v>
      </c>
      <c r="G12" s="6" t="s">
        <v>16</v>
      </c>
      <c r="H12" s="6" t="s">
        <v>25</v>
      </c>
      <c r="I12" s="38" t="s">
        <v>104</v>
      </c>
      <c r="J12" s="44" t="s">
        <v>110</v>
      </c>
      <c r="M12" s="45"/>
    </row>
    <row r="13" spans="1:13">
      <c r="A13" s="1"/>
      <c r="B13" s="8"/>
      <c r="C13" s="8"/>
      <c r="D13" s="8"/>
      <c r="E13" s="8"/>
      <c r="F13" s="8"/>
      <c r="G13" s="8"/>
      <c r="H13" s="8"/>
      <c r="I13" s="39"/>
      <c r="J13" s="14"/>
    </row>
    <row r="14" spans="1:13">
      <c r="A14" s="7">
        <v>1997</v>
      </c>
      <c r="B14" s="42">
        <v>8.5</v>
      </c>
      <c r="C14" s="42">
        <v>1.7</v>
      </c>
      <c r="D14" s="40">
        <v>3612.5</v>
      </c>
      <c r="E14" s="50">
        <v>20</v>
      </c>
      <c r="F14" s="51">
        <f t="shared" ref="F14:F19" si="0">D14*E14</f>
        <v>72250</v>
      </c>
      <c r="G14" s="50">
        <v>93000</v>
      </c>
      <c r="H14" s="50">
        <v>33000</v>
      </c>
      <c r="I14" s="50">
        <v>126000</v>
      </c>
      <c r="J14" s="32">
        <f t="shared" ref="J14:J19" si="1">-(G14-F14)</f>
        <v>-20750</v>
      </c>
      <c r="M14" s="47"/>
    </row>
    <row r="15" spans="1:13">
      <c r="A15" s="7">
        <v>1998</v>
      </c>
      <c r="B15" s="42">
        <v>9.5</v>
      </c>
      <c r="C15" s="42">
        <v>1.7</v>
      </c>
      <c r="D15" s="40">
        <f>B15*C15*5*50</f>
        <v>4037.5</v>
      </c>
      <c r="E15" s="40">
        <v>20</v>
      </c>
      <c r="F15" s="46">
        <f t="shared" si="0"/>
        <v>80750</v>
      </c>
      <c r="G15" s="40">
        <v>123000</v>
      </c>
      <c r="H15" s="40">
        <v>47000</v>
      </c>
      <c r="I15" s="40">
        <v>170000</v>
      </c>
      <c r="J15" s="53">
        <f t="shared" si="1"/>
        <v>-42250</v>
      </c>
      <c r="M15" s="14"/>
    </row>
    <row r="16" spans="1:13" s="10" customFormat="1">
      <c r="A16" s="7">
        <v>1999</v>
      </c>
      <c r="B16" s="42">
        <v>9.5</v>
      </c>
      <c r="C16" s="42">
        <v>2</v>
      </c>
      <c r="D16" s="40">
        <f>B16*C16*5*50</f>
        <v>4750</v>
      </c>
      <c r="E16" s="40">
        <v>21</v>
      </c>
      <c r="F16" s="46">
        <f t="shared" si="0"/>
        <v>99750</v>
      </c>
      <c r="G16" s="40">
        <v>103000</v>
      </c>
      <c r="H16" s="40">
        <v>90000</v>
      </c>
      <c r="I16" s="40">
        <v>193000</v>
      </c>
      <c r="J16" s="53">
        <f t="shared" si="1"/>
        <v>-3250</v>
      </c>
    </row>
    <row r="17" spans="1:16">
      <c r="A17" s="7">
        <v>2000</v>
      </c>
      <c r="B17" s="42">
        <v>12</v>
      </c>
      <c r="C17" s="42">
        <v>2.2000000000000002</v>
      </c>
      <c r="D17" s="40">
        <f>B17*C17*5*50</f>
        <v>6600</v>
      </c>
      <c r="E17" s="40">
        <v>21.22</v>
      </c>
      <c r="F17" s="46">
        <f t="shared" si="0"/>
        <v>140052</v>
      </c>
      <c r="G17" s="40">
        <v>85449</v>
      </c>
      <c r="H17" s="40">
        <v>200000</v>
      </c>
      <c r="I17" s="40">
        <v>285449</v>
      </c>
      <c r="J17" s="54">
        <f t="shared" si="1"/>
        <v>54603</v>
      </c>
      <c r="M17" s="14"/>
    </row>
    <row r="18" spans="1:16">
      <c r="A18" s="7">
        <v>2001</v>
      </c>
      <c r="B18" s="42">
        <v>14</v>
      </c>
      <c r="C18" s="42">
        <v>2.2000000000000002</v>
      </c>
      <c r="D18" s="40">
        <f>B18*C18*5*50</f>
        <v>7700.0000000000018</v>
      </c>
      <c r="E18" s="40">
        <v>22</v>
      </c>
      <c r="F18" s="46">
        <f t="shared" si="0"/>
        <v>169400.00000000003</v>
      </c>
      <c r="G18" s="40">
        <v>29813</v>
      </c>
      <c r="H18" s="40">
        <v>400000</v>
      </c>
      <c r="I18" s="40">
        <v>429812</v>
      </c>
      <c r="J18" s="52">
        <f t="shared" si="1"/>
        <v>139587.00000000003</v>
      </c>
      <c r="M18" s="14"/>
    </row>
    <row r="19" spans="1:16">
      <c r="A19" s="7">
        <v>2002</v>
      </c>
      <c r="B19" s="42">
        <v>14</v>
      </c>
      <c r="C19" s="1">
        <v>2.2999999999999998</v>
      </c>
      <c r="D19" s="40">
        <f>B19*C19*5*50</f>
        <v>8049.9999999999982</v>
      </c>
      <c r="E19" s="40">
        <v>22.51</v>
      </c>
      <c r="F19" s="46">
        <f t="shared" si="0"/>
        <v>181205.49999999997</v>
      </c>
      <c r="G19" s="55">
        <v>0</v>
      </c>
      <c r="H19" s="40">
        <v>800000</v>
      </c>
      <c r="I19" s="40">
        <v>714307</v>
      </c>
      <c r="J19" s="52">
        <f t="shared" si="1"/>
        <v>181205.49999999997</v>
      </c>
      <c r="M19" s="1"/>
    </row>
    <row r="20" spans="1:16" s="20" customFormat="1" ht="24" customHeight="1">
      <c r="I20" s="41"/>
      <c r="J20" s="48"/>
    </row>
    <row r="21" spans="1:16" s="20" customFormat="1" ht="26.1" customHeight="1">
      <c r="B21" s="82" t="s">
        <v>112</v>
      </c>
      <c r="C21" s="82"/>
      <c r="D21" s="82"/>
      <c r="E21" s="82"/>
      <c r="F21" s="82"/>
      <c r="G21" s="82"/>
      <c r="H21" s="82"/>
      <c r="I21" s="82"/>
      <c r="J21" s="82"/>
      <c r="K21" s="82"/>
      <c r="L21" s="82"/>
      <c r="M21" s="82"/>
      <c r="N21" s="34"/>
      <c r="O21" s="34"/>
      <c r="P21" s="34"/>
    </row>
    <row r="22" spans="1:16" s="20" customFormat="1" ht="26.1" customHeight="1">
      <c r="B22" s="82"/>
      <c r="C22" s="85"/>
      <c r="D22" s="85"/>
      <c r="E22" s="85"/>
      <c r="F22" s="85"/>
      <c r="G22" s="85"/>
      <c r="H22" s="85"/>
      <c r="I22" s="85"/>
      <c r="J22" s="85"/>
      <c r="K22" s="85"/>
      <c r="L22" s="85"/>
      <c r="M22" s="85"/>
      <c r="N22" s="30"/>
    </row>
    <row r="23" spans="1:16" s="20" customFormat="1" ht="26.1" customHeight="1">
      <c r="B23" s="82"/>
      <c r="C23" s="82"/>
      <c r="D23" s="82"/>
      <c r="E23" s="82"/>
      <c r="F23" s="82"/>
      <c r="G23" s="82"/>
      <c r="H23" s="82"/>
      <c r="I23" s="82"/>
      <c r="J23" s="82"/>
      <c r="K23" s="82"/>
      <c r="L23" s="82"/>
      <c r="M23" s="82"/>
      <c r="N23" s="34"/>
      <c r="O23" s="34"/>
      <c r="P23" s="34"/>
    </row>
    <row r="24" spans="1:16" s="34" customFormat="1" ht="26.1" customHeight="1">
      <c r="A24" s="30"/>
      <c r="B24" s="82"/>
      <c r="C24" s="82"/>
      <c r="D24" s="82"/>
      <c r="E24" s="82"/>
      <c r="F24" s="82"/>
      <c r="G24" s="82"/>
      <c r="H24" s="82"/>
      <c r="I24" s="82"/>
      <c r="J24" s="82"/>
      <c r="K24" s="82"/>
      <c r="L24" s="82"/>
      <c r="M24" s="82"/>
      <c r="N24" s="18"/>
      <c r="O24" s="18"/>
      <c r="P24" s="18"/>
    </row>
  </sheetData>
  <mergeCells count="7">
    <mergeCell ref="B23:M23"/>
    <mergeCell ref="B24:M24"/>
    <mergeCell ref="A5:J5"/>
    <mergeCell ref="A2:J2"/>
    <mergeCell ref="A3:J3"/>
    <mergeCell ref="B21:M21"/>
    <mergeCell ref="B22:M22"/>
  </mergeCells>
  <pageMargins left="0.75" right="0.75" top="1" bottom="1" header="0.5" footer="0.5"/>
  <pageSetup scale="95" orientation="portrait" horizontalDpi="300" verticalDpi="300" r:id="rId1"/>
  <headerFooter alignWithMargins="0">
    <oddHeader>&amp;LHaas Social Venture Business Plan Competition 2000&amp;RMarket Value of Training Comps.</oddHeader>
  </headerFooter>
  <colBreaks count="1" manualBreakCount="1">
    <brk id="12"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topLeftCell="B7" workbookViewId="0">
      <selection activeCell="J9" sqref="J9"/>
    </sheetView>
  </sheetViews>
  <sheetFormatPr defaultRowHeight="13.2"/>
  <cols>
    <col min="1" max="1" width="14.44140625" customWidth="1"/>
    <col min="2" max="2" width="8.88671875" customWidth="1"/>
    <col min="3" max="3" width="10.88671875" bestFit="1" customWidth="1"/>
    <col min="4" max="4" width="8.88671875" customWidth="1"/>
    <col min="5" max="5" width="9" bestFit="1" customWidth="1"/>
    <col min="6" max="6" width="9.88671875" bestFit="1" customWidth="1"/>
    <col min="7" max="7" width="10.88671875" bestFit="1" customWidth="1"/>
    <col min="8" max="8" width="9.6640625" bestFit="1" customWidth="1"/>
    <col min="9" max="9" width="8.88671875" customWidth="1"/>
    <col min="10" max="10" width="11.6640625" bestFit="1" customWidth="1"/>
    <col min="11" max="11" width="9.88671875" customWidth="1"/>
    <col min="12" max="12" width="10.6640625" bestFit="1" customWidth="1"/>
  </cols>
  <sheetData>
    <row r="1" spans="1:13" ht="17.399999999999999">
      <c r="A1" s="28" t="s">
        <v>6</v>
      </c>
      <c r="B1" s="27"/>
      <c r="C1" s="27"/>
      <c r="D1" s="27"/>
      <c r="E1" s="27"/>
      <c r="F1" s="27"/>
      <c r="G1" s="27"/>
      <c r="H1" s="27"/>
      <c r="I1" s="27"/>
      <c r="J1" s="27"/>
      <c r="K1" s="27"/>
      <c r="L1" s="27"/>
    </row>
    <row r="2" spans="1:13" ht="17.399999999999999">
      <c r="A2" s="28" t="s">
        <v>7</v>
      </c>
      <c r="B2" s="27"/>
      <c r="C2" s="27"/>
      <c r="D2" s="27"/>
      <c r="E2" s="27"/>
      <c r="F2" s="27"/>
      <c r="G2" s="27"/>
      <c r="H2" s="27"/>
      <c r="I2" s="27"/>
      <c r="J2" s="27"/>
      <c r="K2" s="27"/>
      <c r="L2" s="27"/>
    </row>
    <row r="3" spans="1:13">
      <c r="A3" s="29" t="s">
        <v>93</v>
      </c>
      <c r="B3" s="29"/>
      <c r="C3" s="29"/>
      <c r="D3" s="29"/>
      <c r="E3" s="29"/>
      <c r="F3" s="29"/>
      <c r="G3" s="29"/>
      <c r="H3" s="29"/>
      <c r="I3" s="29"/>
      <c r="J3" s="29"/>
      <c r="K3" s="29"/>
      <c r="L3" s="29"/>
    </row>
    <row r="4" spans="1:13">
      <c r="A4" s="4"/>
      <c r="B4" s="4"/>
      <c r="C4" s="4"/>
      <c r="D4" s="4"/>
      <c r="E4" s="4"/>
      <c r="F4" s="15"/>
      <c r="G4" s="16"/>
      <c r="H4" s="17"/>
      <c r="I4" s="4"/>
      <c r="J4" s="4"/>
      <c r="K4" s="4"/>
      <c r="L4" s="4"/>
    </row>
    <row r="5" spans="1:13">
      <c r="A5" s="1"/>
      <c r="B5" s="3"/>
      <c r="C5" s="3"/>
      <c r="D5" s="3"/>
      <c r="E5" s="26"/>
      <c r="F5" s="27"/>
      <c r="G5" s="27"/>
      <c r="H5" s="27"/>
      <c r="I5" s="3"/>
      <c r="J5" s="3"/>
      <c r="K5" s="3"/>
      <c r="L5" s="3"/>
    </row>
    <row r="6" spans="1:13">
      <c r="A6" s="1"/>
      <c r="B6" s="3"/>
      <c r="C6" s="3"/>
      <c r="D6" s="3"/>
      <c r="E6" s="3"/>
      <c r="F6" s="3"/>
      <c r="G6" s="3"/>
      <c r="H6" s="3"/>
      <c r="I6" s="3"/>
      <c r="J6" s="3"/>
      <c r="K6" s="3"/>
      <c r="L6" s="3"/>
    </row>
    <row r="7" spans="1:13">
      <c r="A7" s="1"/>
      <c r="B7" s="5"/>
      <c r="C7" s="5"/>
      <c r="D7" s="5" t="s">
        <v>8</v>
      </c>
      <c r="E7" s="5"/>
      <c r="F7" s="5"/>
      <c r="G7" s="5"/>
      <c r="H7" s="5"/>
      <c r="I7" s="5"/>
      <c r="J7" s="5" t="s">
        <v>132</v>
      </c>
      <c r="K7" s="5"/>
      <c r="L7" s="5"/>
    </row>
    <row r="8" spans="1:13">
      <c r="A8" s="1"/>
      <c r="B8" s="5" t="s">
        <v>9</v>
      </c>
      <c r="C8" s="5" t="s">
        <v>10</v>
      </c>
      <c r="D8" s="5" t="s">
        <v>10</v>
      </c>
      <c r="E8" s="5"/>
      <c r="F8" s="5"/>
      <c r="G8" s="5"/>
      <c r="H8" s="5" t="s">
        <v>11</v>
      </c>
      <c r="I8" s="5" t="s">
        <v>12</v>
      </c>
      <c r="J8" s="5" t="s">
        <v>133</v>
      </c>
      <c r="K8" s="5"/>
      <c r="L8" s="43" t="s">
        <v>2</v>
      </c>
    </row>
    <row r="9" spans="1:13">
      <c r="A9" s="1"/>
      <c r="B9" s="5" t="s">
        <v>13</v>
      </c>
      <c r="C9" s="5" t="s">
        <v>14</v>
      </c>
      <c r="D9" s="5" t="s">
        <v>15</v>
      </c>
      <c r="F9" s="5" t="s">
        <v>8</v>
      </c>
      <c r="G9" s="5"/>
      <c r="H9" s="5" t="s">
        <v>16</v>
      </c>
      <c r="I9" s="5" t="s">
        <v>17</v>
      </c>
      <c r="J9" s="5" t="s">
        <v>17</v>
      </c>
      <c r="K9" s="5" t="s">
        <v>12</v>
      </c>
      <c r="L9" s="43" t="s">
        <v>5</v>
      </c>
    </row>
    <row r="10" spans="1:13">
      <c r="A10" s="1"/>
      <c r="B10" s="5" t="s">
        <v>18</v>
      </c>
      <c r="C10" s="5" t="s">
        <v>19</v>
      </c>
      <c r="D10" s="5" t="s">
        <v>20</v>
      </c>
      <c r="E10" s="5" t="s">
        <v>8</v>
      </c>
      <c r="F10" s="5" t="s">
        <v>95</v>
      </c>
      <c r="G10" s="5" t="s">
        <v>8</v>
      </c>
      <c r="H10" s="5" t="s">
        <v>21</v>
      </c>
      <c r="I10" s="5" t="s">
        <v>21</v>
      </c>
      <c r="J10" s="5" t="s">
        <v>21</v>
      </c>
      <c r="K10" s="5" t="s">
        <v>22</v>
      </c>
      <c r="L10" s="43" t="s">
        <v>3</v>
      </c>
    </row>
    <row r="11" spans="1:13" ht="14.4" thickBot="1">
      <c r="A11" s="1"/>
      <c r="B11" s="6" t="s">
        <v>23</v>
      </c>
      <c r="C11" s="6" t="s">
        <v>24</v>
      </c>
      <c r="D11" s="6" t="s">
        <v>92</v>
      </c>
      <c r="E11" s="6" t="s">
        <v>16</v>
      </c>
      <c r="F11" s="6" t="s">
        <v>25</v>
      </c>
      <c r="G11" s="6" t="s">
        <v>96</v>
      </c>
      <c r="H11" s="6" t="s">
        <v>97</v>
      </c>
      <c r="I11" s="6" t="s">
        <v>98</v>
      </c>
      <c r="J11" s="6" t="s">
        <v>99</v>
      </c>
      <c r="K11" s="6" t="s">
        <v>15</v>
      </c>
      <c r="L11" s="44" t="s">
        <v>4</v>
      </c>
      <c r="M11" s="33"/>
    </row>
    <row r="12" spans="1:13">
      <c r="A12" s="1"/>
      <c r="B12" s="8"/>
      <c r="C12" s="8"/>
      <c r="D12" s="8"/>
      <c r="E12" s="8"/>
      <c r="F12" s="8"/>
      <c r="G12" s="8"/>
      <c r="H12" s="8"/>
      <c r="I12" s="8"/>
      <c r="J12" s="8"/>
      <c r="K12" s="8"/>
      <c r="L12" s="14"/>
    </row>
    <row r="13" spans="1:13">
      <c r="A13" s="7" t="s">
        <v>26</v>
      </c>
      <c r="B13" s="1">
        <v>8.5</v>
      </c>
      <c r="C13" s="1">
        <v>1.7</v>
      </c>
      <c r="D13" s="1">
        <f t="shared" ref="D13:D18" si="0">B13*C13*5*50</f>
        <v>3612.5</v>
      </c>
      <c r="E13" s="32">
        <v>93000</v>
      </c>
      <c r="F13" s="2">
        <v>32900</v>
      </c>
      <c r="G13" s="31">
        <f>E13+(F13/1.35)</f>
        <v>117370.37037037036</v>
      </c>
      <c r="H13" s="32">
        <f t="shared" ref="H13:H18" si="1">E13/D13</f>
        <v>25.743944636678201</v>
      </c>
      <c r="I13" s="2">
        <v>20</v>
      </c>
      <c r="J13" s="2">
        <v>25</v>
      </c>
      <c r="K13" s="2">
        <f t="shared" ref="K13:K18" si="2">I13*D13</f>
        <v>72250</v>
      </c>
      <c r="L13" s="14">
        <f>$F$13-$G$13</f>
        <v>-84470.370370370365</v>
      </c>
      <c r="M13" s="14"/>
    </row>
    <row r="14" spans="1:13">
      <c r="A14" s="7" t="s">
        <v>27</v>
      </c>
      <c r="B14" s="1">
        <v>9.5</v>
      </c>
      <c r="C14" s="1">
        <v>1.7</v>
      </c>
      <c r="D14" s="1">
        <f t="shared" si="0"/>
        <v>4037.5</v>
      </c>
      <c r="E14" s="32">
        <v>135000</v>
      </c>
      <c r="F14" s="2">
        <v>44900</v>
      </c>
      <c r="G14" s="31">
        <f>E14+(F14/1.35)</f>
        <v>168259.25925925927</v>
      </c>
      <c r="H14" s="32">
        <f t="shared" si="1"/>
        <v>33.43653250773994</v>
      </c>
      <c r="I14" s="2">
        <v>20</v>
      </c>
      <c r="J14" s="2">
        <v>25</v>
      </c>
      <c r="K14" s="2">
        <f t="shared" si="2"/>
        <v>80750</v>
      </c>
      <c r="L14" s="14">
        <f>$F$14-$G$14</f>
        <v>-123359.25925925927</v>
      </c>
      <c r="M14" s="14"/>
    </row>
    <row r="15" spans="1:13">
      <c r="A15" s="7" t="s">
        <v>28</v>
      </c>
      <c r="B15" s="1">
        <v>11.5</v>
      </c>
      <c r="C15" s="1">
        <v>1.7</v>
      </c>
      <c r="D15" s="1">
        <f t="shared" si="0"/>
        <v>4887.5</v>
      </c>
      <c r="E15" s="32">
        <f>G15-F15</f>
        <v>124074.07407407407</v>
      </c>
      <c r="F15" s="2">
        <v>100000</v>
      </c>
      <c r="G15" s="31">
        <f>150000+(F15/1.35)</f>
        <v>224074.07407407407</v>
      </c>
      <c r="H15" s="32">
        <f t="shared" si="1"/>
        <v>25.385999810552239</v>
      </c>
      <c r="I15" s="2">
        <v>20</v>
      </c>
      <c r="J15" s="2">
        <v>25</v>
      </c>
      <c r="K15" s="2">
        <f t="shared" si="2"/>
        <v>97750</v>
      </c>
      <c r="L15" s="14">
        <f>$F$15-$G$15</f>
        <v>-124074.07407407407</v>
      </c>
      <c r="M15" s="14"/>
    </row>
    <row r="16" spans="1:13">
      <c r="A16" s="7" t="s">
        <v>29</v>
      </c>
      <c r="B16" s="1">
        <v>13</v>
      </c>
      <c r="C16" s="1">
        <v>1.7</v>
      </c>
      <c r="D16" s="1">
        <f t="shared" si="0"/>
        <v>5524.9999999999991</v>
      </c>
      <c r="E16" s="32">
        <f>G16-F16</f>
        <v>98148.148148148146</v>
      </c>
      <c r="F16" s="2">
        <v>200000</v>
      </c>
      <c r="G16" s="31">
        <f>150000+(F16/1.35)</f>
        <v>298148.14814814815</v>
      </c>
      <c r="H16" s="32">
        <f t="shared" si="1"/>
        <v>17.764370705547179</v>
      </c>
      <c r="I16" s="2">
        <v>20</v>
      </c>
      <c r="J16" s="2">
        <v>25</v>
      </c>
      <c r="K16" s="2">
        <f t="shared" si="2"/>
        <v>110499.99999999999</v>
      </c>
      <c r="L16" s="14">
        <f>$F$16-$G$16</f>
        <v>-98148.148148148146</v>
      </c>
      <c r="M16" s="14"/>
    </row>
    <row r="17" spans="1:16">
      <c r="A17" s="7" t="s">
        <v>0</v>
      </c>
      <c r="B17" s="1">
        <v>15</v>
      </c>
      <c r="C17" s="1">
        <v>1.7</v>
      </c>
      <c r="D17" s="1">
        <f t="shared" si="0"/>
        <v>6375</v>
      </c>
      <c r="E17" s="32">
        <v>46000</v>
      </c>
      <c r="F17" s="2">
        <v>400000</v>
      </c>
      <c r="G17" s="31">
        <f>150000+(F17/1.35)</f>
        <v>446296.29629629629</v>
      </c>
      <c r="H17" s="32">
        <f t="shared" si="1"/>
        <v>7.215686274509804</v>
      </c>
      <c r="I17" s="2">
        <v>20</v>
      </c>
      <c r="J17" s="2">
        <v>25</v>
      </c>
      <c r="K17" s="2">
        <f t="shared" si="2"/>
        <v>127500</v>
      </c>
      <c r="L17" s="14">
        <f>$F$17-$G$17</f>
        <v>-46296.296296296292</v>
      </c>
      <c r="M17" s="14"/>
    </row>
    <row r="18" spans="1:16">
      <c r="A18" s="7" t="s">
        <v>1</v>
      </c>
      <c r="B18" s="1">
        <v>17</v>
      </c>
      <c r="C18" s="1">
        <v>1.7</v>
      </c>
      <c r="D18" s="1">
        <f t="shared" si="0"/>
        <v>7225</v>
      </c>
      <c r="E18" s="32">
        <v>0</v>
      </c>
      <c r="F18" s="2">
        <v>800000</v>
      </c>
      <c r="G18" s="31">
        <f>592593+150000</f>
        <v>742593</v>
      </c>
      <c r="H18" s="32">
        <f t="shared" si="1"/>
        <v>0</v>
      </c>
      <c r="I18" s="2">
        <v>20</v>
      </c>
      <c r="J18" s="2">
        <v>25</v>
      </c>
      <c r="K18" s="2">
        <f t="shared" si="2"/>
        <v>144500</v>
      </c>
      <c r="L18" s="14">
        <f>$F$18-$G$18</f>
        <v>57407</v>
      </c>
      <c r="M18" s="14"/>
    </row>
    <row r="19" spans="1:16">
      <c r="A19" s="7" t="s">
        <v>87</v>
      </c>
      <c r="B19" s="1">
        <v>17</v>
      </c>
      <c r="C19" s="1">
        <v>1.7</v>
      </c>
      <c r="D19" s="1">
        <f>B19*C19*5*50</f>
        <v>7225</v>
      </c>
      <c r="E19" s="32">
        <v>0</v>
      </c>
      <c r="F19" s="2">
        <v>900000</v>
      </c>
      <c r="G19" s="31">
        <f t="shared" ref="G19:G28" si="3">592593+150000</f>
        <v>742593</v>
      </c>
      <c r="H19" s="32">
        <f>E19/D19</f>
        <v>0</v>
      </c>
      <c r="I19" s="2">
        <v>20</v>
      </c>
      <c r="J19" s="2">
        <v>25</v>
      </c>
      <c r="K19" s="2">
        <f>I19*D19</f>
        <v>144500</v>
      </c>
      <c r="L19" s="14">
        <f>$F$19-$G$19</f>
        <v>157407</v>
      </c>
      <c r="M19" s="1"/>
    </row>
    <row r="20" spans="1:16">
      <c r="A20" s="7" t="s">
        <v>88</v>
      </c>
      <c r="B20" s="1">
        <v>17</v>
      </c>
      <c r="C20" s="1">
        <v>1.7</v>
      </c>
      <c r="D20" s="1">
        <f>B20*C20*5*50</f>
        <v>7225</v>
      </c>
      <c r="E20" s="32">
        <v>0</v>
      </c>
      <c r="F20" s="2">
        <v>1000000</v>
      </c>
      <c r="G20" s="31">
        <f t="shared" si="3"/>
        <v>742593</v>
      </c>
      <c r="H20" s="32">
        <f>E20/D20</f>
        <v>0</v>
      </c>
      <c r="I20" s="2">
        <v>20</v>
      </c>
      <c r="J20" s="2">
        <v>25</v>
      </c>
      <c r="K20" s="2">
        <f>I20*D20</f>
        <v>144500</v>
      </c>
      <c r="L20" s="14">
        <f>$F$20-$G$20</f>
        <v>257407</v>
      </c>
      <c r="M20" s="1"/>
    </row>
    <row r="21" spans="1:16">
      <c r="A21" s="7" t="s">
        <v>89</v>
      </c>
      <c r="B21" s="1">
        <v>17</v>
      </c>
      <c r="C21" s="1">
        <v>1.7</v>
      </c>
      <c r="D21" s="1">
        <f>B21*C21*5*50</f>
        <v>7225</v>
      </c>
      <c r="E21" s="32">
        <v>0</v>
      </c>
      <c r="F21" s="2">
        <v>1100000</v>
      </c>
      <c r="G21" s="31">
        <f t="shared" si="3"/>
        <v>742593</v>
      </c>
      <c r="H21" s="32">
        <f>E21/D21</f>
        <v>0</v>
      </c>
      <c r="I21" s="2">
        <v>20</v>
      </c>
      <c r="J21" s="2">
        <v>25</v>
      </c>
      <c r="K21" s="2">
        <f>I21*D21</f>
        <v>144500</v>
      </c>
      <c r="L21" s="14">
        <f>$F$21-$G$21</f>
        <v>357407</v>
      </c>
      <c r="M21" s="1"/>
    </row>
    <row r="22" spans="1:16">
      <c r="A22" s="7" t="s">
        <v>90</v>
      </c>
      <c r="B22" s="1">
        <v>17</v>
      </c>
      <c r="C22" s="1">
        <v>1.7</v>
      </c>
      <c r="D22" s="1">
        <f>B22*C22*5*50</f>
        <v>7225</v>
      </c>
      <c r="E22" s="32">
        <v>0</v>
      </c>
      <c r="F22" s="2">
        <v>1200000</v>
      </c>
      <c r="G22" s="31">
        <f t="shared" si="3"/>
        <v>742593</v>
      </c>
      <c r="H22" s="32">
        <f>E22/D22</f>
        <v>0</v>
      </c>
      <c r="I22" s="2">
        <v>20</v>
      </c>
      <c r="J22" s="2">
        <v>25</v>
      </c>
      <c r="K22" s="2">
        <f>I22*D22</f>
        <v>144500</v>
      </c>
      <c r="L22" s="14">
        <f>$F$22-$G$22</f>
        <v>457407</v>
      </c>
      <c r="M22" s="1"/>
    </row>
    <row r="23" spans="1:16">
      <c r="A23" s="7" t="s">
        <v>91</v>
      </c>
      <c r="B23" s="1">
        <v>17</v>
      </c>
      <c r="C23" s="1">
        <v>1.7</v>
      </c>
      <c r="D23" s="1">
        <f t="shared" ref="D23:D28" si="4">B23*C23*5*50</f>
        <v>7225</v>
      </c>
      <c r="E23" s="32">
        <v>0</v>
      </c>
      <c r="F23" s="2">
        <v>1200000</v>
      </c>
      <c r="G23" s="31">
        <f t="shared" si="3"/>
        <v>742593</v>
      </c>
      <c r="H23" s="32">
        <f t="shared" ref="H23:H28" si="5">E23/D23</f>
        <v>0</v>
      </c>
      <c r="I23" s="2">
        <v>20</v>
      </c>
      <c r="J23" s="2">
        <v>25</v>
      </c>
      <c r="K23" s="2">
        <f t="shared" ref="K23:K28" si="6">I23*D23</f>
        <v>144500</v>
      </c>
      <c r="L23" s="14">
        <f t="shared" ref="L23:L28" si="7">$F$22-$G$22</f>
        <v>457407</v>
      </c>
      <c r="M23" s="1"/>
    </row>
    <row r="24" spans="1:16">
      <c r="A24" s="7" t="s">
        <v>127</v>
      </c>
      <c r="B24" s="1">
        <v>17</v>
      </c>
      <c r="C24" s="1">
        <v>1.7</v>
      </c>
      <c r="D24" s="1">
        <f t="shared" si="4"/>
        <v>7225</v>
      </c>
      <c r="E24" s="32">
        <v>0</v>
      </c>
      <c r="F24" s="2">
        <v>1200000</v>
      </c>
      <c r="G24" s="31">
        <f t="shared" si="3"/>
        <v>742593</v>
      </c>
      <c r="H24" s="32">
        <f t="shared" si="5"/>
        <v>0</v>
      </c>
      <c r="I24" s="2">
        <v>20</v>
      </c>
      <c r="J24" s="2">
        <v>25</v>
      </c>
      <c r="K24" s="2">
        <f t="shared" si="6"/>
        <v>144500</v>
      </c>
      <c r="L24" s="14">
        <f t="shared" si="7"/>
        <v>457407</v>
      </c>
      <c r="M24" s="1"/>
    </row>
    <row r="25" spans="1:16">
      <c r="A25" s="7" t="s">
        <v>128</v>
      </c>
      <c r="B25" s="1">
        <v>17</v>
      </c>
      <c r="C25" s="1">
        <v>1.7</v>
      </c>
      <c r="D25" s="1">
        <f t="shared" si="4"/>
        <v>7225</v>
      </c>
      <c r="E25" s="32">
        <v>0</v>
      </c>
      <c r="F25" s="2">
        <v>1200000</v>
      </c>
      <c r="G25" s="31">
        <f t="shared" si="3"/>
        <v>742593</v>
      </c>
      <c r="H25" s="32">
        <f t="shared" si="5"/>
        <v>0</v>
      </c>
      <c r="I25" s="2">
        <v>20</v>
      </c>
      <c r="J25" s="2">
        <v>25</v>
      </c>
      <c r="K25" s="2">
        <f t="shared" si="6"/>
        <v>144500</v>
      </c>
      <c r="L25" s="14">
        <f t="shared" si="7"/>
        <v>457407</v>
      </c>
      <c r="M25" s="1"/>
    </row>
    <row r="26" spans="1:16">
      <c r="A26" s="7" t="s">
        <v>129</v>
      </c>
      <c r="B26" s="1">
        <v>17</v>
      </c>
      <c r="C26" s="1">
        <v>1.7</v>
      </c>
      <c r="D26" s="1">
        <f t="shared" si="4"/>
        <v>7225</v>
      </c>
      <c r="E26" s="32">
        <v>0</v>
      </c>
      <c r="F26" s="2">
        <v>1200000</v>
      </c>
      <c r="G26" s="31">
        <f t="shared" si="3"/>
        <v>742593</v>
      </c>
      <c r="H26" s="32">
        <f t="shared" si="5"/>
        <v>0</v>
      </c>
      <c r="I26" s="2">
        <v>20</v>
      </c>
      <c r="J26" s="2">
        <v>25</v>
      </c>
      <c r="K26" s="2">
        <f t="shared" si="6"/>
        <v>144500</v>
      </c>
      <c r="L26" s="14">
        <f t="shared" si="7"/>
        <v>457407</v>
      </c>
      <c r="M26" s="1"/>
    </row>
    <row r="27" spans="1:16">
      <c r="A27" s="7" t="s">
        <v>130</v>
      </c>
      <c r="B27" s="1">
        <v>17</v>
      </c>
      <c r="C27" s="1">
        <v>1.7</v>
      </c>
      <c r="D27" s="1">
        <f t="shared" si="4"/>
        <v>7225</v>
      </c>
      <c r="E27" s="32">
        <v>0</v>
      </c>
      <c r="F27" s="2">
        <v>1200000</v>
      </c>
      <c r="G27" s="31">
        <f t="shared" si="3"/>
        <v>742593</v>
      </c>
      <c r="H27" s="32">
        <f t="shared" si="5"/>
        <v>0</v>
      </c>
      <c r="I27" s="2">
        <v>20</v>
      </c>
      <c r="J27" s="2">
        <v>25</v>
      </c>
      <c r="K27" s="2">
        <f t="shared" si="6"/>
        <v>144500</v>
      </c>
      <c r="L27" s="14">
        <f t="shared" si="7"/>
        <v>457407</v>
      </c>
      <c r="M27" s="1"/>
    </row>
    <row r="28" spans="1:16">
      <c r="A28" s="7" t="s">
        <v>131</v>
      </c>
      <c r="B28" s="1">
        <v>17</v>
      </c>
      <c r="C28" s="1">
        <v>1.7</v>
      </c>
      <c r="D28" s="1">
        <f t="shared" si="4"/>
        <v>7225</v>
      </c>
      <c r="E28" s="32">
        <v>0</v>
      </c>
      <c r="F28" s="2">
        <v>1200000</v>
      </c>
      <c r="G28" s="31">
        <f t="shared" si="3"/>
        <v>742593</v>
      </c>
      <c r="H28" s="32">
        <f t="shared" si="5"/>
        <v>0</v>
      </c>
      <c r="I28" s="2">
        <v>20</v>
      </c>
      <c r="J28" s="2">
        <v>25</v>
      </c>
      <c r="K28" s="2">
        <f t="shared" si="6"/>
        <v>144500</v>
      </c>
      <c r="L28" s="14">
        <f t="shared" si="7"/>
        <v>457407</v>
      </c>
      <c r="M28" s="1"/>
    </row>
    <row r="29" spans="1:16" s="20" customFormat="1" ht="24" customHeight="1">
      <c r="A29" s="20" t="s">
        <v>30</v>
      </c>
    </row>
    <row r="30" spans="1:16" s="20" customFormat="1" ht="26.1" customHeight="1">
      <c r="B30" s="79" t="s">
        <v>103</v>
      </c>
      <c r="C30" s="79"/>
      <c r="D30" s="79"/>
      <c r="E30" s="79"/>
      <c r="F30" s="79"/>
      <c r="G30" s="79"/>
      <c r="H30" s="79"/>
      <c r="I30" s="79"/>
      <c r="J30" s="79"/>
      <c r="K30" s="79"/>
      <c r="L30" s="79"/>
      <c r="M30" s="79"/>
      <c r="N30" s="34"/>
      <c r="O30" s="34"/>
      <c r="P30" s="34"/>
    </row>
    <row r="31" spans="1:16" s="20" customFormat="1" ht="26.1" customHeight="1">
      <c r="B31" s="79" t="s">
        <v>100</v>
      </c>
      <c r="C31" s="86"/>
      <c r="D31" s="86"/>
      <c r="E31" s="86"/>
      <c r="F31" s="86"/>
      <c r="G31" s="86"/>
      <c r="H31" s="86"/>
      <c r="I31" s="86"/>
      <c r="J31" s="86"/>
      <c r="K31" s="86"/>
      <c r="L31" s="86"/>
      <c r="M31" s="86"/>
      <c r="N31" s="30"/>
    </row>
    <row r="32" spans="1:16" s="20" customFormat="1" ht="26.1" customHeight="1">
      <c r="B32" s="79" t="s">
        <v>102</v>
      </c>
      <c r="C32" s="79"/>
      <c r="D32" s="79"/>
      <c r="E32" s="79"/>
      <c r="F32" s="79"/>
      <c r="G32" s="79"/>
      <c r="H32" s="79"/>
      <c r="I32" s="79"/>
      <c r="J32" s="79"/>
      <c r="K32" s="79"/>
      <c r="L32" s="79"/>
      <c r="M32" s="79"/>
      <c r="N32" s="34"/>
      <c r="O32" s="34"/>
      <c r="P32" s="34"/>
    </row>
    <row r="33" spans="1:16" s="34" customFormat="1" ht="26.1" customHeight="1">
      <c r="A33" s="30"/>
      <c r="B33" s="79" t="s">
        <v>101</v>
      </c>
      <c r="C33" s="79"/>
      <c r="D33" s="79"/>
      <c r="E33" s="79"/>
      <c r="F33" s="79"/>
      <c r="G33" s="79"/>
      <c r="H33" s="79"/>
      <c r="I33" s="79"/>
      <c r="J33" s="79"/>
      <c r="K33" s="79"/>
      <c r="L33" s="79"/>
      <c r="M33" s="79"/>
      <c r="N33" s="18"/>
      <c r="O33" s="18"/>
      <c r="P33" s="18"/>
    </row>
  </sheetData>
  <mergeCells count="4">
    <mergeCell ref="B32:M32"/>
    <mergeCell ref="B33:M33"/>
    <mergeCell ref="B31:M31"/>
    <mergeCell ref="B30:M30"/>
  </mergeCells>
  <pageMargins left="0.75" right="0.5" top="1" bottom="1" header="0.5" footer="0.5"/>
  <pageSetup scale="90" orientation="landscape" r:id="rId1"/>
  <headerFooter alignWithMargins="0">
    <oddHeader>&amp;LHaas Social Venture Business Plan Competition&amp;RMarket Value of Training Total</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8"/>
  <sheetViews>
    <sheetView zoomScale="75" workbookViewId="0">
      <selection activeCell="O15" sqref="O15"/>
    </sheetView>
  </sheetViews>
  <sheetFormatPr defaultRowHeight="13.2"/>
  <cols>
    <col min="1" max="1" width="8.88671875" customWidth="1"/>
    <col min="2" max="2" width="9.44140625" customWidth="1"/>
    <col min="3" max="9" width="8.88671875" customWidth="1"/>
    <col min="10" max="10" width="10.109375" bestFit="1" customWidth="1"/>
  </cols>
  <sheetData>
    <row r="1" spans="1:13" ht="17.399999999999999">
      <c r="A1" s="28" t="s">
        <v>126</v>
      </c>
      <c r="B1" s="27"/>
      <c r="C1" s="27"/>
      <c r="D1" s="27"/>
      <c r="E1" s="27"/>
      <c r="F1" s="27"/>
      <c r="G1" s="27"/>
      <c r="H1" s="27"/>
      <c r="I1" s="27"/>
      <c r="J1" s="27"/>
      <c r="K1" s="27"/>
      <c r="L1" s="27"/>
      <c r="M1" s="4"/>
    </row>
    <row r="2" spans="1:13" ht="17.399999999999999">
      <c r="A2" s="28"/>
      <c r="B2" s="27"/>
      <c r="C2" s="27"/>
      <c r="D2" s="27"/>
      <c r="E2" s="27"/>
      <c r="F2" s="27"/>
      <c r="G2" s="27"/>
      <c r="H2" s="27"/>
      <c r="I2" s="27"/>
      <c r="J2" s="27"/>
      <c r="K2" s="27"/>
      <c r="L2" s="27"/>
      <c r="M2" s="4"/>
    </row>
    <row r="3" spans="1:13" s="11" customFormat="1" ht="28.5" customHeight="1">
      <c r="A3" s="79" t="s">
        <v>125</v>
      </c>
      <c r="B3" s="79"/>
      <c r="C3" s="79"/>
      <c r="D3" s="79"/>
      <c r="E3" s="79"/>
      <c r="F3" s="79"/>
      <c r="G3" s="79"/>
      <c r="H3" s="79"/>
      <c r="I3" s="79"/>
      <c r="J3" s="79"/>
      <c r="K3" s="79"/>
      <c r="L3" s="79"/>
      <c r="M3" s="18"/>
    </row>
    <row r="4" spans="1:13">
      <c r="A4" s="4"/>
      <c r="B4" s="4"/>
      <c r="C4" s="4"/>
      <c r="D4" s="4"/>
      <c r="E4" s="4"/>
      <c r="F4" s="4"/>
      <c r="G4" s="4"/>
      <c r="H4" s="4"/>
      <c r="I4" s="4"/>
      <c r="J4" s="4"/>
      <c r="K4" s="4"/>
      <c r="L4" s="4"/>
      <c r="M4" s="4"/>
    </row>
    <row r="5" spans="1:13" ht="13.8" thickBot="1">
      <c r="A5" s="73"/>
      <c r="B5" s="73"/>
      <c r="C5" s="73"/>
      <c r="D5" s="73"/>
      <c r="E5" s="73"/>
      <c r="F5" s="73"/>
      <c r="G5" s="73"/>
      <c r="H5" s="73"/>
      <c r="I5" s="73"/>
      <c r="J5" s="73"/>
      <c r="K5" s="73"/>
      <c r="L5" s="73"/>
      <c r="M5" s="4"/>
    </row>
    <row r="6" spans="1:13" s="4" customFormat="1">
      <c r="A6" s="70"/>
      <c r="B6" s="70" t="s">
        <v>31</v>
      </c>
      <c r="C6" s="70"/>
      <c r="D6" s="70" t="s">
        <v>32</v>
      </c>
      <c r="E6" s="70"/>
      <c r="F6" s="70" t="s">
        <v>33</v>
      </c>
      <c r="G6" s="70"/>
      <c r="H6" s="70" t="s">
        <v>34</v>
      </c>
      <c r="I6" s="70"/>
      <c r="J6" s="70" t="s">
        <v>35</v>
      </c>
      <c r="K6" s="70"/>
      <c r="L6" s="70" t="s">
        <v>36</v>
      </c>
    </row>
    <row r="8" spans="1:13">
      <c r="A8" t="s">
        <v>37</v>
      </c>
      <c r="B8" s="14">
        <f>MVT!F13-MVT!G13</f>
        <v>-84470.370370370365</v>
      </c>
      <c r="D8" s="14">
        <f>B8</f>
        <v>-84470.370370370365</v>
      </c>
      <c r="F8" s="14">
        <f>B8</f>
        <v>-84470.370370370365</v>
      </c>
      <c r="H8" s="14">
        <f>F8</f>
        <v>-84470.370370370365</v>
      </c>
      <c r="J8" s="14">
        <f t="shared" ref="J8:J14" si="0">B8</f>
        <v>-84470.370370370365</v>
      </c>
      <c r="L8" s="14">
        <f>J8</f>
        <v>-84470.370370370365</v>
      </c>
    </row>
    <row r="9" spans="1:13">
      <c r="A9" t="s">
        <v>38</v>
      </c>
      <c r="B9" s="14">
        <f>MVT!F14-MVT!G14</f>
        <v>-123359.25925925927</v>
      </c>
      <c r="D9" s="14">
        <f t="shared" ref="D9:D17" si="1">B9</f>
        <v>-123359.25925925927</v>
      </c>
      <c r="F9" s="14">
        <f>B9</f>
        <v>-123359.25925925927</v>
      </c>
      <c r="H9" s="14">
        <f>F9</f>
        <v>-123359.25925925927</v>
      </c>
      <c r="J9" s="14">
        <f t="shared" si="0"/>
        <v>-123359.25925925927</v>
      </c>
      <c r="L9" s="14">
        <f t="shared" ref="L9:L17" si="2">J9</f>
        <v>-123359.25925925927</v>
      </c>
    </row>
    <row r="10" spans="1:13">
      <c r="A10" t="s">
        <v>39</v>
      </c>
      <c r="B10" s="14">
        <f>MVT!F15-MVT!G15</f>
        <v>-124074.07407407407</v>
      </c>
      <c r="D10" s="14">
        <f t="shared" si="1"/>
        <v>-124074.07407407407</v>
      </c>
      <c r="F10" s="14">
        <f>B10</f>
        <v>-124074.07407407407</v>
      </c>
      <c r="H10" s="14">
        <f>F10</f>
        <v>-124074.07407407407</v>
      </c>
      <c r="J10" s="14">
        <f t="shared" si="0"/>
        <v>-124074.07407407407</v>
      </c>
      <c r="L10" s="14">
        <f t="shared" si="2"/>
        <v>-124074.07407407407</v>
      </c>
    </row>
    <row r="11" spans="1:13">
      <c r="A11" t="s">
        <v>40</v>
      </c>
      <c r="B11" s="14">
        <f>MVT!F16-MVT!G16</f>
        <v>-98148.148148148146</v>
      </c>
      <c r="D11" s="14">
        <f t="shared" si="1"/>
        <v>-98148.148148148146</v>
      </c>
      <c r="F11" s="14">
        <v>-100000</v>
      </c>
      <c r="H11" s="14">
        <v>-100000</v>
      </c>
      <c r="J11" s="14">
        <f t="shared" si="0"/>
        <v>-98148.148148148146</v>
      </c>
      <c r="L11" s="14">
        <f t="shared" si="2"/>
        <v>-98148.148148148146</v>
      </c>
    </row>
    <row r="12" spans="1:13">
      <c r="A12" t="s">
        <v>41</v>
      </c>
      <c r="B12" s="14">
        <f>MVT!F17-MVT!G17</f>
        <v>-46296.296296296292</v>
      </c>
      <c r="D12" s="14">
        <f t="shared" si="1"/>
        <v>-46296.296296296292</v>
      </c>
      <c r="F12" s="14">
        <v>-75000</v>
      </c>
      <c r="H12" s="14">
        <v>-75000</v>
      </c>
      <c r="J12" s="14">
        <f t="shared" si="0"/>
        <v>-46296.296296296292</v>
      </c>
      <c r="L12" s="14">
        <f t="shared" si="2"/>
        <v>-46296.296296296292</v>
      </c>
    </row>
    <row r="13" spans="1:13">
      <c r="A13" t="s">
        <v>42</v>
      </c>
      <c r="B13" s="14">
        <f>MVT!F18-MVT!G18</f>
        <v>57407</v>
      </c>
      <c r="D13" s="14">
        <f t="shared" si="1"/>
        <v>57407</v>
      </c>
      <c r="F13" s="14">
        <v>-50000</v>
      </c>
      <c r="H13" s="14">
        <v>-50000</v>
      </c>
      <c r="J13" s="14">
        <f t="shared" si="0"/>
        <v>57407</v>
      </c>
      <c r="L13" s="14">
        <f t="shared" si="2"/>
        <v>57407</v>
      </c>
    </row>
    <row r="14" spans="1:13">
      <c r="A14" t="s">
        <v>43</v>
      </c>
      <c r="B14" s="14">
        <f>MVT!F19-MVT!G19</f>
        <v>157407</v>
      </c>
      <c r="D14" s="14">
        <f t="shared" si="1"/>
        <v>157407</v>
      </c>
      <c r="F14" s="14">
        <v>-25000</v>
      </c>
      <c r="H14" s="14">
        <v>-25000</v>
      </c>
      <c r="J14" s="14">
        <f t="shared" si="0"/>
        <v>157407</v>
      </c>
      <c r="L14" s="14">
        <f t="shared" si="2"/>
        <v>157407</v>
      </c>
    </row>
    <row r="15" spans="1:13">
      <c r="A15" t="s">
        <v>44</v>
      </c>
      <c r="B15" s="14">
        <f>MVT!F20-MVT!G20</f>
        <v>257407</v>
      </c>
      <c r="D15" s="14">
        <f t="shared" si="1"/>
        <v>257407</v>
      </c>
      <c r="F15" s="14">
        <v>0</v>
      </c>
      <c r="H15" s="14">
        <v>0</v>
      </c>
      <c r="J15" s="14">
        <v>250000</v>
      </c>
      <c r="L15" s="14">
        <f t="shared" si="2"/>
        <v>250000</v>
      </c>
    </row>
    <row r="16" spans="1:13">
      <c r="A16" t="s">
        <v>45</v>
      </c>
      <c r="B16" s="14">
        <f>MVT!F21-MVT!G21</f>
        <v>357407</v>
      </c>
      <c r="D16" s="14">
        <f t="shared" si="1"/>
        <v>357407</v>
      </c>
      <c r="F16" s="14">
        <v>25000</v>
      </c>
      <c r="H16" s="14">
        <v>25000</v>
      </c>
      <c r="J16" s="14">
        <v>400000</v>
      </c>
      <c r="L16" s="14">
        <f t="shared" si="2"/>
        <v>400000</v>
      </c>
    </row>
    <row r="17" spans="1:14">
      <c r="A17" t="s">
        <v>46</v>
      </c>
      <c r="B17" s="14">
        <f>MVT!F22-MVT!G22</f>
        <v>457407</v>
      </c>
      <c r="D17" s="14">
        <f t="shared" si="1"/>
        <v>457407</v>
      </c>
      <c r="F17" s="14">
        <v>50000</v>
      </c>
      <c r="H17" s="14">
        <v>50000</v>
      </c>
      <c r="J17" s="14">
        <v>600000</v>
      </c>
      <c r="L17" s="14">
        <f t="shared" si="2"/>
        <v>600000</v>
      </c>
    </row>
    <row r="18" spans="1:14">
      <c r="A18" t="s">
        <v>47</v>
      </c>
      <c r="B18" s="14">
        <f>MVT!F23-MVT!G23</f>
        <v>457407</v>
      </c>
      <c r="F18" s="14">
        <v>75000</v>
      </c>
      <c r="J18" s="14">
        <v>900000</v>
      </c>
    </row>
    <row r="19" spans="1:14">
      <c r="A19" t="s">
        <v>48</v>
      </c>
      <c r="B19" s="14">
        <f>MVT!F24-MVT!G24</f>
        <v>457407</v>
      </c>
      <c r="F19" s="14">
        <v>100000</v>
      </c>
      <c r="J19" s="14">
        <v>1200000</v>
      </c>
    </row>
    <row r="20" spans="1:14">
      <c r="A20" t="s">
        <v>49</v>
      </c>
      <c r="B20" s="14">
        <f>MVT!F25-MVT!G25</f>
        <v>457407</v>
      </c>
      <c r="F20" s="14">
        <v>125000</v>
      </c>
      <c r="H20" s="9"/>
      <c r="J20" s="14">
        <v>1500000</v>
      </c>
    </row>
    <row r="21" spans="1:14">
      <c r="A21" t="s">
        <v>50</v>
      </c>
      <c r="B21" s="14">
        <f>MVT!F26-MVT!G26</f>
        <v>457407</v>
      </c>
      <c r="F21" s="14">
        <v>150000</v>
      </c>
      <c r="H21" s="9"/>
      <c r="J21" s="14">
        <v>2000000</v>
      </c>
    </row>
    <row r="22" spans="1:14">
      <c r="A22" t="s">
        <v>51</v>
      </c>
      <c r="B22" s="14">
        <f>MVT!F27-MVT!G27</f>
        <v>457407</v>
      </c>
      <c r="F22" s="14">
        <v>175000</v>
      </c>
      <c r="J22" s="14">
        <v>2500000</v>
      </c>
    </row>
    <row r="23" spans="1:14">
      <c r="H23" s="9"/>
    </row>
    <row r="24" spans="1:14" ht="13.8" thickBot="1">
      <c r="A24" s="71" t="s">
        <v>52</v>
      </c>
      <c r="B24" s="72">
        <f>IRR(B8:B22)</f>
        <v>0.28124062968622865</v>
      </c>
      <c r="C24" s="71"/>
      <c r="D24" s="72">
        <f>IRR(D8:D22)</f>
        <v>0.18037102506620095</v>
      </c>
      <c r="E24" s="71"/>
      <c r="F24" s="72">
        <f>IRR(F8:F22)</f>
        <v>1.9350452664572693E-2</v>
      </c>
      <c r="G24" s="71"/>
      <c r="H24" s="72" t="s">
        <v>94</v>
      </c>
      <c r="I24" s="71"/>
      <c r="J24" s="72">
        <f>IRR(J8:J22)</f>
        <v>0.37710334794366696</v>
      </c>
      <c r="K24" s="71"/>
      <c r="L24" s="72">
        <f>IRR(L8:L20)</f>
        <v>0.201280822864913</v>
      </c>
      <c r="N24" s="9"/>
    </row>
    <row r="27" spans="1:14">
      <c r="B27" s="74"/>
    </row>
    <row r="28" spans="1:14">
      <c r="B28" s="74"/>
      <c r="D28" s="11"/>
    </row>
    <row r="29" spans="1:14">
      <c r="B29" s="74"/>
    </row>
    <row r="30" spans="1:14">
      <c r="B30" s="74"/>
      <c r="D30" s="12"/>
    </row>
    <row r="31" spans="1:14">
      <c r="B31" s="74"/>
    </row>
    <row r="32" spans="1:14">
      <c r="B32" s="74"/>
    </row>
    <row r="33" spans="2:7">
      <c r="B33" s="74"/>
    </row>
    <row r="34" spans="2:7" ht="15">
      <c r="B34" s="74"/>
      <c r="D34" s="13"/>
    </row>
    <row r="35" spans="2:7">
      <c r="B35" s="74"/>
    </row>
    <row r="36" spans="2:7">
      <c r="B36" s="74"/>
      <c r="D36" s="12"/>
    </row>
    <row r="40" spans="2:7">
      <c r="D40" s="12"/>
    </row>
    <row r="41" spans="2:7">
      <c r="F41" s="19"/>
      <c r="G41" s="9"/>
    </row>
    <row r="42" spans="2:7">
      <c r="F42" s="19"/>
    </row>
    <row r="43" spans="2:7">
      <c r="F43" s="19"/>
      <c r="G43" s="9"/>
    </row>
    <row r="44" spans="2:7" ht="15">
      <c r="D44" s="13"/>
      <c r="F44" s="19"/>
    </row>
    <row r="45" spans="2:7">
      <c r="F45" s="19"/>
      <c r="G45" s="9"/>
    </row>
    <row r="51" spans="4:4">
      <c r="D51" s="14"/>
    </row>
    <row r="52" spans="4:4">
      <c r="D52" s="14"/>
    </row>
    <row r="53" spans="4:4">
      <c r="D53" s="14"/>
    </row>
    <row r="54" spans="4:4">
      <c r="D54" s="14"/>
    </row>
    <row r="56" spans="4:4">
      <c r="D56" s="9"/>
    </row>
    <row r="60" spans="4:4">
      <c r="D60" s="11"/>
    </row>
    <row r="62" spans="4:4">
      <c r="D62" s="12"/>
    </row>
    <row r="66" spans="4:4" ht="15">
      <c r="D66" s="13"/>
    </row>
    <row r="68" spans="4:4">
      <c r="D68" s="12"/>
    </row>
  </sheetData>
  <mergeCells count="1">
    <mergeCell ref="A3:L3"/>
  </mergeCells>
  <pageMargins left="0.75" right="0.75" top="1" bottom="1" header="0.5" footer="0.5"/>
  <pageSetup orientation="landscape" horizontalDpi="4294967292" verticalDpi="4294967292" r:id="rId1"/>
  <headerFooter alignWithMargins="0">
    <oddHeader>&amp;LHaas Social Venture Business Plan Competition&amp;RSROI</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Overview</vt:lpstr>
      <vt:lpstr>MRE Chart</vt:lpstr>
      <vt:lpstr>MVT- comps</vt:lpstr>
      <vt:lpstr>MVT</vt:lpstr>
      <vt:lpstr>SROI 3-29-99</vt:lpstr>
      <vt:lpstr>'MRE Chart'!Print_Area</vt:lpstr>
      <vt:lpstr>MVT!Print_Area</vt:lpstr>
      <vt:lpstr>Overview!Print_Area</vt:lpstr>
      <vt:lpstr>'SROI 3-29-99'!Print_Area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 Evans</dc:creator>
  <cp:lastModifiedBy>Aniket Gupta</cp:lastModifiedBy>
  <cp:lastPrinted>2000-01-16T01:14:49Z</cp:lastPrinted>
  <dcterms:created xsi:type="dcterms:W3CDTF">1999-03-24T19:52:12Z</dcterms:created>
  <dcterms:modified xsi:type="dcterms:W3CDTF">2024-02-03T22:12:34Z</dcterms:modified>
</cp:coreProperties>
</file>