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ECCF6595-B2DD-441A-873E-DBFE063BB179}" xr6:coauthVersionLast="47" xr6:coauthVersionMax="47" xr10:uidLastSave="{00000000-0000-0000-0000-000000000000}"/>
  <bookViews>
    <workbookView xWindow="3348" yWindow="3348" windowWidth="17280" windowHeight="8880"/>
  </bookViews>
  <sheets>
    <sheet name="12.2a" sheetId="1" r:id="rId1"/>
    <sheet name="12.2b" sheetId="2" r:id="rId2"/>
    <sheet name="12.2c" sheetId="3" r:id="rId3"/>
    <sheet name="Ratios" sheetId="4" r:id="rId4"/>
    <sheet name="Summar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3" l="1"/>
  <c r="J27" i="3"/>
  <c r="E27" i="3" s="1"/>
  <c r="J22" i="3"/>
  <c r="J16" i="3"/>
  <c r="E16" i="3" s="1"/>
  <c r="J11" i="3"/>
  <c r="E11" i="3" s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K5" i="1"/>
  <c r="F5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J5" i="1"/>
  <c r="E5" i="1" s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C35" i="2"/>
  <c r="G60" i="5" s="1"/>
  <c r="B35" i="2"/>
  <c r="B14" i="2"/>
  <c r="B17" i="2" s="1"/>
  <c r="C14" i="2"/>
  <c r="C17" i="2" s="1"/>
  <c r="K5" i="2"/>
  <c r="F5" i="2" s="1"/>
  <c r="J5" i="2"/>
  <c r="D27" i="2"/>
  <c r="G27" i="2"/>
  <c r="F27" i="2"/>
  <c r="E27" i="2"/>
  <c r="G28" i="2"/>
  <c r="F28" i="2"/>
  <c r="E28" i="2"/>
  <c r="D28" i="2"/>
  <c r="G26" i="2"/>
  <c r="F26" i="2"/>
  <c r="E26" i="2"/>
  <c r="D26" i="2"/>
  <c r="G25" i="2"/>
  <c r="F25" i="2"/>
  <c r="E25" i="2"/>
  <c r="D25" i="2"/>
  <c r="G22" i="2"/>
  <c r="F22" i="2"/>
  <c r="E22" i="2"/>
  <c r="D22" i="2"/>
  <c r="G20" i="2"/>
  <c r="F20" i="2"/>
  <c r="E20" i="2"/>
  <c r="D20" i="2"/>
  <c r="G19" i="2"/>
  <c r="F19" i="2"/>
  <c r="E19" i="2"/>
  <c r="D19" i="2"/>
  <c r="G16" i="2"/>
  <c r="F16" i="2"/>
  <c r="E16" i="2"/>
  <c r="D16" i="2"/>
  <c r="G14" i="2"/>
  <c r="F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8" i="2"/>
  <c r="F8" i="2"/>
  <c r="E8" i="2"/>
  <c r="D8" i="2"/>
  <c r="G7" i="2"/>
  <c r="F7" i="2"/>
  <c r="E7" i="2"/>
  <c r="D7" i="2"/>
  <c r="G6" i="2"/>
  <c r="F6" i="2"/>
  <c r="E6" i="2"/>
  <c r="D6" i="2"/>
  <c r="G5" i="2"/>
  <c r="E5" i="2"/>
  <c r="D5" i="2"/>
  <c r="G22" i="3"/>
  <c r="E22" i="3"/>
  <c r="D22" i="3"/>
  <c r="G38" i="3"/>
  <c r="D38" i="3"/>
  <c r="G36" i="3"/>
  <c r="E36" i="3"/>
  <c r="D36" i="3"/>
  <c r="G35" i="3"/>
  <c r="D35" i="3"/>
  <c r="G34" i="3"/>
  <c r="D34" i="3"/>
  <c r="G33" i="3"/>
  <c r="D33" i="3"/>
  <c r="G32" i="3"/>
  <c r="D32" i="3"/>
  <c r="G29" i="3"/>
  <c r="D29" i="3"/>
  <c r="G27" i="3"/>
  <c r="D27" i="3"/>
  <c r="G25" i="3"/>
  <c r="D25" i="3"/>
  <c r="G21" i="3"/>
  <c r="D21" i="3"/>
  <c r="G20" i="3"/>
  <c r="D20" i="3"/>
  <c r="G19" i="3"/>
  <c r="D19" i="3"/>
  <c r="G18" i="3"/>
  <c r="D18" i="3"/>
  <c r="G17" i="3"/>
  <c r="D17" i="3"/>
  <c r="G16" i="3"/>
  <c r="D16" i="3"/>
  <c r="G13" i="3"/>
  <c r="D13" i="3"/>
  <c r="G11" i="3"/>
  <c r="D11" i="3"/>
  <c r="G10" i="3"/>
  <c r="D10" i="3"/>
  <c r="G9" i="3"/>
  <c r="D9" i="3"/>
  <c r="G8" i="3"/>
  <c r="D8" i="3"/>
  <c r="K5" i="3"/>
  <c r="K27" i="3" s="1"/>
  <c r="F27" i="3" s="1"/>
  <c r="J5" i="3"/>
  <c r="J35" i="3" s="1"/>
  <c r="E35" i="3" s="1"/>
  <c r="G5" i="3"/>
  <c r="D5" i="3"/>
  <c r="H69" i="4"/>
  <c r="H68" i="4"/>
  <c r="J68" i="4"/>
  <c r="D69" i="4"/>
  <c r="D68" i="4"/>
  <c r="F68" i="4"/>
  <c r="H66" i="4"/>
  <c r="H59" i="4"/>
  <c r="J59" i="4" s="1"/>
  <c r="H63" i="4" s="1"/>
  <c r="J62" i="4" s="1"/>
  <c r="H65" i="4"/>
  <c r="J65" i="4" s="1"/>
  <c r="D59" i="4"/>
  <c r="D65" i="4" s="1"/>
  <c r="F65" i="4" s="1"/>
  <c r="D66" i="4"/>
  <c r="D62" i="4"/>
  <c r="H62" i="4"/>
  <c r="H60" i="4"/>
  <c r="D60" i="4"/>
  <c r="H50" i="4"/>
  <c r="J50" i="4" s="1"/>
  <c r="H46" i="4"/>
  <c r="H51" i="4"/>
  <c r="D50" i="4"/>
  <c r="D46" i="4"/>
  <c r="D51" i="4" s="1"/>
  <c r="F50" i="4" s="1"/>
  <c r="H54" i="4"/>
  <c r="H4" i="4"/>
  <c r="H14" i="4"/>
  <c r="H53" i="4" s="1"/>
  <c r="J53" i="4" s="1"/>
  <c r="D4" i="4"/>
  <c r="D14" i="4" s="1"/>
  <c r="D54" i="4"/>
  <c r="H12" i="4"/>
  <c r="H23" i="4" s="1"/>
  <c r="J22" i="4" s="1"/>
  <c r="H29" i="4"/>
  <c r="H34" i="4"/>
  <c r="H40" i="4"/>
  <c r="H45" i="4" s="1"/>
  <c r="J45" i="4" s="1"/>
  <c r="H41" i="4"/>
  <c r="D12" i="4"/>
  <c r="D29" i="4"/>
  <c r="D34" i="4"/>
  <c r="D40" i="4"/>
  <c r="D45" i="4" s="1"/>
  <c r="F45" i="4" s="1"/>
  <c r="D41" i="4"/>
  <c r="H36" i="4"/>
  <c r="H37" i="4"/>
  <c r="J36" i="4" s="1"/>
  <c r="D37" i="4"/>
  <c r="H33" i="4"/>
  <c r="J33" i="4"/>
  <c r="H28" i="4"/>
  <c r="J28" i="4" s="1"/>
  <c r="D28" i="4"/>
  <c r="F28" i="4" s="1"/>
  <c r="H25" i="4"/>
  <c r="H9" i="4"/>
  <c r="H15" i="4" s="1"/>
  <c r="H22" i="4"/>
  <c r="D25" i="4"/>
  <c r="F25" i="4" s="1"/>
  <c r="D9" i="4"/>
  <c r="D15" i="4" s="1"/>
  <c r="D26" i="4"/>
  <c r="D22" i="4"/>
  <c r="F22" i="4" s="1"/>
  <c r="D23" i="4"/>
  <c r="H20" i="4"/>
  <c r="D19" i="4"/>
  <c r="D20" i="4"/>
  <c r="F19" i="4"/>
  <c r="H8" i="4"/>
  <c r="J8" i="4" s="1"/>
  <c r="D8" i="4"/>
  <c r="D11" i="4"/>
  <c r="F11" i="4" s="1"/>
  <c r="F8" i="4"/>
  <c r="H5" i="4"/>
  <c r="J4" i="4"/>
  <c r="D5" i="4"/>
  <c r="F4" i="4"/>
  <c r="G69" i="5"/>
  <c r="G68" i="5"/>
  <c r="I68" i="5"/>
  <c r="C69" i="5"/>
  <c r="C68" i="5"/>
  <c r="E68" i="5"/>
  <c r="G66" i="5"/>
  <c r="G59" i="5"/>
  <c r="G65" i="5" s="1"/>
  <c r="I65" i="5" s="1"/>
  <c r="C59" i="5"/>
  <c r="C65" i="5" s="1"/>
  <c r="E65" i="5" s="1"/>
  <c r="C66" i="5"/>
  <c r="C62" i="5"/>
  <c r="G62" i="5"/>
  <c r="C60" i="5"/>
  <c r="E59" i="5"/>
  <c r="C63" i="5" s="1"/>
  <c r="E62" i="5" s="1"/>
  <c r="G50" i="5"/>
  <c r="I50" i="5" s="1"/>
  <c r="G46" i="5"/>
  <c r="G51" i="5"/>
  <c r="C50" i="5"/>
  <c r="C46" i="5"/>
  <c r="C51" i="5" s="1"/>
  <c r="E50" i="5" s="1"/>
  <c r="G54" i="5"/>
  <c r="G4" i="5"/>
  <c r="G14" i="5"/>
  <c r="G53" i="5" s="1"/>
  <c r="I53" i="5" s="1"/>
  <c r="C4" i="5"/>
  <c r="E4" i="5" s="1"/>
  <c r="C54" i="5"/>
  <c r="G12" i="5"/>
  <c r="G29" i="5"/>
  <c r="G34" i="5"/>
  <c r="G37" i="5" s="1"/>
  <c r="G40" i="5"/>
  <c r="G45" i="5" s="1"/>
  <c r="G41" i="5"/>
  <c r="C12" i="5"/>
  <c r="C23" i="5" s="1"/>
  <c r="E22" i="5" s="1"/>
  <c r="C29" i="5"/>
  <c r="C34" i="5"/>
  <c r="C40" i="5"/>
  <c r="E40" i="5" s="1"/>
  <c r="C41" i="5"/>
  <c r="I40" i="5"/>
  <c r="I45" i="5" s="1"/>
  <c r="G36" i="5"/>
  <c r="C36" i="5"/>
  <c r="C37" i="5"/>
  <c r="E36" i="5"/>
  <c r="G33" i="5"/>
  <c r="I33" i="5" s="1"/>
  <c r="G28" i="5"/>
  <c r="I28" i="5"/>
  <c r="C28" i="5"/>
  <c r="E28" i="5"/>
  <c r="G25" i="5"/>
  <c r="I25" i="5" s="1"/>
  <c r="G9" i="5"/>
  <c r="G26" i="5"/>
  <c r="G22" i="5"/>
  <c r="I22" i="5" s="1"/>
  <c r="G23" i="5"/>
  <c r="C25" i="5"/>
  <c r="C9" i="5"/>
  <c r="C26" i="5" s="1"/>
  <c r="C22" i="5"/>
  <c r="G19" i="5"/>
  <c r="G20" i="5"/>
  <c r="I19" i="5" s="1"/>
  <c r="C20" i="5"/>
  <c r="G15" i="5"/>
  <c r="C15" i="5"/>
  <c r="G8" i="5"/>
  <c r="G11" i="5"/>
  <c r="I11" i="5" s="1"/>
  <c r="C8" i="5"/>
  <c r="C11" i="5" s="1"/>
  <c r="E11" i="5" s="1"/>
  <c r="I14" i="5"/>
  <c r="I8" i="5"/>
  <c r="E8" i="5"/>
  <c r="G5" i="5"/>
  <c r="I4" i="5" s="1"/>
  <c r="C5" i="5"/>
  <c r="I36" i="5" l="1"/>
  <c r="F14" i="4"/>
  <c r="D53" i="4"/>
  <c r="F53" i="4" s="1"/>
  <c r="F17" i="2"/>
  <c r="C18" i="2"/>
  <c r="F18" i="2" s="1"/>
  <c r="E25" i="5"/>
  <c r="F62" i="4"/>
  <c r="B18" i="2"/>
  <c r="G17" i="2"/>
  <c r="E17" i="2"/>
  <c r="D17" i="2"/>
  <c r="K17" i="3"/>
  <c r="F17" i="3" s="1"/>
  <c r="K29" i="3"/>
  <c r="F29" i="3" s="1"/>
  <c r="C14" i="5"/>
  <c r="J14" i="4"/>
  <c r="H26" i="4"/>
  <c r="J25" i="4" s="1"/>
  <c r="D33" i="4"/>
  <c r="F33" i="4" s="1"/>
  <c r="J13" i="3"/>
  <c r="E13" i="3" s="1"/>
  <c r="J25" i="3"/>
  <c r="E25" i="3" s="1"/>
  <c r="J38" i="3"/>
  <c r="E38" i="3" s="1"/>
  <c r="K18" i="3"/>
  <c r="F18" i="3" s="1"/>
  <c r="K32" i="3"/>
  <c r="F32" i="3" s="1"/>
  <c r="K19" i="3"/>
  <c r="F19" i="3" s="1"/>
  <c r="C45" i="5"/>
  <c r="E45" i="5" s="1"/>
  <c r="J40" i="4"/>
  <c r="J17" i="3"/>
  <c r="E17" i="3" s="1"/>
  <c r="J29" i="3"/>
  <c r="E29" i="3" s="1"/>
  <c r="K9" i="3"/>
  <c r="F9" i="3" s="1"/>
  <c r="K20" i="3"/>
  <c r="F20" i="3" s="1"/>
  <c r="K34" i="3"/>
  <c r="F34" i="3" s="1"/>
  <c r="K33" i="3"/>
  <c r="F33" i="3" s="1"/>
  <c r="H11" i="4"/>
  <c r="J11" i="4" s="1"/>
  <c r="E5" i="3"/>
  <c r="J18" i="3"/>
  <c r="E18" i="3" s="1"/>
  <c r="J32" i="3"/>
  <c r="E32" i="3" s="1"/>
  <c r="K10" i="3"/>
  <c r="F10" i="3" s="1"/>
  <c r="K21" i="3"/>
  <c r="F21" i="3" s="1"/>
  <c r="K35" i="3"/>
  <c r="F35" i="3" s="1"/>
  <c r="H19" i="4"/>
  <c r="J19" i="4" s="1"/>
  <c r="F59" i="4"/>
  <c r="D63" i="4" s="1"/>
  <c r="F5" i="3"/>
  <c r="D14" i="2"/>
  <c r="J8" i="3"/>
  <c r="E8" i="3" s="1"/>
  <c r="J19" i="3"/>
  <c r="E19" i="3" s="1"/>
  <c r="J33" i="3"/>
  <c r="E33" i="3" s="1"/>
  <c r="K11" i="3"/>
  <c r="F11" i="3" s="1"/>
  <c r="K22" i="3"/>
  <c r="F22" i="3" s="1"/>
  <c r="K36" i="3"/>
  <c r="F36" i="3" s="1"/>
  <c r="F40" i="4"/>
  <c r="K8" i="3"/>
  <c r="F8" i="3" s="1"/>
  <c r="C33" i="5"/>
  <c r="E33" i="5" s="1"/>
  <c r="C19" i="5"/>
  <c r="E19" i="5" s="1"/>
  <c r="I59" i="5"/>
  <c r="G63" i="5" s="1"/>
  <c r="I62" i="5" s="1"/>
  <c r="D36" i="4"/>
  <c r="F36" i="4" s="1"/>
  <c r="E14" i="2"/>
  <c r="J9" i="3"/>
  <c r="E9" i="3" s="1"/>
  <c r="J20" i="3"/>
  <c r="E20" i="3" s="1"/>
  <c r="J34" i="3"/>
  <c r="E34" i="3" s="1"/>
  <c r="K13" i="3"/>
  <c r="F13" i="3" s="1"/>
  <c r="K25" i="3"/>
  <c r="F25" i="3" s="1"/>
  <c r="K38" i="3"/>
  <c r="F38" i="3" s="1"/>
  <c r="J10" i="3"/>
  <c r="E10" i="3" s="1"/>
  <c r="J21" i="3"/>
  <c r="E21" i="3" s="1"/>
  <c r="K16" i="3"/>
  <c r="F16" i="3" s="1"/>
  <c r="E14" i="5" l="1"/>
  <c r="C53" i="5"/>
  <c r="E53" i="5" s="1"/>
  <c r="D18" i="2"/>
  <c r="G18" i="2"/>
  <c r="E18" i="2"/>
</calcChain>
</file>

<file path=xl/sharedStrings.xml><?xml version="1.0" encoding="utf-8"?>
<sst xmlns="http://schemas.openxmlformats.org/spreadsheetml/2006/main" count="297" uniqueCount="139">
  <si>
    <t>Horizontal</t>
  </si>
  <si>
    <t>Vertical</t>
  </si>
  <si>
    <t>Trend</t>
  </si>
  <si>
    <t>Factor*</t>
  </si>
  <si>
    <t>Turnover</t>
  </si>
  <si>
    <t>Gross Profit</t>
  </si>
  <si>
    <t>Distribution costs</t>
  </si>
  <si>
    <t>Administrative expenses</t>
  </si>
  <si>
    <t>Other operating income and expenditure</t>
  </si>
  <si>
    <t>Profit on ordinary activities before interest and taxation</t>
  </si>
  <si>
    <t>Interest receivable</t>
  </si>
  <si>
    <t>Interest payable and similar charges</t>
  </si>
  <si>
    <t>Profit on ordinary activities before  taxation</t>
  </si>
  <si>
    <t>Taxation</t>
  </si>
  <si>
    <t>Profit for the financial year</t>
  </si>
  <si>
    <t>Profit retained for the financial year</t>
  </si>
  <si>
    <t>%</t>
  </si>
  <si>
    <t>(see next two sheets for 12.2b and 12.2c)</t>
  </si>
  <si>
    <t>Changes in horizontal analysis over 20% shown in blue</t>
  </si>
  <si>
    <t>Fixed assets</t>
  </si>
  <si>
    <t>Tangible assets</t>
  </si>
  <si>
    <t>Intangible assets</t>
  </si>
  <si>
    <t>Investments in joint venture (net)</t>
  </si>
  <si>
    <t>Current assets</t>
  </si>
  <si>
    <t>Stocks</t>
  </si>
  <si>
    <t>Cash at bank and in hand</t>
  </si>
  <si>
    <t>Creditors due after more than one year</t>
  </si>
  <si>
    <t>Provision for liabilities and charges</t>
  </si>
  <si>
    <t>Capital and reserves</t>
  </si>
  <si>
    <t>Share premium account</t>
  </si>
  <si>
    <t>Profit and loss account</t>
  </si>
  <si>
    <t>Group profit and loss account</t>
  </si>
  <si>
    <t>52 weeks to 29 December 2002</t>
  </si>
  <si>
    <t>Domino's Pizza (UK &amp; IRL) plc</t>
  </si>
  <si>
    <t>Group balance sheet as at 29 December 2002</t>
  </si>
  <si>
    <t xml:space="preserve">Group cash flow statement  </t>
  </si>
  <si>
    <t>for the 52 weeks to 29 December 2002</t>
  </si>
  <si>
    <t>Interest element of Finance lease payments</t>
  </si>
  <si>
    <t>Capital expenditure and financial investment</t>
  </si>
  <si>
    <t>Payments to acquire intangible fixed assets</t>
  </si>
  <si>
    <t>Net cash inflow from operating activities</t>
  </si>
  <si>
    <t>Returns on investments and servicing of finance</t>
  </si>
  <si>
    <t>Interest received</t>
  </si>
  <si>
    <t>Interest paid</t>
  </si>
  <si>
    <t>Receipts from sales of  fixed assets</t>
  </si>
  <si>
    <t>Receipts from repayment of joint venture loan</t>
  </si>
  <si>
    <t>Payments to acquire finance lease assets and advance of franchisee loans</t>
  </si>
  <si>
    <t>Receipts from repayment of finance leases and franchisee loans</t>
  </si>
  <si>
    <t>Acquisitions and disposals</t>
  </si>
  <si>
    <t>Purchase of subsidiary undertaking and un-associated businesses</t>
  </si>
  <si>
    <t>Equity dividends paid</t>
  </si>
  <si>
    <t>Net cash outflow before financing</t>
  </si>
  <si>
    <t>Financing</t>
  </si>
  <si>
    <t>Issue of ordinary share capital</t>
  </si>
  <si>
    <t>New long-term loans</t>
  </si>
  <si>
    <t>Repayments of long-term loans</t>
  </si>
  <si>
    <t>Repayments of capital element of finance leases and hire purchase contracts</t>
  </si>
  <si>
    <t>£000s</t>
  </si>
  <si>
    <t>Increase in cash</t>
  </si>
  <si>
    <t>Net current assets</t>
  </si>
  <si>
    <t>Total assets less current liabilities</t>
  </si>
  <si>
    <t>Ratios</t>
  </si>
  <si>
    <t>ROCE (Return on Capital employed)</t>
  </si>
  <si>
    <t>Share Capital + Reserves + Long term loans</t>
  </si>
  <si>
    <t>Gross Margin (or Gross Profit Margin)</t>
  </si>
  <si>
    <t xml:space="preserve">Gross Profit  </t>
  </si>
  <si>
    <t>Mark-up</t>
  </si>
  <si>
    <t>Cost of goods sold</t>
  </si>
  <si>
    <t>Net Margin (or Net Profit Margin)</t>
  </si>
  <si>
    <t xml:space="preserve"> Turnover</t>
  </si>
  <si>
    <t>Operating  Profit before interest and tax</t>
  </si>
  <si>
    <t>=</t>
  </si>
  <si>
    <t>Equity shareholders' funds</t>
  </si>
  <si>
    <t>Profitability Group</t>
  </si>
  <si>
    <t xml:space="preserve">Operating  Profit before interest and tax </t>
  </si>
  <si>
    <t>Fixed assets turnover</t>
  </si>
  <si>
    <t>Fixed assets at net book value</t>
  </si>
  <si>
    <t xml:space="preserve">Stock turn </t>
  </si>
  <si>
    <t>Trade debtors collection period</t>
  </si>
  <si>
    <t>Trade debtors      x 365</t>
  </si>
  <si>
    <t>Credit sales</t>
  </si>
  <si>
    <t>Trade creditors payment period</t>
  </si>
  <si>
    <t>Trade creditors      x 365</t>
  </si>
  <si>
    <t>Credit purchases</t>
  </si>
  <si>
    <t>Efficiency Group</t>
  </si>
  <si>
    <t xml:space="preserve">Closing stock                x 365 </t>
  </si>
  <si>
    <t>days</t>
  </si>
  <si>
    <t>times</t>
  </si>
  <si>
    <t>Debtors due within one year (note 1)</t>
  </si>
  <si>
    <t>Debtors due after more than one year (note 1)</t>
  </si>
  <si>
    <t>Notes:</t>
  </si>
  <si>
    <t>1. Of which trade debtors were:</t>
  </si>
  <si>
    <t>Creditors due within one year (note 2)</t>
  </si>
  <si>
    <t>2. Of which trade creditors were:</t>
  </si>
  <si>
    <t>Less Cost of Sales (see note 1)</t>
  </si>
  <si>
    <t>Note 1: Taken as 'credit purchases for 'creditor payment period' calculation</t>
  </si>
  <si>
    <t>Current ratio (aka ‘working capital’ ratio)</t>
  </si>
  <si>
    <t>Current Assets: Current Liabilities</t>
  </si>
  <si>
    <t>Acid Test (aka ‘Quick Assets’ test)</t>
  </si>
  <si>
    <t>(Current Assets - Stock) :Current Liabilities</t>
  </si>
  <si>
    <t>Short term solvency and liquidity</t>
  </si>
  <si>
    <t>:1</t>
  </si>
  <si>
    <t>Long term solvency and liquidity</t>
  </si>
  <si>
    <t>Interest cover</t>
  </si>
  <si>
    <t>Profit before interest</t>
  </si>
  <si>
    <t>Interest payable</t>
  </si>
  <si>
    <t>Gearing</t>
  </si>
  <si>
    <t>(or)</t>
  </si>
  <si>
    <t>Share Capital + reserves</t>
  </si>
  <si>
    <t>Long-term loans - Cash and bank balances</t>
  </si>
  <si>
    <t>All loans - cash and bank balances</t>
  </si>
  <si>
    <t>Total net assets (note 3)</t>
  </si>
  <si>
    <t>Share Capital + reserves + (long term loans -cash &amp; bank balances)</t>
  </si>
  <si>
    <t>Investment ratios</t>
  </si>
  <si>
    <t>Eps (earnings per share)*</t>
  </si>
  <si>
    <t xml:space="preserve">Profit available for ordinary dividend </t>
  </si>
  <si>
    <t>No. of equity shares issued</t>
  </si>
  <si>
    <t>PE (price/earnings)</t>
  </si>
  <si>
    <t>Stock market price</t>
  </si>
  <si>
    <t>Earnings per share</t>
  </si>
  <si>
    <t>Dividend cover</t>
  </si>
  <si>
    <t>Profit available to pay dividend</t>
  </si>
  <si>
    <t>Dividends paid and proposed</t>
  </si>
  <si>
    <t>Dividend yield</t>
  </si>
  <si>
    <t>Dividend per share</t>
  </si>
  <si>
    <t>Market price per share</t>
  </si>
  <si>
    <t>3. 'Net indebtedness (see gearing calculation)</t>
  </si>
  <si>
    <t>4. No. of equity shares issued at year-end (m)</t>
  </si>
  <si>
    <t>p</t>
  </si>
  <si>
    <t>Called up share capital (notes 4 and 5)</t>
  </si>
  <si>
    <t>5. Assume stock market price (p)</t>
  </si>
  <si>
    <t>Dividends (note 2)</t>
  </si>
  <si>
    <t>Note 2: Dividends per share (p)</t>
  </si>
  <si>
    <t>Debt/Equity</t>
  </si>
  <si>
    <t>Capital Gearing</t>
  </si>
  <si>
    <t>Payments to acquire tangible fixed assets</t>
  </si>
  <si>
    <t xml:space="preserve">*Factors are used to calculate 'vertical' analysis, and represent 100 divided by the year's turnover </t>
  </si>
  <si>
    <t xml:space="preserve">*Factors are used to calculate 'vertical' analysis, and represent 100 divide by the year's total net assets </t>
  </si>
  <si>
    <t xml:space="preserve">*Factors are used to calculate 'vertical' analysis, and represent 100 divided by the net cash inflow from operating activities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</si>
</sst>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#,##0.0"/>
  </numFmts>
  <fonts count="6" x14ac:knownFonts="1">
    <font>
      <sz val="10"/>
      <name val="Arial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  <xf numFmtId="3" fontId="0" fillId="0" borderId="1" xfId="0" applyNumberFormat="1" applyBorder="1"/>
    <xf numFmtId="4" fontId="0" fillId="0" borderId="1" xfId="0" applyNumberFormat="1" applyBorder="1"/>
    <xf numFmtId="0" fontId="0" fillId="0" borderId="1" xfId="0" applyBorder="1"/>
    <xf numFmtId="3" fontId="0" fillId="0" borderId="2" xfId="0" applyNumberFormat="1" applyBorder="1"/>
    <xf numFmtId="4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  <xf numFmtId="4" fontId="2" fillId="0" borderId="0" xfId="0" applyNumberFormat="1" applyFont="1"/>
    <xf numFmtId="0" fontId="3" fillId="0" borderId="0" xfId="0" applyFont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0" xfId="0" applyNumberFormat="1" applyAlignment="1">
      <alignment horizontal="right"/>
    </xf>
    <xf numFmtId="4" fontId="2" fillId="0" borderId="1" xfId="0" applyNumberFormat="1" applyFont="1" applyBorder="1"/>
    <xf numFmtId="4" fontId="4" fillId="0" borderId="0" xfId="0" applyNumberFormat="1" applyFont="1"/>
    <xf numFmtId="0" fontId="4" fillId="0" borderId="0" xfId="0" applyFont="1"/>
    <xf numFmtId="2" fontId="0" fillId="0" borderId="0" xfId="0" applyNumberFormat="1"/>
    <xf numFmtId="4" fontId="4" fillId="0" borderId="1" xfId="0" applyNumberFormat="1" applyFont="1" applyBorder="1"/>
    <xf numFmtId="2" fontId="0" fillId="0" borderId="1" xfId="0" applyNumberFormat="1" applyBorder="1"/>
    <xf numFmtId="3" fontId="0" fillId="0" borderId="8" xfId="0" applyNumberFormat="1" applyBorder="1"/>
    <xf numFmtId="4" fontId="4" fillId="0" borderId="9" xfId="0" applyNumberFormat="1" applyFont="1" applyBorder="1"/>
    <xf numFmtId="4" fontId="2" fillId="0" borderId="10" xfId="0" applyNumberFormat="1" applyFont="1" applyBorder="1"/>
    <xf numFmtId="4" fontId="2" fillId="0" borderId="11" xfId="0" applyNumberFormat="1" applyFon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4" fontId="2" fillId="0" borderId="12" xfId="0" applyNumberFormat="1" applyFont="1" applyBorder="1"/>
    <xf numFmtId="4" fontId="4" fillId="0" borderId="13" xfId="0" applyNumberFormat="1" applyFont="1" applyBorder="1"/>
    <xf numFmtId="2" fontId="0" fillId="0" borderId="2" xfId="0" applyNumberFormat="1" applyBorder="1"/>
    <xf numFmtId="3" fontId="3" fillId="0" borderId="1" xfId="0" applyNumberFormat="1" applyFont="1" applyBorder="1"/>
    <xf numFmtId="3" fontId="3" fillId="0" borderId="1" xfId="0" applyNumberFormat="1" applyFont="1" applyBorder="1" applyAlignment="1">
      <alignment horizontal="right"/>
    </xf>
    <xf numFmtId="3" fontId="3" fillId="0" borderId="14" xfId="0" applyNumberFormat="1" applyFont="1" applyBorder="1"/>
    <xf numFmtId="3" fontId="3" fillId="0" borderId="0" xfId="0" applyNumberFormat="1" applyFont="1"/>
    <xf numFmtId="3" fontId="0" fillId="0" borderId="9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0" fontId="3" fillId="0" borderId="2" xfId="0" applyFont="1" applyBorder="1"/>
    <xf numFmtId="3" fontId="3" fillId="0" borderId="2" xfId="0" applyNumberFormat="1" applyFont="1" applyBorder="1"/>
    <xf numFmtId="4" fontId="2" fillId="0" borderId="0" xfId="0" applyNumberFormat="1" applyFont="1" applyBorder="1"/>
    <xf numFmtId="4" fontId="0" fillId="0" borderId="0" xfId="0" applyNumberFormat="1" applyBorder="1"/>
    <xf numFmtId="3" fontId="0" fillId="0" borderId="0" xfId="0" applyNumberFormat="1" applyBorder="1"/>
    <xf numFmtId="0" fontId="0" fillId="0" borderId="0" xfId="0" applyBorder="1"/>
    <xf numFmtId="3" fontId="0" fillId="0" borderId="15" xfId="0" applyNumberFormat="1" applyBorder="1"/>
    <xf numFmtId="4" fontId="4" fillId="0" borderId="0" xfId="0" applyNumberFormat="1" applyFont="1" applyBorder="1"/>
    <xf numFmtId="4" fontId="0" fillId="0" borderId="16" xfId="0" applyNumberFormat="1" applyBorder="1"/>
    <xf numFmtId="4" fontId="4" fillId="0" borderId="15" xfId="0" applyNumberFormat="1" applyFont="1" applyBorder="1"/>
    <xf numFmtId="4" fontId="0" fillId="0" borderId="17" xfId="0" applyNumberFormat="1" applyBorder="1"/>
    <xf numFmtId="4" fontId="0" fillId="0" borderId="18" xfId="0" applyNumberFormat="1" applyBorder="1"/>
    <xf numFmtId="4" fontId="0" fillId="0" borderId="9" xfId="0" applyNumberFormat="1" applyBorder="1"/>
    <xf numFmtId="4" fontId="0" fillId="0" borderId="10" xfId="0" applyNumberFormat="1" applyBorder="1"/>
    <xf numFmtId="4" fontId="0" fillId="0" borderId="11" xfId="0" applyNumberFormat="1" applyBorder="1"/>
    <xf numFmtId="3" fontId="0" fillId="0" borderId="12" xfId="0" applyNumberFormat="1" applyBorder="1"/>
    <xf numFmtId="3" fontId="0" fillId="0" borderId="13" xfId="0" applyNumberFormat="1" applyBorder="1"/>
    <xf numFmtId="4" fontId="2" fillId="0" borderId="15" xfId="0" applyNumberFormat="1" applyFont="1" applyBorder="1"/>
    <xf numFmtId="4" fontId="2" fillId="0" borderId="13" xfId="0" applyNumberFormat="1" applyFont="1" applyBorder="1"/>
    <xf numFmtId="3" fontId="3" fillId="0" borderId="0" xfId="0" applyNumberFormat="1" applyFont="1" applyBorder="1"/>
    <xf numFmtId="4" fontId="0" fillId="0" borderId="2" xfId="0" applyNumberFormat="1" applyBorder="1"/>
    <xf numFmtId="2" fontId="0" fillId="0" borderId="0" xfId="0" applyNumberFormat="1" applyBorder="1"/>
    <xf numFmtId="3" fontId="0" fillId="0" borderId="14" xfId="0" applyNumberFormat="1" applyBorder="1"/>
    <xf numFmtId="0" fontId="3" fillId="0" borderId="0" xfId="0" applyFont="1" applyBorder="1"/>
    <xf numFmtId="3" fontId="0" fillId="0" borderId="19" xfId="0" applyNumberFormat="1" applyBorder="1"/>
    <xf numFmtId="0" fontId="4" fillId="0" borderId="0" xfId="0" applyFont="1" applyBorder="1"/>
    <xf numFmtId="3" fontId="4" fillId="0" borderId="0" xfId="0" applyNumberFormat="1" applyFont="1" applyBorder="1"/>
    <xf numFmtId="3" fontId="4" fillId="0" borderId="19" xfId="0" applyNumberFormat="1" applyFont="1" applyBorder="1"/>
    <xf numFmtId="0" fontId="4" fillId="0" borderId="0" xfId="0" applyNumberFormat="1" applyFont="1" applyBorder="1"/>
    <xf numFmtId="3" fontId="4" fillId="0" borderId="0" xfId="0" applyNumberFormat="1" applyFont="1" applyBorder="1" applyAlignment="1">
      <alignment horizontal="center" vertical="center"/>
    </xf>
    <xf numFmtId="3" fontId="4" fillId="0" borderId="1" xfId="0" applyNumberFormat="1" applyFont="1" applyBorder="1"/>
    <xf numFmtId="0" fontId="4" fillId="0" borderId="1" xfId="0" applyFont="1" applyBorder="1"/>
    <xf numFmtId="10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right"/>
    </xf>
    <xf numFmtId="4" fontId="4" fillId="0" borderId="0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4" fontId="4" fillId="0" borderId="0" xfId="0" applyNumberFormat="1" applyFont="1" applyBorder="1" applyAlignment="1">
      <alignment horizontal="right" vertical="center"/>
    </xf>
    <xf numFmtId="3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wrapText="1"/>
    </xf>
    <xf numFmtId="172" fontId="4" fillId="0" borderId="0" xfId="0" applyNumberFormat="1" applyFont="1" applyBorder="1"/>
    <xf numFmtId="0" fontId="0" fillId="0" borderId="0" xfId="0" applyAlignment="1">
      <alignment horizontal="center"/>
    </xf>
    <xf numFmtId="10" fontId="4" fillId="0" borderId="0" xfId="0" applyNumberFormat="1" applyFont="1" applyBorder="1" applyAlignment="1">
      <alignment horizontal="right" vertical="center"/>
    </xf>
    <xf numFmtId="3" fontId="4" fillId="0" borderId="0" xfId="0" applyNumberFormat="1" applyFont="1" applyBorder="1" applyAlignment="1">
      <alignment horizontal="center" vertical="center"/>
    </xf>
    <xf numFmtId="4" fontId="4" fillId="0" borderId="0" xfId="0" applyNumberFormat="1" applyFont="1" applyBorder="1" applyAlignment="1">
      <alignment horizontal="right" vertical="center"/>
    </xf>
    <xf numFmtId="4" fontId="4" fillId="0" borderId="0" xfId="0" applyNumberFormat="1" applyFont="1" applyBorder="1" applyAlignment="1">
      <alignment horizontal="left" vertical="center"/>
    </xf>
    <xf numFmtId="4" fontId="4" fillId="0" borderId="0" xfId="0" applyNumberFormat="1" applyFont="1" applyBorder="1" applyAlignment="1">
      <alignment horizontal="center" vertical="center"/>
    </xf>
    <xf numFmtId="172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75" workbookViewId="0"/>
  </sheetViews>
  <sheetFormatPr defaultRowHeight="13.2" x14ac:dyDescent="0.25"/>
  <cols>
    <col min="1" max="1" width="45.6640625" bestFit="1" customWidth="1"/>
    <col min="4" max="4" width="9.109375" style="3" customWidth="1"/>
  </cols>
  <sheetData>
    <row r="1" spans="1:11" x14ac:dyDescent="0.25">
      <c r="A1" t="s">
        <v>33</v>
      </c>
    </row>
    <row r="2" spans="1:11" x14ac:dyDescent="0.25">
      <c r="A2" t="s">
        <v>31</v>
      </c>
      <c r="D2" s="3" t="s">
        <v>0</v>
      </c>
      <c r="E2" s="84" t="s">
        <v>1</v>
      </c>
      <c r="F2" s="84"/>
      <c r="G2" s="84" t="s">
        <v>2</v>
      </c>
      <c r="H2" s="84"/>
      <c r="J2" t="s">
        <v>3</v>
      </c>
    </row>
    <row r="3" spans="1:11" x14ac:dyDescent="0.25">
      <c r="A3" t="s">
        <v>32</v>
      </c>
      <c r="B3" s="12">
        <v>2002</v>
      </c>
      <c r="C3" s="12">
        <v>2001</v>
      </c>
      <c r="E3">
        <v>2002</v>
      </c>
      <c r="F3">
        <v>2001</v>
      </c>
      <c r="G3">
        <v>2002</v>
      </c>
      <c r="H3">
        <v>2001</v>
      </c>
      <c r="J3">
        <v>2002</v>
      </c>
      <c r="K3">
        <v>2001</v>
      </c>
    </row>
    <row r="4" spans="1:11" x14ac:dyDescent="0.25">
      <c r="B4" s="2" t="s">
        <v>57</v>
      </c>
      <c r="C4" s="2" t="s">
        <v>57</v>
      </c>
      <c r="D4" s="8" t="s">
        <v>16</v>
      </c>
      <c r="E4" s="8" t="s">
        <v>16</v>
      </c>
      <c r="F4" s="8" t="s">
        <v>16</v>
      </c>
    </row>
    <row r="5" spans="1:11" x14ac:dyDescent="0.25">
      <c r="A5" t="s">
        <v>4</v>
      </c>
      <c r="B5" s="1">
        <v>53109</v>
      </c>
      <c r="C5" s="1">
        <v>43825</v>
      </c>
      <c r="D5" s="11">
        <f>SUM(B5-C5)/C5*100</f>
        <v>21.184255561893899</v>
      </c>
      <c r="E5">
        <f>SUM(B5*J5)</f>
        <v>100</v>
      </c>
      <c r="F5">
        <f>SUM(C5*K5)</f>
        <v>100</v>
      </c>
      <c r="G5" s="1">
        <f>SUM(H5)+(B5-C5)/C5*100</f>
        <v>121.18425556189391</v>
      </c>
      <c r="H5">
        <v>100</v>
      </c>
      <c r="J5">
        <f>SUM(100/B5)</f>
        <v>1.8829200323862245E-3</v>
      </c>
      <c r="K5">
        <f>SUM(100/C5)</f>
        <v>2.2818026240730175E-3</v>
      </c>
    </row>
    <row r="6" spans="1:11" x14ac:dyDescent="0.25">
      <c r="A6" t="s">
        <v>94</v>
      </c>
      <c r="B6" s="4">
        <v>-28054</v>
      </c>
      <c r="C6" s="4">
        <v>-23132</v>
      </c>
      <c r="D6" s="19">
        <f t="shared" ref="D6:D18" si="0">SUM(B6-C6)/C6*100</f>
        <v>21.277883451495764</v>
      </c>
      <c r="E6" s="5">
        <f t="shared" ref="E6:F18" si="1">SUM(B6*J6)</f>
        <v>-52.823438588563143</v>
      </c>
      <c r="F6" s="5">
        <f t="shared" si="1"/>
        <v>-52.782658300057044</v>
      </c>
      <c r="G6" s="4">
        <f t="shared" ref="G6:G18" si="2">SUM(H6)+(B6-C6)/C6*100</f>
        <v>121.27788345149577</v>
      </c>
      <c r="H6" s="6">
        <v>100</v>
      </c>
      <c r="J6">
        <v>1.8829200323862245E-3</v>
      </c>
      <c r="K6">
        <v>2.2818026240730175E-3</v>
      </c>
    </row>
    <row r="7" spans="1:11" x14ac:dyDescent="0.25">
      <c r="A7" t="s">
        <v>5</v>
      </c>
      <c r="B7" s="1">
        <v>25055</v>
      </c>
      <c r="C7" s="1">
        <v>20693</v>
      </c>
      <c r="D7" s="11">
        <f t="shared" si="0"/>
        <v>21.079592132605228</v>
      </c>
      <c r="E7" s="3">
        <f t="shared" si="1"/>
        <v>47.176561411436857</v>
      </c>
      <c r="F7" s="3">
        <f t="shared" si="1"/>
        <v>47.217341699942949</v>
      </c>
      <c r="G7" s="1">
        <f t="shared" si="2"/>
        <v>121.07959213260523</v>
      </c>
      <c r="H7">
        <v>100</v>
      </c>
      <c r="J7">
        <v>1.8829200323862245E-3</v>
      </c>
      <c r="K7">
        <v>2.2818026240730175E-3</v>
      </c>
    </row>
    <row r="8" spans="1:11" x14ac:dyDescent="0.25">
      <c r="A8" t="s">
        <v>6</v>
      </c>
      <c r="B8" s="1">
        <v>-8663</v>
      </c>
      <c r="C8">
        <v>-7150</v>
      </c>
      <c r="D8" s="11">
        <f t="shared" si="0"/>
        <v>21.160839160839163</v>
      </c>
      <c r="E8" s="3">
        <f t="shared" si="1"/>
        <v>-16.311736240561864</v>
      </c>
      <c r="F8" s="3">
        <f t="shared" si="1"/>
        <v>-16.314888762122074</v>
      </c>
      <c r="G8" s="1">
        <f t="shared" si="2"/>
        <v>121.16083916083916</v>
      </c>
      <c r="H8">
        <v>100</v>
      </c>
      <c r="J8">
        <v>1.8829200323862245E-3</v>
      </c>
      <c r="K8">
        <v>2.2818026240730175E-3</v>
      </c>
    </row>
    <row r="9" spans="1:11" x14ac:dyDescent="0.25">
      <c r="A9" t="s">
        <v>7</v>
      </c>
      <c r="B9" s="1">
        <v>-11813</v>
      </c>
      <c r="C9" s="1">
        <v>-10230</v>
      </c>
      <c r="D9" s="3">
        <f t="shared" si="0"/>
        <v>15.474095796676442</v>
      </c>
      <c r="E9" s="3">
        <f t="shared" si="1"/>
        <v>-22.242934342578469</v>
      </c>
      <c r="F9" s="3">
        <f t="shared" si="1"/>
        <v>-23.34284084426697</v>
      </c>
      <c r="G9" s="1">
        <f t="shared" si="2"/>
        <v>115.47409579667644</v>
      </c>
      <c r="H9">
        <v>100</v>
      </c>
      <c r="J9">
        <v>1.8829200323862245E-3</v>
      </c>
      <c r="K9">
        <v>2.2818026240730175E-3</v>
      </c>
    </row>
    <row r="10" spans="1:11" x14ac:dyDescent="0.25">
      <c r="A10" t="s">
        <v>8</v>
      </c>
      <c r="B10" s="6">
        <v>-16</v>
      </c>
      <c r="C10" s="6">
        <v>-99</v>
      </c>
      <c r="D10" s="19">
        <f t="shared" si="0"/>
        <v>-83.838383838383834</v>
      </c>
      <c r="E10" s="5">
        <f t="shared" si="1"/>
        <v>-3.0126720518179592E-2</v>
      </c>
      <c r="F10" s="5">
        <f t="shared" si="1"/>
        <v>-0.22589845978322873</v>
      </c>
      <c r="G10" s="4">
        <f t="shared" si="2"/>
        <v>16.161616161616166</v>
      </c>
      <c r="H10" s="6">
        <v>100</v>
      </c>
      <c r="J10">
        <v>1.8829200323862245E-3</v>
      </c>
      <c r="K10">
        <v>2.2818026240730175E-3</v>
      </c>
    </row>
    <row r="11" spans="1:11" x14ac:dyDescent="0.25">
      <c r="A11" t="s">
        <v>9</v>
      </c>
      <c r="B11" s="1">
        <v>4563</v>
      </c>
      <c r="C11" s="1">
        <v>3214</v>
      </c>
      <c r="D11" s="11">
        <f t="shared" si="0"/>
        <v>41.972619788425632</v>
      </c>
      <c r="E11" s="3">
        <f t="shared" si="1"/>
        <v>8.5917641077783422</v>
      </c>
      <c r="F11" s="3">
        <f t="shared" si="1"/>
        <v>7.3337136337706781</v>
      </c>
      <c r="G11" s="1">
        <f t="shared" si="2"/>
        <v>141.97261978842562</v>
      </c>
      <c r="H11">
        <v>100</v>
      </c>
      <c r="J11">
        <v>1.8829200323862245E-3</v>
      </c>
      <c r="K11">
        <v>2.2818026240730175E-3</v>
      </c>
    </row>
    <row r="12" spans="1:11" x14ac:dyDescent="0.25">
      <c r="A12" t="s">
        <v>10</v>
      </c>
      <c r="B12">
        <v>50</v>
      </c>
      <c r="C12">
        <v>78</v>
      </c>
      <c r="D12" s="11">
        <f t="shared" si="0"/>
        <v>-35.897435897435898</v>
      </c>
      <c r="E12" s="3">
        <f t="shared" si="1"/>
        <v>9.414600161931122E-2</v>
      </c>
      <c r="F12" s="3">
        <f t="shared" si="1"/>
        <v>0.17798060467769536</v>
      </c>
      <c r="G12" s="1">
        <f t="shared" si="2"/>
        <v>64.102564102564102</v>
      </c>
      <c r="H12">
        <v>100</v>
      </c>
      <c r="J12">
        <v>1.8829200323862245E-3</v>
      </c>
      <c r="K12">
        <v>2.2818026240730175E-3</v>
      </c>
    </row>
    <row r="13" spans="1:11" x14ac:dyDescent="0.25">
      <c r="A13" t="s">
        <v>11</v>
      </c>
      <c r="B13" s="6">
        <v>-374</v>
      </c>
      <c r="C13" s="6">
        <v>-430</v>
      </c>
      <c r="D13" s="5">
        <f t="shared" si="0"/>
        <v>-13.023255813953488</v>
      </c>
      <c r="E13" s="5">
        <f t="shared" si="1"/>
        <v>-0.70421209211244795</v>
      </c>
      <c r="F13" s="5">
        <f t="shared" si="1"/>
        <v>-0.98117512835139753</v>
      </c>
      <c r="G13" s="4">
        <f t="shared" si="2"/>
        <v>86.976744186046517</v>
      </c>
      <c r="H13" s="6">
        <v>100</v>
      </c>
      <c r="J13">
        <v>1.8829200323862245E-3</v>
      </c>
      <c r="K13">
        <v>2.2818026240730175E-3</v>
      </c>
    </row>
    <row r="14" spans="1:11" x14ac:dyDescent="0.25">
      <c r="A14" t="s">
        <v>12</v>
      </c>
      <c r="B14" s="1">
        <v>4239</v>
      </c>
      <c r="C14" s="1">
        <v>2862</v>
      </c>
      <c r="D14" s="11">
        <f t="shared" si="0"/>
        <v>48.113207547169814</v>
      </c>
      <c r="E14" s="3">
        <f t="shared" si="1"/>
        <v>7.9816980172852059</v>
      </c>
      <c r="F14" s="3">
        <f t="shared" si="1"/>
        <v>6.5305191100969759</v>
      </c>
      <c r="G14" s="1">
        <f t="shared" si="2"/>
        <v>148.11320754716982</v>
      </c>
      <c r="H14">
        <v>100</v>
      </c>
      <c r="J14">
        <v>1.8829200323862245E-3</v>
      </c>
      <c r="K14">
        <v>2.2818026240730175E-3</v>
      </c>
    </row>
    <row r="15" spans="1:11" x14ac:dyDescent="0.25">
      <c r="A15" t="s">
        <v>13</v>
      </c>
      <c r="B15" s="4">
        <v>-1404</v>
      </c>
      <c r="C15" s="6">
        <v>-858</v>
      </c>
      <c r="D15" s="19">
        <f t="shared" si="0"/>
        <v>63.636363636363633</v>
      </c>
      <c r="E15" s="5">
        <f t="shared" si="1"/>
        <v>-2.6436197254702591</v>
      </c>
      <c r="F15" s="5">
        <f t="shared" si="1"/>
        <v>-1.9577866514546491</v>
      </c>
      <c r="G15" s="4">
        <f t="shared" si="2"/>
        <v>163.63636363636363</v>
      </c>
      <c r="H15" s="6">
        <v>100</v>
      </c>
      <c r="J15">
        <v>1.8829200323862245E-3</v>
      </c>
      <c r="K15">
        <v>2.2818026240730175E-3</v>
      </c>
    </row>
    <row r="16" spans="1:11" x14ac:dyDescent="0.25">
      <c r="A16" t="s">
        <v>14</v>
      </c>
      <c r="B16" s="1">
        <v>2835</v>
      </c>
      <c r="C16" s="1">
        <v>2004</v>
      </c>
      <c r="D16" s="11">
        <f t="shared" si="0"/>
        <v>41.467065868263475</v>
      </c>
      <c r="E16" s="3">
        <f t="shared" si="1"/>
        <v>5.3380782918149468</v>
      </c>
      <c r="F16" s="3">
        <f t="shared" si="1"/>
        <v>4.572732458642327</v>
      </c>
      <c r="G16" s="1">
        <f t="shared" si="2"/>
        <v>141.46706586826349</v>
      </c>
      <c r="H16">
        <v>100</v>
      </c>
      <c r="J16">
        <v>1.8829200323862245E-3</v>
      </c>
      <c r="K16">
        <v>2.2818026240730175E-3</v>
      </c>
    </row>
    <row r="17" spans="1:11" x14ac:dyDescent="0.25">
      <c r="A17" t="s">
        <v>131</v>
      </c>
      <c r="B17" s="1">
        <v>-1018</v>
      </c>
      <c r="C17">
        <v>-668</v>
      </c>
      <c r="D17" s="19">
        <f t="shared" si="0"/>
        <v>52.395209580838319</v>
      </c>
      <c r="E17" s="5">
        <f t="shared" si="1"/>
        <v>-1.9168125929691766</v>
      </c>
      <c r="F17" s="5">
        <f t="shared" si="1"/>
        <v>-1.5242441528807757</v>
      </c>
      <c r="G17" s="4">
        <f t="shared" si="2"/>
        <v>152.39520958083833</v>
      </c>
      <c r="H17" s="6">
        <v>100</v>
      </c>
      <c r="J17">
        <v>1.8829200323862245E-3</v>
      </c>
      <c r="K17">
        <v>2.2818026240730175E-3</v>
      </c>
    </row>
    <row r="18" spans="1:11" ht="13.8" thickBot="1" x14ac:dyDescent="0.3">
      <c r="A18" t="s">
        <v>15</v>
      </c>
      <c r="B18" s="7">
        <v>1817</v>
      </c>
      <c r="C18" s="7">
        <v>1336</v>
      </c>
      <c r="D18" s="11">
        <f t="shared" si="0"/>
        <v>36.00299401197605</v>
      </c>
      <c r="E18" s="3">
        <f t="shared" si="1"/>
        <v>3.4212656988457701</v>
      </c>
      <c r="F18" s="3">
        <f t="shared" si="1"/>
        <v>3.0484883057615515</v>
      </c>
      <c r="G18" s="1">
        <f t="shared" si="2"/>
        <v>136.00299401197606</v>
      </c>
      <c r="H18">
        <v>100</v>
      </c>
      <c r="J18">
        <v>1.8829200323862245E-3</v>
      </c>
      <c r="K18">
        <v>2.2818026240730175E-3</v>
      </c>
    </row>
    <row r="19" spans="1:11" ht="13.8" thickTop="1" x14ac:dyDescent="0.25"/>
    <row r="20" spans="1:11" x14ac:dyDescent="0.25">
      <c r="A20" t="s">
        <v>95</v>
      </c>
    </row>
    <row r="21" spans="1:11" x14ac:dyDescent="0.25">
      <c r="A21" t="s">
        <v>132</v>
      </c>
      <c r="B21">
        <v>2</v>
      </c>
      <c r="C21">
        <v>1.33</v>
      </c>
    </row>
    <row r="23" spans="1:11" x14ac:dyDescent="0.25">
      <c r="A23" t="s">
        <v>136</v>
      </c>
    </row>
    <row r="25" spans="1:11" x14ac:dyDescent="0.25">
      <c r="A25" s="10" t="s">
        <v>18</v>
      </c>
    </row>
    <row r="27" spans="1:11" x14ac:dyDescent="0.25">
      <c r="A27" s="9" t="s">
        <v>17</v>
      </c>
    </row>
  </sheetData>
  <mergeCells count="2">
    <mergeCell ref="E2:F2"/>
    <mergeCell ref="G2:H2"/>
  </mergeCells>
  <phoneticPr fontId="5" type="noConversion"/>
  <pageMargins left="0.75" right="0.75" top="1" bottom="1" header="0.5" footer="0.5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="75" workbookViewId="0"/>
  </sheetViews>
  <sheetFormatPr defaultRowHeight="13.2" x14ac:dyDescent="0.25"/>
  <cols>
    <col min="1" max="1" width="36.44140625" customWidth="1"/>
  </cols>
  <sheetData>
    <row r="1" spans="1:11" x14ac:dyDescent="0.25">
      <c r="A1" t="s">
        <v>33</v>
      </c>
      <c r="D1" s="3" t="s">
        <v>0</v>
      </c>
      <c r="E1" s="84" t="s">
        <v>1</v>
      </c>
      <c r="F1" s="84"/>
      <c r="G1" s="84" t="s">
        <v>2</v>
      </c>
      <c r="H1" s="84"/>
      <c r="J1" t="s">
        <v>3</v>
      </c>
    </row>
    <row r="2" spans="1:11" x14ac:dyDescent="0.25">
      <c r="A2" t="s">
        <v>34</v>
      </c>
      <c r="B2" s="12">
        <v>2002</v>
      </c>
      <c r="C2" s="12">
        <v>2001</v>
      </c>
      <c r="D2" s="3"/>
      <c r="E2">
        <v>2002</v>
      </c>
      <c r="F2">
        <v>2001</v>
      </c>
      <c r="G2">
        <v>2002</v>
      </c>
      <c r="H2">
        <v>2001</v>
      </c>
      <c r="J2">
        <v>2002</v>
      </c>
      <c r="K2">
        <v>2001</v>
      </c>
    </row>
    <row r="3" spans="1:11" x14ac:dyDescent="0.25">
      <c r="B3" s="2" t="s">
        <v>57</v>
      </c>
      <c r="C3" s="2" t="s">
        <v>57</v>
      </c>
      <c r="D3" s="8" t="s">
        <v>16</v>
      </c>
      <c r="E3" s="8" t="s">
        <v>16</v>
      </c>
      <c r="F3" s="8" t="s">
        <v>16</v>
      </c>
    </row>
    <row r="4" spans="1:11" x14ac:dyDescent="0.25">
      <c r="A4" s="12" t="s">
        <v>19</v>
      </c>
    </row>
    <row r="5" spans="1:11" x14ac:dyDescent="0.25">
      <c r="A5" t="s">
        <v>21</v>
      </c>
      <c r="B5" s="1">
        <v>2386</v>
      </c>
      <c r="C5" s="1">
        <v>2484</v>
      </c>
      <c r="D5" s="20">
        <f>SUM(B5-C5)/C5*100</f>
        <v>-3.9452495974235107</v>
      </c>
      <c r="E5" s="22">
        <f>SUM(B5*J5)</f>
        <v>20.391419536791727</v>
      </c>
      <c r="F5" s="22">
        <f>SUM(C5*K5)</f>
        <v>25.880391748280893</v>
      </c>
      <c r="G5" s="1">
        <f>SUM(H5)+(B5-C5)/C5*100</f>
        <v>96.054750402576488</v>
      </c>
      <c r="H5">
        <v>100</v>
      </c>
      <c r="J5">
        <f>SUM(100/B22)</f>
        <v>8.5462780958892402E-3</v>
      </c>
      <c r="K5">
        <f>SUM(100/C22)</f>
        <v>1.0418837257762034E-2</v>
      </c>
    </row>
    <row r="6" spans="1:11" x14ac:dyDescent="0.25">
      <c r="A6" t="s">
        <v>20</v>
      </c>
      <c r="B6" s="1">
        <v>13685</v>
      </c>
      <c r="C6" s="1">
        <v>12181</v>
      </c>
      <c r="D6" s="20">
        <f t="shared" ref="D6:D19" si="0">SUM(B6-C6)/C6*100</f>
        <v>12.347097939413841</v>
      </c>
      <c r="E6" s="22">
        <f t="shared" ref="E6:F19" si="1">SUM(B6*J6)</f>
        <v>116.95581574224425</v>
      </c>
      <c r="F6" s="22">
        <f t="shared" si="1"/>
        <v>126.91185663679934</v>
      </c>
      <c r="G6" s="1">
        <f t="shared" ref="G6:G19" si="2">SUM(H6)+(B6-C6)/C6*100</f>
        <v>112.34709793941384</v>
      </c>
      <c r="H6">
        <v>100</v>
      </c>
      <c r="J6">
        <v>8.5462780958892402E-3</v>
      </c>
      <c r="K6">
        <v>1.0418837257762034E-2</v>
      </c>
    </row>
    <row r="7" spans="1:11" x14ac:dyDescent="0.25">
      <c r="A7" t="s">
        <v>22</v>
      </c>
      <c r="B7" s="6">
        <v>307</v>
      </c>
      <c r="C7" s="6">
        <v>277</v>
      </c>
      <c r="D7" s="23">
        <f t="shared" si="0"/>
        <v>10.830324909747292</v>
      </c>
      <c r="E7" s="24">
        <f t="shared" si="1"/>
        <v>2.6237073754379967</v>
      </c>
      <c r="F7" s="24">
        <f t="shared" si="1"/>
        <v>2.8860179204000835</v>
      </c>
      <c r="G7" s="1">
        <f t="shared" si="2"/>
        <v>110.83032490974729</v>
      </c>
      <c r="H7">
        <v>100</v>
      </c>
      <c r="J7">
        <v>8.5462780958892402E-3</v>
      </c>
      <c r="K7">
        <v>1.0418837257762034E-2</v>
      </c>
    </row>
    <row r="8" spans="1:11" x14ac:dyDescent="0.25">
      <c r="B8" s="64">
        <v>16378</v>
      </c>
      <c r="C8" s="64">
        <v>14942</v>
      </c>
      <c r="D8" s="20">
        <f t="shared" si="0"/>
        <v>9.6104939097845001</v>
      </c>
      <c r="E8" s="22">
        <f t="shared" si="1"/>
        <v>139.97094265447399</v>
      </c>
      <c r="F8" s="22">
        <f t="shared" si="1"/>
        <v>155.67826630548032</v>
      </c>
      <c r="G8" s="1">
        <f t="shared" si="2"/>
        <v>109.61049390978449</v>
      </c>
      <c r="H8">
        <v>100</v>
      </c>
      <c r="J8">
        <v>8.5462780958892402E-3</v>
      </c>
      <c r="K8">
        <v>1.0418837257762034E-2</v>
      </c>
    </row>
    <row r="9" spans="1:11" ht="13.8" thickBot="1" x14ac:dyDescent="0.3">
      <c r="A9" s="12" t="s">
        <v>23</v>
      </c>
      <c r="D9" s="20"/>
      <c r="E9" s="22"/>
      <c r="F9" s="22"/>
      <c r="G9" s="1"/>
    </row>
    <row r="10" spans="1:11" x14ac:dyDescent="0.25">
      <c r="A10" t="s">
        <v>24</v>
      </c>
      <c r="B10" s="13">
        <v>1411</v>
      </c>
      <c r="C10" s="16">
        <v>1260</v>
      </c>
      <c r="D10" s="26">
        <f t="shared" si="0"/>
        <v>11.984126984126984</v>
      </c>
      <c r="E10" s="29">
        <f t="shared" si="1"/>
        <v>12.058798393299718</v>
      </c>
      <c r="F10" s="29">
        <f t="shared" si="1"/>
        <v>13.127734944780164</v>
      </c>
      <c r="G10" s="1">
        <f t="shared" si="2"/>
        <v>111.98412698412699</v>
      </c>
      <c r="H10">
        <v>100</v>
      </c>
      <c r="J10">
        <v>8.5462780958892402E-3</v>
      </c>
      <c r="K10">
        <v>1.0418837257762034E-2</v>
      </c>
    </row>
    <row r="11" spans="1:11" x14ac:dyDescent="0.25">
      <c r="A11" t="s">
        <v>88</v>
      </c>
      <c r="B11" s="14">
        <v>8572</v>
      </c>
      <c r="C11" s="25">
        <v>6665</v>
      </c>
      <c r="D11" s="27">
        <f t="shared" si="0"/>
        <v>28.612153038259564</v>
      </c>
      <c r="E11" s="30">
        <f t="shared" si="1"/>
        <v>73.258695837962563</v>
      </c>
      <c r="F11" s="30">
        <f t="shared" si="1"/>
        <v>69.441550322983957</v>
      </c>
      <c r="G11" s="1">
        <f t="shared" si="2"/>
        <v>128.61215303825958</v>
      </c>
      <c r="H11">
        <v>100</v>
      </c>
      <c r="J11">
        <v>8.5462780958892402E-3</v>
      </c>
      <c r="K11">
        <v>1.0418837257762034E-2</v>
      </c>
    </row>
    <row r="12" spans="1:11" x14ac:dyDescent="0.25">
      <c r="A12" t="s">
        <v>89</v>
      </c>
      <c r="B12" s="14">
        <v>2130</v>
      </c>
      <c r="C12" s="25">
        <v>1756</v>
      </c>
      <c r="D12" s="27">
        <f t="shared" si="0"/>
        <v>21.298405466970387</v>
      </c>
      <c r="E12" s="30">
        <f t="shared" si="1"/>
        <v>18.20357234424408</v>
      </c>
      <c r="F12" s="30">
        <f t="shared" si="1"/>
        <v>18.295478224630131</v>
      </c>
      <c r="G12" s="1">
        <f t="shared" si="2"/>
        <v>121.29840546697039</v>
      </c>
      <c r="H12">
        <v>100</v>
      </c>
      <c r="J12">
        <v>8.5462780958892402E-3</v>
      </c>
      <c r="K12">
        <v>1.0418837257762034E-2</v>
      </c>
    </row>
    <row r="13" spans="1:11" ht="13.8" thickBot="1" x14ac:dyDescent="0.3">
      <c r="A13" t="s">
        <v>25</v>
      </c>
      <c r="B13" s="15">
        <v>3885</v>
      </c>
      <c r="C13" s="17">
        <v>3231</v>
      </c>
      <c r="D13" s="28">
        <f t="shared" si="0"/>
        <v>20.2414113277623</v>
      </c>
      <c r="E13" s="31">
        <f t="shared" si="1"/>
        <v>33.202290402529698</v>
      </c>
      <c r="F13" s="31">
        <f t="shared" si="1"/>
        <v>33.66326317982913</v>
      </c>
      <c r="G13" s="1">
        <f t="shared" si="2"/>
        <v>120.24141132776231</v>
      </c>
      <c r="H13">
        <v>100</v>
      </c>
      <c r="J13">
        <v>8.5462780958892402E-3</v>
      </c>
      <c r="K13">
        <v>1.0418837257762034E-2</v>
      </c>
    </row>
    <row r="14" spans="1:11" x14ac:dyDescent="0.25">
      <c r="B14" s="1">
        <f>SUM(B10:B13)</f>
        <v>15998</v>
      </c>
      <c r="C14" s="1">
        <f>SUM(C10:C13)</f>
        <v>12912</v>
      </c>
      <c r="D14" s="11">
        <f t="shared" si="0"/>
        <v>23.900247831474598</v>
      </c>
      <c r="E14" s="22">
        <f t="shared" si="1"/>
        <v>136.72335697803607</v>
      </c>
      <c r="F14" s="22">
        <f t="shared" si="1"/>
        <v>134.52802667222338</v>
      </c>
      <c r="G14" s="1">
        <f t="shared" si="2"/>
        <v>123.9002478314746</v>
      </c>
      <c r="H14">
        <v>100</v>
      </c>
      <c r="J14">
        <v>8.5462780958892402E-3</v>
      </c>
      <c r="K14">
        <v>1.0418837257762034E-2</v>
      </c>
    </row>
    <row r="15" spans="1:11" x14ac:dyDescent="0.25">
      <c r="A15" s="12"/>
      <c r="B15" s="1"/>
      <c r="C15" s="1"/>
      <c r="D15" s="49"/>
      <c r="E15" s="63"/>
      <c r="F15" s="63"/>
      <c r="G15" s="1"/>
    </row>
    <row r="16" spans="1:11" x14ac:dyDescent="0.25">
      <c r="A16" t="s">
        <v>92</v>
      </c>
      <c r="B16" s="4">
        <v>-12919</v>
      </c>
      <c r="C16" s="4">
        <v>-10203</v>
      </c>
      <c r="D16" s="44">
        <f t="shared" si="0"/>
        <v>26.619621679898071</v>
      </c>
      <c r="E16" s="63">
        <f t="shared" si="1"/>
        <v>-110.40936672079309</v>
      </c>
      <c r="F16" s="63">
        <f t="shared" si="1"/>
        <v>-106.30339654094604</v>
      </c>
      <c r="G16" s="1">
        <f t="shared" si="2"/>
        <v>126.61962167989807</v>
      </c>
      <c r="H16">
        <v>100</v>
      </c>
      <c r="J16">
        <v>8.5462780958892402E-3</v>
      </c>
      <c r="K16">
        <v>1.0418837257762034E-2</v>
      </c>
    </row>
    <row r="17" spans="1:11" x14ac:dyDescent="0.25">
      <c r="A17" s="12" t="s">
        <v>59</v>
      </c>
      <c r="B17" s="64">
        <f>SUM(B14:B16)</f>
        <v>3079</v>
      </c>
      <c r="C17" s="64">
        <f>SUM(C14:C16)</f>
        <v>2709</v>
      </c>
      <c r="D17" s="49">
        <f>SUM(B17-C17)/C17*100</f>
        <v>13.658176448874123</v>
      </c>
      <c r="E17" s="63">
        <f>SUM(B17*J17)</f>
        <v>26.31399025724297</v>
      </c>
      <c r="F17" s="63">
        <f>SUM(C17*K17)</f>
        <v>28.224630131277351</v>
      </c>
      <c r="G17" s="1">
        <f>SUM(H17)+(B17-C17)/C17*100</f>
        <v>113.65817644887412</v>
      </c>
      <c r="H17">
        <v>100</v>
      </c>
      <c r="J17">
        <v>8.5462780958892402E-3</v>
      </c>
      <c r="K17">
        <v>1.0418837257762034E-2</v>
      </c>
    </row>
    <row r="18" spans="1:11" x14ac:dyDescent="0.25">
      <c r="A18" s="12" t="s">
        <v>60</v>
      </c>
      <c r="B18" s="46">
        <f>SUM(B8+B17)</f>
        <v>19457</v>
      </c>
      <c r="C18" s="46">
        <f>SUM(C8+C17)</f>
        <v>17651</v>
      </c>
      <c r="D18" s="49">
        <f>SUM(B18-C18)/C18*100</f>
        <v>10.231714917001868</v>
      </c>
      <c r="E18" s="63">
        <f>SUM(B18*J18)</f>
        <v>166.28493291171694</v>
      </c>
      <c r="F18" s="63">
        <f>SUM(C18*K18)</f>
        <v>183.90289643675766</v>
      </c>
      <c r="G18" s="1">
        <f>SUM(H18)+(B18-C18)/C18*100</f>
        <v>110.23171491700187</v>
      </c>
      <c r="H18">
        <v>100</v>
      </c>
      <c r="J18">
        <v>8.5462780958892402E-3</v>
      </c>
      <c r="K18">
        <v>1.0418837257762034E-2</v>
      </c>
    </row>
    <row r="19" spans="1:11" x14ac:dyDescent="0.25">
      <c r="A19" t="s">
        <v>26</v>
      </c>
      <c r="B19" s="46">
        <v>-7152</v>
      </c>
      <c r="C19" s="46">
        <v>-7632</v>
      </c>
      <c r="D19" s="49">
        <f t="shared" si="0"/>
        <v>-6.2893081761006293</v>
      </c>
      <c r="E19" s="63">
        <f t="shared" si="1"/>
        <v>-61.122980941799845</v>
      </c>
      <c r="F19" s="63">
        <f t="shared" si="1"/>
        <v>-79.516565951239841</v>
      </c>
      <c r="G19" s="1">
        <f t="shared" si="2"/>
        <v>93.710691823899367</v>
      </c>
      <c r="H19">
        <v>100</v>
      </c>
      <c r="J19">
        <v>8.5462780958892402E-3</v>
      </c>
      <c r="K19">
        <v>1.0418837257762034E-2</v>
      </c>
    </row>
    <row r="20" spans="1:11" x14ac:dyDescent="0.25">
      <c r="A20" s="12" t="s">
        <v>27</v>
      </c>
      <c r="B20" s="1">
        <v>-604</v>
      </c>
      <c r="C20" s="1">
        <v>-421</v>
      </c>
      <c r="D20" s="11">
        <f t="shared" ref="D20:D28" si="3">SUM(B20-C20)/C20*100</f>
        <v>43.467933491686459</v>
      </c>
      <c r="E20" s="22">
        <f t="shared" ref="E20:E28" si="4">SUM(B20*J20)</f>
        <v>-5.1619519699171015</v>
      </c>
      <c r="F20" s="22">
        <f t="shared" ref="F20:F28" si="5">SUM(C20*K20)</f>
        <v>-4.3863304855178162</v>
      </c>
      <c r="G20" s="1">
        <f t="shared" ref="G20:G28" si="6">SUM(H20)+(B20-C20)/C20*100</f>
        <v>143.46793349168647</v>
      </c>
      <c r="H20">
        <v>100</v>
      </c>
      <c r="J20">
        <v>8.5462780958892402E-3</v>
      </c>
      <c r="K20">
        <v>1.0418837257762034E-2</v>
      </c>
    </row>
    <row r="21" spans="1:11" x14ac:dyDescent="0.25">
      <c r="B21" s="1"/>
      <c r="C21" s="1"/>
      <c r="D21" s="20"/>
      <c r="E21" s="22"/>
      <c r="F21" s="22"/>
      <c r="G21" s="1"/>
      <c r="J21">
        <v>8.5462780958892402E-3</v>
      </c>
      <c r="K21">
        <v>1.0418837257762034E-2</v>
      </c>
    </row>
    <row r="22" spans="1:11" ht="13.8" thickBot="1" x14ac:dyDescent="0.3">
      <c r="A22" s="12" t="s">
        <v>111</v>
      </c>
      <c r="B22" s="7">
        <v>11701</v>
      </c>
      <c r="C22" s="7">
        <v>9598</v>
      </c>
      <c r="D22" s="11">
        <f t="shared" si="3"/>
        <v>21.910814753073556</v>
      </c>
      <c r="E22" s="34">
        <f t="shared" si="4"/>
        <v>100</v>
      </c>
      <c r="F22" s="34">
        <f t="shared" si="5"/>
        <v>100</v>
      </c>
      <c r="G22" s="1">
        <f t="shared" si="6"/>
        <v>121.91081475307355</v>
      </c>
      <c r="H22">
        <v>100</v>
      </c>
      <c r="J22">
        <v>8.5462780958892402E-3</v>
      </c>
      <c r="K22">
        <v>1.0418837257762034E-2</v>
      </c>
    </row>
    <row r="23" spans="1:11" ht="13.8" thickTop="1" x14ac:dyDescent="0.25">
      <c r="B23" s="1"/>
      <c r="C23" s="1"/>
      <c r="D23" s="20"/>
      <c r="E23" s="22"/>
      <c r="F23" s="22"/>
      <c r="G23" s="1"/>
    </row>
    <row r="24" spans="1:11" x14ac:dyDescent="0.25">
      <c r="A24" s="12" t="s">
        <v>28</v>
      </c>
      <c r="B24" s="1"/>
      <c r="C24" s="1"/>
      <c r="D24" s="20"/>
      <c r="E24" s="22"/>
      <c r="F24" s="22"/>
      <c r="G24" s="1"/>
    </row>
    <row r="25" spans="1:11" x14ac:dyDescent="0.25">
      <c r="A25" t="s">
        <v>129</v>
      </c>
      <c r="B25" s="1">
        <v>2546</v>
      </c>
      <c r="C25" s="1">
        <v>2518</v>
      </c>
      <c r="D25" s="20">
        <f t="shared" si="3"/>
        <v>1.1119936457505957</v>
      </c>
      <c r="E25" s="22">
        <f t="shared" si="4"/>
        <v>21.758824032134005</v>
      </c>
      <c r="F25" s="22">
        <f t="shared" si="5"/>
        <v>26.234632215044801</v>
      </c>
      <c r="G25" s="1">
        <f t="shared" si="6"/>
        <v>101.1119936457506</v>
      </c>
      <c r="H25">
        <v>100</v>
      </c>
      <c r="J25">
        <v>8.5462780958892402E-3</v>
      </c>
      <c r="K25">
        <v>1.0418837257762034E-2</v>
      </c>
    </row>
    <row r="26" spans="1:11" x14ac:dyDescent="0.25">
      <c r="A26" t="s">
        <v>29</v>
      </c>
      <c r="B26" s="1">
        <v>2395</v>
      </c>
      <c r="C26" s="1">
        <v>2192</v>
      </c>
      <c r="D26" s="20">
        <f t="shared" si="3"/>
        <v>9.2609489051094904</v>
      </c>
      <c r="E26" s="22">
        <f t="shared" si="4"/>
        <v>20.46833603965473</v>
      </c>
      <c r="F26" s="22">
        <f t="shared" si="5"/>
        <v>22.838091269014377</v>
      </c>
      <c r="G26" s="1">
        <f t="shared" si="6"/>
        <v>109.26094890510949</v>
      </c>
      <c r="H26">
        <v>100</v>
      </c>
      <c r="J26">
        <v>8.5462780958892402E-3</v>
      </c>
      <c r="K26">
        <v>1.0418837257762034E-2</v>
      </c>
    </row>
    <row r="27" spans="1:11" x14ac:dyDescent="0.25">
      <c r="A27" t="s">
        <v>30</v>
      </c>
      <c r="B27" s="18">
        <v>6760</v>
      </c>
      <c r="C27" s="1">
        <v>4888</v>
      </c>
      <c r="D27" s="11">
        <f t="shared" si="3"/>
        <v>38.297872340425535</v>
      </c>
      <c r="E27" s="22">
        <f>SUM(B27*J27)</f>
        <v>57.772839928211262</v>
      </c>
      <c r="F27" s="22">
        <f>SUM(C27*K27)</f>
        <v>50.927276515940825</v>
      </c>
      <c r="G27" s="1">
        <f>SUM(H27)+(B27-C27)/C27*100</f>
        <v>138.29787234042553</v>
      </c>
      <c r="H27">
        <v>100</v>
      </c>
      <c r="J27">
        <v>8.5462780958892402E-3</v>
      </c>
      <c r="K27">
        <v>1.0418837257762034E-2</v>
      </c>
    </row>
    <row r="28" spans="1:11" ht="13.8" thickBot="1" x14ac:dyDescent="0.3">
      <c r="A28" t="s">
        <v>72</v>
      </c>
      <c r="B28" s="7">
        <v>11701</v>
      </c>
      <c r="C28" s="7">
        <v>9598</v>
      </c>
      <c r="D28" s="20">
        <f t="shared" si="3"/>
        <v>21.910814753073556</v>
      </c>
      <c r="E28" s="34">
        <f t="shared" si="4"/>
        <v>100</v>
      </c>
      <c r="F28" s="34">
        <f t="shared" si="5"/>
        <v>100</v>
      </c>
      <c r="G28" s="1">
        <f t="shared" si="6"/>
        <v>121.91081475307355</v>
      </c>
      <c r="H28">
        <v>100</v>
      </c>
      <c r="J28">
        <v>8.5462780958892402E-3</v>
      </c>
      <c r="K28">
        <v>1.0418837257762034E-2</v>
      </c>
    </row>
    <row r="29" spans="1:11" ht="13.8" thickTop="1" x14ac:dyDescent="0.25">
      <c r="D29" s="21"/>
    </row>
    <row r="30" spans="1:11" x14ac:dyDescent="0.25">
      <c r="D30" s="21"/>
    </row>
    <row r="31" spans="1:11" x14ac:dyDescent="0.25">
      <c r="A31" t="s">
        <v>90</v>
      </c>
      <c r="D31" s="21"/>
    </row>
    <row r="32" spans="1:11" x14ac:dyDescent="0.25">
      <c r="A32" t="s">
        <v>91</v>
      </c>
      <c r="B32" s="1">
        <v>2533</v>
      </c>
      <c r="C32" s="1">
        <v>2621</v>
      </c>
      <c r="D32" s="21"/>
    </row>
    <row r="33" spans="1:3" x14ac:dyDescent="0.25">
      <c r="A33" t="s">
        <v>93</v>
      </c>
      <c r="B33" s="1">
        <v>3956</v>
      </c>
      <c r="C33" s="1">
        <v>4006</v>
      </c>
    </row>
    <row r="34" spans="1:3" x14ac:dyDescent="0.25">
      <c r="A34" t="s">
        <v>126</v>
      </c>
      <c r="B34" s="1">
        <v>6308</v>
      </c>
      <c r="C34" s="1">
        <v>5760</v>
      </c>
    </row>
    <row r="35" spans="1:3" x14ac:dyDescent="0.25">
      <c r="A35" t="s">
        <v>127</v>
      </c>
      <c r="B35" s="1">
        <f>SUM(B25*20)</f>
        <v>50920</v>
      </c>
      <c r="C35" s="1">
        <f>SUM(C25*20)</f>
        <v>50360</v>
      </c>
    </row>
    <row r="36" spans="1:3" x14ac:dyDescent="0.25">
      <c r="A36" t="s">
        <v>130</v>
      </c>
      <c r="B36" s="1">
        <v>110</v>
      </c>
      <c r="C36" s="1">
        <v>75</v>
      </c>
    </row>
    <row r="37" spans="1:3" x14ac:dyDescent="0.25">
      <c r="B37" s="1"/>
      <c r="C37" s="1"/>
    </row>
    <row r="38" spans="1:3" x14ac:dyDescent="0.25">
      <c r="A38" s="10" t="s">
        <v>18</v>
      </c>
    </row>
    <row r="40" spans="1:3" x14ac:dyDescent="0.25">
      <c r="A40" t="s">
        <v>137</v>
      </c>
    </row>
  </sheetData>
  <mergeCells count="2">
    <mergeCell ref="E1:F1"/>
    <mergeCell ref="G1:H1"/>
  </mergeCells>
  <phoneticPr fontId="5" type="noConversion"/>
  <pageMargins left="0.75" right="0.75" top="1" bottom="1" header="0.5" footer="0.5"/>
  <pageSetup paperSize="9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0" workbookViewId="0"/>
  </sheetViews>
  <sheetFormatPr defaultRowHeight="13.2" x14ac:dyDescent="0.25"/>
  <cols>
    <col min="1" max="1" width="64.5546875" bestFit="1" customWidth="1"/>
    <col min="4" max="4" width="10.109375" bestFit="1" customWidth="1"/>
  </cols>
  <sheetData>
    <row r="1" spans="1:11" x14ac:dyDescent="0.25">
      <c r="A1" t="s">
        <v>33</v>
      </c>
    </row>
    <row r="2" spans="1:11" x14ac:dyDescent="0.25">
      <c r="A2" t="s">
        <v>35</v>
      </c>
      <c r="B2" s="12">
        <v>2002</v>
      </c>
      <c r="C2" s="12">
        <v>2001</v>
      </c>
      <c r="D2" s="3" t="s">
        <v>0</v>
      </c>
      <c r="E2" s="84" t="s">
        <v>1</v>
      </c>
      <c r="F2" s="84"/>
      <c r="G2" s="84" t="s">
        <v>2</v>
      </c>
      <c r="H2" s="84"/>
      <c r="J2" t="s">
        <v>3</v>
      </c>
    </row>
    <row r="3" spans="1:11" x14ac:dyDescent="0.25">
      <c r="A3" t="s">
        <v>36</v>
      </c>
      <c r="B3" s="2" t="s">
        <v>57</v>
      </c>
      <c r="C3" s="2" t="s">
        <v>57</v>
      </c>
      <c r="D3" s="3"/>
      <c r="E3">
        <v>2002</v>
      </c>
      <c r="F3">
        <v>2001</v>
      </c>
      <c r="G3">
        <v>2002</v>
      </c>
      <c r="H3">
        <v>2001</v>
      </c>
      <c r="J3">
        <v>2002</v>
      </c>
      <c r="K3">
        <v>2001</v>
      </c>
    </row>
    <row r="4" spans="1:11" x14ac:dyDescent="0.25">
      <c r="B4" s="1"/>
      <c r="C4" s="1"/>
      <c r="D4" s="8" t="s">
        <v>16</v>
      </c>
      <c r="E4" s="8" t="s">
        <v>16</v>
      </c>
      <c r="F4" s="8" t="s">
        <v>16</v>
      </c>
    </row>
    <row r="5" spans="1:11" x14ac:dyDescent="0.25">
      <c r="A5" s="12" t="s">
        <v>40</v>
      </c>
      <c r="B5" s="35">
        <v>5128</v>
      </c>
      <c r="C5" s="36">
        <v>4475</v>
      </c>
      <c r="D5" s="20">
        <f>SUM(B5-C5)/C5*100</f>
        <v>14.592178770949721</v>
      </c>
      <c r="E5">
        <f>SUM(B5*J5)</f>
        <v>100</v>
      </c>
      <c r="F5">
        <f>SUM(C5*K5)</f>
        <v>100</v>
      </c>
      <c r="G5" s="1">
        <f>SUM(H5)+(B5-C5)/C5*100</f>
        <v>114.59217877094972</v>
      </c>
      <c r="H5">
        <v>100</v>
      </c>
      <c r="J5">
        <f>SUM(100/B5)</f>
        <v>1.9500780031201249E-2</v>
      </c>
      <c r="K5">
        <f>SUM(100/C5)</f>
        <v>2.23463687150838E-2</v>
      </c>
    </row>
    <row r="6" spans="1:11" x14ac:dyDescent="0.25">
      <c r="A6" s="12"/>
      <c r="B6" s="1"/>
      <c r="C6" s="18"/>
      <c r="D6" s="49"/>
      <c r="E6" s="45"/>
      <c r="F6" s="45"/>
      <c r="G6" s="46"/>
      <c r="H6" s="47"/>
    </row>
    <row r="7" spans="1:11" x14ac:dyDescent="0.25">
      <c r="A7" s="12" t="s">
        <v>41</v>
      </c>
      <c r="B7" s="1"/>
      <c r="C7" s="1"/>
      <c r="D7" s="20"/>
      <c r="E7" s="3"/>
      <c r="F7" s="3"/>
      <c r="G7" s="1"/>
    </row>
    <row r="8" spans="1:11" x14ac:dyDescent="0.25">
      <c r="A8" t="s">
        <v>42</v>
      </c>
      <c r="B8" s="39">
        <v>50</v>
      </c>
      <c r="C8" s="39">
        <v>78</v>
      </c>
      <c r="D8" s="32">
        <f t="shared" ref="D8:D18" si="0">SUM(B8-C8)/C8*100</f>
        <v>-35.897435897435898</v>
      </c>
      <c r="E8" s="54">
        <f t="shared" ref="E8:F18" si="1">SUM(B8*J8)</f>
        <v>0.9750390015600624</v>
      </c>
      <c r="F8" s="50">
        <f t="shared" si="1"/>
        <v>1.7430167597765365</v>
      </c>
      <c r="G8" s="1">
        <f t="shared" ref="G8:G18" si="2">SUM(H8)+(B8-C8)/C8*100</f>
        <v>64.102564102564102</v>
      </c>
      <c r="H8">
        <v>100</v>
      </c>
      <c r="J8">
        <f>$J$5</f>
        <v>1.9500780031201249E-2</v>
      </c>
      <c r="K8">
        <f>$K$5</f>
        <v>2.23463687150838E-2</v>
      </c>
    </row>
    <row r="9" spans="1:11" x14ac:dyDescent="0.25">
      <c r="A9" t="s">
        <v>43</v>
      </c>
      <c r="B9" s="40">
        <v>-343</v>
      </c>
      <c r="C9" s="40">
        <v>-304</v>
      </c>
      <c r="D9" s="51">
        <f t="shared" si="0"/>
        <v>12.828947368421053</v>
      </c>
      <c r="E9" s="55">
        <f t="shared" si="1"/>
        <v>-6.6887675507020283</v>
      </c>
      <c r="F9" s="52">
        <f t="shared" si="1"/>
        <v>-6.7932960893854748</v>
      </c>
      <c r="G9" s="1">
        <f t="shared" si="2"/>
        <v>112.82894736842105</v>
      </c>
      <c r="H9">
        <v>100</v>
      </c>
      <c r="J9">
        <f>$J$5</f>
        <v>1.9500780031201249E-2</v>
      </c>
      <c r="K9">
        <f>$K$5</f>
        <v>2.23463687150838E-2</v>
      </c>
    </row>
    <row r="10" spans="1:11" x14ac:dyDescent="0.25">
      <c r="A10" t="s">
        <v>37</v>
      </c>
      <c r="B10" s="41">
        <v>-9</v>
      </c>
      <c r="C10" s="41">
        <v>-11</v>
      </c>
      <c r="D10" s="33">
        <f t="shared" si="0"/>
        <v>-18.181818181818183</v>
      </c>
      <c r="E10" s="56">
        <f t="shared" si="1"/>
        <v>-0.17550702028081125</v>
      </c>
      <c r="F10" s="53">
        <f t="shared" si="1"/>
        <v>-0.24581005586592181</v>
      </c>
      <c r="G10" s="4">
        <f t="shared" si="2"/>
        <v>81.818181818181813</v>
      </c>
      <c r="H10" s="6">
        <v>100</v>
      </c>
      <c r="J10">
        <f>$J$5</f>
        <v>1.9500780031201249E-2</v>
      </c>
      <c r="K10">
        <f>$K$5</f>
        <v>2.23463687150838E-2</v>
      </c>
    </row>
    <row r="11" spans="1:11" x14ac:dyDescent="0.25">
      <c r="B11" s="37">
        <v>-302</v>
      </c>
      <c r="C11" s="37">
        <v>-237</v>
      </c>
      <c r="D11" s="11">
        <f t="shared" si="0"/>
        <v>27.426160337552741</v>
      </c>
      <c r="E11" s="3">
        <f t="shared" si="1"/>
        <v>-5.8892355694227767</v>
      </c>
      <c r="F11" s="3">
        <f t="shared" si="1"/>
        <v>-5.2960893854748603</v>
      </c>
      <c r="G11" s="1">
        <f t="shared" si="2"/>
        <v>127.42616033755274</v>
      </c>
      <c r="H11">
        <v>100</v>
      </c>
      <c r="J11">
        <f>$J$5</f>
        <v>1.9500780031201249E-2</v>
      </c>
      <c r="K11">
        <f>$K$5</f>
        <v>2.23463687150838E-2</v>
      </c>
    </row>
    <row r="12" spans="1:11" x14ac:dyDescent="0.25">
      <c r="B12" s="1"/>
      <c r="C12" s="1"/>
      <c r="D12" s="20"/>
      <c r="E12" s="3"/>
      <c r="F12" s="3"/>
      <c r="G12" s="1"/>
    </row>
    <row r="13" spans="1:11" x14ac:dyDescent="0.25">
      <c r="A13" s="12" t="s">
        <v>13</v>
      </c>
      <c r="B13" s="38">
        <v>-950</v>
      </c>
      <c r="C13" s="38">
        <v>-617</v>
      </c>
      <c r="D13" s="44">
        <f t="shared" si="0"/>
        <v>53.970826580226905</v>
      </c>
      <c r="E13" s="45">
        <f t="shared" si="1"/>
        <v>-18.525741029641186</v>
      </c>
      <c r="F13" s="45">
        <f t="shared" si="1"/>
        <v>-13.787709497206704</v>
      </c>
      <c r="G13" s="46">
        <f t="shared" si="2"/>
        <v>153.97082658022691</v>
      </c>
      <c r="H13" s="47">
        <v>100</v>
      </c>
      <c r="J13">
        <f>$J$5</f>
        <v>1.9500780031201249E-2</v>
      </c>
      <c r="K13">
        <f>$K$5</f>
        <v>2.23463687150838E-2</v>
      </c>
    </row>
    <row r="14" spans="1:11" x14ac:dyDescent="0.25">
      <c r="B14" s="1"/>
      <c r="C14" s="1"/>
      <c r="D14" s="20"/>
      <c r="E14" s="3"/>
      <c r="F14" s="3"/>
      <c r="G14" s="1"/>
    </row>
    <row r="15" spans="1:11" x14ac:dyDescent="0.25">
      <c r="A15" s="12" t="s">
        <v>38</v>
      </c>
      <c r="B15" s="1"/>
      <c r="C15" s="1"/>
      <c r="D15" s="23"/>
      <c r="E15" s="5"/>
      <c r="F15" s="5"/>
      <c r="G15" s="4"/>
      <c r="H15" s="6"/>
    </row>
    <row r="16" spans="1:11" x14ac:dyDescent="0.25">
      <c r="A16" t="s">
        <v>135</v>
      </c>
      <c r="B16" s="39">
        <v>-214</v>
      </c>
      <c r="C16" s="57">
        <v>-68</v>
      </c>
      <c r="D16" s="32">
        <f t="shared" si="0"/>
        <v>214.70588235294116</v>
      </c>
      <c r="E16" s="54">
        <f t="shared" si="1"/>
        <v>-4.1731669266770668</v>
      </c>
      <c r="F16" s="50">
        <f t="shared" si="1"/>
        <v>-1.5195530726256983</v>
      </c>
      <c r="G16" s="1">
        <f t="shared" si="2"/>
        <v>314.70588235294116</v>
      </c>
      <c r="H16">
        <v>100</v>
      </c>
      <c r="J16">
        <f t="shared" ref="J16:J21" si="3">$J$5</f>
        <v>1.9500780031201249E-2</v>
      </c>
      <c r="K16">
        <f t="shared" ref="K16:K22" si="4">$K$5</f>
        <v>2.23463687150838E-2</v>
      </c>
    </row>
    <row r="17" spans="1:11" x14ac:dyDescent="0.25">
      <c r="A17" t="s">
        <v>39</v>
      </c>
      <c r="B17" s="40">
        <v>-3291</v>
      </c>
      <c r="C17" s="48">
        <v>-2560</v>
      </c>
      <c r="D17" s="59">
        <f t="shared" si="0"/>
        <v>28.554687499999996</v>
      </c>
      <c r="E17" s="55">
        <f t="shared" si="1"/>
        <v>-64.177067082683308</v>
      </c>
      <c r="F17" s="52">
        <f t="shared" si="1"/>
        <v>-57.206703910614529</v>
      </c>
      <c r="G17" s="46">
        <f t="shared" si="2"/>
        <v>128.5546875</v>
      </c>
      <c r="H17" s="47">
        <v>100</v>
      </c>
      <c r="J17">
        <f t="shared" si="3"/>
        <v>1.9500780031201249E-2</v>
      </c>
      <c r="K17">
        <f t="shared" si="4"/>
        <v>2.23463687150838E-2</v>
      </c>
    </row>
    <row r="18" spans="1:11" x14ac:dyDescent="0.25">
      <c r="A18" t="s">
        <v>44</v>
      </c>
      <c r="B18" s="40">
        <v>411</v>
      </c>
      <c r="C18" s="48">
        <v>5</v>
      </c>
      <c r="D18" s="59">
        <f t="shared" si="0"/>
        <v>8120</v>
      </c>
      <c r="E18" s="55">
        <f t="shared" si="1"/>
        <v>8.014820592823714</v>
      </c>
      <c r="F18" s="52">
        <f t="shared" si="1"/>
        <v>0.111731843575419</v>
      </c>
      <c r="G18" s="1">
        <f t="shared" si="2"/>
        <v>8220</v>
      </c>
      <c r="H18">
        <v>100</v>
      </c>
      <c r="J18">
        <f t="shared" si="3"/>
        <v>1.9500780031201249E-2</v>
      </c>
      <c r="K18">
        <f t="shared" si="4"/>
        <v>2.23463687150838E-2</v>
      </c>
    </row>
    <row r="19" spans="1:11" x14ac:dyDescent="0.25">
      <c r="A19" t="s">
        <v>45</v>
      </c>
      <c r="B19" s="40">
        <v>46</v>
      </c>
      <c r="C19" s="48">
        <v>36</v>
      </c>
      <c r="D19" s="59">
        <f>SUM(B19-C19)/C19*100</f>
        <v>27.777777777777779</v>
      </c>
      <c r="E19" s="55">
        <f t="shared" ref="E19:F22" si="5">SUM(B19*J19)</f>
        <v>0.89703588143525748</v>
      </c>
      <c r="F19" s="52">
        <f t="shared" si="5"/>
        <v>0.8044692737430168</v>
      </c>
      <c r="G19" s="1">
        <f>SUM(H19)+(B19-C19)/C19*100</f>
        <v>127.77777777777777</v>
      </c>
      <c r="H19">
        <v>100</v>
      </c>
      <c r="J19">
        <f t="shared" si="3"/>
        <v>1.9500780031201249E-2</v>
      </c>
      <c r="K19">
        <f t="shared" si="4"/>
        <v>2.23463687150838E-2</v>
      </c>
    </row>
    <row r="20" spans="1:11" x14ac:dyDescent="0.25">
      <c r="A20" t="s">
        <v>46</v>
      </c>
      <c r="B20" s="40">
        <v>-1247</v>
      </c>
      <c r="C20" s="48">
        <v>-1007</v>
      </c>
      <c r="D20" s="59">
        <f>SUM(B20-C20)/C20*100</f>
        <v>23.833167825223438</v>
      </c>
      <c r="E20" s="55">
        <f t="shared" si="5"/>
        <v>-24.317472698907956</v>
      </c>
      <c r="F20" s="52">
        <f t="shared" si="5"/>
        <v>-22.502793296089386</v>
      </c>
      <c r="G20" s="1">
        <f>SUM(H20)+(B20-C20)/C20*100</f>
        <v>123.83316782522344</v>
      </c>
      <c r="H20">
        <v>100</v>
      </c>
      <c r="J20">
        <f t="shared" si="3"/>
        <v>1.9500780031201249E-2</v>
      </c>
      <c r="K20">
        <f t="shared" si="4"/>
        <v>2.23463687150838E-2</v>
      </c>
    </row>
    <row r="21" spans="1:11" x14ac:dyDescent="0.25">
      <c r="A21" t="s">
        <v>47</v>
      </c>
      <c r="B21" s="41">
        <v>901</v>
      </c>
      <c r="C21" s="58">
        <v>445</v>
      </c>
      <c r="D21" s="60">
        <f>SUM(B21-C21)/C21*100</f>
        <v>102.47191011235954</v>
      </c>
      <c r="E21" s="56">
        <f t="shared" si="5"/>
        <v>17.570202808112324</v>
      </c>
      <c r="F21" s="53">
        <f t="shared" si="5"/>
        <v>9.94413407821229</v>
      </c>
      <c r="G21" s="1">
        <f>SUM(H21)+(B21-C21)/C21*100</f>
        <v>202.47191011235952</v>
      </c>
      <c r="H21">
        <v>100</v>
      </c>
      <c r="J21">
        <f t="shared" si="3"/>
        <v>1.9500780031201249E-2</v>
      </c>
      <c r="K21">
        <f t="shared" si="4"/>
        <v>2.23463687150838E-2</v>
      </c>
    </row>
    <row r="22" spans="1:11" x14ac:dyDescent="0.25">
      <c r="B22" s="38">
        <v>-3394</v>
      </c>
      <c r="C22" s="38">
        <v>-3149</v>
      </c>
      <c r="D22" s="49">
        <f>SUM(B22-C22)/C22*100</f>
        <v>7.780247697681804</v>
      </c>
      <c r="E22" s="45">
        <f t="shared" si="5"/>
        <v>-66.185647425897045</v>
      </c>
      <c r="F22" s="45">
        <f t="shared" si="5"/>
        <v>-70.36871508379889</v>
      </c>
      <c r="G22" s="46">
        <f>SUM(H22)+(B22-C22)/C22*100</f>
        <v>107.7802476976818</v>
      </c>
      <c r="H22" s="47">
        <v>100</v>
      </c>
      <c r="J22">
        <f>$J$5</f>
        <v>1.9500780031201249E-2</v>
      </c>
      <c r="K22">
        <f t="shared" si="4"/>
        <v>2.23463687150838E-2</v>
      </c>
    </row>
    <row r="23" spans="1:11" x14ac:dyDescent="0.25">
      <c r="B23" s="1"/>
      <c r="C23" s="1"/>
    </row>
    <row r="24" spans="1:11" x14ac:dyDescent="0.25">
      <c r="A24" s="12" t="s">
        <v>48</v>
      </c>
      <c r="B24" s="1"/>
      <c r="C24" s="1"/>
    </row>
    <row r="25" spans="1:11" x14ac:dyDescent="0.25">
      <c r="A25" t="s">
        <v>49</v>
      </c>
      <c r="B25" s="38">
        <v>-484</v>
      </c>
      <c r="C25" s="38">
        <v>-160</v>
      </c>
      <c r="D25" s="11">
        <f>SUM(B25-C25)/C25*100</f>
        <v>202.5</v>
      </c>
      <c r="E25" s="3">
        <f>SUM(B25*J25)</f>
        <v>-9.4383775351014041</v>
      </c>
      <c r="F25" s="3">
        <f>SUM(C25*K25)</f>
        <v>-3.575418994413408</v>
      </c>
      <c r="G25" s="1">
        <f>SUM(H25)+(B25-C25)/C25*100</f>
        <v>302.5</v>
      </c>
      <c r="H25">
        <v>100</v>
      </c>
      <c r="J25">
        <f>$J$5</f>
        <v>1.9500780031201249E-2</v>
      </c>
      <c r="K25">
        <f>$K$5</f>
        <v>2.23463687150838E-2</v>
      </c>
    </row>
    <row r="26" spans="1:11" x14ac:dyDescent="0.25">
      <c r="B26" s="1"/>
      <c r="C26" s="1"/>
    </row>
    <row r="27" spans="1:11" x14ac:dyDescent="0.25">
      <c r="A27" s="12" t="s">
        <v>50</v>
      </c>
      <c r="B27" s="38">
        <v>-777</v>
      </c>
      <c r="C27" s="38">
        <v>-501</v>
      </c>
      <c r="D27" s="44">
        <f>SUM(B27-C27)/C27*100</f>
        <v>55.08982035928144</v>
      </c>
      <c r="E27" s="45">
        <f>SUM(B27*J27)</f>
        <v>-15.152106084243369</v>
      </c>
      <c r="F27" s="45">
        <f>SUM(C27*K27)</f>
        <v>-11.195530726256983</v>
      </c>
      <c r="G27" s="46">
        <f>SUM(H27)+(B27-C27)/C27*100</f>
        <v>155.08982035928145</v>
      </c>
      <c r="H27" s="47">
        <v>100</v>
      </c>
      <c r="J27">
        <f>$J$5</f>
        <v>1.9500780031201249E-2</v>
      </c>
      <c r="K27">
        <f>$K$5</f>
        <v>2.23463687150838E-2</v>
      </c>
    </row>
    <row r="28" spans="1:11" x14ac:dyDescent="0.25">
      <c r="B28" s="4"/>
      <c r="C28" s="4"/>
      <c r="D28" s="6"/>
      <c r="E28" s="6"/>
      <c r="F28" s="6"/>
      <c r="G28" s="6"/>
      <c r="H28" s="6"/>
    </row>
    <row r="29" spans="1:11" x14ac:dyDescent="0.25">
      <c r="A29" s="12" t="s">
        <v>51</v>
      </c>
      <c r="B29" s="38">
        <v>-779</v>
      </c>
      <c r="C29" s="38">
        <v>-189</v>
      </c>
      <c r="D29" s="11">
        <f>SUM(B29-C29)/C29*100</f>
        <v>312.16931216931221</v>
      </c>
      <c r="E29" s="3">
        <f>SUM(B29*J29)</f>
        <v>-15.191107644305772</v>
      </c>
      <c r="F29" s="3">
        <f>SUM(C29*K29)</f>
        <v>-4.2234636871508382</v>
      </c>
      <c r="G29" s="1">
        <f>SUM(H29)+(B29-C29)/C29*100</f>
        <v>412.16931216931221</v>
      </c>
      <c r="H29">
        <v>100</v>
      </c>
      <c r="J29">
        <f>$J$5</f>
        <v>1.9500780031201249E-2</v>
      </c>
      <c r="K29">
        <f>$K$5</f>
        <v>2.23463687150838E-2</v>
      </c>
    </row>
    <row r="30" spans="1:11" x14ac:dyDescent="0.25">
      <c r="B30" s="1"/>
      <c r="C30" s="1"/>
    </row>
    <row r="31" spans="1:11" x14ac:dyDescent="0.25">
      <c r="A31" s="12" t="s">
        <v>52</v>
      </c>
      <c r="B31" s="1"/>
      <c r="C31" s="1"/>
    </row>
    <row r="32" spans="1:11" x14ac:dyDescent="0.25">
      <c r="A32" t="s">
        <v>53</v>
      </c>
      <c r="B32" s="39">
        <v>231</v>
      </c>
      <c r="C32" s="39">
        <v>164</v>
      </c>
      <c r="D32" s="32">
        <f>SUM(B32-C32)/C32*100</f>
        <v>40.853658536585364</v>
      </c>
      <c r="E32" s="54">
        <f t="shared" ref="E32:F36" si="6">SUM(B32*J32)</f>
        <v>4.5046801872074882</v>
      </c>
      <c r="F32" s="50">
        <f t="shared" si="6"/>
        <v>3.6648044692737431</v>
      </c>
      <c r="G32" s="1">
        <f>SUM(H32)+(B32-C32)/C32*100</f>
        <v>140.85365853658536</v>
      </c>
      <c r="H32">
        <v>100</v>
      </c>
      <c r="J32">
        <f>$J$5</f>
        <v>1.9500780031201249E-2</v>
      </c>
      <c r="K32">
        <f>$K$5</f>
        <v>2.23463687150838E-2</v>
      </c>
    </row>
    <row r="33" spans="1:11" x14ac:dyDescent="0.25">
      <c r="A33" t="s">
        <v>54</v>
      </c>
      <c r="B33" s="40">
        <v>2719</v>
      </c>
      <c r="C33" s="40">
        <v>2660</v>
      </c>
      <c r="D33" s="51">
        <f>SUM(B33-C33)/C33*100</f>
        <v>2.2180451127819549</v>
      </c>
      <c r="E33" s="55">
        <f t="shared" si="6"/>
        <v>53.022620904836195</v>
      </c>
      <c r="F33" s="52">
        <f t="shared" si="6"/>
        <v>59.441340782122907</v>
      </c>
      <c r="G33" s="1">
        <f>SUM(H33)+(B33-C33)/C33*100</f>
        <v>102.21804511278195</v>
      </c>
      <c r="H33">
        <v>100</v>
      </c>
      <c r="J33">
        <f>$J$5</f>
        <v>1.9500780031201249E-2</v>
      </c>
      <c r="K33">
        <f>$K$5</f>
        <v>2.23463687150838E-2</v>
      </c>
    </row>
    <row r="34" spans="1:11" x14ac:dyDescent="0.25">
      <c r="A34" t="s">
        <v>55</v>
      </c>
      <c r="B34" s="40">
        <v>-1443</v>
      </c>
      <c r="C34" s="40">
        <v>-330</v>
      </c>
      <c r="D34" s="59">
        <f>SUM(B34-C34)/C34*100</f>
        <v>337.27272727272725</v>
      </c>
      <c r="E34" s="55">
        <f t="shared" si="6"/>
        <v>-28.139625585023403</v>
      </c>
      <c r="F34" s="52">
        <f t="shared" si="6"/>
        <v>-7.3743016759776543</v>
      </c>
      <c r="G34" s="1">
        <f>SUM(H34)+(B34-C34)/C34*100</f>
        <v>437.27272727272725</v>
      </c>
      <c r="H34">
        <v>100</v>
      </c>
      <c r="J34">
        <f>$J$5</f>
        <v>1.9500780031201249E-2</v>
      </c>
      <c r="K34">
        <f>$K$5</f>
        <v>2.23463687150838E-2</v>
      </c>
    </row>
    <row r="35" spans="1:11" x14ac:dyDescent="0.25">
      <c r="A35" t="s">
        <v>56</v>
      </c>
      <c r="B35" s="41">
        <v>-74</v>
      </c>
      <c r="C35" s="41">
        <v>-72</v>
      </c>
      <c r="D35" s="33">
        <f>SUM(B35-C35)/C35*100</f>
        <v>2.7777777777777777</v>
      </c>
      <c r="E35" s="56">
        <f t="shared" si="6"/>
        <v>-1.4430577223088925</v>
      </c>
      <c r="F35" s="53">
        <f t="shared" si="6"/>
        <v>-1.6089385474860336</v>
      </c>
      <c r="G35" s="1">
        <f>SUM(H35)+(B35-C35)/C35*100</f>
        <v>102.77777777777777</v>
      </c>
      <c r="H35">
        <v>100</v>
      </c>
      <c r="J35">
        <f>$J$5</f>
        <v>1.9500780031201249E-2</v>
      </c>
      <c r="K35">
        <f>$K$5</f>
        <v>2.23463687150838E-2</v>
      </c>
    </row>
    <row r="36" spans="1:11" x14ac:dyDescent="0.25">
      <c r="B36" s="61">
        <v>1433</v>
      </c>
      <c r="C36" s="61">
        <v>2422</v>
      </c>
      <c r="D36" s="11">
        <f>SUM(B36-C36)/C36*100</f>
        <v>-40.834021469859621</v>
      </c>
      <c r="E36" s="3">
        <f t="shared" si="6"/>
        <v>27.94461778471139</v>
      </c>
      <c r="F36" s="3">
        <f t="shared" si="6"/>
        <v>54.122905027932966</v>
      </c>
      <c r="G36" s="1">
        <f>SUM(H36)+(B36-C36)/C36*100</f>
        <v>59.165978530140379</v>
      </c>
      <c r="H36">
        <v>100</v>
      </c>
      <c r="J36">
        <f>$J$5</f>
        <v>1.9500780031201249E-2</v>
      </c>
      <c r="K36">
        <f>$K$5</f>
        <v>2.23463687150838E-2</v>
      </c>
    </row>
    <row r="38" spans="1:11" ht="13.8" thickBot="1" x14ac:dyDescent="0.3">
      <c r="A38" s="12" t="s">
        <v>58</v>
      </c>
      <c r="B38" s="42">
        <v>654</v>
      </c>
      <c r="C38" s="43">
        <v>2233</v>
      </c>
      <c r="D38" s="11">
        <f>SUM(B38-C38)/C38*100</f>
        <v>-70.712046574115533</v>
      </c>
      <c r="E38" s="62">
        <f>SUM(B38*J38)</f>
        <v>12.753510140405616</v>
      </c>
      <c r="F38" s="62">
        <f>SUM(C38*K38)</f>
        <v>49.899441340782126</v>
      </c>
      <c r="G38" s="1">
        <f>SUM(H38)+(B38-C38)/C38*100</f>
        <v>29.287953425884467</v>
      </c>
      <c r="H38">
        <v>100</v>
      </c>
      <c r="J38">
        <f>$J$5</f>
        <v>1.9500780031201249E-2</v>
      </c>
      <c r="K38">
        <f>$K$5</f>
        <v>2.23463687150838E-2</v>
      </c>
    </row>
    <row r="39" spans="1:11" ht="13.8" thickTop="1" x14ac:dyDescent="0.25"/>
    <row r="41" spans="1:11" x14ac:dyDescent="0.25">
      <c r="A41" t="s">
        <v>138</v>
      </c>
    </row>
    <row r="42" spans="1:11" x14ac:dyDescent="0.25">
      <c r="A42" s="10"/>
    </row>
    <row r="43" spans="1:11" x14ac:dyDescent="0.25">
      <c r="A43" s="10" t="s">
        <v>18</v>
      </c>
    </row>
  </sheetData>
  <mergeCells count="2">
    <mergeCell ref="E2:F2"/>
    <mergeCell ref="G2:H2"/>
  </mergeCells>
  <phoneticPr fontId="5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zoomScale="70" workbookViewId="0"/>
  </sheetViews>
  <sheetFormatPr defaultColWidth="9.109375" defaultRowHeight="13.2" x14ac:dyDescent="0.25"/>
  <cols>
    <col min="1" max="1" width="37.6640625" style="47" bestFit="1" customWidth="1"/>
    <col min="2" max="2" width="39.44140625" style="47" customWidth="1"/>
    <col min="3" max="3" width="9.109375" style="47"/>
    <col min="4" max="4" width="10.109375" style="68" bestFit="1" customWidth="1"/>
    <col min="5" max="5" width="2.44140625" style="67" bestFit="1" customWidth="1"/>
    <col min="6" max="6" width="10.109375" style="78" customWidth="1"/>
    <col min="7" max="7" width="5.33203125" style="67" bestFit="1" customWidth="1"/>
    <col min="8" max="8" width="9.109375" style="67"/>
    <col min="9" max="9" width="2.44140625" style="47" bestFit="1" customWidth="1"/>
    <col min="10" max="10" width="9.109375" style="81"/>
    <col min="11" max="11" width="5.33203125" style="47" bestFit="1" customWidth="1"/>
    <col min="12" max="16384" width="9.109375" style="47"/>
  </cols>
  <sheetData>
    <row r="1" spans="1:10" x14ac:dyDescent="0.25">
      <c r="A1" s="65" t="s">
        <v>61</v>
      </c>
      <c r="B1" s="46"/>
      <c r="C1" s="46"/>
      <c r="D1" s="70">
        <v>2002</v>
      </c>
      <c r="E1" s="70"/>
      <c r="F1" s="75"/>
      <c r="G1" s="70"/>
      <c r="H1" s="70">
        <v>2001</v>
      </c>
      <c r="I1" s="45"/>
      <c r="J1" s="80"/>
    </row>
    <row r="2" spans="1:10" x14ac:dyDescent="0.25">
      <c r="A2" s="65" t="s">
        <v>73</v>
      </c>
      <c r="B2" s="46"/>
      <c r="C2" s="46"/>
      <c r="E2" s="49"/>
      <c r="F2" s="76"/>
      <c r="G2" s="49"/>
      <c r="H2" s="49"/>
      <c r="I2" s="45"/>
      <c r="J2" s="80"/>
    </row>
    <row r="3" spans="1:10" x14ac:dyDescent="0.25">
      <c r="B3" s="46"/>
      <c r="C3" s="46"/>
      <c r="E3" s="49"/>
      <c r="F3" s="76"/>
      <c r="G3" s="49"/>
      <c r="H3" s="49"/>
      <c r="I3" s="45"/>
      <c r="J3" s="80"/>
    </row>
    <row r="4" spans="1:10" ht="13.8" thickBot="1" x14ac:dyDescent="0.3">
      <c r="A4" s="47" t="s">
        <v>62</v>
      </c>
      <c r="B4" s="66" t="s">
        <v>74</v>
      </c>
      <c r="C4" s="46"/>
      <c r="D4" s="69">
        <f>SUM('12.2a'!B11)</f>
        <v>4563</v>
      </c>
      <c r="E4" s="71" t="s">
        <v>71</v>
      </c>
      <c r="F4" s="85">
        <f>SUM(D4/D5)</f>
        <v>0.24203044608285154</v>
      </c>
      <c r="G4" s="74"/>
      <c r="H4" s="69">
        <f>SUM('12.2a'!C11)</f>
        <v>3214</v>
      </c>
      <c r="I4" s="86" t="s">
        <v>71</v>
      </c>
      <c r="J4" s="85">
        <f>SUM(H4/H5)</f>
        <v>0.18653511317469529</v>
      </c>
    </row>
    <row r="5" spans="1:10" x14ac:dyDescent="0.25">
      <c r="B5" s="47" t="s">
        <v>63</v>
      </c>
      <c r="C5" s="46"/>
      <c r="D5" s="68">
        <f>SUM('12.2b'!B28-'12.2b'!B19)</f>
        <v>18853</v>
      </c>
      <c r="E5" s="71"/>
      <c r="F5" s="85"/>
      <c r="G5" s="74"/>
      <c r="H5" s="68">
        <f>SUM('12.2b'!C28-'12.2b'!C19)</f>
        <v>17230</v>
      </c>
      <c r="I5" s="86"/>
      <c r="J5" s="85"/>
    </row>
    <row r="6" spans="1:10" x14ac:dyDescent="0.25">
      <c r="B6" s="46"/>
      <c r="C6" s="46"/>
      <c r="E6" s="68"/>
      <c r="F6" s="77"/>
      <c r="G6" s="68"/>
      <c r="H6" s="68"/>
      <c r="I6" s="45"/>
      <c r="J6" s="80"/>
    </row>
    <row r="7" spans="1:10" x14ac:dyDescent="0.25">
      <c r="B7" s="46"/>
      <c r="C7" s="46"/>
      <c r="E7" s="68"/>
      <c r="F7" s="77"/>
      <c r="G7" s="68"/>
      <c r="H7" s="68"/>
      <c r="I7" s="45"/>
      <c r="J7" s="80"/>
    </row>
    <row r="8" spans="1:10" ht="13.8" thickBot="1" x14ac:dyDescent="0.3">
      <c r="A8" s="47" t="s">
        <v>64</v>
      </c>
      <c r="B8" s="66" t="s">
        <v>65</v>
      </c>
      <c r="C8" s="46"/>
      <c r="D8" s="69">
        <f>SUM('12.2a'!B7)</f>
        <v>25055</v>
      </c>
      <c r="E8" s="86" t="s">
        <v>71</v>
      </c>
      <c r="F8" s="85">
        <f>SUM(D8/D9)</f>
        <v>0.47176561411436857</v>
      </c>
      <c r="G8" s="74"/>
      <c r="H8" s="69">
        <f>SUM('12.2a'!C7)</f>
        <v>20693</v>
      </c>
      <c r="I8" s="86" t="s">
        <v>71</v>
      </c>
      <c r="J8" s="85">
        <f>SUM(H8/H9)</f>
        <v>0.47217341699942955</v>
      </c>
    </row>
    <row r="9" spans="1:10" x14ac:dyDescent="0.25">
      <c r="B9" s="47" t="s">
        <v>4</v>
      </c>
      <c r="C9" s="61"/>
      <c r="D9" s="68">
        <f>SUM('12.2a'!B5)</f>
        <v>53109</v>
      </c>
      <c r="E9" s="86"/>
      <c r="F9" s="85"/>
      <c r="G9" s="74"/>
      <c r="H9" s="68">
        <f>SUM('12.2a'!C5)</f>
        <v>43825</v>
      </c>
      <c r="I9" s="86"/>
      <c r="J9" s="85"/>
    </row>
    <row r="10" spans="1:10" x14ac:dyDescent="0.25">
      <c r="C10" s="61"/>
      <c r="E10" s="68"/>
      <c r="F10" s="77"/>
      <c r="G10" s="68"/>
      <c r="H10" s="68"/>
      <c r="I10" s="45"/>
      <c r="J10" s="80"/>
    </row>
    <row r="11" spans="1:10" ht="13.8" thickBot="1" x14ac:dyDescent="0.3">
      <c r="A11" s="47" t="s">
        <v>66</v>
      </c>
      <c r="B11" s="66" t="s">
        <v>5</v>
      </c>
      <c r="C11" s="46"/>
      <c r="D11" s="69">
        <f>$D$8</f>
        <v>25055</v>
      </c>
      <c r="E11" s="71" t="s">
        <v>71</v>
      </c>
      <c r="F11" s="85">
        <f>SUM(D11/D12)</f>
        <v>0.8930990233121836</v>
      </c>
      <c r="G11" s="74"/>
      <c r="H11" s="69">
        <f>$H$8</f>
        <v>20693</v>
      </c>
      <c r="I11" s="86" t="s">
        <v>71</v>
      </c>
      <c r="J11" s="85">
        <f>SUM(H11/H12)</f>
        <v>0.89456164620439216</v>
      </c>
    </row>
    <row r="12" spans="1:10" x14ac:dyDescent="0.25">
      <c r="B12" s="67" t="s">
        <v>67</v>
      </c>
      <c r="C12" s="46"/>
      <c r="D12" s="68">
        <f>SUM(0-'12.2a'!B6)</f>
        <v>28054</v>
      </c>
      <c r="E12" s="71"/>
      <c r="F12" s="85"/>
      <c r="G12" s="74"/>
      <c r="H12" s="68">
        <f>SUM(0-'12.2a'!C6)</f>
        <v>23132</v>
      </c>
      <c r="I12" s="86"/>
      <c r="J12" s="85"/>
    </row>
    <row r="13" spans="1:10" x14ac:dyDescent="0.25">
      <c r="B13" s="67"/>
      <c r="C13" s="46"/>
      <c r="E13" s="68"/>
      <c r="F13" s="77"/>
      <c r="G13" s="68"/>
      <c r="H13" s="68"/>
    </row>
    <row r="14" spans="1:10" ht="13.8" thickBot="1" x14ac:dyDescent="0.3">
      <c r="A14" s="47" t="s">
        <v>68</v>
      </c>
      <c r="B14" s="69" t="s">
        <v>70</v>
      </c>
      <c r="C14" s="61"/>
      <c r="D14" s="69">
        <f>$D$4</f>
        <v>4563</v>
      </c>
      <c r="E14" s="86" t="s">
        <v>71</v>
      </c>
      <c r="F14" s="85">
        <f>SUM(D14/D15)</f>
        <v>8.5917641077783422E-2</v>
      </c>
      <c r="G14" s="74"/>
      <c r="H14" s="69">
        <f>$H$4</f>
        <v>3214</v>
      </c>
      <c r="I14" s="86" t="s">
        <v>71</v>
      </c>
      <c r="J14" s="85">
        <f>SUM(H14/H15)</f>
        <v>7.333713633770679E-2</v>
      </c>
    </row>
    <row r="15" spans="1:10" x14ac:dyDescent="0.25">
      <c r="B15" s="47" t="s">
        <v>69</v>
      </c>
      <c r="C15" s="46"/>
      <c r="D15" s="68">
        <f>$D$9</f>
        <v>53109</v>
      </c>
      <c r="E15" s="86"/>
      <c r="F15" s="85"/>
      <c r="G15" s="74"/>
      <c r="H15" s="68">
        <f>$H$9</f>
        <v>43825</v>
      </c>
      <c r="I15" s="86"/>
      <c r="J15" s="85"/>
    </row>
    <row r="16" spans="1:10" x14ac:dyDescent="0.25">
      <c r="A16" s="65"/>
      <c r="B16" s="61"/>
      <c r="C16" s="61"/>
      <c r="E16" s="49"/>
      <c r="F16" s="76"/>
      <c r="G16" s="49"/>
      <c r="H16" s="49"/>
      <c r="I16" s="45"/>
      <c r="J16" s="80"/>
    </row>
    <row r="17" spans="1:11" x14ac:dyDescent="0.25">
      <c r="A17" s="65" t="s">
        <v>84</v>
      </c>
      <c r="B17" s="46"/>
      <c r="C17" s="46"/>
    </row>
    <row r="18" spans="1:11" x14ac:dyDescent="0.25">
      <c r="A18" s="65"/>
      <c r="B18" s="61"/>
      <c r="C18" s="61"/>
      <c r="E18" s="49"/>
      <c r="F18" s="76"/>
      <c r="G18" s="49"/>
      <c r="H18" s="49"/>
      <c r="I18" s="45"/>
      <c r="J18" s="80"/>
    </row>
    <row r="19" spans="1:11" x14ac:dyDescent="0.25">
      <c r="A19" s="47" t="s">
        <v>75</v>
      </c>
      <c r="B19" s="4" t="s">
        <v>4</v>
      </c>
      <c r="C19" s="46"/>
      <c r="D19" s="72">
        <f>$D$9</f>
        <v>53109</v>
      </c>
      <c r="E19" s="86" t="s">
        <v>71</v>
      </c>
      <c r="F19" s="87">
        <f>SUM(D19/D20)</f>
        <v>3.2427036268164611</v>
      </c>
      <c r="G19" s="89" t="s">
        <v>87</v>
      </c>
      <c r="H19" s="72">
        <f>$H$9</f>
        <v>43825</v>
      </c>
      <c r="I19" s="86" t="s">
        <v>71</v>
      </c>
      <c r="J19" s="87">
        <f>SUM(H19/H20)</f>
        <v>2.9330076295007363</v>
      </c>
      <c r="K19" s="89" t="s">
        <v>87</v>
      </c>
    </row>
    <row r="20" spans="1:11" x14ac:dyDescent="0.25">
      <c r="A20" s="65"/>
      <c r="B20" s="47" t="s">
        <v>76</v>
      </c>
      <c r="C20" s="46"/>
      <c r="D20" s="68">
        <f>SUM('12.2b'!B8)</f>
        <v>16378</v>
      </c>
      <c r="E20" s="86"/>
      <c r="F20" s="87"/>
      <c r="G20" s="89"/>
      <c r="H20" s="68">
        <f>SUM('12.2b'!C8)</f>
        <v>14942</v>
      </c>
      <c r="I20" s="86"/>
      <c r="J20" s="87"/>
      <c r="K20" s="89"/>
    </row>
    <row r="22" spans="1:11" x14ac:dyDescent="0.25">
      <c r="A22" s="47" t="s">
        <v>77</v>
      </c>
      <c r="B22" s="4" t="s">
        <v>85</v>
      </c>
      <c r="C22" s="46"/>
      <c r="D22" s="72">
        <f>SUM('12.2b'!B10)*365</f>
        <v>515015</v>
      </c>
      <c r="E22" s="86" t="s">
        <v>71</v>
      </c>
      <c r="F22" s="87">
        <f>SUM(D22/D23)</f>
        <v>18.357988165680474</v>
      </c>
      <c r="G22" s="89" t="s">
        <v>86</v>
      </c>
      <c r="H22" s="72">
        <f>SUM('12.2b'!C10)*365</f>
        <v>459900</v>
      </c>
      <c r="I22" s="86" t="s">
        <v>71</v>
      </c>
      <c r="J22" s="87">
        <f>SUM(H22/H23)</f>
        <v>19.881549368839703</v>
      </c>
      <c r="K22" s="89" t="s">
        <v>86</v>
      </c>
    </row>
    <row r="23" spans="1:11" x14ac:dyDescent="0.25">
      <c r="B23" s="47" t="s">
        <v>67</v>
      </c>
      <c r="C23" s="46"/>
      <c r="D23" s="46">
        <f>SUM(D12)</f>
        <v>28054</v>
      </c>
      <c r="E23" s="86"/>
      <c r="F23" s="87"/>
      <c r="G23" s="89"/>
      <c r="H23" s="46">
        <f>SUM(H12)</f>
        <v>23132</v>
      </c>
      <c r="I23" s="86"/>
      <c r="J23" s="87"/>
      <c r="K23" s="89"/>
    </row>
    <row r="24" spans="1:11" x14ac:dyDescent="0.25">
      <c r="B24" s="46"/>
      <c r="C24" s="46"/>
      <c r="D24" s="46"/>
      <c r="E24" s="49"/>
      <c r="F24" s="76"/>
      <c r="G24" s="49"/>
      <c r="H24" s="49"/>
      <c r="I24" s="45"/>
      <c r="J24" s="80"/>
    </row>
    <row r="25" spans="1:11" x14ac:dyDescent="0.25">
      <c r="A25" s="67" t="s">
        <v>78</v>
      </c>
      <c r="B25" s="72" t="s">
        <v>79</v>
      </c>
      <c r="C25" s="61"/>
      <c r="D25" s="72">
        <f>SUM('12.2b'!B32)*365</f>
        <v>924545</v>
      </c>
      <c r="E25" s="86" t="s">
        <v>71</v>
      </c>
      <c r="F25" s="87">
        <f>SUM(D25/D26)</f>
        <v>17.40844301342522</v>
      </c>
      <c r="G25" s="89" t="s">
        <v>86</v>
      </c>
      <c r="H25" s="72">
        <f>SUM('12.2b'!C32)*365</f>
        <v>956665</v>
      </c>
      <c r="I25" s="86" t="s">
        <v>71</v>
      </c>
      <c r="J25" s="87">
        <f>SUM(H25/H26)</f>
        <v>21.829207073588133</v>
      </c>
      <c r="K25" s="89" t="s">
        <v>86</v>
      </c>
    </row>
    <row r="26" spans="1:11" x14ac:dyDescent="0.25">
      <c r="B26" s="67" t="s">
        <v>80</v>
      </c>
      <c r="D26" s="68">
        <f>SUM(D9)</f>
        <v>53109</v>
      </c>
      <c r="E26" s="86"/>
      <c r="F26" s="87"/>
      <c r="G26" s="89"/>
      <c r="H26" s="68">
        <f>SUM(H9)</f>
        <v>43825</v>
      </c>
      <c r="I26" s="86"/>
      <c r="J26" s="87"/>
      <c r="K26" s="89"/>
    </row>
    <row r="27" spans="1:11" x14ac:dyDescent="0.25">
      <c r="B27" s="67"/>
    </row>
    <row r="28" spans="1:11" x14ac:dyDescent="0.25">
      <c r="A28" s="67" t="s">
        <v>81</v>
      </c>
      <c r="B28" s="73" t="s">
        <v>82</v>
      </c>
      <c r="C28" s="61"/>
      <c r="D28" s="72">
        <f>SUM('12.2b'!B33)*365</f>
        <v>1443940</v>
      </c>
      <c r="E28" s="86" t="s">
        <v>71</v>
      </c>
      <c r="F28" s="87">
        <f>SUM(D28/D29)</f>
        <v>51.470022100235262</v>
      </c>
      <c r="G28" s="89" t="s">
        <v>86</v>
      </c>
      <c r="H28" s="72">
        <f>SUM('12.2b'!C33)*365</f>
        <v>1462190</v>
      </c>
      <c r="I28" s="86" t="s">
        <v>71</v>
      </c>
      <c r="J28" s="87">
        <f>SUM(H28/H29)</f>
        <v>63.210703786961787</v>
      </c>
      <c r="K28" s="89" t="s">
        <v>86</v>
      </c>
    </row>
    <row r="29" spans="1:11" x14ac:dyDescent="0.25">
      <c r="B29" s="67" t="s">
        <v>83</v>
      </c>
      <c r="D29" s="68">
        <f>SUM(0-'12.2a'!B6)</f>
        <v>28054</v>
      </c>
      <c r="E29" s="86"/>
      <c r="F29" s="87"/>
      <c r="G29" s="89"/>
      <c r="H29" s="68">
        <f>SUM(0-'12.2a'!C6)</f>
        <v>23132</v>
      </c>
      <c r="I29" s="86"/>
      <c r="J29" s="87"/>
      <c r="K29" s="89"/>
    </row>
    <row r="31" spans="1:11" x14ac:dyDescent="0.25">
      <c r="A31" s="65" t="s">
        <v>100</v>
      </c>
    </row>
    <row r="32" spans="1:11" x14ac:dyDescent="0.25">
      <c r="A32" s="65"/>
    </row>
    <row r="33" spans="1:11" x14ac:dyDescent="0.25">
      <c r="A33" s="67" t="s">
        <v>96</v>
      </c>
      <c r="B33" s="67" t="s">
        <v>97</v>
      </c>
      <c r="D33" s="4">
        <f>SUM('12.2b'!B14)</f>
        <v>15998</v>
      </c>
      <c r="E33" s="86" t="s">
        <v>71</v>
      </c>
      <c r="F33" s="87">
        <f>SUM(D33/D34)</f>
        <v>1.2383311401811286</v>
      </c>
      <c r="G33" s="88" t="s">
        <v>101</v>
      </c>
      <c r="H33" s="4">
        <f>SUM('12.2b'!C14)</f>
        <v>12912</v>
      </c>
      <c r="I33" s="86" t="s">
        <v>71</v>
      </c>
      <c r="J33" s="87">
        <f>SUM(H33/H34)</f>
        <v>1.2655101440752721</v>
      </c>
      <c r="K33" s="88" t="s">
        <v>101</v>
      </c>
    </row>
    <row r="34" spans="1:11" x14ac:dyDescent="0.25">
      <c r="A34" s="67"/>
      <c r="B34" s="67"/>
      <c r="D34" s="46">
        <f>SUM(0-'12.2b'!B16)</f>
        <v>12919</v>
      </c>
      <c r="E34" s="86"/>
      <c r="F34" s="87"/>
      <c r="G34" s="88"/>
      <c r="H34" s="46">
        <f>SUM(0-'12.2b'!C16)</f>
        <v>10203</v>
      </c>
      <c r="I34" s="86"/>
      <c r="J34" s="87"/>
      <c r="K34" s="88"/>
    </row>
    <row r="35" spans="1:11" x14ac:dyDescent="0.25">
      <c r="A35" s="67"/>
      <c r="B35" s="67"/>
      <c r="D35" s="46"/>
      <c r="E35" s="71"/>
      <c r="F35" s="79"/>
      <c r="H35" s="46"/>
      <c r="I35" s="71"/>
      <c r="J35" s="79"/>
    </row>
    <row r="36" spans="1:11" x14ac:dyDescent="0.25">
      <c r="A36" s="67" t="s">
        <v>98</v>
      </c>
      <c r="B36" s="67" t="s">
        <v>99</v>
      </c>
      <c r="D36" s="4">
        <f>SUM('12.2b'!B14-'12.2b'!B10)</f>
        <v>14587</v>
      </c>
      <c r="F36" s="87">
        <f>SUM(D36/D37)</f>
        <v>1.1291121603839307</v>
      </c>
      <c r="G36" s="88" t="s">
        <v>101</v>
      </c>
      <c r="H36" s="4">
        <f>SUM('12.2b'!C14-'12.2b'!C10)</f>
        <v>11652</v>
      </c>
      <c r="J36" s="87">
        <f>SUM(H36/H37)</f>
        <v>1.1420170538077037</v>
      </c>
      <c r="K36" s="88" t="s">
        <v>101</v>
      </c>
    </row>
    <row r="37" spans="1:11" x14ac:dyDescent="0.25">
      <c r="D37" s="46">
        <f>$D$34</f>
        <v>12919</v>
      </c>
      <c r="F37" s="87"/>
      <c r="G37" s="88"/>
      <c r="H37" s="46">
        <f>$H$34</f>
        <v>10203</v>
      </c>
      <c r="J37" s="87"/>
      <c r="K37" s="88"/>
    </row>
    <row r="38" spans="1:11" x14ac:dyDescent="0.25">
      <c r="A38" s="65" t="s">
        <v>102</v>
      </c>
    </row>
    <row r="40" spans="1:11" x14ac:dyDescent="0.25">
      <c r="A40" s="47" t="s">
        <v>106</v>
      </c>
      <c r="B40" s="6" t="s">
        <v>109</v>
      </c>
      <c r="D40" s="72">
        <f>SUM(0-'12.2b'!B19)-'12.2b'!B13</f>
        <v>3267</v>
      </c>
      <c r="E40" s="86" t="s">
        <v>71</v>
      </c>
      <c r="F40" s="85">
        <f>SUM(D40/D41)</f>
        <v>0.21826563335114912</v>
      </c>
      <c r="H40" s="72">
        <f>SUM(0-'12.2b'!C19)-'12.2b'!C13</f>
        <v>4401</v>
      </c>
      <c r="I40" s="86" t="s">
        <v>71</v>
      </c>
      <c r="J40" s="85">
        <f>SUM(H40/H41)</f>
        <v>0.31437959854275305</v>
      </c>
    </row>
    <row r="41" spans="1:11" ht="26.4" x14ac:dyDescent="0.25">
      <c r="B41" s="82" t="s">
        <v>112</v>
      </c>
      <c r="D41" s="68">
        <f>SUM('12.2b'!B28+(0-'12.2b'!B19)-'12.2b'!B13)</f>
        <v>14968</v>
      </c>
      <c r="E41" s="86"/>
      <c r="F41" s="85"/>
      <c r="H41" s="68">
        <f>SUM('12.2b'!C28+(0-'12.2b'!C19)-'12.2b'!C13)</f>
        <v>13999</v>
      </c>
      <c r="I41" s="86"/>
      <c r="J41" s="85"/>
    </row>
    <row r="43" spans="1:11" x14ac:dyDescent="0.25">
      <c r="B43" s="47" t="s">
        <v>107</v>
      </c>
    </row>
    <row r="45" spans="1:11" x14ac:dyDescent="0.25">
      <c r="B45" s="6" t="s">
        <v>109</v>
      </c>
      <c r="D45" s="72">
        <f>D40</f>
        <v>3267</v>
      </c>
      <c r="E45" s="86" t="s">
        <v>71</v>
      </c>
      <c r="F45" s="85">
        <f>SUM(D45/D46)</f>
        <v>0.27920690539270149</v>
      </c>
      <c r="H45" s="73">
        <f>H40</f>
        <v>4401</v>
      </c>
      <c r="I45" s="86" t="s">
        <v>71</v>
      </c>
      <c r="J45" s="85">
        <f>SUM(H45/H46)</f>
        <v>0.45853302771410709</v>
      </c>
    </row>
    <row r="46" spans="1:11" x14ac:dyDescent="0.25">
      <c r="B46" s="47" t="s">
        <v>108</v>
      </c>
      <c r="D46" s="68">
        <f>SUM('12.2b'!B28)</f>
        <v>11701</v>
      </c>
      <c r="E46" s="86"/>
      <c r="F46" s="85"/>
      <c r="H46" s="68">
        <f>SUM('12.2b'!C28)</f>
        <v>9598</v>
      </c>
      <c r="I46" s="86"/>
      <c r="J46" s="85"/>
    </row>
    <row r="48" spans="1:11" x14ac:dyDescent="0.25">
      <c r="B48" s="47" t="s">
        <v>107</v>
      </c>
    </row>
    <row r="50" spans="1:11" x14ac:dyDescent="0.25">
      <c r="B50" s="6" t="s">
        <v>110</v>
      </c>
      <c r="D50" s="72">
        <f>SUM('12.2b'!B34)</f>
        <v>6308</v>
      </c>
      <c r="E50" s="86" t="s">
        <v>71</v>
      </c>
      <c r="F50" s="85">
        <f>SUM(D50/D51)</f>
        <v>0.53909922228869323</v>
      </c>
      <c r="H50" s="72">
        <f>SUM('12.2b'!C34)</f>
        <v>5760</v>
      </c>
      <c r="I50" s="86" t="s">
        <v>71</v>
      </c>
      <c r="J50" s="85">
        <f>SUM(H50/H51)</f>
        <v>0.60012502604709317</v>
      </c>
    </row>
    <row r="51" spans="1:11" x14ac:dyDescent="0.25">
      <c r="B51" s="47" t="s">
        <v>108</v>
      </c>
      <c r="D51" s="68">
        <f>$D$46</f>
        <v>11701</v>
      </c>
      <c r="E51" s="86"/>
      <c r="F51" s="85"/>
      <c r="H51" s="68">
        <f>$H$46</f>
        <v>9598</v>
      </c>
      <c r="I51" s="86"/>
      <c r="J51" s="85"/>
    </row>
    <row r="53" spans="1:11" x14ac:dyDescent="0.25">
      <c r="A53" s="47" t="s">
        <v>103</v>
      </c>
      <c r="B53" s="47" t="s">
        <v>104</v>
      </c>
      <c r="D53" s="72">
        <f>$D$14</f>
        <v>4563</v>
      </c>
      <c r="E53" s="86" t="s">
        <v>71</v>
      </c>
      <c r="F53" s="87">
        <f>SUM(D53/D54)</f>
        <v>12.200534759358289</v>
      </c>
      <c r="G53" s="89" t="s">
        <v>87</v>
      </c>
      <c r="H53" s="72">
        <f>$H$14</f>
        <v>3214</v>
      </c>
      <c r="I53" s="86" t="s">
        <v>71</v>
      </c>
      <c r="J53" s="87">
        <f>SUM(H53/H54)</f>
        <v>7.4744186046511629</v>
      </c>
      <c r="K53" s="89" t="s">
        <v>87</v>
      </c>
    </row>
    <row r="54" spans="1:11" x14ac:dyDescent="0.25">
      <c r="B54" s="47" t="s">
        <v>105</v>
      </c>
      <c r="D54" s="68">
        <f>SUM(0-'12.2a'!B13)</f>
        <v>374</v>
      </c>
      <c r="E54" s="86"/>
      <c r="F54" s="87"/>
      <c r="G54" s="89"/>
      <c r="H54" s="68">
        <f>SUM(0-'12.2a'!C13)</f>
        <v>430</v>
      </c>
      <c r="I54" s="86"/>
      <c r="J54" s="87"/>
      <c r="K54" s="89"/>
    </row>
    <row r="57" spans="1:11" x14ac:dyDescent="0.25">
      <c r="A57" s="65" t="s">
        <v>113</v>
      </c>
    </row>
    <row r="59" spans="1:11" x14ac:dyDescent="0.25">
      <c r="A59" s="47" t="s">
        <v>114</v>
      </c>
      <c r="B59" s="6" t="s">
        <v>115</v>
      </c>
      <c r="D59" s="72">
        <f>SUM('12.2a'!B16)</f>
        <v>2835</v>
      </c>
      <c r="E59" s="71" t="s">
        <v>71</v>
      </c>
      <c r="F59" s="90">
        <f>SUM(D59/D60)*100</f>
        <v>5.5675569520816968</v>
      </c>
      <c r="G59" s="89" t="s">
        <v>128</v>
      </c>
      <c r="H59" s="72">
        <f>SUM('12.2a'!C16)</f>
        <v>2004</v>
      </c>
      <c r="I59" s="86" t="s">
        <v>71</v>
      </c>
      <c r="J59" s="90">
        <f>SUM(H59/H60)*100</f>
        <v>3.9793486894360601</v>
      </c>
      <c r="K59" s="89" t="s">
        <v>128</v>
      </c>
    </row>
    <row r="60" spans="1:11" x14ac:dyDescent="0.25">
      <c r="B60" s="47" t="s">
        <v>116</v>
      </c>
      <c r="D60" s="68">
        <f>SUM('12.2b'!B35)</f>
        <v>50920</v>
      </c>
      <c r="E60" s="71"/>
      <c r="F60" s="90"/>
      <c r="G60" s="89"/>
      <c r="H60" s="68">
        <f>SUM('12.2b'!C35)</f>
        <v>50360</v>
      </c>
      <c r="I60" s="86"/>
      <c r="J60" s="90"/>
      <c r="K60" s="89"/>
    </row>
    <row r="62" spans="1:11" x14ac:dyDescent="0.25">
      <c r="A62" s="47" t="s">
        <v>117</v>
      </c>
      <c r="B62" s="6" t="s">
        <v>118</v>
      </c>
      <c r="D62" s="72">
        <f>SUM('12.2b'!B36)</f>
        <v>110</v>
      </c>
      <c r="E62" s="71" t="s">
        <v>71</v>
      </c>
      <c r="F62" s="90">
        <f>SUM(D62/D63)</f>
        <v>19.757319223985892</v>
      </c>
      <c r="G62" s="89" t="s">
        <v>87</v>
      </c>
      <c r="H62" s="72">
        <f>SUM('12.2b'!C36)</f>
        <v>75</v>
      </c>
      <c r="I62" s="71" t="s">
        <v>71</v>
      </c>
      <c r="J62" s="90">
        <f>SUM(H62/H63)</f>
        <v>18.847305389221557</v>
      </c>
      <c r="K62" s="89" t="s">
        <v>87</v>
      </c>
    </row>
    <row r="63" spans="1:11" x14ac:dyDescent="0.25">
      <c r="B63" s="47" t="s">
        <v>119</v>
      </c>
      <c r="D63" s="83">
        <f>SUM(F59)</f>
        <v>5.5675569520816968</v>
      </c>
      <c r="E63" s="71"/>
      <c r="F63" s="90"/>
      <c r="G63" s="89"/>
      <c r="H63" s="83">
        <f>SUM(J59)</f>
        <v>3.9793486894360601</v>
      </c>
      <c r="I63" s="71"/>
      <c r="J63" s="90"/>
      <c r="K63" s="89"/>
    </row>
    <row r="65" spans="1:11" x14ac:dyDescent="0.25">
      <c r="A65" s="47" t="s">
        <v>120</v>
      </c>
      <c r="B65" s="6" t="s">
        <v>121</v>
      </c>
      <c r="D65" s="72">
        <f>SUM(D59)</f>
        <v>2835</v>
      </c>
      <c r="E65" s="71" t="s">
        <v>71</v>
      </c>
      <c r="F65" s="90">
        <f>SUM(D65/D66)</f>
        <v>2.7848722986247543</v>
      </c>
      <c r="G65" s="89" t="s">
        <v>87</v>
      </c>
      <c r="H65" s="72">
        <f>SUM(H59)</f>
        <v>2004</v>
      </c>
      <c r="I65" s="71" t="s">
        <v>71</v>
      </c>
      <c r="J65" s="90">
        <f>SUM(H65/H66)</f>
        <v>3</v>
      </c>
      <c r="K65" s="89" t="s">
        <v>87</v>
      </c>
    </row>
    <row r="66" spans="1:11" x14ac:dyDescent="0.25">
      <c r="B66" s="47" t="s">
        <v>122</v>
      </c>
      <c r="D66" s="68">
        <f>SUM(0-'12.2a'!B17)</f>
        <v>1018</v>
      </c>
      <c r="E66" s="71"/>
      <c r="F66" s="90"/>
      <c r="G66" s="89"/>
      <c r="H66" s="68">
        <f>SUM(0-'12.2a'!C17)</f>
        <v>668</v>
      </c>
      <c r="I66" s="71"/>
      <c r="J66" s="90"/>
      <c r="K66" s="89"/>
    </row>
    <row r="68" spans="1:11" x14ac:dyDescent="0.25">
      <c r="A68" s="47" t="s">
        <v>123</v>
      </c>
      <c r="B68" s="6" t="s">
        <v>124</v>
      </c>
      <c r="D68" s="72">
        <f>SUM('12.2a'!B21)</f>
        <v>2</v>
      </c>
      <c r="E68" s="71" t="s">
        <v>71</v>
      </c>
      <c r="F68" s="85">
        <f>SUM(D68/D69)</f>
        <v>1.8181818181818181E-2</v>
      </c>
      <c r="G68" s="91"/>
      <c r="H68" s="23">
        <f>SUM('12.2a'!C21)</f>
        <v>1.33</v>
      </c>
      <c r="I68" s="71" t="s">
        <v>71</v>
      </c>
      <c r="J68" s="85">
        <f>SUM(H68/H69)</f>
        <v>1.7733333333333334E-2</v>
      </c>
      <c r="K68" s="91"/>
    </row>
    <row r="69" spans="1:11" x14ac:dyDescent="0.25">
      <c r="B69" s="47" t="s">
        <v>125</v>
      </c>
      <c r="D69" s="68">
        <f>SUM('12.2b'!B36)</f>
        <v>110</v>
      </c>
      <c r="E69" s="71"/>
      <c r="F69" s="85"/>
      <c r="G69" s="91"/>
      <c r="H69" s="68">
        <f>SUM('12.2b'!C36)</f>
        <v>75</v>
      </c>
      <c r="I69" s="71"/>
      <c r="J69" s="85"/>
      <c r="K69" s="91"/>
    </row>
  </sheetData>
  <mergeCells count="83">
    <mergeCell ref="J45:J46"/>
    <mergeCell ref="K53:K54"/>
    <mergeCell ref="F68:F69"/>
    <mergeCell ref="J68:J69"/>
    <mergeCell ref="J65:J66"/>
    <mergeCell ref="G68:G69"/>
    <mergeCell ref="G65:G66"/>
    <mergeCell ref="F62:F63"/>
    <mergeCell ref="F65:F66"/>
    <mergeCell ref="I45:I46"/>
    <mergeCell ref="K68:K69"/>
    <mergeCell ref="J59:J60"/>
    <mergeCell ref="G59:G60"/>
    <mergeCell ref="I59:I60"/>
    <mergeCell ref="K62:K63"/>
    <mergeCell ref="G62:G63"/>
    <mergeCell ref="J62:J63"/>
    <mergeCell ref="K65:K66"/>
    <mergeCell ref="E40:E41"/>
    <mergeCell ref="I40:I41"/>
    <mergeCell ref="E50:E51"/>
    <mergeCell ref="I50:I51"/>
    <mergeCell ref="G53:G54"/>
    <mergeCell ref="F59:F60"/>
    <mergeCell ref="F19:F20"/>
    <mergeCell ref="E19:E20"/>
    <mergeCell ref="I19:I20"/>
    <mergeCell ref="G19:G20"/>
    <mergeCell ref="K59:K60"/>
    <mergeCell ref="F36:F37"/>
    <mergeCell ref="F45:F46"/>
    <mergeCell ref="E45:E46"/>
    <mergeCell ref="J40:J41"/>
    <mergeCell ref="F40:F41"/>
    <mergeCell ref="J11:J12"/>
    <mergeCell ref="J14:J15"/>
    <mergeCell ref="I11:I12"/>
    <mergeCell ref="I14:I15"/>
    <mergeCell ref="J25:J26"/>
    <mergeCell ref="J28:J29"/>
    <mergeCell ref="J19:J20"/>
    <mergeCell ref="F4:F5"/>
    <mergeCell ref="F8:F9"/>
    <mergeCell ref="F11:F12"/>
    <mergeCell ref="F14:F15"/>
    <mergeCell ref="E8:E9"/>
    <mergeCell ref="J8:J9"/>
    <mergeCell ref="I8:I9"/>
    <mergeCell ref="E14:E15"/>
    <mergeCell ref="I4:I5"/>
    <mergeCell ref="J4:J5"/>
    <mergeCell ref="K22:K23"/>
    <mergeCell ref="E22:E23"/>
    <mergeCell ref="I22:I23"/>
    <mergeCell ref="E33:E34"/>
    <mergeCell ref="I33:I34"/>
    <mergeCell ref="F33:F34"/>
    <mergeCell ref="G28:G29"/>
    <mergeCell ref="K28:K29"/>
    <mergeCell ref="K25:K26"/>
    <mergeCell ref="G25:G26"/>
    <mergeCell ref="K19:K20"/>
    <mergeCell ref="E28:E29"/>
    <mergeCell ref="I28:I29"/>
    <mergeCell ref="E25:E26"/>
    <mergeCell ref="I25:I26"/>
    <mergeCell ref="F25:F26"/>
    <mergeCell ref="F28:F29"/>
    <mergeCell ref="J22:J23"/>
    <mergeCell ref="F22:F23"/>
    <mergeCell ref="G22:G23"/>
    <mergeCell ref="K33:K34"/>
    <mergeCell ref="K36:K37"/>
    <mergeCell ref="G36:G37"/>
    <mergeCell ref="G33:G34"/>
    <mergeCell ref="J33:J34"/>
    <mergeCell ref="J36:J37"/>
    <mergeCell ref="F50:F51"/>
    <mergeCell ref="J50:J51"/>
    <mergeCell ref="E53:E54"/>
    <mergeCell ref="I53:I54"/>
    <mergeCell ref="F53:F54"/>
    <mergeCell ref="J53:J54"/>
  </mergeCells>
  <phoneticPr fontId="5" type="noConversion"/>
  <pageMargins left="0.75" right="0.75" top="1" bottom="1" header="0.5" footer="0.5"/>
  <pageSetup paperSize="9" orientation="landscape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zoomScale="70" workbookViewId="0">
      <selection activeCell="K1" sqref="K1"/>
    </sheetView>
  </sheetViews>
  <sheetFormatPr defaultColWidth="9.109375" defaultRowHeight="13.2" x14ac:dyDescent="0.25"/>
  <cols>
    <col min="1" max="1" width="37.6640625" style="47" bestFit="1" customWidth="1"/>
    <col min="2" max="2" width="9.109375" style="47"/>
    <col min="3" max="3" width="10.109375" style="68" hidden="1" customWidth="1"/>
    <col min="4" max="4" width="2.44140625" style="67" hidden="1" customWidth="1"/>
    <col min="5" max="5" width="10.109375" style="78" customWidth="1"/>
    <col min="6" max="6" width="5.33203125" style="67" bestFit="1" customWidth="1"/>
    <col min="7" max="7" width="0" style="67" hidden="1" customWidth="1"/>
    <col min="8" max="8" width="2.44140625" style="47" hidden="1" customWidth="1"/>
    <col min="9" max="9" width="9.109375" style="81"/>
    <col min="10" max="10" width="5.33203125" style="47" bestFit="1" customWidth="1"/>
    <col min="11" max="16384" width="9.109375" style="47"/>
  </cols>
  <sheetData>
    <row r="1" spans="1:9" x14ac:dyDescent="0.25">
      <c r="A1" s="65" t="s">
        <v>61</v>
      </c>
      <c r="B1" s="46"/>
      <c r="C1" s="70">
        <v>2002</v>
      </c>
      <c r="D1" s="70"/>
      <c r="E1" s="75"/>
      <c r="F1" s="70"/>
      <c r="G1" s="70">
        <v>2001</v>
      </c>
      <c r="H1" s="45"/>
      <c r="I1" s="80"/>
    </row>
    <row r="2" spans="1:9" x14ac:dyDescent="0.25">
      <c r="A2" s="65" t="s">
        <v>73</v>
      </c>
      <c r="B2" s="46"/>
      <c r="D2" s="49"/>
      <c r="E2" s="76"/>
      <c r="F2" s="49"/>
      <c r="G2" s="49"/>
      <c r="H2" s="45"/>
      <c r="I2" s="80"/>
    </row>
    <row r="3" spans="1:9" x14ac:dyDescent="0.25">
      <c r="B3" s="46"/>
      <c r="D3" s="49"/>
      <c r="E3" s="76"/>
      <c r="F3" s="49"/>
      <c r="G3" s="49"/>
      <c r="H3" s="45"/>
      <c r="I3" s="80"/>
    </row>
    <row r="4" spans="1:9" ht="13.8" thickBot="1" x14ac:dyDescent="0.3">
      <c r="A4" s="47" t="s">
        <v>62</v>
      </c>
      <c r="B4" s="46"/>
      <c r="C4" s="69">
        <f>SUM('12.2a'!B11)</f>
        <v>4563</v>
      </c>
      <c r="D4" s="71" t="s">
        <v>71</v>
      </c>
      <c r="E4" s="85">
        <f>SUM(C4/C5)</f>
        <v>0.24203044608285154</v>
      </c>
      <c r="F4" s="74"/>
      <c r="G4" s="69">
        <f>SUM('12.2a'!C11)</f>
        <v>3214</v>
      </c>
      <c r="H4" s="86" t="s">
        <v>71</v>
      </c>
      <c r="I4" s="85">
        <f>SUM(G4/G5)</f>
        <v>0.18653511317469529</v>
      </c>
    </row>
    <row r="5" spans="1:9" x14ac:dyDescent="0.25">
      <c r="B5" s="46"/>
      <c r="C5" s="68">
        <f>SUM('12.2b'!B28-'12.2b'!B19)</f>
        <v>18853</v>
      </c>
      <c r="D5" s="71"/>
      <c r="E5" s="85"/>
      <c r="F5" s="74"/>
      <c r="G5" s="68">
        <f>SUM('12.2b'!C28-'12.2b'!C19)</f>
        <v>17230</v>
      </c>
      <c r="H5" s="86"/>
      <c r="I5" s="85"/>
    </row>
    <row r="6" spans="1:9" x14ac:dyDescent="0.25">
      <c r="B6" s="46"/>
      <c r="D6" s="68"/>
      <c r="E6" s="77"/>
      <c r="F6" s="68"/>
      <c r="G6" s="68"/>
      <c r="H6" s="45"/>
      <c r="I6" s="80"/>
    </row>
    <row r="7" spans="1:9" x14ac:dyDescent="0.25">
      <c r="B7" s="46"/>
      <c r="D7" s="68"/>
      <c r="E7" s="77"/>
      <c r="F7" s="68"/>
      <c r="G7" s="68"/>
      <c r="H7" s="45"/>
      <c r="I7" s="80"/>
    </row>
    <row r="8" spans="1:9" ht="13.8" thickBot="1" x14ac:dyDescent="0.3">
      <c r="A8" s="47" t="s">
        <v>64</v>
      </c>
      <c r="B8" s="46"/>
      <c r="C8" s="69">
        <f>SUM('12.2a'!B7)</f>
        <v>25055</v>
      </c>
      <c r="D8" s="86" t="s">
        <v>71</v>
      </c>
      <c r="E8" s="85">
        <f>SUM(C8/C9)</f>
        <v>0.47176561411436857</v>
      </c>
      <c r="F8" s="74"/>
      <c r="G8" s="69">
        <f>SUM('12.2a'!C7)</f>
        <v>20693</v>
      </c>
      <c r="H8" s="86" t="s">
        <v>71</v>
      </c>
      <c r="I8" s="85">
        <f>SUM(G8/G9)</f>
        <v>0.47217341699942955</v>
      </c>
    </row>
    <row r="9" spans="1:9" x14ac:dyDescent="0.25">
      <c r="B9" s="61"/>
      <c r="C9" s="68">
        <f>SUM('12.2a'!B5)</f>
        <v>53109</v>
      </c>
      <c r="D9" s="86"/>
      <c r="E9" s="85"/>
      <c r="F9" s="74"/>
      <c r="G9" s="68">
        <f>SUM('12.2a'!C5)</f>
        <v>43825</v>
      </c>
      <c r="H9" s="86"/>
      <c r="I9" s="85"/>
    </row>
    <row r="10" spans="1:9" x14ac:dyDescent="0.25">
      <c r="B10" s="61"/>
      <c r="D10" s="68"/>
      <c r="E10" s="77"/>
      <c r="F10" s="68"/>
      <c r="G10" s="68"/>
      <c r="H10" s="45"/>
      <c r="I10" s="80"/>
    </row>
    <row r="11" spans="1:9" ht="13.8" thickBot="1" x14ac:dyDescent="0.3">
      <c r="A11" s="47" t="s">
        <v>66</v>
      </c>
      <c r="B11" s="46"/>
      <c r="C11" s="69">
        <f>$C$8</f>
        <v>25055</v>
      </c>
      <c r="D11" s="71" t="s">
        <v>71</v>
      </c>
      <c r="E11" s="85">
        <f>SUM(C11/C12)</f>
        <v>0.8930990233121836</v>
      </c>
      <c r="F11" s="74"/>
      <c r="G11" s="69">
        <f>$G$8</f>
        <v>20693</v>
      </c>
      <c r="H11" s="86" t="s">
        <v>71</v>
      </c>
      <c r="I11" s="85">
        <f>SUM(G11/G12)</f>
        <v>0.89456164620439216</v>
      </c>
    </row>
    <row r="12" spans="1:9" x14ac:dyDescent="0.25">
      <c r="B12" s="46"/>
      <c r="C12" s="68">
        <f>SUM(0-'12.2a'!B6)</f>
        <v>28054</v>
      </c>
      <c r="D12" s="71"/>
      <c r="E12" s="85"/>
      <c r="F12" s="74"/>
      <c r="G12" s="68">
        <f>SUM(0-'12.2a'!C6)</f>
        <v>23132</v>
      </c>
      <c r="H12" s="86"/>
      <c r="I12" s="85"/>
    </row>
    <row r="13" spans="1:9" x14ac:dyDescent="0.25">
      <c r="B13" s="46"/>
      <c r="D13" s="68"/>
      <c r="E13" s="77"/>
      <c r="F13" s="68"/>
      <c r="G13" s="68"/>
    </row>
    <row r="14" spans="1:9" ht="13.8" thickBot="1" x14ac:dyDescent="0.3">
      <c r="A14" s="47" t="s">
        <v>68</v>
      </c>
      <c r="B14" s="61"/>
      <c r="C14" s="69">
        <f>$C$4</f>
        <v>4563</v>
      </c>
      <c r="D14" s="86" t="s">
        <v>71</v>
      </c>
      <c r="E14" s="85">
        <f>SUM(C14/C15)</f>
        <v>8.5917641077783422E-2</v>
      </c>
      <c r="F14" s="74"/>
      <c r="G14" s="69">
        <f>$G$4</f>
        <v>3214</v>
      </c>
      <c r="H14" s="86" t="s">
        <v>71</v>
      </c>
      <c r="I14" s="85">
        <f>SUM(G14/G15)</f>
        <v>7.333713633770679E-2</v>
      </c>
    </row>
    <row r="15" spans="1:9" x14ac:dyDescent="0.25">
      <c r="B15" s="46"/>
      <c r="C15" s="68">
        <f>$C$9</f>
        <v>53109</v>
      </c>
      <c r="D15" s="86"/>
      <c r="E15" s="85"/>
      <c r="F15" s="74"/>
      <c r="G15" s="68">
        <f>$G$9</f>
        <v>43825</v>
      </c>
      <c r="H15" s="86"/>
      <c r="I15" s="85"/>
    </row>
    <row r="16" spans="1:9" x14ac:dyDescent="0.25">
      <c r="A16" s="65"/>
      <c r="B16" s="61"/>
      <c r="D16" s="49"/>
      <c r="E16" s="76"/>
      <c r="F16" s="49"/>
      <c r="G16" s="49"/>
      <c r="H16" s="45"/>
      <c r="I16" s="80"/>
    </row>
    <row r="17" spans="1:10" x14ac:dyDescent="0.25">
      <c r="A17" s="65" t="s">
        <v>84</v>
      </c>
      <c r="B17" s="46"/>
    </row>
    <row r="18" spans="1:10" x14ac:dyDescent="0.25">
      <c r="A18" s="65"/>
      <c r="B18" s="61"/>
      <c r="D18" s="49"/>
      <c r="E18" s="76"/>
      <c r="F18" s="49"/>
      <c r="G18" s="49"/>
      <c r="H18" s="45"/>
      <c r="I18" s="80"/>
    </row>
    <row r="19" spans="1:10" x14ac:dyDescent="0.25">
      <c r="A19" s="47" t="s">
        <v>75</v>
      </c>
      <c r="B19" s="46"/>
      <c r="C19" s="72">
        <f>$C$9</f>
        <v>53109</v>
      </c>
      <c r="D19" s="86" t="s">
        <v>71</v>
      </c>
      <c r="E19" s="87">
        <f>SUM(C19/C20)</f>
        <v>3.2427036268164611</v>
      </c>
      <c r="F19" s="89" t="s">
        <v>87</v>
      </c>
      <c r="G19" s="72">
        <f>$G$9</f>
        <v>43825</v>
      </c>
      <c r="H19" s="86" t="s">
        <v>71</v>
      </c>
      <c r="I19" s="87">
        <f>SUM(G19/G20)</f>
        <v>2.9330076295007363</v>
      </c>
      <c r="J19" s="89" t="s">
        <v>87</v>
      </c>
    </row>
    <row r="20" spans="1:10" x14ac:dyDescent="0.25">
      <c r="A20" s="65"/>
      <c r="B20" s="46"/>
      <c r="C20" s="68">
        <f>SUM('12.2b'!B8)</f>
        <v>16378</v>
      </c>
      <c r="D20" s="86"/>
      <c r="E20" s="87"/>
      <c r="F20" s="89"/>
      <c r="G20" s="68">
        <f>SUM('12.2b'!C8)</f>
        <v>14942</v>
      </c>
      <c r="H20" s="86"/>
      <c r="I20" s="87"/>
      <c r="J20" s="89"/>
    </row>
    <row r="22" spans="1:10" x14ac:dyDescent="0.25">
      <c r="A22" s="47" t="s">
        <v>77</v>
      </c>
      <c r="B22" s="46"/>
      <c r="C22" s="72">
        <f>SUM('12.2b'!B10)*365</f>
        <v>515015</v>
      </c>
      <c r="D22" s="86" t="s">
        <v>71</v>
      </c>
      <c r="E22" s="87">
        <f>SUM(C22/C23)</f>
        <v>18.357988165680474</v>
      </c>
      <c r="F22" s="89" t="s">
        <v>86</v>
      </c>
      <c r="G22" s="72">
        <f>SUM('12.2b'!C10)*365</f>
        <v>459900</v>
      </c>
      <c r="H22" s="86" t="s">
        <v>71</v>
      </c>
      <c r="I22" s="87">
        <f>SUM(G22/G23)</f>
        <v>19.881549368839703</v>
      </c>
      <c r="J22" s="89" t="s">
        <v>86</v>
      </c>
    </row>
    <row r="23" spans="1:10" x14ac:dyDescent="0.25">
      <c r="B23" s="46"/>
      <c r="C23" s="46">
        <f>SUM(C12)</f>
        <v>28054</v>
      </c>
      <c r="D23" s="86"/>
      <c r="E23" s="87"/>
      <c r="F23" s="89"/>
      <c r="G23" s="46">
        <f>SUM(G12)</f>
        <v>23132</v>
      </c>
      <c r="H23" s="86"/>
      <c r="I23" s="87"/>
      <c r="J23" s="89"/>
    </row>
    <row r="24" spans="1:10" x14ac:dyDescent="0.25">
      <c r="B24" s="46"/>
      <c r="C24" s="46"/>
      <c r="D24" s="49"/>
      <c r="E24" s="76"/>
      <c r="F24" s="49"/>
      <c r="G24" s="49"/>
      <c r="H24" s="45"/>
      <c r="I24" s="80"/>
    </row>
    <row r="25" spans="1:10" x14ac:dyDescent="0.25">
      <c r="A25" s="67" t="s">
        <v>78</v>
      </c>
      <c r="B25" s="61"/>
      <c r="C25" s="72">
        <f>SUM('12.2b'!B32)*365</f>
        <v>924545</v>
      </c>
      <c r="D25" s="86" t="s">
        <v>71</v>
      </c>
      <c r="E25" s="87">
        <f>SUM(C25/C26)</f>
        <v>17.40844301342522</v>
      </c>
      <c r="F25" s="89" t="s">
        <v>86</v>
      </c>
      <c r="G25" s="72">
        <f>SUM('12.2b'!C32)*365</f>
        <v>956665</v>
      </c>
      <c r="H25" s="86" t="s">
        <v>71</v>
      </c>
      <c r="I25" s="87">
        <f>SUM(G25/G26)</f>
        <v>21.829207073588133</v>
      </c>
      <c r="J25" s="89" t="s">
        <v>86</v>
      </c>
    </row>
    <row r="26" spans="1:10" x14ac:dyDescent="0.25">
      <c r="C26" s="68">
        <f>SUM(C9)</f>
        <v>53109</v>
      </c>
      <c r="D26" s="86"/>
      <c r="E26" s="87"/>
      <c r="F26" s="89"/>
      <c r="G26" s="68">
        <f>SUM(G9)</f>
        <v>43825</v>
      </c>
      <c r="H26" s="86"/>
      <c r="I26" s="87"/>
      <c r="J26" s="89"/>
    </row>
    <row r="28" spans="1:10" x14ac:dyDescent="0.25">
      <c r="A28" s="67" t="s">
        <v>81</v>
      </c>
      <c r="B28" s="61"/>
      <c r="C28" s="72">
        <f>SUM('12.2b'!B33)*365</f>
        <v>1443940</v>
      </c>
      <c r="D28" s="86" t="s">
        <v>71</v>
      </c>
      <c r="E28" s="87">
        <f>SUM(C28/C29)</f>
        <v>51.470022100235262</v>
      </c>
      <c r="F28" s="89" t="s">
        <v>86</v>
      </c>
      <c r="G28" s="72">
        <f>SUM('12.2b'!C33)*365</f>
        <v>1462190</v>
      </c>
      <c r="H28" s="86" t="s">
        <v>71</v>
      </c>
      <c r="I28" s="87">
        <f>SUM(G28/G29)</f>
        <v>63.210703786961787</v>
      </c>
      <c r="J28" s="89" t="s">
        <v>86</v>
      </c>
    </row>
    <row r="29" spans="1:10" x14ac:dyDescent="0.25">
      <c r="C29" s="68">
        <f>SUM(0-'12.2a'!B6)</f>
        <v>28054</v>
      </c>
      <c r="D29" s="86"/>
      <c r="E29" s="87"/>
      <c r="F29" s="89"/>
      <c r="G29" s="68">
        <f>SUM(0-'12.2a'!C6)</f>
        <v>23132</v>
      </c>
      <c r="H29" s="86"/>
      <c r="I29" s="87"/>
      <c r="J29" s="89"/>
    </row>
    <row r="31" spans="1:10" x14ac:dyDescent="0.25">
      <c r="A31" s="65" t="s">
        <v>100</v>
      </c>
    </row>
    <row r="32" spans="1:10" x14ac:dyDescent="0.25">
      <c r="A32" s="65"/>
    </row>
    <row r="33" spans="1:10" x14ac:dyDescent="0.25">
      <c r="A33" s="67" t="s">
        <v>96</v>
      </c>
      <c r="C33" s="4">
        <f>SUM('12.2b'!B14)</f>
        <v>15998</v>
      </c>
      <c r="D33" s="86" t="s">
        <v>71</v>
      </c>
      <c r="E33" s="87">
        <f>SUM(C33/C34)</f>
        <v>1.2383311401811286</v>
      </c>
      <c r="F33" s="88" t="s">
        <v>101</v>
      </c>
      <c r="G33" s="4">
        <f>SUM('12.2b'!C14)</f>
        <v>12912</v>
      </c>
      <c r="H33" s="86" t="s">
        <v>71</v>
      </c>
      <c r="I33" s="87">
        <f>SUM(G33/G34)</f>
        <v>1.2655101440752721</v>
      </c>
      <c r="J33" s="88" t="s">
        <v>101</v>
      </c>
    </row>
    <row r="34" spans="1:10" x14ac:dyDescent="0.25">
      <c r="A34" s="67"/>
      <c r="C34" s="46">
        <f>SUM(0-'12.2b'!B16)</f>
        <v>12919</v>
      </c>
      <c r="D34" s="86"/>
      <c r="E34" s="87"/>
      <c r="F34" s="88"/>
      <c r="G34" s="46">
        <f>SUM(0-'12.2b'!C16)</f>
        <v>10203</v>
      </c>
      <c r="H34" s="86"/>
      <c r="I34" s="87"/>
      <c r="J34" s="88"/>
    </row>
    <row r="35" spans="1:10" x14ac:dyDescent="0.25">
      <c r="A35" s="67"/>
      <c r="C35" s="46"/>
      <c r="D35" s="71"/>
      <c r="E35" s="79"/>
      <c r="G35" s="46"/>
      <c r="H35" s="71"/>
      <c r="I35" s="79"/>
    </row>
    <row r="36" spans="1:10" x14ac:dyDescent="0.25">
      <c r="A36" s="67" t="s">
        <v>98</v>
      </c>
      <c r="C36" s="4">
        <f>SUM('12.2b'!B14-'12.2b'!B10)</f>
        <v>14587</v>
      </c>
      <c r="E36" s="87">
        <f>SUM(C36/C37)</f>
        <v>1.1291121603839307</v>
      </c>
      <c r="F36" s="88" t="s">
        <v>101</v>
      </c>
      <c r="G36" s="4">
        <f>SUM('12.2b'!C14-'12.2b'!C10)</f>
        <v>11652</v>
      </c>
      <c r="I36" s="87">
        <f>SUM(G36/G37)</f>
        <v>1.1420170538077037</v>
      </c>
      <c r="J36" s="88" t="s">
        <v>101</v>
      </c>
    </row>
    <row r="37" spans="1:10" x14ac:dyDescent="0.25">
      <c r="C37" s="46">
        <f>$C$34</f>
        <v>12919</v>
      </c>
      <c r="E37" s="87"/>
      <c r="F37" s="88"/>
      <c r="G37" s="46">
        <f>$G$34</f>
        <v>10203</v>
      </c>
      <c r="I37" s="87"/>
      <c r="J37" s="88"/>
    </row>
    <row r="38" spans="1:10" x14ac:dyDescent="0.25">
      <c r="A38" s="65" t="s">
        <v>102</v>
      </c>
    </row>
    <row r="40" spans="1:10" x14ac:dyDescent="0.25">
      <c r="A40" s="47" t="s">
        <v>106</v>
      </c>
      <c r="C40" s="72">
        <f>SUM(0-'12.2b'!B19)-'12.2b'!B13</f>
        <v>3267</v>
      </c>
      <c r="D40" s="86" t="s">
        <v>71</v>
      </c>
      <c r="E40" s="85">
        <f>SUM(C40/C41)</f>
        <v>0.21826563335114912</v>
      </c>
      <c r="G40" s="72">
        <f>SUM(0-'12.2b'!C19)-'12.2b'!C13</f>
        <v>4401</v>
      </c>
      <c r="H40" s="86" t="s">
        <v>71</v>
      </c>
      <c r="I40" s="85">
        <f>SUM(G40/G41)</f>
        <v>0.31437959854275305</v>
      </c>
    </row>
    <row r="41" spans="1:10" x14ac:dyDescent="0.25">
      <c r="C41" s="68">
        <f>SUM('12.2b'!B28+(0-'12.2b'!B19)-'12.2b'!B13)</f>
        <v>14968</v>
      </c>
      <c r="D41" s="86"/>
      <c r="E41" s="85"/>
      <c r="G41" s="68">
        <f>SUM('12.2b'!C28+(0-'12.2b'!C19)-'12.2b'!C13)</f>
        <v>13999</v>
      </c>
      <c r="H41" s="86"/>
      <c r="I41" s="85"/>
    </row>
    <row r="45" spans="1:10" x14ac:dyDescent="0.25">
      <c r="C45" s="72">
        <f>C40</f>
        <v>3267</v>
      </c>
      <c r="D45" s="86" t="s">
        <v>71</v>
      </c>
      <c r="E45" s="85">
        <f>SUM(C45/C46)</f>
        <v>0.27920690539270149</v>
      </c>
      <c r="G45" s="73">
        <f>G40</f>
        <v>4401</v>
      </c>
      <c r="H45" s="86" t="s">
        <v>71</v>
      </c>
      <c r="I45" s="85">
        <f>I40</f>
        <v>0.31437959854275305</v>
      </c>
    </row>
    <row r="46" spans="1:10" x14ac:dyDescent="0.25">
      <c r="A46" s="47" t="s">
        <v>133</v>
      </c>
      <c r="C46" s="68">
        <f>SUM('12.2b'!B28)</f>
        <v>11701</v>
      </c>
      <c r="D46" s="86"/>
      <c r="E46" s="85"/>
      <c r="G46" s="68">
        <f>SUM('12.2b'!C28)</f>
        <v>9598</v>
      </c>
      <c r="H46" s="86"/>
      <c r="I46" s="85"/>
    </row>
    <row r="50" spans="1:10" x14ac:dyDescent="0.25">
      <c r="A50" s="47" t="s">
        <v>134</v>
      </c>
      <c r="C50" s="72">
        <f>SUM('12.2b'!B34)</f>
        <v>6308</v>
      </c>
      <c r="D50" s="86" t="s">
        <v>71</v>
      </c>
      <c r="E50" s="85">
        <f>SUM(C50/C51)</f>
        <v>0.53909922228869323</v>
      </c>
      <c r="G50" s="72">
        <f>SUM('12.2b'!C34)</f>
        <v>5760</v>
      </c>
      <c r="H50" s="86" t="s">
        <v>71</v>
      </c>
      <c r="I50" s="85">
        <f>SUM(G50/G51)</f>
        <v>0.60012502604709317</v>
      </c>
    </row>
    <row r="51" spans="1:10" x14ac:dyDescent="0.25">
      <c r="C51" s="68">
        <f>$C$46</f>
        <v>11701</v>
      </c>
      <c r="D51" s="86"/>
      <c r="E51" s="85"/>
      <c r="G51" s="68">
        <f>$G$46</f>
        <v>9598</v>
      </c>
      <c r="H51" s="86"/>
      <c r="I51" s="85"/>
    </row>
    <row r="53" spans="1:10" x14ac:dyDescent="0.25">
      <c r="A53" s="47" t="s">
        <v>103</v>
      </c>
      <c r="C53" s="72">
        <f>$C$14</f>
        <v>4563</v>
      </c>
      <c r="D53" s="86" t="s">
        <v>71</v>
      </c>
      <c r="E53" s="87">
        <f>SUM(C53/C54)</f>
        <v>12.200534759358289</v>
      </c>
      <c r="F53" s="89" t="s">
        <v>87</v>
      </c>
      <c r="G53" s="72">
        <f>$G$14</f>
        <v>3214</v>
      </c>
      <c r="H53" s="86" t="s">
        <v>71</v>
      </c>
      <c r="I53" s="87">
        <f>SUM(G53/G54)</f>
        <v>7.4744186046511629</v>
      </c>
      <c r="J53" s="89" t="s">
        <v>87</v>
      </c>
    </row>
    <row r="54" spans="1:10" x14ac:dyDescent="0.25">
      <c r="C54" s="68">
        <f>SUM(0-'12.2a'!B13)</f>
        <v>374</v>
      </c>
      <c r="D54" s="86"/>
      <c r="E54" s="87"/>
      <c r="F54" s="89"/>
      <c r="G54" s="68">
        <f>SUM(0-'12.2a'!C13)</f>
        <v>430</v>
      </c>
      <c r="H54" s="86"/>
      <c r="I54" s="87"/>
      <c r="J54" s="89"/>
    </row>
    <row r="57" spans="1:10" x14ac:dyDescent="0.25">
      <c r="A57" s="65" t="s">
        <v>113</v>
      </c>
    </row>
    <row r="59" spans="1:10" x14ac:dyDescent="0.25">
      <c r="A59" s="47" t="s">
        <v>114</v>
      </c>
      <c r="C59" s="72">
        <f>SUM('12.2a'!B16)</f>
        <v>2835</v>
      </c>
      <c r="D59" s="71" t="s">
        <v>71</v>
      </c>
      <c r="E59" s="90">
        <f>SUM(C59/C60)*100</f>
        <v>5.5675569520816968</v>
      </c>
      <c r="F59" s="89" t="s">
        <v>128</v>
      </c>
      <c r="G59" s="72">
        <f>SUM('12.2a'!C16)</f>
        <v>2004</v>
      </c>
      <c r="H59" s="86" t="s">
        <v>71</v>
      </c>
      <c r="I59" s="90">
        <f>SUM(G59/G60)*100</f>
        <v>3.9793486894360601</v>
      </c>
      <c r="J59" s="89" t="s">
        <v>128</v>
      </c>
    </row>
    <row r="60" spans="1:10" x14ac:dyDescent="0.25">
      <c r="C60" s="68">
        <f>SUM('12.2b'!B35)</f>
        <v>50920</v>
      </c>
      <c r="D60" s="71"/>
      <c r="E60" s="90"/>
      <c r="F60" s="89"/>
      <c r="G60" s="68">
        <f>SUM('12.2b'!C35)</f>
        <v>50360</v>
      </c>
      <c r="H60" s="86"/>
      <c r="I60" s="90"/>
      <c r="J60" s="89"/>
    </row>
    <row r="62" spans="1:10" x14ac:dyDescent="0.25">
      <c r="A62" s="47" t="s">
        <v>117</v>
      </c>
      <c r="C62" s="72">
        <f>SUM('12.2b'!B36)</f>
        <v>110</v>
      </c>
      <c r="D62" s="71" t="s">
        <v>71</v>
      </c>
      <c r="E62" s="90">
        <f>SUM(C62/C63)</f>
        <v>19.757319223985892</v>
      </c>
      <c r="F62" s="89" t="s">
        <v>87</v>
      </c>
      <c r="G62" s="72">
        <f>SUM('12.2b'!C36)</f>
        <v>75</v>
      </c>
      <c r="H62" s="71" t="s">
        <v>71</v>
      </c>
      <c r="I62" s="90">
        <f>SUM(G62/G63)</f>
        <v>18.847305389221557</v>
      </c>
      <c r="J62" s="89" t="s">
        <v>87</v>
      </c>
    </row>
    <row r="63" spans="1:10" x14ac:dyDescent="0.25">
      <c r="C63" s="83">
        <f>SUM(E59)</f>
        <v>5.5675569520816968</v>
      </c>
      <c r="D63" s="71"/>
      <c r="E63" s="90"/>
      <c r="F63" s="89"/>
      <c r="G63" s="83">
        <f>SUM(I59)</f>
        <v>3.9793486894360601</v>
      </c>
      <c r="H63" s="71"/>
      <c r="I63" s="90"/>
      <c r="J63" s="89"/>
    </row>
    <row r="65" spans="1:10" x14ac:dyDescent="0.25">
      <c r="A65" s="47" t="s">
        <v>120</v>
      </c>
      <c r="C65" s="72">
        <f>SUM(C59)</f>
        <v>2835</v>
      </c>
      <c r="D65" s="71" t="s">
        <v>71</v>
      </c>
      <c r="E65" s="90">
        <f>SUM(C65/C66)</f>
        <v>2.7848722986247543</v>
      </c>
      <c r="F65" s="89" t="s">
        <v>87</v>
      </c>
      <c r="G65" s="72">
        <f>SUM(G59)</f>
        <v>2004</v>
      </c>
      <c r="H65" s="71" t="s">
        <v>71</v>
      </c>
      <c r="I65" s="90">
        <f>SUM(G65/G66)</f>
        <v>3</v>
      </c>
      <c r="J65" s="89" t="s">
        <v>87</v>
      </c>
    </row>
    <row r="66" spans="1:10" x14ac:dyDescent="0.25">
      <c r="C66" s="68">
        <f>SUM(0-'12.2a'!B17)</f>
        <v>1018</v>
      </c>
      <c r="D66" s="71"/>
      <c r="E66" s="90"/>
      <c r="F66" s="89"/>
      <c r="G66" s="68">
        <f>SUM(0-'12.2a'!C17)</f>
        <v>668</v>
      </c>
      <c r="H66" s="71"/>
      <c r="I66" s="90"/>
      <c r="J66" s="89"/>
    </row>
    <row r="68" spans="1:10" x14ac:dyDescent="0.25">
      <c r="A68" s="47" t="s">
        <v>123</v>
      </c>
      <c r="C68" s="72">
        <f>SUM('12.2a'!B21)</f>
        <v>2</v>
      </c>
      <c r="D68" s="71" t="s">
        <v>71</v>
      </c>
      <c r="E68" s="85">
        <f>SUM(C68/C69)</f>
        <v>1.8181818181818181E-2</v>
      </c>
      <c r="F68" s="91"/>
      <c r="G68" s="23">
        <f>SUM('12.2a'!C21)</f>
        <v>1.33</v>
      </c>
      <c r="H68" s="71" t="s">
        <v>71</v>
      </c>
      <c r="I68" s="85">
        <f>SUM(G68/G69)</f>
        <v>1.7733333333333334E-2</v>
      </c>
      <c r="J68" s="91"/>
    </row>
    <row r="69" spans="1:10" x14ac:dyDescent="0.25">
      <c r="C69" s="68">
        <f>SUM('12.2b'!B36)</f>
        <v>110</v>
      </c>
      <c r="D69" s="71"/>
      <c r="E69" s="85"/>
      <c r="F69" s="91"/>
      <c r="G69" s="68">
        <f>SUM('12.2b'!C36)</f>
        <v>75</v>
      </c>
      <c r="H69" s="71"/>
      <c r="I69" s="85"/>
      <c r="J69" s="91"/>
    </row>
  </sheetData>
  <mergeCells count="83">
    <mergeCell ref="E50:E51"/>
    <mergeCell ref="I50:I51"/>
    <mergeCell ref="D53:D54"/>
    <mergeCell ref="H53:H54"/>
    <mergeCell ref="E53:E54"/>
    <mergeCell ref="I53:I54"/>
    <mergeCell ref="J33:J34"/>
    <mergeCell ref="J36:J37"/>
    <mergeCell ref="F36:F37"/>
    <mergeCell ref="F33:F34"/>
    <mergeCell ref="I33:I34"/>
    <mergeCell ref="I36:I37"/>
    <mergeCell ref="J19:J20"/>
    <mergeCell ref="D28:D29"/>
    <mergeCell ref="H28:H29"/>
    <mergeCell ref="D25:D26"/>
    <mergeCell ref="H25:H26"/>
    <mergeCell ref="E25:E26"/>
    <mergeCell ref="E28:E29"/>
    <mergeCell ref="I22:I23"/>
    <mergeCell ref="E22:E23"/>
    <mergeCell ref="F22:F23"/>
    <mergeCell ref="J22:J23"/>
    <mergeCell ref="D22:D23"/>
    <mergeCell ref="H22:H23"/>
    <mergeCell ref="D33:D34"/>
    <mergeCell ref="H33:H34"/>
    <mergeCell ref="E33:E34"/>
    <mergeCell ref="F28:F29"/>
    <mergeCell ref="J28:J29"/>
    <mergeCell ref="J25:J26"/>
    <mergeCell ref="F25:F26"/>
    <mergeCell ref="D8:D9"/>
    <mergeCell ref="I8:I9"/>
    <mergeCell ref="H8:H9"/>
    <mergeCell ref="D14:D15"/>
    <mergeCell ref="E4:E5"/>
    <mergeCell ref="E8:E9"/>
    <mergeCell ref="E11:E12"/>
    <mergeCell ref="E14:E15"/>
    <mergeCell ref="H4:H5"/>
    <mergeCell ref="I4:I5"/>
    <mergeCell ref="I11:I12"/>
    <mergeCell ref="I14:I15"/>
    <mergeCell ref="H11:H12"/>
    <mergeCell ref="H14:H15"/>
    <mergeCell ref="I40:I41"/>
    <mergeCell ref="E40:E41"/>
    <mergeCell ref="D40:D41"/>
    <mergeCell ref="I25:I26"/>
    <mergeCell ref="I28:I29"/>
    <mergeCell ref="I19:I20"/>
    <mergeCell ref="E19:E20"/>
    <mergeCell ref="H40:H41"/>
    <mergeCell ref="D50:D51"/>
    <mergeCell ref="H50:H51"/>
    <mergeCell ref="F53:F54"/>
    <mergeCell ref="D19:D20"/>
    <mergeCell ref="H19:H20"/>
    <mergeCell ref="F19:F20"/>
    <mergeCell ref="E36:E37"/>
    <mergeCell ref="E45:E46"/>
    <mergeCell ref="D45:D46"/>
    <mergeCell ref="E59:E60"/>
    <mergeCell ref="J68:J69"/>
    <mergeCell ref="I59:I60"/>
    <mergeCell ref="F59:F60"/>
    <mergeCell ref="H59:H60"/>
    <mergeCell ref="J62:J63"/>
    <mergeCell ref="F62:F63"/>
    <mergeCell ref="I62:I63"/>
    <mergeCell ref="J65:J66"/>
    <mergeCell ref="J59:J60"/>
    <mergeCell ref="I45:I46"/>
    <mergeCell ref="J53:J54"/>
    <mergeCell ref="E68:E69"/>
    <mergeCell ref="I68:I69"/>
    <mergeCell ref="I65:I66"/>
    <mergeCell ref="F68:F69"/>
    <mergeCell ref="F65:F66"/>
    <mergeCell ref="E62:E63"/>
    <mergeCell ref="E65:E66"/>
    <mergeCell ref="H45:H46"/>
  </mergeCells>
  <phoneticPr fontId="5" type="noConversion"/>
  <pageMargins left="0.75" right="0.75" top="1" bottom="1" header="0.5" footer="0.5"/>
  <pageSetup paperSize="9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12.2a</vt:lpstr>
      <vt:lpstr>12.2b</vt:lpstr>
      <vt:lpstr>12.2c</vt:lpstr>
      <vt:lpstr>Ratios</vt:lpstr>
      <vt:lpstr>Summary</vt:lpstr>
    </vt:vector>
  </TitlesOfParts>
  <Company> 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Applied Financial Accounting and Reporting</dc:title>
  <dc:subject>Figures 12 a - 12 c</dc:subject>
  <dc:creator>Geoff Black</dc:creator>
  <dc:description>(c) Geoff Black 2004_x000d_
geoffblack@tinyworld.co.uk</dc:description>
  <cp:lastModifiedBy>Aniket Gupta</cp:lastModifiedBy>
  <cp:lastPrinted>2003-09-12T09:19:12Z</cp:lastPrinted>
  <dcterms:created xsi:type="dcterms:W3CDTF">2003-09-09T10:15:21Z</dcterms:created>
  <dcterms:modified xsi:type="dcterms:W3CDTF">2024-02-03T22:12:36Z</dcterms:modified>
</cp:coreProperties>
</file>