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ACE797F8-CC79-4AC9-8A35-54632950E729}" xr6:coauthVersionLast="47" xr6:coauthVersionMax="47" xr10:uidLastSave="{00000000-0000-0000-0000-000000000000}"/>
  <bookViews>
    <workbookView xWindow="3348" yWindow="3348" windowWidth="17280" windowHeight="8880"/>
  </bookViews>
  <sheets>
    <sheet name="ROI" sheetId="4" r:id="rId1"/>
    <sheet name="2004" sheetId="1" r:id="rId2"/>
    <sheet name="2005" sheetId="2" r:id="rId3"/>
    <sheet name="2006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4" l="1"/>
  <c r="B28" i="4"/>
  <c r="B26" i="4"/>
  <c r="F26" i="3"/>
  <c r="C17" i="3"/>
  <c r="D17" i="3"/>
  <c r="E17" i="3"/>
  <c r="B17" i="3"/>
  <c r="C16" i="3"/>
  <c r="D16" i="3"/>
  <c r="E16" i="3"/>
  <c r="B16" i="3"/>
  <c r="C15" i="3"/>
  <c r="D15" i="3"/>
  <c r="E15" i="3"/>
  <c r="B15" i="3"/>
  <c r="C14" i="3"/>
  <c r="D14" i="3"/>
  <c r="E14" i="3"/>
  <c r="B14" i="3"/>
  <c r="B12" i="3" s="1"/>
  <c r="C13" i="3"/>
  <c r="D13" i="3"/>
  <c r="D12" i="3" s="1"/>
  <c r="E13" i="3"/>
  <c r="B13" i="3"/>
  <c r="C24" i="3"/>
  <c r="D24" i="3"/>
  <c r="E24" i="3"/>
  <c r="B24" i="3"/>
  <c r="B30" i="3" s="1"/>
  <c r="C26" i="4"/>
  <c r="D26" i="4"/>
  <c r="D28" i="4" s="1"/>
  <c r="F23" i="4"/>
  <c r="D5" i="4"/>
  <c r="F14" i="4"/>
  <c r="E8" i="4"/>
  <c r="B8" i="4"/>
  <c r="F8" i="4" s="1"/>
  <c r="C8" i="4"/>
  <c r="F5" i="4"/>
  <c r="E17" i="4"/>
  <c r="D17" i="4"/>
  <c r="C17" i="4"/>
  <c r="B17" i="4"/>
  <c r="D8" i="4"/>
  <c r="E26" i="4"/>
  <c r="E28" i="4" s="1"/>
  <c r="F25" i="4"/>
  <c r="F24" i="4"/>
  <c r="C12" i="3"/>
  <c r="C19" i="3"/>
  <c r="C30" i="3" s="1"/>
  <c r="C10" i="3"/>
  <c r="C8" i="3"/>
  <c r="C7" i="3"/>
  <c r="F7" i="3" s="1"/>
  <c r="D19" i="3"/>
  <c r="D10" i="3"/>
  <c r="D8" i="3"/>
  <c r="D7" i="3"/>
  <c r="E12" i="3"/>
  <c r="E30" i="3" s="1"/>
  <c r="E19" i="3"/>
  <c r="E10" i="3"/>
  <c r="E8" i="3"/>
  <c r="E7" i="3"/>
  <c r="B19" i="3"/>
  <c r="B10" i="3"/>
  <c r="F10" i="3" s="1"/>
  <c r="B8" i="3"/>
  <c r="B7" i="3"/>
  <c r="C26" i="2"/>
  <c r="C19" i="2"/>
  <c r="C13" i="2"/>
  <c r="C12" i="2" s="1"/>
  <c r="C30" i="2" s="1"/>
  <c r="C14" i="2"/>
  <c r="C15" i="2"/>
  <c r="C16" i="2"/>
  <c r="C10" i="2"/>
  <c r="C8" i="2"/>
  <c r="C7" i="2"/>
  <c r="D26" i="2"/>
  <c r="D19" i="2"/>
  <c r="D30" i="2" s="1"/>
  <c r="D13" i="2"/>
  <c r="D14" i="2"/>
  <c r="D15" i="2"/>
  <c r="D16" i="2"/>
  <c r="D12" i="2"/>
  <c r="D10" i="2"/>
  <c r="F10" i="2" s="1"/>
  <c r="D8" i="2"/>
  <c r="D7" i="2"/>
  <c r="E26" i="2"/>
  <c r="E19" i="2"/>
  <c r="E13" i="2"/>
  <c r="E14" i="2"/>
  <c r="E15" i="2"/>
  <c r="E12" i="2" s="1"/>
  <c r="E30" i="2" s="1"/>
  <c r="E16" i="2"/>
  <c r="E10" i="2"/>
  <c r="E8" i="2"/>
  <c r="E7" i="2" s="1"/>
  <c r="B26" i="2"/>
  <c r="B19" i="2"/>
  <c r="F19" i="2" s="1"/>
  <c r="B13" i="2"/>
  <c r="B14" i="2"/>
  <c r="B12" i="2" s="1"/>
  <c r="F12" i="2" s="1"/>
  <c r="B15" i="2"/>
  <c r="B16" i="2"/>
  <c r="B17" i="2"/>
  <c r="B10" i="2"/>
  <c r="B8" i="2"/>
  <c r="B7" i="2" s="1"/>
  <c r="F7" i="2" s="1"/>
  <c r="C17" i="1"/>
  <c r="C14" i="1"/>
  <c r="C15" i="1"/>
  <c r="C13" i="1"/>
  <c r="C29" i="1" s="1"/>
  <c r="C11" i="1"/>
  <c r="C9" i="1"/>
  <c r="C7" i="1" s="1"/>
  <c r="C25" i="1"/>
  <c r="D17" i="1"/>
  <c r="D14" i="1"/>
  <c r="D15" i="1"/>
  <c r="D13" i="1" s="1"/>
  <c r="D29" i="1" s="1"/>
  <c r="D11" i="1"/>
  <c r="F11" i="1" s="1"/>
  <c r="D9" i="1"/>
  <c r="D7" i="1"/>
  <c r="D25" i="1"/>
  <c r="E17" i="1"/>
  <c r="E14" i="1"/>
  <c r="E15" i="1"/>
  <c r="E13" i="1"/>
  <c r="E11" i="1"/>
  <c r="E9" i="1"/>
  <c r="E7" i="1" s="1"/>
  <c r="E25" i="1"/>
  <c r="B19" i="1"/>
  <c r="B17" i="1" s="1"/>
  <c r="B21" i="1"/>
  <c r="B22" i="1"/>
  <c r="B14" i="1"/>
  <c r="B13" i="1" s="1"/>
  <c r="F13" i="1" s="1"/>
  <c r="B15" i="1"/>
  <c r="B11" i="1"/>
  <c r="B9" i="1"/>
  <c r="B7" i="1" s="1"/>
  <c r="F7" i="1" s="1"/>
  <c r="B25" i="1"/>
  <c r="F28" i="3"/>
  <c r="F28" i="2"/>
  <c r="F27" i="1"/>
  <c r="B32" i="3"/>
  <c r="C32" i="3"/>
  <c r="D32" i="3"/>
  <c r="F32" i="3" s="1"/>
  <c r="F34" i="3" s="1"/>
  <c r="E32" i="3"/>
  <c r="F19" i="3"/>
  <c r="E34" i="3"/>
  <c r="C34" i="3"/>
  <c r="C36" i="3" s="1"/>
  <c r="B34" i="3"/>
  <c r="B36" i="3" s="1"/>
  <c r="F4" i="3"/>
  <c r="F19" i="4"/>
  <c r="F17" i="4"/>
  <c r="F16" i="4"/>
  <c r="F15" i="4"/>
  <c r="F26" i="2"/>
  <c r="B32" i="2"/>
  <c r="C32" i="2"/>
  <c r="F32" i="2" s="1"/>
  <c r="F34" i="2" s="1"/>
  <c r="D32" i="2"/>
  <c r="E32" i="2"/>
  <c r="E34" i="2" s="1"/>
  <c r="E36" i="2" s="1"/>
  <c r="D34" i="2"/>
  <c r="D36" i="2" s="1"/>
  <c r="B34" i="2"/>
  <c r="F4" i="2"/>
  <c r="F10" i="4"/>
  <c r="C31" i="1"/>
  <c r="C33" i="1" s="1"/>
  <c r="D31" i="1"/>
  <c r="D33" i="1"/>
  <c r="D35" i="1" s="1"/>
  <c r="E31" i="1"/>
  <c r="E33" i="1" s="1"/>
  <c r="B31" i="1"/>
  <c r="F31" i="1" s="1"/>
  <c r="F33" i="1" s="1"/>
  <c r="B33" i="1"/>
  <c r="F7" i="4"/>
  <c r="F6" i="4"/>
  <c r="F25" i="1"/>
  <c r="F4" i="1"/>
  <c r="E29" i="1" l="1"/>
  <c r="E35" i="1" s="1"/>
  <c r="B35" i="1"/>
  <c r="F29" i="1"/>
  <c r="F35" i="1" s="1"/>
  <c r="F28" i="4"/>
  <c r="F12" i="3"/>
  <c r="F30" i="2"/>
  <c r="F36" i="2" s="1"/>
  <c r="C35" i="1"/>
  <c r="F30" i="3"/>
  <c r="F36" i="3" s="1"/>
  <c r="D30" i="3"/>
  <c r="E36" i="3"/>
  <c r="B29" i="1"/>
  <c r="F17" i="1"/>
  <c r="F24" i="3"/>
  <c r="B9" i="4"/>
  <c r="C9" i="4" s="1"/>
  <c r="D9" i="4" s="1"/>
  <c r="E9" i="4" s="1"/>
  <c r="B18" i="4" s="1"/>
  <c r="C18" i="4" s="1"/>
  <c r="D18" i="4" s="1"/>
  <c r="E18" i="4" s="1"/>
  <c r="B27" i="4" s="1"/>
  <c r="C34" i="2"/>
  <c r="C36" i="2" s="1"/>
  <c r="D34" i="3"/>
  <c r="D36" i="3" s="1"/>
  <c r="F26" i="4"/>
  <c r="B30" i="2"/>
  <c r="B36" i="2" s="1"/>
  <c r="C27" i="4" l="1"/>
  <c r="D27" i="4" s="1"/>
  <c r="E27" i="4" s="1"/>
  <c r="F27" i="4" l="1"/>
</calcChain>
</file>

<file path=xl/sharedStrings.xml><?xml version="1.0" encoding="utf-8"?>
<sst xmlns="http://schemas.openxmlformats.org/spreadsheetml/2006/main" count="125" uniqueCount="61">
  <si>
    <t xml:space="preserve">    </t>
  </si>
  <si>
    <t xml:space="preserve">    Web Site</t>
  </si>
  <si>
    <t xml:space="preserve">        domain name</t>
  </si>
  <si>
    <t xml:space="preserve">    digital camera</t>
  </si>
  <si>
    <t xml:space="preserve">    MS Access database</t>
  </si>
  <si>
    <t xml:space="preserve">    LAN components</t>
  </si>
  <si>
    <t>Revenue</t>
  </si>
  <si>
    <t>TOTAL PROFIT</t>
  </si>
  <si>
    <t>Stage 1 2003</t>
  </si>
  <si>
    <t>Q1</t>
  </si>
  <si>
    <t>Q2</t>
  </si>
  <si>
    <t>Q3</t>
  </si>
  <si>
    <t>Q4</t>
  </si>
  <si>
    <t>FINANCIAL ANALYSIS</t>
  </si>
  <si>
    <t>COSTS</t>
  </si>
  <si>
    <t xml:space="preserve">    retaurants (1000 boxes for free)</t>
  </si>
  <si>
    <t>RETURN ON INVESTMENT</t>
  </si>
  <si>
    <t>Investment</t>
  </si>
  <si>
    <t>Profit</t>
  </si>
  <si>
    <t>ROI</t>
  </si>
  <si>
    <t>TOTAL 2003</t>
  </si>
  <si>
    <t>TOTAL 2004</t>
  </si>
  <si>
    <t>TOTAL 2005</t>
  </si>
  <si>
    <t>Total Revenue</t>
  </si>
  <si>
    <t>Total Costs</t>
  </si>
  <si>
    <t>Expected number of purses sold:</t>
  </si>
  <si>
    <t>Expected number of purses sold</t>
  </si>
  <si>
    <t xml:space="preserve">    plain wooden boxes (price ranges b/w $6-9, avg=$7)</t>
  </si>
  <si>
    <t>Cigar Boxes</t>
  </si>
  <si>
    <t>Cigar Box Accessories ($3.00/box)</t>
  </si>
  <si>
    <t xml:space="preserve">Resourses   </t>
  </si>
  <si>
    <t>Technology</t>
  </si>
  <si>
    <t>Marketing</t>
  </si>
  <si>
    <t>REVENUE ($70/purse)</t>
  </si>
  <si>
    <t>REVENUE ($60/purse)</t>
  </si>
  <si>
    <t>Resourses</t>
  </si>
  <si>
    <t>Cigar Box Accessories ($3.00)</t>
  </si>
  <si>
    <t xml:space="preserve">    Graphic Designer ($15.00/hour)</t>
  </si>
  <si>
    <t xml:space="preserve">    computers (3)</t>
  </si>
  <si>
    <t xml:space="preserve">    Macromedia Dreamweaver</t>
  </si>
  <si>
    <t xml:space="preserve">        hosting</t>
  </si>
  <si>
    <t xml:space="preserve">    CEO/CIO ($35,000 each)</t>
  </si>
  <si>
    <t xml:space="preserve">    CEO/CIO ($25,000 each)</t>
  </si>
  <si>
    <t xml:space="preserve">    Purse maker ($6.00/hour) </t>
  </si>
  <si>
    <t xml:space="preserve">    Pursemaker ($6.00/hour)</t>
  </si>
  <si>
    <t xml:space="preserve">    Office manager ($9.00/hour)</t>
  </si>
  <si>
    <t>Micellaneous Costs</t>
  </si>
  <si>
    <t>Miscellaneous Costs</t>
  </si>
  <si>
    <t xml:space="preserve">ROI </t>
  </si>
  <si>
    <t>Costs</t>
  </si>
  <si>
    <t>Carry over money</t>
  </si>
  <si>
    <t>Coarry over money</t>
  </si>
  <si>
    <t xml:space="preserve">   </t>
  </si>
  <si>
    <t xml:space="preserve">    Office manager ($10.00/hour)</t>
  </si>
  <si>
    <t xml:space="preserve">    Pursemaker ($7.00/hour)</t>
  </si>
  <si>
    <t xml:space="preserve">    CEO/CIO ($65,000 each)</t>
  </si>
  <si>
    <t>Office Space</t>
  </si>
  <si>
    <t>2006 TOTAL</t>
  </si>
  <si>
    <t>2005 TOTAL</t>
  </si>
  <si>
    <t>2004 TOTAL</t>
  </si>
  <si>
    <t xml:space="preserve">    tobacco shops (1000 boxes for $1.00 each)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</si>
</sst>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4"/>
      <name val="Arial"/>
    </font>
    <font>
      <b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/>
    <xf numFmtId="44" fontId="4" fillId="0" borderId="0" xfId="1" applyFont="1"/>
    <xf numFmtId="44" fontId="0" fillId="0" borderId="0" xfId="1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4" fontId="7" fillId="0" borderId="0" xfId="0" applyNumberFormat="1" applyFont="1"/>
    <xf numFmtId="0" fontId="7" fillId="0" borderId="0" xfId="0" applyFont="1"/>
    <xf numFmtId="44" fontId="7" fillId="0" borderId="0" xfId="1" applyFont="1"/>
    <xf numFmtId="0" fontId="8" fillId="0" borderId="0" xfId="0" applyFont="1"/>
    <xf numFmtId="44" fontId="8" fillId="0" borderId="0" xfId="1" applyFont="1"/>
    <xf numFmtId="44" fontId="8" fillId="0" borderId="0" xfId="0" applyNumberFormat="1" applyFont="1"/>
    <xf numFmtId="44" fontId="0" fillId="0" borderId="0" xfId="1" applyFont="1" applyAlignment="1">
      <alignment horizontal="right"/>
    </xf>
    <xf numFmtId="44" fontId="4" fillId="0" borderId="0" xfId="1" applyFont="1" applyAlignment="1">
      <alignment horizontal="right"/>
    </xf>
    <xf numFmtId="0" fontId="4" fillId="0" borderId="0" xfId="0" applyFont="1" applyAlignment="1">
      <alignment horizontal="center"/>
    </xf>
    <xf numFmtId="0" fontId="9" fillId="0" borderId="0" xfId="0" applyFont="1"/>
    <xf numFmtId="0" fontId="1" fillId="0" borderId="0" xfId="0" applyFont="1" applyBorder="1"/>
    <xf numFmtId="0" fontId="7" fillId="0" borderId="0" xfId="0" applyFont="1" applyBorder="1"/>
    <xf numFmtId="44" fontId="7" fillId="0" borderId="0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7620</xdr:rowOff>
    </xdr:from>
    <xdr:to>
      <xdr:col>5</xdr:col>
      <xdr:colOff>15240</xdr:colOff>
      <xdr:row>3</xdr:row>
      <xdr:rowOff>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EF44B5BB-751A-D0EB-A13C-3A55BD6C94A8}"/>
            </a:ext>
          </a:extLst>
        </xdr:cNvPr>
        <xdr:cNvSpPr txBox="1">
          <a:spLocks noChangeArrowheads="1"/>
        </xdr:cNvSpPr>
      </xdr:nvSpPr>
      <xdr:spPr bwMode="auto">
        <a:xfrm>
          <a:off x="1447800" y="396240"/>
          <a:ext cx="35509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2004</a:t>
          </a:r>
        </a:p>
      </xdr:txBody>
    </xdr:sp>
    <xdr:clientData/>
  </xdr:twoCellAnchor>
  <xdr:twoCellAnchor>
    <xdr:from>
      <xdr:col>1</xdr:col>
      <xdr:colOff>0</xdr:colOff>
      <xdr:row>11</xdr:row>
      <xdr:rowOff>7620</xdr:rowOff>
    </xdr:from>
    <xdr:to>
      <xdr:col>5</xdr:col>
      <xdr:colOff>7620</xdr:colOff>
      <xdr:row>12</xdr:row>
      <xdr:rowOff>7620</xdr:rowOff>
    </xdr:to>
    <xdr:sp macro="" textlink="">
      <xdr:nvSpPr>
        <xdr:cNvPr id="3074" name="Text Box 2">
          <a:extLst>
            <a:ext uri="{FF2B5EF4-FFF2-40B4-BE49-F238E27FC236}">
              <a16:creationId xmlns:a16="http://schemas.microsoft.com/office/drawing/2014/main" id="{9F3CF217-7888-C24C-97F0-6CA4C5ED239B}"/>
            </a:ext>
          </a:extLst>
        </xdr:cNvPr>
        <xdr:cNvSpPr txBox="1">
          <a:spLocks noChangeArrowheads="1"/>
        </xdr:cNvSpPr>
      </xdr:nvSpPr>
      <xdr:spPr bwMode="auto">
        <a:xfrm>
          <a:off x="1447800" y="1927860"/>
          <a:ext cx="35433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2005</a:t>
          </a:r>
        </a:p>
      </xdr:txBody>
    </xdr:sp>
    <xdr:clientData/>
  </xdr:twoCellAnchor>
  <xdr:twoCellAnchor>
    <xdr:from>
      <xdr:col>1</xdr:col>
      <xdr:colOff>0</xdr:colOff>
      <xdr:row>20</xdr:row>
      <xdr:rowOff>0</xdr:rowOff>
    </xdr:from>
    <xdr:to>
      <xdr:col>5</xdr:col>
      <xdr:colOff>7620</xdr:colOff>
      <xdr:row>20</xdr:row>
      <xdr:rowOff>182880</xdr:rowOff>
    </xdr:to>
    <xdr:sp macro="" textlink="">
      <xdr:nvSpPr>
        <xdr:cNvPr id="3075" name="Text Box 3">
          <a:extLst>
            <a:ext uri="{FF2B5EF4-FFF2-40B4-BE49-F238E27FC236}">
              <a16:creationId xmlns:a16="http://schemas.microsoft.com/office/drawing/2014/main" id="{3E41DEA1-9416-DDD5-7D26-C6E56F9E0169}"/>
            </a:ext>
          </a:extLst>
        </xdr:cNvPr>
        <xdr:cNvSpPr txBox="1">
          <a:spLocks noChangeArrowheads="1"/>
        </xdr:cNvSpPr>
      </xdr:nvSpPr>
      <xdr:spPr bwMode="auto">
        <a:xfrm>
          <a:off x="1447800" y="3451860"/>
          <a:ext cx="354330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2006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3070860</xdr:colOff>
      <xdr:row>0</xdr:row>
      <xdr:rowOff>7620</xdr:rowOff>
    </xdr:from>
    <xdr:to>
      <xdr:col>4</xdr:col>
      <xdr:colOff>937260</xdr:colOff>
      <xdr:row>1</xdr:row>
      <xdr:rowOff>7620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963D817B-4A87-5CF2-7C6B-30D844D54C91}"/>
            </a:ext>
          </a:extLst>
        </xdr:cNvPr>
        <xdr:cNvSpPr txBox="1">
          <a:spLocks noChangeArrowheads="1"/>
        </xdr:cNvSpPr>
      </xdr:nvSpPr>
      <xdr:spPr bwMode="auto">
        <a:xfrm>
          <a:off x="3070860" y="7620"/>
          <a:ext cx="3825240" cy="220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2004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5</xdr:col>
      <xdr:colOff>0</xdr:colOff>
      <xdr:row>0</xdr:row>
      <xdr:rowOff>160020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CBCF36BC-61F2-4674-A671-BE2EA81D8CD4}"/>
            </a:ext>
          </a:extLst>
        </xdr:cNvPr>
        <xdr:cNvSpPr txBox="1">
          <a:spLocks noChangeArrowheads="1"/>
        </xdr:cNvSpPr>
      </xdr:nvSpPr>
      <xdr:spPr bwMode="auto">
        <a:xfrm>
          <a:off x="3421380" y="0"/>
          <a:ext cx="395478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Stage 2 2004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0</xdr:row>
      <xdr:rowOff>198120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3623011D-35C4-1F44-2FAF-AFAA8DC57FE6}"/>
            </a:ext>
          </a:extLst>
        </xdr:cNvPr>
        <xdr:cNvSpPr txBox="1">
          <a:spLocks noChangeArrowheads="1"/>
        </xdr:cNvSpPr>
      </xdr:nvSpPr>
      <xdr:spPr bwMode="auto">
        <a:xfrm>
          <a:off x="3421380" y="0"/>
          <a:ext cx="3954780" cy="198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2005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3048000</xdr:colOff>
      <xdr:row>0</xdr:row>
      <xdr:rowOff>22860</xdr:rowOff>
    </xdr:from>
    <xdr:to>
      <xdr:col>5</xdr:col>
      <xdr:colOff>15240</xdr:colOff>
      <xdr:row>0</xdr:row>
      <xdr:rowOff>182880</xdr:rowOff>
    </xdr:to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53DF9672-887F-2908-2059-A1D658D66972}"/>
            </a:ext>
          </a:extLst>
        </xdr:cNvPr>
        <xdr:cNvSpPr txBox="1">
          <a:spLocks noChangeArrowheads="1"/>
        </xdr:cNvSpPr>
      </xdr:nvSpPr>
      <xdr:spPr bwMode="auto">
        <a:xfrm>
          <a:off x="3048000" y="22860"/>
          <a:ext cx="417576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2006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0</xdr:row>
      <xdr:rowOff>160020</xdr:rowOff>
    </xdr:to>
    <xdr:sp macro="" textlink="">
      <xdr:nvSpPr>
        <xdr:cNvPr id="4098" name="Text Box 2">
          <a:extLst>
            <a:ext uri="{FF2B5EF4-FFF2-40B4-BE49-F238E27FC236}">
              <a16:creationId xmlns:a16="http://schemas.microsoft.com/office/drawing/2014/main" id="{E808DEF9-D828-5348-1DDA-5A56CB8E83E3}"/>
            </a:ext>
          </a:extLst>
        </xdr:cNvPr>
        <xdr:cNvSpPr txBox="1">
          <a:spLocks noChangeArrowheads="1"/>
        </xdr:cNvSpPr>
      </xdr:nvSpPr>
      <xdr:spPr bwMode="auto">
        <a:xfrm>
          <a:off x="3078480" y="0"/>
          <a:ext cx="41300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Stage 2 2004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5</xdr:col>
      <xdr:colOff>0</xdr:colOff>
      <xdr:row>1</xdr:row>
      <xdr:rowOff>22860</xdr:rowOff>
    </xdr:to>
    <xdr:sp macro="" textlink="">
      <xdr:nvSpPr>
        <xdr:cNvPr id="4099" name="Text Box 3">
          <a:extLst>
            <a:ext uri="{FF2B5EF4-FFF2-40B4-BE49-F238E27FC236}">
              <a16:creationId xmlns:a16="http://schemas.microsoft.com/office/drawing/2014/main" id="{09E8DDEF-DF23-435C-C77D-DA8A2BF1EC2C}"/>
            </a:ext>
          </a:extLst>
        </xdr:cNvPr>
        <xdr:cNvSpPr txBox="1">
          <a:spLocks noChangeArrowheads="1"/>
        </xdr:cNvSpPr>
      </xdr:nvSpPr>
      <xdr:spPr bwMode="auto">
        <a:xfrm>
          <a:off x="3078480" y="0"/>
          <a:ext cx="4130040" cy="2438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2006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zoomScale="80" workbookViewId="0">
      <selection activeCell="I4" sqref="I4"/>
    </sheetView>
  </sheetViews>
  <sheetFormatPr defaultRowHeight="13.2" x14ac:dyDescent="0.25"/>
  <cols>
    <col min="1" max="1" width="21.109375" customWidth="1"/>
    <col min="2" max="2" width="14.21875" bestFit="1" customWidth="1"/>
    <col min="3" max="5" width="12.44140625" bestFit="1" customWidth="1"/>
    <col min="6" max="6" width="14.6640625" customWidth="1"/>
  </cols>
  <sheetData>
    <row r="1" spans="1:13" s="10" customFormat="1" ht="17.399999999999999" x14ac:dyDescent="0.3">
      <c r="A1" s="10" t="s">
        <v>16</v>
      </c>
    </row>
    <row r="3" spans="1:13" s="22" customFormat="1" ht="15" x14ac:dyDescent="0.25"/>
    <row r="4" spans="1:13" x14ac:dyDescent="0.25">
      <c r="B4" s="21" t="s">
        <v>9</v>
      </c>
      <c r="C4" s="21" t="s">
        <v>10</v>
      </c>
      <c r="D4" s="21" t="s">
        <v>11</v>
      </c>
      <c r="E4" s="21" t="s">
        <v>12</v>
      </c>
      <c r="F4" s="21" t="s">
        <v>20</v>
      </c>
      <c r="G4" s="2"/>
      <c r="H4" s="2"/>
      <c r="I4" s="2"/>
      <c r="J4" s="2"/>
      <c r="K4" s="2"/>
      <c r="L4" s="2"/>
      <c r="M4" s="2"/>
    </row>
    <row r="5" spans="1:13" x14ac:dyDescent="0.25">
      <c r="A5" s="4" t="s">
        <v>17</v>
      </c>
      <c r="B5" s="20">
        <v>20000</v>
      </c>
      <c r="C5" s="20">
        <v>6000</v>
      </c>
      <c r="D5" s="20">
        <f>6000</f>
        <v>6000</v>
      </c>
      <c r="E5" s="20">
        <v>6000</v>
      </c>
      <c r="F5" s="20">
        <f>SUM(B5:E5)</f>
        <v>38000</v>
      </c>
      <c r="G5" s="2"/>
      <c r="H5" s="2"/>
      <c r="I5" s="2"/>
      <c r="J5" s="2"/>
      <c r="K5" s="2"/>
      <c r="L5" s="2"/>
      <c r="M5" s="2"/>
    </row>
    <row r="6" spans="1:13" x14ac:dyDescent="0.25">
      <c r="A6" s="4" t="s">
        <v>49</v>
      </c>
      <c r="B6" s="6">
        <v>18554</v>
      </c>
      <c r="C6" s="6">
        <v>18230</v>
      </c>
      <c r="D6" s="6">
        <v>18580</v>
      </c>
      <c r="E6" s="6">
        <v>18930</v>
      </c>
      <c r="F6" s="6">
        <f>SUM(B6:E6)</f>
        <v>74294</v>
      </c>
    </row>
    <row r="7" spans="1:13" x14ac:dyDescent="0.25">
      <c r="A7" s="4" t="s">
        <v>6</v>
      </c>
      <c r="B7" s="6">
        <v>30000</v>
      </c>
      <c r="C7" s="6">
        <v>36000</v>
      </c>
      <c r="D7" s="6">
        <v>42000</v>
      </c>
      <c r="E7" s="6">
        <v>48000</v>
      </c>
      <c r="F7" s="6">
        <f>SUM(B7:E7)</f>
        <v>156000</v>
      </c>
    </row>
    <row r="8" spans="1:13" x14ac:dyDescent="0.25">
      <c r="A8" s="4" t="s">
        <v>18</v>
      </c>
      <c r="B8" s="6">
        <f>B7-B6</f>
        <v>11446</v>
      </c>
      <c r="C8" s="6">
        <f>C7-C6</f>
        <v>17770</v>
      </c>
      <c r="D8" s="6">
        <f>D7-D6</f>
        <v>23420</v>
      </c>
      <c r="E8" s="6">
        <f>E7-E6</f>
        <v>29070</v>
      </c>
      <c r="F8" s="6">
        <f>SUM(B8:E8)</f>
        <v>81706</v>
      </c>
    </row>
    <row r="9" spans="1:13" x14ac:dyDescent="0.25">
      <c r="A9" s="4" t="s">
        <v>50</v>
      </c>
      <c r="B9" s="6">
        <f>B5-B6+B8</f>
        <v>12892</v>
      </c>
      <c r="C9" s="6">
        <f>C5-C6+C8+B9</f>
        <v>18432</v>
      </c>
      <c r="D9" s="6">
        <f>D5-D6+D8+C9</f>
        <v>29272</v>
      </c>
      <c r="E9" s="6">
        <f>E5-E6+E8+D9</f>
        <v>45412</v>
      </c>
      <c r="F9" s="6"/>
    </row>
    <row r="10" spans="1:13" s="4" customFormat="1" x14ac:dyDescent="0.25">
      <c r="A10" s="4" t="s">
        <v>19</v>
      </c>
      <c r="B10" s="5">
        <v>0</v>
      </c>
      <c r="C10" s="6">
        <v>0</v>
      </c>
      <c r="D10" s="5">
        <v>0</v>
      </c>
      <c r="E10" s="5">
        <v>0</v>
      </c>
      <c r="F10" s="5">
        <f>SUM(B10:E10)</f>
        <v>0</v>
      </c>
    </row>
    <row r="11" spans="1:13" x14ac:dyDescent="0.25">
      <c r="C11" s="6"/>
    </row>
    <row r="12" spans="1:13" s="22" customFormat="1" ht="15" x14ac:dyDescent="0.25"/>
    <row r="13" spans="1:13" x14ac:dyDescent="0.25">
      <c r="B13" s="21" t="s">
        <v>9</v>
      </c>
      <c r="C13" s="21" t="s">
        <v>10</v>
      </c>
      <c r="D13" s="21" t="s">
        <v>11</v>
      </c>
      <c r="E13" s="21" t="s">
        <v>12</v>
      </c>
      <c r="F13" s="21" t="s">
        <v>21</v>
      </c>
    </row>
    <row r="14" spans="1:13" s="4" customFormat="1" x14ac:dyDescent="0.25">
      <c r="A14" s="4" t="s">
        <v>17</v>
      </c>
      <c r="B14" s="20">
        <v>6000</v>
      </c>
      <c r="C14" s="20">
        <v>6000</v>
      </c>
      <c r="D14" s="20">
        <v>0</v>
      </c>
      <c r="E14" s="20">
        <v>0</v>
      </c>
      <c r="F14" s="20">
        <f>SUM(B14:E14)</f>
        <v>12000</v>
      </c>
    </row>
    <row r="15" spans="1:13" x14ac:dyDescent="0.25">
      <c r="A15" s="4" t="s">
        <v>49</v>
      </c>
      <c r="B15" s="19">
        <v>41950</v>
      </c>
      <c r="C15" s="19">
        <v>41750</v>
      </c>
      <c r="D15" s="19">
        <v>45750</v>
      </c>
      <c r="E15" s="19">
        <v>49750</v>
      </c>
      <c r="F15" s="19">
        <f>SUM(B15:E15)</f>
        <v>179200</v>
      </c>
    </row>
    <row r="16" spans="1:13" x14ac:dyDescent="0.25">
      <c r="A16" s="4" t="s">
        <v>6</v>
      </c>
      <c r="B16" s="19">
        <v>70000</v>
      </c>
      <c r="C16" s="19">
        <v>98000</v>
      </c>
      <c r="D16" s="19">
        <v>126000</v>
      </c>
      <c r="E16" s="19">
        <v>154000</v>
      </c>
      <c r="F16" s="19">
        <f>SUM(B16:E16)</f>
        <v>448000</v>
      </c>
    </row>
    <row r="17" spans="1:6" x14ac:dyDescent="0.25">
      <c r="A17" s="4" t="s">
        <v>18</v>
      </c>
      <c r="B17" s="19">
        <f>B16-B15</f>
        <v>28050</v>
      </c>
      <c r="C17" s="19">
        <f>C16-C15</f>
        <v>56250</v>
      </c>
      <c r="D17" s="19">
        <f>D16-D15</f>
        <v>80250</v>
      </c>
      <c r="E17" s="19">
        <f>E16-E15</f>
        <v>104250</v>
      </c>
      <c r="F17" s="19">
        <f>SUM(B17:E17)</f>
        <v>268800</v>
      </c>
    </row>
    <row r="18" spans="1:6" x14ac:dyDescent="0.25">
      <c r="A18" s="4" t="s">
        <v>51</v>
      </c>
      <c r="B18" s="19">
        <f>E9-B15+B14+B17-B19</f>
        <v>37512</v>
      </c>
      <c r="C18" s="19">
        <f>B18-C15+C14+C17-C19</f>
        <v>46012</v>
      </c>
      <c r="D18" s="19">
        <f>C18-D15+D17+D14</f>
        <v>80512</v>
      </c>
      <c r="E18" s="19">
        <f>D18-E15+E17</f>
        <v>135012</v>
      </c>
      <c r="F18" s="19"/>
    </row>
    <row r="19" spans="1:6" s="4" customFormat="1" x14ac:dyDescent="0.25">
      <c r="A19" s="4" t="s">
        <v>48</v>
      </c>
      <c r="B19" s="20">
        <v>0</v>
      </c>
      <c r="C19" s="20">
        <v>12000</v>
      </c>
      <c r="D19" s="20">
        <v>12000</v>
      </c>
      <c r="E19" s="20">
        <v>12000</v>
      </c>
      <c r="F19" s="20">
        <f>SUM(B19:E19)</f>
        <v>36000</v>
      </c>
    </row>
    <row r="21" spans="1:6" s="22" customFormat="1" ht="15" x14ac:dyDescent="0.25"/>
    <row r="22" spans="1:6" s="4" customFormat="1" x14ac:dyDescent="0.25">
      <c r="B22" s="21" t="s">
        <v>9</v>
      </c>
      <c r="C22" s="21" t="s">
        <v>10</v>
      </c>
      <c r="D22" s="21" t="s">
        <v>11</v>
      </c>
      <c r="E22" s="21" t="s">
        <v>12</v>
      </c>
      <c r="F22" s="21" t="s">
        <v>22</v>
      </c>
    </row>
    <row r="23" spans="1:6" s="4" customFormat="1" x14ac:dyDescent="0.25">
      <c r="A23" s="4" t="s">
        <v>17</v>
      </c>
      <c r="B23" s="20">
        <v>0</v>
      </c>
      <c r="C23" s="20">
        <v>0</v>
      </c>
      <c r="D23" s="20">
        <v>0</v>
      </c>
      <c r="E23" s="20">
        <v>0</v>
      </c>
      <c r="F23" s="20">
        <f t="shared" ref="F23:F28" si="0">SUM(B23:E23)</f>
        <v>0</v>
      </c>
    </row>
    <row r="24" spans="1:6" x14ac:dyDescent="0.25">
      <c r="A24" s="4" t="s">
        <v>49</v>
      </c>
      <c r="B24" s="6">
        <v>71760</v>
      </c>
      <c r="C24" s="6">
        <v>74755</v>
      </c>
      <c r="D24" s="6">
        <v>79755</v>
      </c>
      <c r="E24" s="6">
        <v>79755</v>
      </c>
      <c r="F24" s="6">
        <f t="shared" si="0"/>
        <v>306025</v>
      </c>
    </row>
    <row r="25" spans="1:6" x14ac:dyDescent="0.25">
      <c r="A25" s="4" t="s">
        <v>6</v>
      </c>
      <c r="B25" s="6">
        <v>154000</v>
      </c>
      <c r="C25" s="6">
        <v>175000</v>
      </c>
      <c r="D25" s="6">
        <v>196000</v>
      </c>
      <c r="E25" s="6">
        <v>210000</v>
      </c>
      <c r="F25" s="6">
        <f t="shared" si="0"/>
        <v>735000</v>
      </c>
    </row>
    <row r="26" spans="1:6" x14ac:dyDescent="0.25">
      <c r="A26" s="4" t="s">
        <v>18</v>
      </c>
      <c r="B26" s="6">
        <f>B25-B24</f>
        <v>82240</v>
      </c>
      <c r="C26" s="6">
        <f>C25-C24</f>
        <v>100245</v>
      </c>
      <c r="D26" s="6">
        <f>D25-D24</f>
        <v>116245</v>
      </c>
      <c r="E26" s="6">
        <f>E25-E24</f>
        <v>130245</v>
      </c>
      <c r="F26" s="6">
        <f t="shared" si="0"/>
        <v>428975</v>
      </c>
    </row>
    <row r="27" spans="1:6" x14ac:dyDescent="0.25">
      <c r="A27" s="4" t="s">
        <v>50</v>
      </c>
      <c r="B27" s="6">
        <f>E18-B24+B26-B28</f>
        <v>119175.2</v>
      </c>
      <c r="C27" s="6">
        <f>B27-C24+C26-C28</f>
        <v>112586.80000000002</v>
      </c>
      <c r="D27" s="6">
        <f>C27-D24+D26-D28</f>
        <v>111878.40000000002</v>
      </c>
      <c r="E27" s="6">
        <f>D27-E24+E26-E28</f>
        <v>120690.00000000003</v>
      </c>
      <c r="F27" s="6">
        <f t="shared" si="0"/>
        <v>464330.4</v>
      </c>
    </row>
    <row r="28" spans="1:6" s="4" customFormat="1" x14ac:dyDescent="0.25">
      <c r="A28" s="4" t="s">
        <v>48</v>
      </c>
      <c r="B28" s="5">
        <f>B26*0.32</f>
        <v>26316.799999999999</v>
      </c>
      <c r="C28" s="5">
        <f>C26*0.32</f>
        <v>32078.400000000001</v>
      </c>
      <c r="D28" s="5">
        <f>D26*0.32</f>
        <v>37198.400000000001</v>
      </c>
      <c r="E28" s="5">
        <f>E26*0.32</f>
        <v>41678.400000000001</v>
      </c>
      <c r="F28" s="5">
        <f t="shared" si="0"/>
        <v>137272</v>
      </c>
    </row>
  </sheetData>
  <phoneticPr fontId="3" type="noConversion"/>
  <pageMargins left="0.75" right="0.75" top="1" bottom="1" header="0.5" footer="0.5"/>
  <pageSetup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80" workbookViewId="0">
      <selection activeCell="A9" sqref="A9"/>
    </sheetView>
  </sheetViews>
  <sheetFormatPr defaultRowHeight="13.2" x14ac:dyDescent="0.25"/>
  <cols>
    <col min="1" max="1" width="44.88671875" bestFit="1" customWidth="1"/>
    <col min="2" max="2" width="14.44140625" customWidth="1"/>
    <col min="3" max="5" width="13.77734375" bestFit="1" customWidth="1"/>
    <col min="6" max="6" width="15" bestFit="1" customWidth="1"/>
  </cols>
  <sheetData>
    <row r="1" spans="1:6" ht="17.399999999999999" x14ac:dyDescent="0.3">
      <c r="A1" s="9" t="s">
        <v>13</v>
      </c>
      <c r="B1" s="3"/>
      <c r="C1" s="3"/>
      <c r="D1" s="3"/>
    </row>
    <row r="2" spans="1:6" x14ac:dyDescent="0.25">
      <c r="B2" s="2" t="s">
        <v>9</v>
      </c>
      <c r="C2" s="2" t="s">
        <v>10</v>
      </c>
      <c r="D2" s="2" t="s">
        <v>11</v>
      </c>
      <c r="E2" s="2" t="s">
        <v>12</v>
      </c>
      <c r="F2" s="2" t="s">
        <v>59</v>
      </c>
    </row>
    <row r="3" spans="1:6" x14ac:dyDescent="0.25">
      <c r="B3" s="2"/>
      <c r="C3" s="2"/>
      <c r="D3" s="2"/>
      <c r="E3" s="2"/>
      <c r="F3" s="2"/>
    </row>
    <row r="4" spans="1:6" s="12" customFormat="1" x14ac:dyDescent="0.25">
      <c r="A4" s="11" t="s">
        <v>25</v>
      </c>
      <c r="B4" s="12">
        <v>500</v>
      </c>
      <c r="C4" s="12">
        <v>600</v>
      </c>
      <c r="D4" s="12">
        <v>700</v>
      </c>
      <c r="E4" s="12">
        <v>800</v>
      </c>
      <c r="F4" s="12">
        <f>SUM(B4:E4)</f>
        <v>2600</v>
      </c>
    </row>
    <row r="6" spans="1:6" x14ac:dyDescent="0.25">
      <c r="A6" s="1" t="s">
        <v>14</v>
      </c>
    </row>
    <row r="7" spans="1:6" x14ac:dyDescent="0.25">
      <c r="A7" s="4" t="s">
        <v>28</v>
      </c>
      <c r="B7" s="5">
        <f>SUM(B8:B9)</f>
        <v>250</v>
      </c>
      <c r="C7" s="5">
        <f>SUM(C8:C9)</f>
        <v>300</v>
      </c>
      <c r="D7" s="5">
        <f>SUM(D8:D9)</f>
        <v>350</v>
      </c>
      <c r="E7" s="5">
        <f>SUM(E8:E9)</f>
        <v>400</v>
      </c>
      <c r="F7" s="5">
        <f>SUM(B7:E7)</f>
        <v>1300</v>
      </c>
    </row>
    <row r="8" spans="1:6" x14ac:dyDescent="0.25">
      <c r="A8" t="s">
        <v>15</v>
      </c>
      <c r="B8" s="6">
        <v>0</v>
      </c>
      <c r="C8" s="6">
        <v>0</v>
      </c>
      <c r="D8" s="6">
        <v>0</v>
      </c>
      <c r="E8" s="6">
        <v>0</v>
      </c>
    </row>
    <row r="9" spans="1:6" x14ac:dyDescent="0.25">
      <c r="A9" t="s">
        <v>60</v>
      </c>
      <c r="B9" s="6">
        <f>B4/2*1</f>
        <v>250</v>
      </c>
      <c r="C9" s="6">
        <f>C4/2*1</f>
        <v>300</v>
      </c>
      <c r="D9" s="6">
        <f>D4/2*1</f>
        <v>350</v>
      </c>
      <c r="E9" s="6">
        <f>E4/2*1</f>
        <v>400</v>
      </c>
    </row>
    <row r="11" spans="1:6" x14ac:dyDescent="0.25">
      <c r="A11" s="4" t="s">
        <v>29</v>
      </c>
      <c r="B11" s="5">
        <f>(B4*3)</f>
        <v>1500</v>
      </c>
      <c r="C11" s="5">
        <f>(C4*3)</f>
        <v>1800</v>
      </c>
      <c r="D11" s="5">
        <f>(D4*3)</f>
        <v>2100</v>
      </c>
      <c r="E11" s="5">
        <f>(E4*3)</f>
        <v>2400</v>
      </c>
      <c r="F11" s="8">
        <f>SUM(B11:E11)</f>
        <v>7800</v>
      </c>
    </row>
    <row r="12" spans="1:6" x14ac:dyDescent="0.25">
      <c r="A12" t="s">
        <v>0</v>
      </c>
    </row>
    <row r="13" spans="1:6" x14ac:dyDescent="0.25">
      <c r="A13" s="4" t="s">
        <v>30</v>
      </c>
      <c r="B13" s="8">
        <f>SUM(B14:B15)</f>
        <v>13850</v>
      </c>
      <c r="C13" s="8">
        <f>SUM(C14:C15)</f>
        <v>13850</v>
      </c>
      <c r="D13" s="8">
        <f>SUM(D14:D15)</f>
        <v>13850</v>
      </c>
      <c r="E13" s="8">
        <f>SUM(E14:E15)</f>
        <v>13850</v>
      </c>
      <c r="F13" s="8">
        <f>SUM(B13:E13)</f>
        <v>55400</v>
      </c>
    </row>
    <row r="14" spans="1:6" x14ac:dyDescent="0.25">
      <c r="A14" t="s">
        <v>42</v>
      </c>
      <c r="B14" s="6">
        <f>50000/4</f>
        <v>12500</v>
      </c>
      <c r="C14" s="6">
        <f>50000/4</f>
        <v>12500</v>
      </c>
      <c r="D14" s="6">
        <f>50000/4</f>
        <v>12500</v>
      </c>
      <c r="E14" s="6">
        <f>50000/4</f>
        <v>12500</v>
      </c>
      <c r="F14" s="7"/>
    </row>
    <row r="15" spans="1:6" x14ac:dyDescent="0.25">
      <c r="A15" t="s">
        <v>43</v>
      </c>
      <c r="B15" s="6">
        <f>(56.25/2)*6*8</f>
        <v>1350</v>
      </c>
      <c r="C15" s="6">
        <f>(56.25/2)*6*8</f>
        <v>1350</v>
      </c>
      <c r="D15" s="6">
        <f>(56.25/2)*6*8</f>
        <v>1350</v>
      </c>
      <c r="E15" s="6">
        <f>(56.25/2)*6*8</f>
        <v>1350</v>
      </c>
      <c r="F15" s="7"/>
    </row>
    <row r="17" spans="1:6" x14ac:dyDescent="0.25">
      <c r="A17" s="4" t="s">
        <v>31</v>
      </c>
      <c r="B17" s="5">
        <f>SUM(B19:B22)</f>
        <v>704</v>
      </c>
      <c r="C17" s="5">
        <f>SUM(C19:C22)</f>
        <v>30</v>
      </c>
      <c r="D17" s="5">
        <f>SUM(D19:D22)</f>
        <v>30</v>
      </c>
      <c r="E17" s="5">
        <f>SUM(E19:E22)</f>
        <v>30</v>
      </c>
      <c r="F17" s="8">
        <f>SUM(B17:E17)</f>
        <v>794</v>
      </c>
    </row>
    <row r="18" spans="1:6" x14ac:dyDescent="0.25">
      <c r="A18" t="s">
        <v>1</v>
      </c>
    </row>
    <row r="19" spans="1:6" x14ac:dyDescent="0.25">
      <c r="A19" t="s">
        <v>2</v>
      </c>
      <c r="B19" s="6">
        <f>35</f>
        <v>35</v>
      </c>
      <c r="C19" s="6">
        <v>0</v>
      </c>
      <c r="D19" s="6">
        <v>0</v>
      </c>
      <c r="E19" s="6">
        <v>0</v>
      </c>
    </row>
    <row r="20" spans="1:6" x14ac:dyDescent="0.25">
      <c r="A20" t="s">
        <v>40</v>
      </c>
      <c r="B20" s="6">
        <v>30</v>
      </c>
      <c r="C20" s="6">
        <v>30</v>
      </c>
      <c r="D20" s="6">
        <v>30</v>
      </c>
      <c r="E20" s="6">
        <v>30</v>
      </c>
    </row>
    <row r="21" spans="1:6" x14ac:dyDescent="0.25">
      <c r="A21" t="s">
        <v>3</v>
      </c>
      <c r="B21" s="6">
        <f>300</f>
        <v>300</v>
      </c>
      <c r="C21" s="6">
        <v>0</v>
      </c>
      <c r="D21" s="6">
        <v>0</v>
      </c>
      <c r="E21" s="6">
        <v>0</v>
      </c>
    </row>
    <row r="22" spans="1:6" x14ac:dyDescent="0.25">
      <c r="A22" t="s">
        <v>4</v>
      </c>
      <c r="B22" s="6">
        <f>339</f>
        <v>339</v>
      </c>
      <c r="C22" s="6">
        <v>0</v>
      </c>
      <c r="D22" s="6">
        <v>0</v>
      </c>
      <c r="E22" s="6">
        <v>0</v>
      </c>
    </row>
    <row r="23" spans="1:6" x14ac:dyDescent="0.25">
      <c r="A23" t="s">
        <v>39</v>
      </c>
      <c r="B23" s="6">
        <v>399</v>
      </c>
      <c r="C23" s="6">
        <v>0</v>
      </c>
      <c r="D23" s="6">
        <v>0</v>
      </c>
      <c r="E23" s="6">
        <v>0</v>
      </c>
    </row>
    <row r="25" spans="1:6" x14ac:dyDescent="0.25">
      <c r="A25" s="4" t="s">
        <v>32</v>
      </c>
      <c r="B25" s="5">
        <f>5000/4</f>
        <v>1250</v>
      </c>
      <c r="C25" s="5">
        <f>5000/4</f>
        <v>1250</v>
      </c>
      <c r="D25" s="5">
        <f>5000/4</f>
        <v>1250</v>
      </c>
      <c r="E25" s="5">
        <f>5000/4</f>
        <v>1250</v>
      </c>
      <c r="F25" s="5">
        <f>5000</f>
        <v>5000</v>
      </c>
    </row>
    <row r="26" spans="1:6" x14ac:dyDescent="0.25">
      <c r="A26" s="4"/>
      <c r="B26" s="5"/>
      <c r="C26" s="5"/>
      <c r="D26" s="5"/>
      <c r="E26" s="5"/>
      <c r="F26" s="5"/>
    </row>
    <row r="27" spans="1:6" x14ac:dyDescent="0.25">
      <c r="A27" s="4" t="s">
        <v>46</v>
      </c>
      <c r="B27" s="5">
        <v>1000</v>
      </c>
      <c r="C27" s="5">
        <v>1000</v>
      </c>
      <c r="D27" s="5">
        <v>1000</v>
      </c>
      <c r="E27" s="5">
        <v>1000</v>
      </c>
      <c r="F27" s="5">
        <f>SUM(B27:E27)</f>
        <v>4000</v>
      </c>
    </row>
    <row r="29" spans="1:6" s="14" customFormat="1" ht="15.6" x14ac:dyDescent="0.3">
      <c r="A29" s="14" t="s">
        <v>24</v>
      </c>
      <c r="B29" s="13">
        <f>B17+B13+B11+B7+B25+B27</f>
        <v>18554</v>
      </c>
      <c r="C29" s="13">
        <f>C17+C13+C11+C7+C25+C27</f>
        <v>18230</v>
      </c>
      <c r="D29" s="13">
        <f>D17+D13+D11+D7+D25+D27</f>
        <v>18580</v>
      </c>
      <c r="E29" s="13">
        <f>E17+E13+E11+E7+E25+E27</f>
        <v>18930</v>
      </c>
      <c r="F29" s="13">
        <f>-SUM(F7:F28)</f>
        <v>-74294</v>
      </c>
    </row>
    <row r="31" spans="1:6" x14ac:dyDescent="0.25">
      <c r="A31" s="1" t="s">
        <v>34</v>
      </c>
      <c r="B31" s="5">
        <f>B4*60</f>
        <v>30000</v>
      </c>
      <c r="C31" s="5">
        <f>C4*60</f>
        <v>36000</v>
      </c>
      <c r="D31" s="5">
        <f>D4*60</f>
        <v>42000</v>
      </c>
      <c r="E31" s="5">
        <f>E4*60</f>
        <v>48000</v>
      </c>
      <c r="F31" s="5">
        <f>SUM(B31:E31)</f>
        <v>156000</v>
      </c>
    </row>
    <row r="32" spans="1:6" x14ac:dyDescent="0.25">
      <c r="A32" s="1"/>
    </row>
    <row r="33" spans="1:6" s="14" customFormat="1" ht="15.6" x14ac:dyDescent="0.3">
      <c r="A33" s="14" t="s">
        <v>23</v>
      </c>
      <c r="B33" s="13">
        <f>B31</f>
        <v>30000</v>
      </c>
      <c r="C33" s="13">
        <f>C31</f>
        <v>36000</v>
      </c>
      <c r="D33" s="13">
        <f>D31</f>
        <v>42000</v>
      </c>
      <c r="E33" s="13">
        <f>E31</f>
        <v>48000</v>
      </c>
      <c r="F33" s="15">
        <f>F31</f>
        <v>156000</v>
      </c>
    </row>
    <row r="34" spans="1:6" x14ac:dyDescent="0.25">
      <c r="A34" s="23"/>
    </row>
    <row r="35" spans="1:6" s="14" customFormat="1" ht="15.6" x14ac:dyDescent="0.3">
      <c r="A35" s="24" t="s">
        <v>7</v>
      </c>
      <c r="B35" s="25">
        <f>B33-B29</f>
        <v>11446</v>
      </c>
      <c r="C35" s="25">
        <f>C33-C29</f>
        <v>17770</v>
      </c>
      <c r="D35" s="25">
        <f>D33-D29</f>
        <v>23420</v>
      </c>
      <c r="E35" s="25">
        <f>E33-E29</f>
        <v>29070</v>
      </c>
      <c r="F35" s="25">
        <f>SUM(F29,F33)</f>
        <v>81706</v>
      </c>
    </row>
    <row r="37" spans="1:6" x14ac:dyDescent="0.25">
      <c r="A37" s="1"/>
    </row>
  </sheetData>
  <phoneticPr fontId="3" type="noConversion"/>
  <pageMargins left="0.75" right="0.75" top="1" bottom="1" header="0.5" footer="0.5"/>
  <pageSetup orientation="landscape" horizontalDpi="1200" verticalDpi="1200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zoomScale="80" workbookViewId="0">
      <selection activeCell="F2" sqref="F2"/>
    </sheetView>
  </sheetViews>
  <sheetFormatPr defaultRowHeight="13.2" x14ac:dyDescent="0.25"/>
  <cols>
    <col min="1" max="1" width="49.88671875" customWidth="1"/>
    <col min="2" max="2" width="13.88671875" bestFit="1" customWidth="1"/>
    <col min="3" max="3" width="13.77734375" bestFit="1" customWidth="1"/>
    <col min="4" max="5" width="15" bestFit="1" customWidth="1"/>
    <col min="6" max="6" width="15.77734375" bestFit="1" customWidth="1"/>
  </cols>
  <sheetData>
    <row r="1" spans="1:6" ht="17.399999999999999" x14ac:dyDescent="0.3">
      <c r="A1" s="9" t="s">
        <v>13</v>
      </c>
      <c r="B1" s="3" t="s">
        <v>8</v>
      </c>
      <c r="C1" s="3"/>
      <c r="D1" s="3"/>
    </row>
    <row r="2" spans="1:6" x14ac:dyDescent="0.25">
      <c r="B2" s="2" t="s">
        <v>9</v>
      </c>
      <c r="C2" s="2" t="s">
        <v>10</v>
      </c>
      <c r="D2" s="2" t="s">
        <v>11</v>
      </c>
      <c r="E2" s="2" t="s">
        <v>12</v>
      </c>
      <c r="F2" s="2" t="s">
        <v>58</v>
      </c>
    </row>
    <row r="3" spans="1:6" x14ac:dyDescent="0.25">
      <c r="B3" s="2"/>
      <c r="C3" s="2"/>
      <c r="D3" s="2"/>
      <c r="E3" s="2"/>
      <c r="F3" s="2"/>
    </row>
    <row r="4" spans="1:6" x14ac:dyDescent="0.25">
      <c r="A4" t="s">
        <v>26</v>
      </c>
      <c r="B4" s="12">
        <v>1000</v>
      </c>
      <c r="C4" s="12">
        <v>1400</v>
      </c>
      <c r="D4" s="12">
        <v>1800</v>
      </c>
      <c r="E4" s="12">
        <v>2200</v>
      </c>
      <c r="F4" s="12">
        <f>SUM(B4:E4)</f>
        <v>6400</v>
      </c>
    </row>
    <row r="6" spans="1:6" x14ac:dyDescent="0.25">
      <c r="A6" s="1" t="s">
        <v>14</v>
      </c>
    </row>
    <row r="7" spans="1:6" x14ac:dyDescent="0.25">
      <c r="A7" s="4" t="s">
        <v>28</v>
      </c>
      <c r="B7" s="5">
        <f>SUM(B8:B8)</f>
        <v>7000</v>
      </c>
      <c r="C7" s="5">
        <f>SUM(C8:C8)</f>
        <v>9800</v>
      </c>
      <c r="D7" s="5">
        <f>SUM(D8:D8)</f>
        <v>12600</v>
      </c>
      <c r="E7" s="5">
        <f>SUM(E8:E8)</f>
        <v>15400</v>
      </c>
      <c r="F7" s="5">
        <f>SUM(B7:E7)</f>
        <v>44800</v>
      </c>
    </row>
    <row r="8" spans="1:6" x14ac:dyDescent="0.25">
      <c r="A8" t="s">
        <v>27</v>
      </c>
      <c r="B8" s="6">
        <f>7*B4</f>
        <v>7000</v>
      </c>
      <c r="C8" s="6">
        <f>7*C4</f>
        <v>9800</v>
      </c>
      <c r="D8" s="6">
        <f>7*D4</f>
        <v>12600</v>
      </c>
      <c r="E8" s="6">
        <f>7*E4</f>
        <v>15400</v>
      </c>
    </row>
    <row r="10" spans="1:6" x14ac:dyDescent="0.25">
      <c r="A10" s="4" t="s">
        <v>36</v>
      </c>
      <c r="B10" s="5">
        <f>B4*3</f>
        <v>3000</v>
      </c>
      <c r="C10" s="5">
        <f>C4*3</f>
        <v>4200</v>
      </c>
      <c r="D10" s="5">
        <f>D4*3</f>
        <v>5400</v>
      </c>
      <c r="E10" s="5">
        <f>E4*3</f>
        <v>6600</v>
      </c>
      <c r="F10" s="8">
        <f>SUM(B10:E10)</f>
        <v>19200</v>
      </c>
    </row>
    <row r="11" spans="1:6" x14ac:dyDescent="0.25">
      <c r="A11" t="s">
        <v>0</v>
      </c>
    </row>
    <row r="12" spans="1:6" x14ac:dyDescent="0.25">
      <c r="A12" s="4" t="s">
        <v>35</v>
      </c>
      <c r="B12" s="8">
        <f>SUM(B13:B17)</f>
        <v>26050</v>
      </c>
      <c r="C12" s="8">
        <f>SUM(C13:C17)</f>
        <v>24250</v>
      </c>
      <c r="D12" s="8">
        <f>SUM(D13:D17)</f>
        <v>24250</v>
      </c>
      <c r="E12" s="8">
        <f>SUM(E13:E17)</f>
        <v>24250</v>
      </c>
      <c r="F12" s="8">
        <f>SUM(B12:E12)</f>
        <v>98800</v>
      </c>
    </row>
    <row r="13" spans="1:6" x14ac:dyDescent="0.25">
      <c r="A13" t="s">
        <v>41</v>
      </c>
      <c r="B13" s="6">
        <f>70000/4</f>
        <v>17500</v>
      </c>
      <c r="C13" s="6">
        <f>70000/4</f>
        <v>17500</v>
      </c>
      <c r="D13" s="6">
        <f>70000/4</f>
        <v>17500</v>
      </c>
      <c r="E13" s="6">
        <f>70000/4</f>
        <v>17500</v>
      </c>
      <c r="F13" s="7"/>
    </row>
    <row r="14" spans="1:6" x14ac:dyDescent="0.25">
      <c r="A14" t="s">
        <v>44</v>
      </c>
      <c r="B14" s="6">
        <f>(56.25/2)*6*8</f>
        <v>1350</v>
      </c>
      <c r="C14" s="6">
        <f t="shared" ref="C14:E15" si="0">(56.25/2)*6*8</f>
        <v>1350</v>
      </c>
      <c r="D14" s="6">
        <f t="shared" si="0"/>
        <v>1350</v>
      </c>
      <c r="E14" s="6">
        <f t="shared" si="0"/>
        <v>1350</v>
      </c>
      <c r="F14" s="7"/>
    </row>
    <row r="15" spans="1:6" x14ac:dyDescent="0.25">
      <c r="A15" t="s">
        <v>44</v>
      </c>
      <c r="B15" s="6">
        <f>(56.25/2)*6*8</f>
        <v>1350</v>
      </c>
      <c r="C15" s="6">
        <f t="shared" si="0"/>
        <v>1350</v>
      </c>
      <c r="D15" s="6">
        <f t="shared" si="0"/>
        <v>1350</v>
      </c>
      <c r="E15" s="6">
        <f t="shared" si="0"/>
        <v>1350</v>
      </c>
      <c r="F15" s="7"/>
    </row>
    <row r="16" spans="1:6" x14ac:dyDescent="0.25">
      <c r="A16" t="s">
        <v>45</v>
      </c>
      <c r="B16" s="6">
        <f>(56.25)*9*8</f>
        <v>4050</v>
      </c>
      <c r="C16" s="6">
        <f>(56.25)*9*8</f>
        <v>4050</v>
      </c>
      <c r="D16" s="6">
        <f>(56.25)*9*8</f>
        <v>4050</v>
      </c>
      <c r="E16" s="6">
        <f>(56.25)*9*8</f>
        <v>4050</v>
      </c>
      <c r="F16" s="7"/>
    </row>
    <row r="17" spans="1:6" x14ac:dyDescent="0.25">
      <c r="A17" t="s">
        <v>37</v>
      </c>
      <c r="B17" s="6">
        <f>15*120</f>
        <v>1800</v>
      </c>
      <c r="C17" s="6">
        <v>0</v>
      </c>
      <c r="D17" s="6">
        <v>0</v>
      </c>
      <c r="E17" s="6">
        <v>0</v>
      </c>
      <c r="F17" s="7"/>
    </row>
    <row r="19" spans="1:6" x14ac:dyDescent="0.25">
      <c r="A19" s="4" t="s">
        <v>31</v>
      </c>
      <c r="B19" s="5">
        <f>SUM(B23:B23)</f>
        <v>2400</v>
      </c>
      <c r="C19" s="5">
        <f>SUM(C23:C23)</f>
        <v>0</v>
      </c>
      <c r="D19" s="5">
        <f>SUM(D23:D23)</f>
        <v>0</v>
      </c>
      <c r="E19" s="5">
        <f>SUM(E23:E23)</f>
        <v>0</v>
      </c>
      <c r="F19" s="8">
        <f>SUM(B19:E19)</f>
        <v>2400</v>
      </c>
    </row>
    <row r="20" spans="1:6" x14ac:dyDescent="0.25">
      <c r="A20" s="16" t="s">
        <v>1</v>
      </c>
      <c r="B20" s="5"/>
      <c r="C20" s="5"/>
      <c r="D20" s="5"/>
      <c r="E20" s="5"/>
      <c r="F20" s="8"/>
    </row>
    <row r="21" spans="1:6" s="16" customFormat="1" x14ac:dyDescent="0.25">
      <c r="A21" s="16" t="s">
        <v>2</v>
      </c>
      <c r="B21" s="17">
        <v>5</v>
      </c>
      <c r="C21" s="17"/>
      <c r="D21" s="17"/>
      <c r="E21" s="17"/>
      <c r="F21" s="18"/>
    </row>
    <row r="22" spans="1:6" s="16" customFormat="1" x14ac:dyDescent="0.25">
      <c r="A22" s="16" t="s">
        <v>40</v>
      </c>
      <c r="B22" s="17">
        <v>30</v>
      </c>
      <c r="C22" s="17">
        <v>30</v>
      </c>
      <c r="D22" s="17">
        <v>30</v>
      </c>
      <c r="E22" s="17">
        <v>30</v>
      </c>
      <c r="F22" s="18"/>
    </row>
    <row r="23" spans="1:6" x14ac:dyDescent="0.25">
      <c r="A23" t="s">
        <v>38</v>
      </c>
      <c r="B23" s="6">
        <v>2400</v>
      </c>
      <c r="C23" s="6">
        <v>0</v>
      </c>
      <c r="D23" s="6">
        <v>0</v>
      </c>
      <c r="E23" s="6">
        <v>0</v>
      </c>
    </row>
    <row r="24" spans="1:6" x14ac:dyDescent="0.25">
      <c r="A24" t="s">
        <v>5</v>
      </c>
      <c r="B24" s="6">
        <v>56</v>
      </c>
      <c r="C24" s="6">
        <v>0</v>
      </c>
      <c r="D24" s="6">
        <v>0</v>
      </c>
      <c r="E24" s="6">
        <v>0</v>
      </c>
    </row>
    <row r="26" spans="1:6" s="4" customFormat="1" x14ac:dyDescent="0.25">
      <c r="A26" s="4" t="s">
        <v>32</v>
      </c>
      <c r="B26" s="5">
        <f>10000/4</f>
        <v>2500</v>
      </c>
      <c r="C26" s="5">
        <f>10000/4</f>
        <v>2500</v>
      </c>
      <c r="D26" s="5">
        <f>10000/4</f>
        <v>2500</v>
      </c>
      <c r="E26" s="5">
        <f>10000/4</f>
        <v>2500</v>
      </c>
      <c r="F26" s="5">
        <f>SUM(B26:E26)</f>
        <v>10000</v>
      </c>
    </row>
    <row r="27" spans="1:6" s="4" customFormat="1" x14ac:dyDescent="0.25">
      <c r="B27" s="5"/>
      <c r="C27" s="5"/>
      <c r="D27" s="5"/>
      <c r="E27" s="5"/>
      <c r="F27" s="5"/>
    </row>
    <row r="28" spans="1:6" s="4" customFormat="1" x14ac:dyDescent="0.25">
      <c r="A28" s="4" t="s">
        <v>47</v>
      </c>
      <c r="B28" s="5">
        <v>1000</v>
      </c>
      <c r="C28" s="5">
        <v>1000</v>
      </c>
      <c r="D28" s="5">
        <v>1000</v>
      </c>
      <c r="E28" s="5">
        <v>1000</v>
      </c>
      <c r="F28" s="5">
        <f>SUM(B28:E28)</f>
        <v>4000</v>
      </c>
    </row>
    <row r="29" spans="1:6" x14ac:dyDescent="0.25">
      <c r="F29" s="6"/>
    </row>
    <row r="30" spans="1:6" s="14" customFormat="1" ht="15.6" x14ac:dyDescent="0.3">
      <c r="A30" s="14" t="s">
        <v>24</v>
      </c>
      <c r="B30" s="13">
        <f>B26+B19+B12+B10+B7+B28</f>
        <v>41950</v>
      </c>
      <c r="C30" s="13">
        <f>C26+C19+C12+C10+C7+C28</f>
        <v>41750</v>
      </c>
      <c r="D30" s="13">
        <f>D26+D19+D12+D10+D7+D28</f>
        <v>45750</v>
      </c>
      <c r="E30" s="13">
        <f>E26+E19+E12+E10+E7+E28</f>
        <v>49750</v>
      </c>
      <c r="F30" s="13">
        <f>-SUM(F7:F29)</f>
        <v>-179200</v>
      </c>
    </row>
    <row r="32" spans="1:6" x14ac:dyDescent="0.25">
      <c r="A32" s="1" t="s">
        <v>33</v>
      </c>
      <c r="B32" s="5">
        <f>B4*70</f>
        <v>70000</v>
      </c>
      <c r="C32" s="5">
        <f>C4*70</f>
        <v>98000</v>
      </c>
      <c r="D32" s="5">
        <f>D4*70</f>
        <v>126000</v>
      </c>
      <c r="E32" s="5">
        <f>E4*70</f>
        <v>154000</v>
      </c>
      <c r="F32" s="5">
        <f>SUM(B32:E32)</f>
        <v>448000</v>
      </c>
    </row>
    <row r="33" spans="1:6" x14ac:dyDescent="0.25">
      <c r="A33" s="1"/>
    </row>
    <row r="34" spans="1:6" s="14" customFormat="1" ht="15.6" x14ac:dyDescent="0.3">
      <c r="A34" s="14" t="s">
        <v>23</v>
      </c>
      <c r="B34" s="13">
        <f>B32</f>
        <v>70000</v>
      </c>
      <c r="C34" s="13">
        <f>C32</f>
        <v>98000</v>
      </c>
      <c r="D34" s="13">
        <f>D32</f>
        <v>126000</v>
      </c>
      <c r="E34" s="13">
        <f>E32</f>
        <v>154000</v>
      </c>
      <c r="F34" s="15">
        <f>F32</f>
        <v>448000</v>
      </c>
    </row>
    <row r="35" spans="1:6" x14ac:dyDescent="0.25">
      <c r="A35" s="1"/>
    </row>
    <row r="36" spans="1:6" s="14" customFormat="1" ht="15.6" x14ac:dyDescent="0.3">
      <c r="A36" s="14" t="s">
        <v>7</v>
      </c>
      <c r="B36" s="13">
        <f>B34-B30</f>
        <v>28050</v>
      </c>
      <c r="C36" s="13">
        <f>C34-C30</f>
        <v>56250</v>
      </c>
      <c r="D36" s="13">
        <f>D34-D30</f>
        <v>80250</v>
      </c>
      <c r="E36" s="13">
        <f>E34-E30</f>
        <v>104250</v>
      </c>
      <c r="F36" s="13">
        <f>F34+F30</f>
        <v>268800</v>
      </c>
    </row>
    <row r="39" spans="1:6" x14ac:dyDescent="0.25">
      <c r="A39" s="1"/>
    </row>
  </sheetData>
  <phoneticPr fontId="3" type="noConversion"/>
  <pageMargins left="0.75" right="0.75" top="1" bottom="1" header="0.5" footer="0.5"/>
  <pageSetup orientation="landscape" horizontalDpi="1200" verticalDpi="1200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zoomScale="80" workbookViewId="0">
      <selection activeCell="A2" sqref="A2"/>
    </sheetView>
  </sheetViews>
  <sheetFormatPr defaultRowHeight="13.2" x14ac:dyDescent="0.25"/>
  <cols>
    <col min="1" max="1" width="44.88671875" customWidth="1"/>
    <col min="2" max="3" width="15.109375" bestFit="1" customWidth="1"/>
    <col min="4" max="5" width="15" bestFit="1" customWidth="1"/>
    <col min="6" max="6" width="15.77734375" bestFit="1" customWidth="1"/>
  </cols>
  <sheetData>
    <row r="1" spans="1:6" ht="17.399999999999999" x14ac:dyDescent="0.3">
      <c r="A1" s="9" t="s">
        <v>13</v>
      </c>
      <c r="B1" s="3" t="s">
        <v>8</v>
      </c>
      <c r="C1" s="3"/>
      <c r="D1" s="3"/>
    </row>
    <row r="2" spans="1:6" x14ac:dyDescent="0.25">
      <c r="B2" s="2" t="s">
        <v>9</v>
      </c>
      <c r="C2" s="2" t="s">
        <v>10</v>
      </c>
      <c r="D2" s="2" t="s">
        <v>11</v>
      </c>
      <c r="E2" s="2" t="s">
        <v>12</v>
      </c>
      <c r="F2" s="2" t="s">
        <v>57</v>
      </c>
    </row>
    <row r="3" spans="1:6" x14ac:dyDescent="0.25">
      <c r="B3" s="2"/>
      <c r="C3" s="2"/>
      <c r="D3" s="2"/>
      <c r="E3" s="2"/>
      <c r="F3" s="2"/>
    </row>
    <row r="4" spans="1:6" x14ac:dyDescent="0.25">
      <c r="A4" t="s">
        <v>26</v>
      </c>
      <c r="B4" s="12">
        <v>2200</v>
      </c>
      <c r="C4" s="12">
        <v>2500</v>
      </c>
      <c r="D4" s="12">
        <v>2800</v>
      </c>
      <c r="E4" s="12">
        <v>3000</v>
      </c>
      <c r="F4" s="12">
        <f>SUM(B4:E4)</f>
        <v>10500</v>
      </c>
    </row>
    <row r="6" spans="1:6" x14ac:dyDescent="0.25">
      <c r="A6" s="1" t="s">
        <v>14</v>
      </c>
    </row>
    <row r="7" spans="1:6" x14ac:dyDescent="0.25">
      <c r="A7" s="4" t="s">
        <v>28</v>
      </c>
      <c r="B7" s="5">
        <f>SUM(B8:B8)</f>
        <v>15400</v>
      </c>
      <c r="C7" s="5">
        <f>SUM(C8:C8)</f>
        <v>17500</v>
      </c>
      <c r="D7" s="5">
        <f>SUM(D8:D8)</f>
        <v>19600</v>
      </c>
      <c r="E7" s="5">
        <f>SUM(E8:E8)</f>
        <v>21000</v>
      </c>
      <c r="F7" s="5">
        <f>SUM(B7:E7)</f>
        <v>73500</v>
      </c>
    </row>
    <row r="8" spans="1:6" x14ac:dyDescent="0.25">
      <c r="A8" t="s">
        <v>27</v>
      </c>
      <c r="B8" s="6">
        <f>7*B4</f>
        <v>15400</v>
      </c>
      <c r="C8" s="6">
        <f>7*C4</f>
        <v>17500</v>
      </c>
      <c r="D8" s="6">
        <f>7*D4</f>
        <v>19600</v>
      </c>
      <c r="E8" s="6">
        <f>7*E4</f>
        <v>21000</v>
      </c>
    </row>
    <row r="10" spans="1:6" x14ac:dyDescent="0.25">
      <c r="A10" s="4" t="s">
        <v>36</v>
      </c>
      <c r="B10" s="5">
        <f>B4*3</f>
        <v>6600</v>
      </c>
      <c r="C10" s="5">
        <f>C4*3</f>
        <v>7500</v>
      </c>
      <c r="D10" s="5">
        <f>D4*3</f>
        <v>8400</v>
      </c>
      <c r="E10" s="5">
        <f>E4*3</f>
        <v>9000</v>
      </c>
      <c r="F10" s="8">
        <f>SUM(B10:E10)</f>
        <v>31500</v>
      </c>
    </row>
    <row r="11" spans="1:6" x14ac:dyDescent="0.25">
      <c r="A11" t="s">
        <v>0</v>
      </c>
    </row>
    <row r="12" spans="1:6" x14ac:dyDescent="0.25">
      <c r="A12" s="4" t="s">
        <v>35</v>
      </c>
      <c r="B12" s="8">
        <f>SUM(B13:B17)</f>
        <v>41725</v>
      </c>
      <c r="C12" s="8">
        <f>SUM(C13:C17)</f>
        <v>41725</v>
      </c>
      <c r="D12" s="8">
        <f>SUM(D13:D17)</f>
        <v>41725</v>
      </c>
      <c r="E12" s="8">
        <f>SUM(E13:E17)</f>
        <v>41725</v>
      </c>
      <c r="F12" s="8">
        <f>SUM(B12:E12)</f>
        <v>166900</v>
      </c>
    </row>
    <row r="13" spans="1:6" x14ac:dyDescent="0.25">
      <c r="A13" t="s">
        <v>55</v>
      </c>
      <c r="B13" s="6">
        <f>130000/4</f>
        <v>32500</v>
      </c>
      <c r="C13" s="6">
        <f>130000/4</f>
        <v>32500</v>
      </c>
      <c r="D13" s="6">
        <f>130000/4</f>
        <v>32500</v>
      </c>
      <c r="E13" s="6">
        <f>130000/4</f>
        <v>32500</v>
      </c>
      <c r="F13" s="7"/>
    </row>
    <row r="14" spans="1:6" x14ac:dyDescent="0.25">
      <c r="A14" t="s">
        <v>54</v>
      </c>
      <c r="B14" s="6">
        <f>(56.25/2)*7*8</f>
        <v>1575</v>
      </c>
      <c r="C14" s="6">
        <f t="shared" ref="C14:E16" si="0">(56.25/2)*7*8</f>
        <v>1575</v>
      </c>
      <c r="D14" s="6">
        <f t="shared" si="0"/>
        <v>1575</v>
      </c>
      <c r="E14" s="6">
        <f t="shared" si="0"/>
        <v>1575</v>
      </c>
      <c r="F14" s="7"/>
    </row>
    <row r="15" spans="1:6" x14ac:dyDescent="0.25">
      <c r="A15" t="s">
        <v>54</v>
      </c>
      <c r="B15" s="6">
        <f>(56.25/2)*7*8</f>
        <v>1575</v>
      </c>
      <c r="C15" s="6">
        <f t="shared" si="0"/>
        <v>1575</v>
      </c>
      <c r="D15" s="6">
        <f t="shared" si="0"/>
        <v>1575</v>
      </c>
      <c r="E15" s="6">
        <f t="shared" si="0"/>
        <v>1575</v>
      </c>
      <c r="F15" s="7"/>
    </row>
    <row r="16" spans="1:6" x14ac:dyDescent="0.25">
      <c r="A16" t="s">
        <v>54</v>
      </c>
      <c r="B16" s="6">
        <f>(56.25/2)*7*8</f>
        <v>1575</v>
      </c>
      <c r="C16" s="6">
        <f t="shared" si="0"/>
        <v>1575</v>
      </c>
      <c r="D16" s="6">
        <f t="shared" si="0"/>
        <v>1575</v>
      </c>
      <c r="E16" s="6">
        <f t="shared" si="0"/>
        <v>1575</v>
      </c>
      <c r="F16" s="7"/>
    </row>
    <row r="17" spans="1:6" x14ac:dyDescent="0.25">
      <c r="A17" t="s">
        <v>53</v>
      </c>
      <c r="B17" s="6">
        <f>(56.25)*10*8</f>
        <v>4500</v>
      </c>
      <c r="C17" s="6">
        <f>(56.25)*10*8</f>
        <v>4500</v>
      </c>
      <c r="D17" s="6">
        <f>(56.25)*10*8</f>
        <v>4500</v>
      </c>
      <c r="E17" s="6">
        <f>(56.25)*10*8</f>
        <v>4500</v>
      </c>
      <c r="F17" s="7"/>
    </row>
    <row r="19" spans="1:6" x14ac:dyDescent="0.25">
      <c r="A19" s="4" t="s">
        <v>31</v>
      </c>
      <c r="B19" s="5">
        <f>SUM(B20:B22)</f>
        <v>35</v>
      </c>
      <c r="C19" s="5">
        <f>SUM(C20:C22)</f>
        <v>30</v>
      </c>
      <c r="D19" s="5">
        <f>SUM(D20:D22)</f>
        <v>30</v>
      </c>
      <c r="E19" s="5">
        <f>SUM(E20:E22)</f>
        <v>30</v>
      </c>
      <c r="F19" s="8">
        <f>SUM(B19:E19)</f>
        <v>125</v>
      </c>
    </row>
    <row r="20" spans="1:6" x14ac:dyDescent="0.25">
      <c r="A20" s="16" t="s">
        <v>1</v>
      </c>
      <c r="B20" s="5"/>
      <c r="C20" s="5"/>
      <c r="D20" s="5"/>
      <c r="E20" s="5"/>
      <c r="F20" s="8"/>
    </row>
    <row r="21" spans="1:6" x14ac:dyDescent="0.25">
      <c r="A21" s="16" t="s">
        <v>2</v>
      </c>
      <c r="B21" s="17">
        <v>5</v>
      </c>
      <c r="C21" s="17"/>
      <c r="D21" s="17"/>
      <c r="E21" s="17"/>
      <c r="F21" s="18"/>
    </row>
    <row r="22" spans="1:6" x14ac:dyDescent="0.25">
      <c r="A22" s="16" t="s">
        <v>40</v>
      </c>
      <c r="B22" s="17">
        <v>30</v>
      </c>
      <c r="C22" s="17">
        <v>30</v>
      </c>
      <c r="D22" s="17">
        <v>30</v>
      </c>
      <c r="E22" s="17">
        <v>30</v>
      </c>
      <c r="F22" s="18"/>
    </row>
    <row r="23" spans="1:6" x14ac:dyDescent="0.25">
      <c r="A23" t="s">
        <v>52</v>
      </c>
    </row>
    <row r="24" spans="1:6" x14ac:dyDescent="0.25">
      <c r="A24" s="4" t="s">
        <v>32</v>
      </c>
      <c r="B24" s="5">
        <f>20000/4</f>
        <v>5000</v>
      </c>
      <c r="C24" s="5">
        <f>20000/4</f>
        <v>5000</v>
      </c>
      <c r="D24" s="5">
        <f>20000/4</f>
        <v>5000</v>
      </c>
      <c r="E24" s="5">
        <f>20000/4</f>
        <v>5000</v>
      </c>
      <c r="F24" s="5">
        <f>SUM(B24:E24)</f>
        <v>20000</v>
      </c>
    </row>
    <row r="25" spans="1:6" x14ac:dyDescent="0.25">
      <c r="A25" s="4"/>
      <c r="B25" s="5"/>
      <c r="C25" s="5"/>
      <c r="D25" s="5"/>
      <c r="E25" s="5"/>
      <c r="F25" s="5"/>
    </row>
    <row r="26" spans="1:6" x14ac:dyDescent="0.25">
      <c r="A26" s="4" t="s">
        <v>56</v>
      </c>
      <c r="B26" s="5">
        <v>6000</v>
      </c>
      <c r="C26" s="5">
        <v>6000</v>
      </c>
      <c r="D26" s="5">
        <v>6000</v>
      </c>
      <c r="E26" s="5">
        <v>6000</v>
      </c>
      <c r="F26" s="5">
        <f>SUM(B26:E26)</f>
        <v>24000</v>
      </c>
    </row>
    <row r="27" spans="1:6" x14ac:dyDescent="0.25">
      <c r="A27" s="4"/>
      <c r="B27" s="5"/>
      <c r="C27" s="5"/>
      <c r="D27" s="5"/>
      <c r="E27" s="5"/>
      <c r="F27" s="5"/>
    </row>
    <row r="28" spans="1:6" x14ac:dyDescent="0.25">
      <c r="A28" s="4" t="s">
        <v>47</v>
      </c>
      <c r="B28" s="5">
        <v>3000</v>
      </c>
      <c r="C28" s="5">
        <v>3000</v>
      </c>
      <c r="D28" s="5">
        <v>3000</v>
      </c>
      <c r="E28" s="5">
        <v>3000</v>
      </c>
      <c r="F28" s="5">
        <f>SUM(B28:E28)</f>
        <v>12000</v>
      </c>
    </row>
    <row r="29" spans="1:6" x14ac:dyDescent="0.25">
      <c r="F29" s="6"/>
    </row>
    <row r="30" spans="1:6" ht="15.6" x14ac:dyDescent="0.3">
      <c r="A30" s="14" t="s">
        <v>24</v>
      </c>
      <c r="B30" s="13">
        <f>B24+B19+B12+B10+B7+B28</f>
        <v>71760</v>
      </c>
      <c r="C30" s="13">
        <f>C24+C19+C12+C10+C7+C28</f>
        <v>74755</v>
      </c>
      <c r="D30" s="13">
        <f>D24+D19+D12+D10+D7+D28</f>
        <v>77755</v>
      </c>
      <c r="E30" s="13">
        <f>E24+E19+E12+E10+E7+E28</f>
        <v>79755</v>
      </c>
      <c r="F30" s="13">
        <f>-SUM(F7:F29)</f>
        <v>-328025</v>
      </c>
    </row>
    <row r="32" spans="1:6" x14ac:dyDescent="0.25">
      <c r="A32" s="1" t="s">
        <v>33</v>
      </c>
      <c r="B32" s="5">
        <f>B4*70</f>
        <v>154000</v>
      </c>
      <c r="C32" s="5">
        <f>C4*70</f>
        <v>175000</v>
      </c>
      <c r="D32" s="5">
        <f>D4*70</f>
        <v>196000</v>
      </c>
      <c r="E32" s="5">
        <f>E4*70</f>
        <v>210000</v>
      </c>
      <c r="F32" s="5">
        <f>SUM(B32:E32)</f>
        <v>735000</v>
      </c>
    </row>
    <row r="33" spans="1:6" x14ac:dyDescent="0.25">
      <c r="A33" s="1"/>
    </row>
    <row r="34" spans="1:6" ht="15.6" x14ac:dyDescent="0.3">
      <c r="A34" s="14" t="s">
        <v>23</v>
      </c>
      <c r="B34" s="13">
        <f>B32</f>
        <v>154000</v>
      </c>
      <c r="C34" s="13">
        <f>C32</f>
        <v>175000</v>
      </c>
      <c r="D34" s="13">
        <f>D32</f>
        <v>196000</v>
      </c>
      <c r="E34" s="13">
        <f>E32</f>
        <v>210000</v>
      </c>
      <c r="F34" s="15">
        <f>F32</f>
        <v>735000</v>
      </c>
    </row>
    <row r="35" spans="1:6" x14ac:dyDescent="0.25">
      <c r="A35" s="1"/>
    </row>
    <row r="36" spans="1:6" ht="15.6" x14ac:dyDescent="0.3">
      <c r="A36" s="14" t="s">
        <v>7</v>
      </c>
      <c r="B36" s="13">
        <f>B34-B30</f>
        <v>82240</v>
      </c>
      <c r="C36" s="13">
        <f>C34-C30</f>
        <v>100245</v>
      </c>
      <c r="D36" s="13">
        <f>D34-D30</f>
        <v>118245</v>
      </c>
      <c r="E36" s="13">
        <f>E34-E30</f>
        <v>130245</v>
      </c>
      <c r="F36" s="13">
        <f>F34+F30</f>
        <v>406975</v>
      </c>
    </row>
    <row r="39" spans="1:6" x14ac:dyDescent="0.25">
      <c r="A39" s="1"/>
    </row>
  </sheetData>
  <phoneticPr fontId="3" type="noConversion"/>
  <pageMargins left="0.75" right="0.75" top="1" bottom="1" header="0.5" footer="0.5"/>
  <pageSetup orientation="landscape" horizontalDpi="1200" verticalDpi="1200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ROI</vt:lpstr>
      <vt:lpstr>2004</vt:lpstr>
      <vt:lpstr>2005</vt:lpstr>
      <vt:lpstr>2006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Lombardo</dc:creator>
  <cp:lastModifiedBy>Aniket Gupta</cp:lastModifiedBy>
  <cp:lastPrinted>2003-02-14T21:10:04Z</cp:lastPrinted>
  <dcterms:created xsi:type="dcterms:W3CDTF">2003-01-09T17:54:22Z</dcterms:created>
  <dcterms:modified xsi:type="dcterms:W3CDTF">2024-02-03T22:13:37Z</dcterms:modified>
</cp:coreProperties>
</file>