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0A24B666-A007-4DA6-AB40-35EB883784D0}" xr6:coauthVersionLast="47" xr6:coauthVersionMax="47" xr10:uidLastSave="{00000000-0000-0000-0000-000000000000}"/>
  <bookViews>
    <workbookView xWindow="3348" yWindow="3348" windowWidth="17280" windowHeight="8880"/>
  </bookViews>
  <sheets>
    <sheet name="Five Year Review" sheetId="1" r:id="rId1"/>
    <sheet name="Balance Sheet" sheetId="2" r:id="rId2"/>
    <sheet name="Changes in Fund Balances" sheetId="3" r:id="rId3"/>
    <sheet name="Current Funds" sheetId="4" r:id="rId4"/>
    <sheet name="Major Construction" sheetId="5" r:id="rId5"/>
    <sheet name="Bonded Indebtedness" sheetId="6" r:id="rId6"/>
  </sheets>
  <definedNames>
    <definedName name="HTML_CodePage" hidden="1">1252</definedName>
    <definedName name="HTML_Control" hidden="1">{"'Balance Sheet (2)'!$A$1:$L$62"}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"C:\Works\Web\genacct\stmts\balsht98.htm"</definedName>
    <definedName name="HTML_Title" hidden="1">""</definedName>
    <definedName name="_xlnm.Print_Area" localSheetId="1">'Balance Sheet'!$A$2:$J$60</definedName>
    <definedName name="_xlnm.Print_Area" localSheetId="5">'Bonded Indebtedness'!$A$2:$F$86</definedName>
    <definedName name="_xlnm.Print_Area" localSheetId="2">'Changes in Fund Balances'!$A$2:$H$68</definedName>
    <definedName name="_xlnm.Print_Area" localSheetId="3">'Current Funds'!$A$2:$H$64</definedName>
    <definedName name="_xlnm.Print_Area" localSheetId="0">'Five Year Review'!$A$2:$J$55</definedName>
    <definedName name="Print_Area_MI" localSheetId="1">'Balance Sheet'!$A$4:$M$66</definedName>
    <definedName name="Print_Area_MI" localSheetId="5">'Bonded Indebtedness'!$A$3:$F$78</definedName>
    <definedName name="Print_Area_MI" localSheetId="2">'Changes in Fund Balances'!$D$2:$L$64</definedName>
    <definedName name="Print_Area_MI" localSheetId="3">'Current Funds'!$E$2:$L$68</definedName>
    <definedName name="Print_Area_MI" localSheetId="0">'Five Year Review'!$A$2:$J$59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I11" i="2"/>
  <c r="I28" i="2" s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C28" i="2"/>
  <c r="D28" i="2"/>
  <c r="E28" i="2"/>
  <c r="F28" i="2"/>
  <c r="G28" i="2"/>
  <c r="H28" i="2"/>
  <c r="J28" i="2"/>
  <c r="I35" i="2"/>
  <c r="I36" i="2"/>
  <c r="I37" i="2"/>
  <c r="I38" i="2"/>
  <c r="I39" i="2"/>
  <c r="G40" i="2"/>
  <c r="I40" i="2"/>
  <c r="J40" i="2"/>
  <c r="J44" i="2" s="1"/>
  <c r="J60" i="2" s="1"/>
  <c r="I41" i="2"/>
  <c r="C44" i="2"/>
  <c r="D44" i="2"/>
  <c r="E44" i="2"/>
  <c r="F44" i="2"/>
  <c r="G44" i="2"/>
  <c r="H44" i="2"/>
  <c r="I44" i="2"/>
  <c r="I48" i="2"/>
  <c r="I49" i="2"/>
  <c r="I50" i="2"/>
  <c r="I51" i="2"/>
  <c r="I52" i="2"/>
  <c r="G53" i="2"/>
  <c r="I53" i="2"/>
  <c r="I54" i="2"/>
  <c r="I55" i="2"/>
  <c r="C57" i="2"/>
  <c r="D57" i="2"/>
  <c r="E57" i="2"/>
  <c r="E60" i="2" s="1"/>
  <c r="F57" i="2"/>
  <c r="G57" i="2"/>
  <c r="I57" i="2"/>
  <c r="I60" i="2" s="1"/>
  <c r="J57" i="2"/>
  <c r="C60" i="2"/>
  <c r="D60" i="2"/>
  <c r="F60" i="2"/>
  <c r="G60" i="2"/>
  <c r="H60" i="2"/>
  <c r="F2" i="6"/>
  <c r="F13" i="6"/>
  <c r="F21" i="6"/>
  <c r="F25" i="6"/>
  <c r="F29" i="6"/>
  <c r="F33" i="6"/>
  <c r="F39" i="6"/>
  <c r="F85" i="6" s="1"/>
  <c r="F42" i="6"/>
  <c r="F45" i="6"/>
  <c r="F48" i="6"/>
  <c r="F51" i="6"/>
  <c r="F54" i="6"/>
  <c r="F57" i="6"/>
  <c r="F60" i="6"/>
  <c r="F63" i="6"/>
  <c r="F66" i="6"/>
  <c r="F69" i="6"/>
  <c r="F72" i="6"/>
  <c r="F75" i="6"/>
  <c r="F78" i="6"/>
  <c r="F81" i="6"/>
  <c r="B85" i="6"/>
  <c r="C85" i="6"/>
  <c r="D85" i="6"/>
  <c r="E85" i="6"/>
  <c r="B12" i="3"/>
  <c r="B30" i="3" s="1"/>
  <c r="B64" i="3" s="1"/>
  <c r="B68" i="3" s="1"/>
  <c r="H26" i="3"/>
  <c r="C30" i="3"/>
  <c r="E30" i="3"/>
  <c r="F30" i="3"/>
  <c r="H30" i="3"/>
  <c r="B50" i="3"/>
  <c r="C50" i="3"/>
  <c r="E50" i="3"/>
  <c r="F50" i="3"/>
  <c r="H50" i="3"/>
  <c r="F58" i="3"/>
  <c r="F60" i="3" s="1"/>
  <c r="F64" i="3" s="1"/>
  <c r="F68" i="3" s="1"/>
  <c r="B60" i="3"/>
  <c r="C60" i="3"/>
  <c r="C64" i="3" s="1"/>
  <c r="C68" i="3" s="1"/>
  <c r="E60" i="3"/>
  <c r="H60" i="3"/>
  <c r="E64" i="3"/>
  <c r="E68" i="3" s="1"/>
  <c r="H64" i="3"/>
  <c r="H68" i="3" s="1"/>
  <c r="F11" i="4"/>
  <c r="F21" i="4" s="1"/>
  <c r="F63" i="4" s="1"/>
  <c r="F12" i="4"/>
  <c r="F13" i="4"/>
  <c r="F14" i="4"/>
  <c r="F15" i="4"/>
  <c r="F16" i="4"/>
  <c r="F17" i="4"/>
  <c r="F18" i="4"/>
  <c r="B19" i="4"/>
  <c r="F19" i="4" s="1"/>
  <c r="D21" i="4"/>
  <c r="H21" i="4"/>
  <c r="F28" i="4"/>
  <c r="F29" i="4"/>
  <c r="F30" i="4"/>
  <c r="F31" i="4"/>
  <c r="F32" i="4"/>
  <c r="F37" i="4" s="1"/>
  <c r="F44" i="4" s="1"/>
  <c r="F54" i="4" s="1"/>
  <c r="F33" i="4"/>
  <c r="F34" i="4"/>
  <c r="F35" i="4"/>
  <c r="B37" i="4"/>
  <c r="D37" i="4"/>
  <c r="D44" i="4" s="1"/>
  <c r="D54" i="4" s="1"/>
  <c r="H37" i="4"/>
  <c r="H44" i="4" s="1"/>
  <c r="H54" i="4" s="1"/>
  <c r="H63" i="4" s="1"/>
  <c r="F42" i="4"/>
  <c r="B44" i="4"/>
  <c r="B54" i="4" s="1"/>
  <c r="F49" i="4"/>
  <c r="F50" i="4"/>
  <c r="B52" i="4"/>
  <c r="D52" i="4"/>
  <c r="F52" i="4"/>
  <c r="H52" i="4"/>
  <c r="F59" i="4"/>
  <c r="F60" i="4"/>
  <c r="B12" i="1"/>
  <c r="B14" i="1" s="1"/>
  <c r="H12" i="1"/>
  <c r="J12" i="1"/>
  <c r="D14" i="1"/>
  <c r="F14" i="1"/>
  <c r="H14" i="1"/>
  <c r="J14" i="1"/>
  <c r="B28" i="1"/>
  <c r="D28" i="1"/>
  <c r="F28" i="1"/>
  <c r="H28" i="1"/>
  <c r="J28" i="1"/>
  <c r="H43" i="1"/>
  <c r="H45" i="1" s="1"/>
  <c r="B45" i="1"/>
  <c r="D45" i="1"/>
  <c r="F45" i="1"/>
  <c r="J45" i="1"/>
  <c r="H47" i="1"/>
  <c r="B49" i="1"/>
  <c r="B51" i="1"/>
  <c r="B53" i="1"/>
  <c r="B55" i="1"/>
  <c r="B21" i="5"/>
  <c r="C21" i="5"/>
  <c r="E21" i="5"/>
  <c r="F21" i="5"/>
  <c r="G21" i="5"/>
  <c r="H21" i="5"/>
  <c r="B41" i="5"/>
  <c r="C41" i="5"/>
  <c r="E41" i="5"/>
  <c r="F41" i="5"/>
  <c r="G41" i="5"/>
  <c r="H41" i="5"/>
  <c r="D63" i="4" l="1"/>
  <c r="D75" i="4" s="1"/>
  <c r="D77" i="4" s="1"/>
  <c r="B21" i="4"/>
  <c r="B63" i="4" s="1"/>
  <c r="B75" i="4" s="1"/>
  <c r="B77" i="4" s="1"/>
</calcChain>
</file>

<file path=xl/sharedStrings.xml><?xml version="1.0" encoding="utf-8"?>
<sst xmlns="http://schemas.openxmlformats.org/spreadsheetml/2006/main" count="314" uniqueCount="293">
  <si>
    <t>FUND BALANCES</t>
  </si>
  <si>
    <t xml:space="preserve">     Current-Unrestricted</t>
  </si>
  <si>
    <t xml:space="preserve">     Current-Restricted</t>
  </si>
  <si>
    <t xml:space="preserve">     Loan</t>
  </si>
  <si>
    <t xml:space="preserve">     Endowment</t>
  </si>
  <si>
    <t xml:space="preserve">     Plant</t>
  </si>
  <si>
    <t>MAJOR SOURCES OF OPERATING REVENUE</t>
  </si>
  <si>
    <t xml:space="preserve">     Tuition and Fees</t>
  </si>
  <si>
    <t xml:space="preserve">     Federal Appropriations</t>
  </si>
  <si>
    <t xml:space="preserve">     State Appropriations</t>
  </si>
  <si>
    <t xml:space="preserve">     Federal Grants &amp; Contracts</t>
  </si>
  <si>
    <t xml:space="preserve">     State Grants &amp; Contracts</t>
  </si>
  <si>
    <t xml:space="preserve">     Private Grants, Gifts, &amp; Contracts</t>
  </si>
  <si>
    <t xml:space="preserve">     Sales &amp; Services of Educational Activities</t>
  </si>
  <si>
    <t xml:space="preserve">     Sales &amp; Services of Auxiliary Enterprises</t>
  </si>
  <si>
    <t xml:space="preserve">     Other Sources</t>
  </si>
  <si>
    <t xml:space="preserve">          Operating Revenue Total</t>
  </si>
  <si>
    <t>MAJOR OPERATING EXPENDITURES</t>
  </si>
  <si>
    <t xml:space="preserve">     Instruction</t>
  </si>
  <si>
    <t xml:space="preserve">     Research</t>
  </si>
  <si>
    <t xml:space="preserve">     Public Service</t>
  </si>
  <si>
    <t xml:space="preserve">     Academic Support</t>
  </si>
  <si>
    <t xml:space="preserve">     Student Services</t>
  </si>
  <si>
    <t xml:space="preserve">     Institutional Support *</t>
  </si>
  <si>
    <t xml:space="preserve">     Operation &amp; Maintenance of Plant</t>
  </si>
  <si>
    <t xml:space="preserve">     Scholarships &amp; Fellowships *</t>
  </si>
  <si>
    <t xml:space="preserve">     Retirement of Indebtedness</t>
  </si>
  <si>
    <t xml:space="preserve">     Interest on Indebtedness</t>
  </si>
  <si>
    <t xml:space="preserve">     Mandatory Transfer for Tuition</t>
  </si>
  <si>
    <t xml:space="preserve">     Auxiliary Enterprises</t>
  </si>
  <si>
    <t xml:space="preserve">          Operating Expenditure Total</t>
  </si>
  <si>
    <t>NET STUDENT LOANS OUTSTANDING</t>
  </si>
  <si>
    <t>WSU REGENTS/FOUNDATION ENDOWMENT FUND, FAIR VALUE</t>
  </si>
  <si>
    <t>LAND GRANT ENDOWMENT FUND, FAIR VALUE</t>
  </si>
  <si>
    <t>PLANT IN USE, NET OF ACCUMULATED DEPRECIATION</t>
  </si>
  <si>
    <t>Restricted</t>
  </si>
  <si>
    <t>Funds</t>
  </si>
  <si>
    <t>Cash and Temporary Investments</t>
  </si>
  <si>
    <t>Net Accounts Receivable (See Note 3)</t>
  </si>
  <si>
    <t>Investments  (See Notes 2 and 10)</t>
  </si>
  <si>
    <t>Land Grant Endowment Investments  (See Notes 2 and 10)</t>
  </si>
  <si>
    <t>Net Loans Receivable (See Note 3)</t>
  </si>
  <si>
    <t>Inventories</t>
  </si>
  <si>
    <t>Prepaid Expenses</t>
  </si>
  <si>
    <t>Due From Other Funds</t>
  </si>
  <si>
    <t>Deposits in Escrow</t>
  </si>
  <si>
    <t>Land</t>
  </si>
  <si>
    <t>Buildings Less Accumulated Depreciation (See Note 1)</t>
  </si>
  <si>
    <t>Other Improvements Less Accumulated Depreciation (See Note 1)</t>
  </si>
  <si>
    <t>Library Resources</t>
  </si>
  <si>
    <t>Equipment Less Accumulated Depreciation (See Note 1)</t>
  </si>
  <si>
    <t>Construction in Progress</t>
  </si>
  <si>
    <t>Accounts Payable and Accrued Liabilities (See Note 4)</t>
  </si>
  <si>
    <t>Due to Other Funds</t>
  </si>
  <si>
    <t>Deferred Revenue</t>
  </si>
  <si>
    <t>Deposits</t>
  </si>
  <si>
    <t>Deposits Held in Custody For Others</t>
  </si>
  <si>
    <t>Bonds Payable</t>
  </si>
  <si>
    <t>Long Term Installment Contracts and Leases Payable</t>
  </si>
  <si>
    <t>Unrestricted--General</t>
  </si>
  <si>
    <t>Federal Capital Contributions</t>
  </si>
  <si>
    <t>University Loan Funds--Restricted</t>
  </si>
  <si>
    <t>Endowment</t>
  </si>
  <si>
    <t>Unexpended Plant</t>
  </si>
  <si>
    <t>Retirement of Indebtedness</t>
  </si>
  <si>
    <t>Net Investment in Plant</t>
  </si>
  <si>
    <t>REVENUES AND OTHER ADDITIONS</t>
  </si>
  <si>
    <t>EXPENDITURES AND OTHER DEDUCTIONS</t>
  </si>
  <si>
    <t>TRANSFERS AMONG FUNDS</t>
  </si>
  <si>
    <t>REVENUES</t>
  </si>
  <si>
    <t>EXPENDITURES AND MANDATORY TRANSFERS</t>
  </si>
  <si>
    <t>Expenditures</t>
  </si>
  <si>
    <t>OTHER TRANSFERS AND ADDITIONS (DEDUCTIONS)</t>
  </si>
  <si>
    <t>State</t>
  </si>
  <si>
    <t>WSU</t>
  </si>
  <si>
    <t>Approved</t>
  </si>
  <si>
    <t>Budget</t>
  </si>
  <si>
    <t>Grants</t>
  </si>
  <si>
    <t xml:space="preserve">      Total Projects Completed</t>
  </si>
  <si>
    <t>Construction In Progress</t>
  </si>
  <si>
    <t xml:space="preserve">   Bohler Gym Renovation</t>
  </si>
  <si>
    <t xml:space="preserve">   Campus Infrastructure Project</t>
  </si>
  <si>
    <t xml:space="preserve">   Children's Center Development Lab</t>
  </si>
  <si>
    <t xml:space="preserve">   Cleveland Hall Addition</t>
  </si>
  <si>
    <t xml:space="preserve">   Creamery Warehouse</t>
  </si>
  <si>
    <t xml:space="preserve">   Hazardous Waste Incinerator</t>
  </si>
  <si>
    <t xml:space="preserve">   Hazardous Waste Projects</t>
  </si>
  <si>
    <t xml:space="preserve">   Kimbrough Addition and Remodel</t>
  </si>
  <si>
    <t xml:space="preserve">   Murrow Hall Renovation/Addition</t>
  </si>
  <si>
    <t xml:space="preserve">   Shock Physics Building</t>
  </si>
  <si>
    <t xml:space="preserve">   Spokane Health Sciences Building</t>
  </si>
  <si>
    <t xml:space="preserve">   Vancouver Engineering and Life Science</t>
  </si>
  <si>
    <t xml:space="preserve">   Vancouver Physical Plant Maintenance Shop</t>
  </si>
  <si>
    <t xml:space="preserve">      Total Construction in Progress</t>
  </si>
  <si>
    <t>Total</t>
  </si>
  <si>
    <t>Balance</t>
  </si>
  <si>
    <t>Currently Issued</t>
  </si>
  <si>
    <t>Currently</t>
  </si>
  <si>
    <t>Amount</t>
  </si>
  <si>
    <t>Outstanding</t>
  </si>
  <si>
    <t>and Refunding</t>
  </si>
  <si>
    <t>Retired or</t>
  </si>
  <si>
    <t>Issued</t>
  </si>
  <si>
    <t>Adjustments</t>
  </si>
  <si>
    <t>Defeased</t>
  </si>
  <si>
    <t>Washington State University</t>
  </si>
  <si>
    <t>General Obligation Refunding Bonds, Series C</t>
  </si>
  <si>
    <t>Student Activity Facilities Fee Revenue Bonds</t>
  </si>
  <si>
    <t>State of Washington General Obligation Bonds</t>
  </si>
  <si>
    <t>Series O, issued 1978 to 1995, due serially</t>
  </si>
  <si>
    <t>Series W, issued 1979 to 1998, due serially</t>
  </si>
  <si>
    <t>Series 1990A, due serially to 2010,</t>
  </si>
  <si>
    <t>Series 1991B, due serially to 2015,</t>
  </si>
  <si>
    <t>Series 1992A, due serially to 2017,</t>
  </si>
  <si>
    <t>Series 1992B, due serially to 2017,</t>
  </si>
  <si>
    <t>Series 1993B, due serially to 2018,</t>
  </si>
  <si>
    <t>Series 1995A, due serially to 2019,</t>
  </si>
  <si>
    <t>Series 1995C, due serially to 2020,</t>
  </si>
  <si>
    <t>Series 1996A, due serially to 2020,</t>
  </si>
  <si>
    <t xml:space="preserve">   interest rates 5.125% to 6.75%</t>
  </si>
  <si>
    <t>Series 1997A, due serially to 2021,</t>
  </si>
  <si>
    <t xml:space="preserve">   interest rates 5.25% to 6.5%</t>
  </si>
  <si>
    <t xml:space="preserve">   McCroskey Hall Renovation</t>
  </si>
  <si>
    <t xml:space="preserve">   Power Plant Boiler Renewal</t>
  </si>
  <si>
    <t>6/30/00</t>
  </si>
  <si>
    <t xml:space="preserve">   issued 1978, due serially to 2001, interest</t>
  </si>
  <si>
    <t>Housing and Dining Service Revenue Bonds,</t>
  </si>
  <si>
    <t xml:space="preserve">   issued 1994, due serially to 2024,</t>
  </si>
  <si>
    <t xml:space="preserve">   interest rates 5.20% to 6.40%</t>
  </si>
  <si>
    <t xml:space="preserve">   issued 1999, due serially to 2029,</t>
  </si>
  <si>
    <t xml:space="preserve">   interest rates 5.00% to 5.90%</t>
  </si>
  <si>
    <t xml:space="preserve">   issued 1998, due serially to 2032,</t>
  </si>
  <si>
    <t xml:space="preserve">   interest rates 4.10% to 5.15%.</t>
  </si>
  <si>
    <t>Parking System Revenue Bonds</t>
  </si>
  <si>
    <t xml:space="preserve">   issued 1999, due serially to 2024,</t>
  </si>
  <si>
    <t xml:space="preserve">   interest rates 4.40% to 5.95%</t>
  </si>
  <si>
    <t xml:space="preserve">   interest rates 4.875% to 5.50%</t>
  </si>
  <si>
    <t xml:space="preserve">   interest rates 5.00% to 7.00%</t>
  </si>
  <si>
    <t>FIVE YEARS IN REVIEW</t>
  </si>
  <si>
    <t>FINANCIAL DATA</t>
  </si>
  <si>
    <t>(MEMORANDUM ONLY)</t>
  </si>
  <si>
    <t xml:space="preserve">          Fund Balance Total</t>
  </si>
  <si>
    <t>LONG-TERM PLANT LIABILITIES</t>
  </si>
  <si>
    <t>*  See Note 12, Notes to the Financial Statements</t>
  </si>
  <si>
    <t>BALANCE SHEET</t>
  </si>
  <si>
    <t>JUNE 30, 2001</t>
  </si>
  <si>
    <t>WITH COMPARATIVE TOTALS FOR 2000</t>
  </si>
  <si>
    <t>TOTALS</t>
  </si>
  <si>
    <t>CURRENT FUNDS</t>
  </si>
  <si>
    <t>MEMORANDUM ONLY</t>
  </si>
  <si>
    <t>ENDOWMENT &amp;</t>
  </si>
  <si>
    <t>PLANT</t>
  </si>
  <si>
    <t>AGENCY</t>
  </si>
  <si>
    <t>UNRESTRICTED</t>
  </si>
  <si>
    <t>RESTRICTED</t>
  </si>
  <si>
    <t>LOAN FUNDS</t>
  </si>
  <si>
    <t>SIMILAR FUNDS</t>
  </si>
  <si>
    <t>FUNDS</t>
  </si>
  <si>
    <t>2001</t>
  </si>
  <si>
    <t>2000</t>
  </si>
  <si>
    <t xml:space="preserve">        Total Assets</t>
  </si>
  <si>
    <t>Liabilities:</t>
  </si>
  <si>
    <t xml:space="preserve">        Total Liabilities</t>
  </si>
  <si>
    <t>Fund Balances:</t>
  </si>
  <si>
    <t xml:space="preserve">        Total Fund Balances</t>
  </si>
  <si>
    <t>STATEMENT OF CHANGES IN FUND BALANCE</t>
  </si>
  <si>
    <t>FOR THE FISCAL YEAR ENDING JUNE 30, 2001</t>
  </si>
  <si>
    <t xml:space="preserve">  ENDOWMENT</t>
  </si>
  <si>
    <t xml:space="preserve"> UNRESTRICTED</t>
  </si>
  <si>
    <t xml:space="preserve">  RESTRICTED</t>
  </si>
  <si>
    <t xml:space="preserve">  LOAN FUNDS</t>
  </si>
  <si>
    <t>&amp; SIMILAR FUNDS</t>
  </si>
  <si>
    <t xml:space="preserve">   Current Unrestricted Revenue.........................................</t>
  </si>
  <si>
    <t xml:space="preserve">   Tuition and Fees.....................................................</t>
  </si>
  <si>
    <t xml:space="preserve">   Federal Appropriations...............................................</t>
  </si>
  <si>
    <t xml:space="preserve">   Federal Grants and Contracts.........................................</t>
  </si>
  <si>
    <t xml:space="preserve">   State Grants and Contracts...........................................</t>
  </si>
  <si>
    <t xml:space="preserve">   Private Gifts, Grants, and Contracts.................................</t>
  </si>
  <si>
    <t xml:space="preserve">   Investment Income………..…........................................</t>
  </si>
  <si>
    <t xml:space="preserve">   Net Change in Fair Value of Investments.....................................</t>
  </si>
  <si>
    <t xml:space="preserve">   Interest on Loans Receivable.........................................</t>
  </si>
  <si>
    <t xml:space="preserve">   Expended for Plant Facilities and Equipment..........................</t>
  </si>
  <si>
    <t xml:space="preserve">   Donations of Property................................................</t>
  </si>
  <si>
    <t xml:space="preserve">   Retirement of Bonded Indebtedness....................................</t>
  </si>
  <si>
    <t xml:space="preserve">   Retirement of Long-Term Installment Contract and Lease Obligations...</t>
  </si>
  <si>
    <t xml:space="preserve">   Net Realized Gain on Sale of Investments.............................</t>
  </si>
  <si>
    <t xml:space="preserve">   State Appropriations for Capital Outlay..............................</t>
  </si>
  <si>
    <t xml:space="preserve">   Revenue Bond Proceeds…………………………………..</t>
  </si>
  <si>
    <t xml:space="preserve">   Other Additions......................................................</t>
  </si>
  <si>
    <t xml:space="preserve">            TOTAL REVENUES AND OTHER ADDITIONS</t>
  </si>
  <si>
    <t xml:space="preserve">   Educational and General Expenditures.................................</t>
  </si>
  <si>
    <t xml:space="preserve">   Auxiliary Enterprise Expenditures....................................</t>
  </si>
  <si>
    <t xml:space="preserve">   Indirect Costs Recovered.............................................</t>
  </si>
  <si>
    <t xml:space="preserve">   Administrative and Collection Costs..................................</t>
  </si>
  <si>
    <t xml:space="preserve">   Loan Cancellations and Write-Offs....................................</t>
  </si>
  <si>
    <t xml:space="preserve">   Expended for Plant Facilities........................................</t>
  </si>
  <si>
    <t xml:space="preserve">   Interest on Bonded Indebtedness......................................</t>
  </si>
  <si>
    <t xml:space="preserve">   Depreciation on Plant Facilities and Equipment.......................</t>
  </si>
  <si>
    <t xml:space="preserve">   Disposal of Plant Facilities.........................................</t>
  </si>
  <si>
    <t xml:space="preserve">   Bonds Issued and Refunding Adjustments...............................</t>
  </si>
  <si>
    <t xml:space="preserve">   Bonds Issuance Costs</t>
  </si>
  <si>
    <t xml:space="preserve">   New Long-Term Installment Contract and Lease Obligations.............</t>
  </si>
  <si>
    <t xml:space="preserve">   Other Deductions.....................................................</t>
  </si>
  <si>
    <t xml:space="preserve">            TOTAL EXPENDITURES AND OTHER DEDUCTIONS</t>
  </si>
  <si>
    <t xml:space="preserve">   Mandatory:</t>
  </si>
  <si>
    <t xml:space="preserve">      Principal and Interest............................................</t>
  </si>
  <si>
    <t xml:space="preserve">      Tuition Receipts....................................</t>
  </si>
  <si>
    <t xml:space="preserve">   Non-mandatory Transfers..............................................</t>
  </si>
  <si>
    <t xml:space="preserve">            TOTAL TRANSFERS AMONG FUNDS</t>
  </si>
  <si>
    <t>NET INCREASE (DECREASE)</t>
  </si>
  <si>
    <t>FUND BALANCE - BEGINNING</t>
  </si>
  <si>
    <t>FUND BALANCE - ENDING</t>
  </si>
  <si>
    <t>STATEMENT OF CURRENT FUNDS REVENUES, EXPENDITURES, AND OTHER CHANGES</t>
  </si>
  <si>
    <t xml:space="preserve">   Tuition and Fees ............................................</t>
  </si>
  <si>
    <t xml:space="preserve">   Federal Appropriations.......................................</t>
  </si>
  <si>
    <t xml:space="preserve">   State Appropriations.........................................</t>
  </si>
  <si>
    <t xml:space="preserve">   Federal Grants and Contracts.................................</t>
  </si>
  <si>
    <t xml:space="preserve">   State Grants and Contracts...................................</t>
  </si>
  <si>
    <t xml:space="preserve">   Private Gifts, Grants, and Contracts.........................</t>
  </si>
  <si>
    <t xml:space="preserve">   Sales and Services of Educational Activities.................</t>
  </si>
  <si>
    <t xml:space="preserve">   Sales and Services of Auxiliary Enterprises..................</t>
  </si>
  <si>
    <t xml:space="preserve">   Other Sources................................................</t>
  </si>
  <si>
    <t xml:space="preserve">      TOTAL CURRENT REVENUES</t>
  </si>
  <si>
    <t xml:space="preserve">   EDUCATIONAL AND GENERAL EXPENDITURES</t>
  </si>
  <si>
    <t xml:space="preserve">   Instruction..................................................</t>
  </si>
  <si>
    <t xml:space="preserve">   Research.....................................................</t>
  </si>
  <si>
    <t xml:space="preserve">   Public Service...............................................</t>
  </si>
  <si>
    <t xml:space="preserve">   Academic Support.............................................</t>
  </si>
  <si>
    <t xml:space="preserve">   Student Services.............................................</t>
  </si>
  <si>
    <t xml:space="preserve">   Institutional Support........................................</t>
  </si>
  <si>
    <t xml:space="preserve">   Operation and Maintenance of Plant...........................</t>
  </si>
  <si>
    <t xml:space="preserve">   Scholarships and Fellowships ................................</t>
  </si>
  <si>
    <t xml:space="preserve">      EDUCATIONAL AND GENERAL EXPENDITURES</t>
  </si>
  <si>
    <t xml:space="preserve"> </t>
  </si>
  <si>
    <t>MANDATORY TRANSFERS FOR:</t>
  </si>
  <si>
    <t xml:space="preserve">   Tuition Receipts.............................................</t>
  </si>
  <si>
    <t xml:space="preserve">      TOTAL EDUCATIONAL AND GENERAL EXPENDITURES</t>
  </si>
  <si>
    <t>AUXILIARY ENTERPRISES</t>
  </si>
  <si>
    <t xml:space="preserve">   Expenditures.................................................</t>
  </si>
  <si>
    <t xml:space="preserve">   Mandatory Transfers for Principal and Interest...............</t>
  </si>
  <si>
    <t xml:space="preserve">      TOTAL AUXILIARY ENTERPRISES</t>
  </si>
  <si>
    <t xml:space="preserve">      TOTAL EXPENDITURES AND MANDATORY TRANSFERS</t>
  </si>
  <si>
    <t xml:space="preserve">   Restricted Receipts Over (Under) Transfers to Revenues.......</t>
  </si>
  <si>
    <t xml:space="preserve">   Non-Mandatory Transfers......................................</t>
  </si>
  <si>
    <t xml:space="preserve">          NET INCREASE (DECREASE) IN FUND BALANCES</t>
  </si>
  <si>
    <t>Not Part of Statement:</t>
  </si>
  <si>
    <t>Beginning Fund Balance</t>
  </si>
  <si>
    <t>Change From Above</t>
  </si>
  <si>
    <t>Ending Fund Balance</t>
  </si>
  <si>
    <t>MEMORANDUM INFORMATION ONLY</t>
  </si>
  <si>
    <t>To-Date</t>
  </si>
  <si>
    <t>Sources of Funding</t>
  </si>
  <si>
    <t xml:space="preserve">Federal </t>
  </si>
  <si>
    <t xml:space="preserve">Local   </t>
  </si>
  <si>
    <t>Capital Funds</t>
  </si>
  <si>
    <t>Building Fund</t>
  </si>
  <si>
    <t>Construction Projects Completed in Fiscal Year 2001</t>
  </si>
  <si>
    <t xml:space="preserve">   Student Recreation Facility</t>
  </si>
  <si>
    <t xml:space="preserve">   Center for Undergraduate Education</t>
  </si>
  <si>
    <t xml:space="preserve">   Energy Plant</t>
  </si>
  <si>
    <t xml:space="preserve">   Johnson Hall Addition - Plant Biosciences</t>
  </si>
  <si>
    <t xml:space="preserve">   Spokane Riverpoint Academic Building</t>
  </si>
  <si>
    <t xml:space="preserve">   Vancouver Multimedia Classroom Building</t>
  </si>
  <si>
    <t xml:space="preserve">   Vancouver Student Services Center</t>
  </si>
  <si>
    <t xml:space="preserve">   White Hall Renovation/Honors Hall</t>
  </si>
  <si>
    <t>6/30/01</t>
  </si>
  <si>
    <t xml:space="preserve">   rate 7.00%.</t>
  </si>
  <si>
    <t xml:space="preserve">   issued 2001, due serially to 2024,</t>
  </si>
  <si>
    <t xml:space="preserve">   interest rates 4.00% to 5.10%</t>
  </si>
  <si>
    <t xml:space="preserve">   for Benefit of Washington State University</t>
  </si>
  <si>
    <t xml:space="preserve">   to 2002, interest rates 5.50% to 7.00%</t>
  </si>
  <si>
    <t xml:space="preserve">   to 2004, interest rates 4.00% to 5.125%</t>
  </si>
  <si>
    <t>Series AQ, issued 1982 to 2001, due serially</t>
  </si>
  <si>
    <t xml:space="preserve">   to 2010, interest rates 3.50% to 5.95%</t>
  </si>
  <si>
    <t>Series BK, issued 1987 to 2001, due serially</t>
  </si>
  <si>
    <t xml:space="preserve">   to 2008, interest rates 4.50% to 7.00%</t>
  </si>
  <si>
    <t xml:space="preserve">   interest rates 6.60% to 6.75%</t>
  </si>
  <si>
    <t xml:space="preserve">   interest rates 4.875% to 5.75%</t>
  </si>
  <si>
    <t xml:space="preserve">   interest rates 3.50% to 6.375%</t>
  </si>
  <si>
    <t xml:space="preserve">   interest rates 5.70% to 6.40%</t>
  </si>
  <si>
    <t xml:space="preserve">   interest rates 5.10% to 7.00%</t>
  </si>
  <si>
    <t>Series 2001A, due serially to 2025,</t>
  </si>
  <si>
    <t xml:space="preserve">   interest rates 4.75% to 5.625%</t>
  </si>
  <si>
    <t>Series 2001C, due serially to 2026,</t>
  </si>
  <si>
    <t xml:space="preserve">   interest rates 5.0% to 5.25%</t>
  </si>
  <si>
    <t xml:space="preserve">   Total</t>
  </si>
  <si>
    <t>LIABILITIES AND FUND BALANCE</t>
  </si>
  <si>
    <t>ASSETS</t>
  </si>
  <si>
    <t xml:space="preserve">        TOTAL LIABILITIES AND FUND BALANCES</t>
  </si>
  <si>
    <t>WASHINGTON STATE UNIVERSITY</t>
  </si>
  <si>
    <t>SCHEDULE OF BONDED INDEBTEDNESS</t>
  </si>
  <si>
    <t>MAJOR CONSTRUCTION REPORT</t>
  </si>
  <si>
    <t>AS OF JUNE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</si>
</sst>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\-mmm\-yy_)"/>
    <numFmt numFmtId="165" formatCode="0_);\(0\)"/>
    <numFmt numFmtId="166" formatCode="General_)"/>
    <numFmt numFmtId="167" formatCode="mmmm\ d\,\ yyyy"/>
  </numFmts>
  <fonts count="12">
    <font>
      <sz val="10"/>
      <name val="Arial"/>
    </font>
    <font>
      <b/>
      <sz val="10"/>
      <name val="Arial"/>
    </font>
    <font>
      <sz val="10"/>
      <name val="Arial"/>
    </font>
    <font>
      <sz val="12"/>
      <name val="Arial MT"/>
    </font>
    <font>
      <sz val="10"/>
      <name val="Courie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6"/>
      <name val="Verdana"/>
      <family val="2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37" fontId="3" fillId="0" borderId="0"/>
    <xf numFmtId="0" fontId="2" fillId="0" borderId="0"/>
  </cellStyleXfs>
  <cellXfs count="149">
    <xf numFmtId="0" fontId="0" fillId="0" borderId="0" xfId="0"/>
    <xf numFmtId="0" fontId="5" fillId="0" borderId="0" xfId="3" applyFont="1" applyFill="1" applyAlignment="1">
      <alignment vertical="center"/>
    </xf>
    <xf numFmtId="37" fontId="5" fillId="0" borderId="0" xfId="3" applyNumberFormat="1" applyFont="1" applyFill="1" applyAlignment="1">
      <alignment vertical="center"/>
    </xf>
    <xf numFmtId="38" fontId="5" fillId="0" borderId="0" xfId="3" quotePrefix="1" applyNumberFormat="1" applyFont="1" applyFill="1" applyAlignment="1" applyProtection="1">
      <alignment horizontal="left" vertical="center"/>
    </xf>
    <xf numFmtId="38" fontId="5" fillId="0" borderId="0" xfId="3" applyNumberFormat="1" applyFont="1" applyFill="1" applyAlignment="1" applyProtection="1">
      <alignment vertical="center"/>
    </xf>
    <xf numFmtId="37" fontId="5" fillId="0" borderId="0" xfId="3" applyNumberFormat="1" applyFont="1" applyAlignment="1">
      <alignment vertical="center"/>
    </xf>
    <xf numFmtId="37" fontId="5" fillId="0" borderId="0" xfId="3" applyNumberFormat="1" applyFont="1" applyFill="1" applyAlignment="1" applyProtection="1">
      <alignment vertical="center"/>
    </xf>
    <xf numFmtId="38" fontId="5" fillId="0" borderId="0" xfId="3" applyNumberFormat="1" applyFont="1" applyFill="1" applyAlignment="1" applyProtection="1">
      <alignment horizontal="left" vertical="center"/>
    </xf>
    <xf numFmtId="0" fontId="5" fillId="0" borderId="0" xfId="3" applyFont="1" applyAlignment="1">
      <alignment vertical="center"/>
    </xf>
    <xf numFmtId="38" fontId="5" fillId="0" borderId="0" xfId="3" applyNumberFormat="1" applyFont="1" applyFill="1" applyBorder="1" applyAlignment="1" applyProtection="1">
      <alignment vertical="center"/>
    </xf>
    <xf numFmtId="0" fontId="5" fillId="0" borderId="0" xfId="3" quotePrefix="1" applyFont="1" applyFill="1" applyAlignment="1">
      <alignment horizontal="left" vertical="center"/>
    </xf>
    <xf numFmtId="164" fontId="0" fillId="0" borderId="0" xfId="0" applyNumberFormat="1" applyProtection="1"/>
    <xf numFmtId="0" fontId="0" fillId="0" borderId="1" xfId="0" applyBorder="1"/>
    <xf numFmtId="0" fontId="0" fillId="0" borderId="0" xfId="0" applyAlignment="1">
      <alignment horizontal="fill"/>
    </xf>
    <xf numFmtId="37" fontId="0" fillId="0" borderId="0" xfId="0" applyNumberFormat="1" applyProtection="1"/>
    <xf numFmtId="37" fontId="0" fillId="0" borderId="0" xfId="0" applyNumberFormat="1" applyFill="1" applyBorder="1" applyProtection="1"/>
    <xf numFmtId="0" fontId="0" fillId="0" borderId="0" xfId="0" applyBorder="1"/>
    <xf numFmtId="37" fontId="0" fillId="0" borderId="1" xfId="0" applyNumberFormat="1" applyFill="1" applyBorder="1" applyProtection="1"/>
    <xf numFmtId="37" fontId="0" fillId="0" borderId="1" xfId="0" applyNumberFormat="1" applyBorder="1" applyProtection="1"/>
    <xf numFmtId="0" fontId="0" fillId="0" borderId="0" xfId="0" applyFill="1" applyAlignment="1">
      <alignment horizontal="fill"/>
    </xf>
    <xf numFmtId="37" fontId="0" fillId="0" borderId="0" xfId="0" applyNumberFormat="1" applyFill="1" applyProtection="1"/>
    <xf numFmtId="0" fontId="0" fillId="0" borderId="0" xfId="0" applyFill="1"/>
    <xf numFmtId="37" fontId="0" fillId="0" borderId="0" xfId="0" applyNumberFormat="1" applyFill="1"/>
    <xf numFmtId="164" fontId="0" fillId="0" borderId="0" xfId="0" applyNumberFormat="1" applyFill="1" applyProtection="1"/>
    <xf numFmtId="37" fontId="0" fillId="0" borderId="0" xfId="0" applyNumberFormat="1" applyFill="1" applyAlignment="1" applyProtection="1">
      <alignment horizontal="fill"/>
    </xf>
    <xf numFmtId="37" fontId="0" fillId="0" borderId="2" xfId="0" applyNumberFormat="1" applyFill="1" applyBorder="1" applyProtection="1"/>
    <xf numFmtId="165" fontId="0" fillId="0" borderId="0" xfId="0" applyNumberFormat="1" applyFill="1" applyProtection="1"/>
    <xf numFmtId="37" fontId="0" fillId="0" borderId="0" xfId="1" applyNumberFormat="1" applyFont="1" applyFill="1"/>
    <xf numFmtId="39" fontId="0" fillId="0" borderId="0" xfId="0" applyNumberFormat="1" applyFill="1" applyProtection="1"/>
    <xf numFmtId="0" fontId="0" fillId="0" borderId="0" xfId="0" applyFill="1" applyAlignment="1">
      <alignment horizontal="right"/>
    </xf>
    <xf numFmtId="37" fontId="0" fillId="0" borderId="0" xfId="0" applyNumberFormat="1" applyFill="1" applyAlignment="1" applyProtection="1">
      <alignment horizontal="right"/>
    </xf>
    <xf numFmtId="37" fontId="0" fillId="0" borderId="1" xfId="0" applyNumberFormat="1" applyFill="1" applyBorder="1" applyAlignment="1" applyProtection="1">
      <alignment horizontal="right"/>
    </xf>
    <xf numFmtId="43" fontId="0" fillId="0" borderId="0" xfId="1" applyFont="1" applyFill="1" applyAlignment="1" applyProtection="1">
      <alignment horizontal="right"/>
    </xf>
    <xf numFmtId="43" fontId="0" fillId="0" borderId="0" xfId="1" applyFont="1" applyFill="1" applyProtection="1"/>
    <xf numFmtId="39" fontId="0" fillId="0" borderId="0" xfId="0" applyNumberFormat="1" applyFill="1" applyAlignment="1" applyProtection="1">
      <alignment horizontal="right"/>
    </xf>
    <xf numFmtId="37" fontId="0" fillId="0" borderId="0" xfId="0" applyNumberFormat="1" applyAlignment="1" applyProtection="1">
      <alignment horizontal="centerContinuous"/>
    </xf>
    <xf numFmtId="164" fontId="0" fillId="0" borderId="0" xfId="0" applyNumberFormat="1" applyAlignment="1" applyProtection="1">
      <alignment horizontal="centerContinuous"/>
    </xf>
    <xf numFmtId="37" fontId="0" fillId="0" borderId="0" xfId="0" applyNumberFormat="1" applyAlignment="1" applyProtection="1">
      <alignment horizontal="fill"/>
    </xf>
    <xf numFmtId="37" fontId="0" fillId="0" borderId="2" xfId="0" applyNumberFormat="1" applyBorder="1" applyProtection="1"/>
    <xf numFmtId="43" fontId="0" fillId="0" borderId="0" xfId="1" applyFont="1"/>
    <xf numFmtId="0" fontId="6" fillId="0" borderId="1" xfId="3" applyFont="1" applyFill="1" applyBorder="1" applyAlignment="1">
      <alignment vertical="center"/>
    </xf>
    <xf numFmtId="0" fontId="2" fillId="0" borderId="1" xfId="3" applyFill="1" applyBorder="1" applyAlignment="1">
      <alignment vertical="center"/>
    </xf>
    <xf numFmtId="0" fontId="2" fillId="0" borderId="0" xfId="3" applyFill="1" applyAlignment="1">
      <alignment vertical="center"/>
    </xf>
    <xf numFmtId="37" fontId="2" fillId="0" borderId="0" xfId="3" applyNumberFormat="1" applyFill="1" applyAlignment="1">
      <alignment vertical="center"/>
    </xf>
    <xf numFmtId="0" fontId="6" fillId="0" borderId="0" xfId="3" quotePrefix="1" applyFont="1" applyFill="1" applyBorder="1" applyAlignment="1">
      <alignment horizontal="left" vertical="center"/>
    </xf>
    <xf numFmtId="0" fontId="2" fillId="0" borderId="0" xfId="3" applyAlignment="1">
      <alignment vertical="center"/>
    </xf>
    <xf numFmtId="166" fontId="6" fillId="0" borderId="0" xfId="3" quotePrefix="1" applyNumberFormat="1" applyFont="1" applyFill="1" applyAlignment="1" applyProtection="1">
      <alignment horizontal="centerContinuous" vertical="center"/>
    </xf>
    <xf numFmtId="0" fontId="5" fillId="0" borderId="0" xfId="3" applyFont="1" applyFill="1" applyAlignment="1">
      <alignment horizontal="centerContinuous" vertical="center"/>
    </xf>
    <xf numFmtId="0" fontId="5" fillId="0" borderId="0" xfId="3" applyFont="1" applyFill="1" applyBorder="1" applyAlignment="1">
      <alignment vertical="center"/>
    </xf>
    <xf numFmtId="166" fontId="6" fillId="0" borderId="0" xfId="3" quotePrefix="1" applyNumberFormat="1" applyFont="1" applyFill="1" applyAlignment="1" applyProtection="1">
      <alignment horizontal="left" vertical="center"/>
    </xf>
    <xf numFmtId="0" fontId="2" fillId="0" borderId="0" xfId="3" applyFont="1" applyFill="1" applyAlignment="1">
      <alignment vertical="center"/>
    </xf>
    <xf numFmtId="166" fontId="1" fillId="0" borderId="0" xfId="3" applyNumberFormat="1" applyFont="1" applyFill="1" applyBorder="1" applyAlignment="1" applyProtection="1">
      <alignment horizontal="center" vertical="center"/>
    </xf>
    <xf numFmtId="0" fontId="1" fillId="0" borderId="0" xfId="3" applyFont="1" applyFill="1" applyAlignment="1">
      <alignment horizontal="center" vertical="center"/>
    </xf>
    <xf numFmtId="0" fontId="1" fillId="0" borderId="0" xfId="3" applyFont="1" applyFill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1" xfId="3" applyFont="1" applyFill="1" applyBorder="1" applyAlignment="1">
      <alignment horizontal="centerContinuous" vertical="center"/>
    </xf>
    <xf numFmtId="0" fontId="1" fillId="0" borderId="1" xfId="3" applyFont="1" applyBorder="1" applyAlignment="1">
      <alignment horizontal="centerContinuous" vertical="center"/>
    </xf>
    <xf numFmtId="37" fontId="1" fillId="0" borderId="0" xfId="3" applyNumberFormat="1" applyFont="1" applyFill="1" applyAlignment="1">
      <alignment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0" xfId="3" applyFont="1" applyBorder="1" applyAlignment="1">
      <alignment horizontal="center" vertical="center"/>
    </xf>
    <xf numFmtId="0" fontId="7" fillId="0" borderId="0" xfId="3" applyFont="1" applyFill="1" applyAlignment="1">
      <alignment vertical="center"/>
    </xf>
    <xf numFmtId="166" fontId="7" fillId="0" borderId="0" xfId="3" applyNumberFormat="1" applyFont="1" applyFill="1" applyBorder="1" applyAlignment="1" applyProtection="1">
      <alignment horizontal="center" vertical="center"/>
    </xf>
    <xf numFmtId="166" fontId="6" fillId="0" borderId="0" xfId="3" applyNumberFormat="1" applyFont="1" applyFill="1" applyBorder="1" applyAlignment="1" applyProtection="1">
      <alignment horizontal="centerContinuous" vertical="center"/>
    </xf>
    <xf numFmtId="0" fontId="6" fillId="0" borderId="0" xfId="3" applyFont="1" applyFill="1" applyAlignment="1">
      <alignment horizontal="center" vertical="center"/>
    </xf>
    <xf numFmtId="166" fontId="6" fillId="0" borderId="0" xfId="3" applyNumberFormat="1" applyFont="1" applyFill="1" applyAlignment="1" applyProtection="1">
      <alignment horizontal="centerContinuous" vertical="center"/>
    </xf>
    <xf numFmtId="37" fontId="6" fillId="0" borderId="0" xfId="3" quotePrefix="1" applyNumberFormat="1" applyFont="1" applyFill="1" applyAlignment="1">
      <alignment horizontal="right" vertical="center"/>
    </xf>
    <xf numFmtId="0" fontId="6" fillId="0" borderId="0" xfId="3" applyFont="1" applyFill="1" applyAlignment="1">
      <alignment vertical="center"/>
    </xf>
    <xf numFmtId="166" fontId="6" fillId="0" borderId="1" xfId="3" quotePrefix="1" applyNumberFormat="1" applyFont="1" applyFill="1" applyBorder="1" applyAlignment="1" applyProtection="1">
      <alignment horizontal="left" vertical="center"/>
    </xf>
    <xf numFmtId="37" fontId="5" fillId="0" borderId="1" xfId="3" applyNumberFormat="1" applyFont="1" applyFill="1" applyBorder="1" applyAlignment="1" applyProtection="1">
      <alignment vertical="center"/>
    </xf>
    <xf numFmtId="166" fontId="6" fillId="0" borderId="0" xfId="3" quotePrefix="1" applyNumberFormat="1" applyFont="1" applyFill="1" applyBorder="1" applyAlignment="1" applyProtection="1">
      <alignment horizontal="left" vertical="center"/>
    </xf>
    <xf numFmtId="37" fontId="5" fillId="0" borderId="0" xfId="3" applyNumberFormat="1" applyFont="1" applyFill="1" applyBorder="1" applyAlignment="1" applyProtection="1">
      <alignment vertical="center"/>
    </xf>
    <xf numFmtId="38" fontId="5" fillId="0" borderId="1" xfId="3" applyNumberFormat="1" applyFont="1" applyFill="1" applyBorder="1" applyAlignment="1" applyProtection="1">
      <alignment vertical="center"/>
    </xf>
    <xf numFmtId="38" fontId="5" fillId="0" borderId="0" xfId="3" applyNumberFormat="1" applyFont="1" applyBorder="1" applyAlignment="1">
      <alignment vertical="center"/>
    </xf>
    <xf numFmtId="38" fontId="1" fillId="0" borderId="0" xfId="3" applyNumberFormat="1" applyFont="1" applyFill="1" applyAlignment="1" applyProtection="1">
      <alignment horizontal="left" vertical="center"/>
    </xf>
    <xf numFmtId="38" fontId="5" fillId="0" borderId="0" xfId="3" applyNumberFormat="1" applyFont="1" applyAlignment="1">
      <alignment vertical="center"/>
    </xf>
    <xf numFmtId="0" fontId="5" fillId="0" borderId="0" xfId="3" applyFont="1" applyFill="1" applyAlignment="1">
      <alignment horizontal="left" vertical="center"/>
    </xf>
    <xf numFmtId="0" fontId="1" fillId="0" borderId="0" xfId="3" applyFont="1" applyAlignment="1">
      <alignment vertical="center"/>
    </xf>
    <xf numFmtId="0" fontId="8" fillId="0" borderId="0" xfId="3" quotePrefix="1" applyFont="1" applyFill="1" applyAlignment="1">
      <alignment horizontal="left" vertical="center"/>
    </xf>
    <xf numFmtId="38" fontId="5" fillId="0" borderId="0" xfId="3" applyNumberFormat="1" applyFont="1" applyFill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/>
    <xf numFmtId="164" fontId="10" fillId="0" borderId="0" xfId="0" applyNumberFormat="1" applyFont="1" applyProtection="1"/>
    <xf numFmtId="0" fontId="11" fillId="0" borderId="0" xfId="0" applyFont="1" applyFill="1" applyAlignment="1">
      <alignment horizontal="left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Fill="1"/>
    <xf numFmtId="0" fontId="11" fillId="0" borderId="0" xfId="0" quotePrefix="1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quotePrefix="1" applyFont="1" applyBorder="1" applyAlignment="1">
      <alignment horizontal="center"/>
    </xf>
    <xf numFmtId="37" fontId="10" fillId="0" borderId="0" xfId="0" applyNumberFormat="1" applyFont="1"/>
    <xf numFmtId="0" fontId="10" fillId="0" borderId="0" xfId="0" applyFont="1" applyFill="1" applyAlignment="1">
      <alignment horizontal="left"/>
    </xf>
    <xf numFmtId="37" fontId="10" fillId="0" borderId="0" xfId="0" applyNumberFormat="1" applyFont="1" applyProtection="1"/>
    <xf numFmtId="0" fontId="10" fillId="0" borderId="0" xfId="0" quotePrefix="1" applyFont="1" applyFill="1" applyAlignment="1">
      <alignment horizontal="left"/>
    </xf>
    <xf numFmtId="0" fontId="10" fillId="0" borderId="0" xfId="0" quotePrefix="1" applyFont="1" applyAlignment="1">
      <alignment horizontal="left"/>
    </xf>
    <xf numFmtId="37" fontId="10" fillId="0" borderId="0" xfId="0" applyNumberFormat="1" applyFont="1" applyFill="1" applyProtection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37" fontId="10" fillId="0" borderId="1" xfId="0" applyNumberFormat="1" applyFont="1" applyBorder="1" applyProtection="1"/>
    <xf numFmtId="0" fontId="10" fillId="0" borderId="0" xfId="0" applyFont="1" applyFill="1"/>
    <xf numFmtId="0" fontId="10" fillId="0" borderId="1" xfId="0" applyFont="1" applyBorder="1"/>
    <xf numFmtId="37" fontId="10" fillId="0" borderId="1" xfId="0" applyNumberFormat="1" applyFont="1" applyBorder="1" applyAlignment="1" applyProtection="1">
      <alignment horizontal="fill"/>
    </xf>
    <xf numFmtId="0" fontId="10" fillId="0" borderId="0" xfId="0" applyFont="1" applyBorder="1"/>
    <xf numFmtId="37" fontId="10" fillId="0" borderId="0" xfId="0" applyNumberFormat="1" applyFont="1" applyAlignment="1" applyProtection="1">
      <alignment horizontal="fill"/>
    </xf>
    <xf numFmtId="37" fontId="11" fillId="0" borderId="0" xfId="0" applyNumberFormat="1" applyFont="1" applyBorder="1" applyProtection="1"/>
    <xf numFmtId="0" fontId="6" fillId="0" borderId="0" xfId="0" applyFont="1" applyAlignment="1"/>
    <xf numFmtId="0" fontId="6" fillId="0" borderId="0" xfId="0" applyFont="1" applyAlignment="1">
      <alignment horizontal="centerContinuous"/>
    </xf>
    <xf numFmtId="0" fontId="6" fillId="0" borderId="0" xfId="0" applyFont="1"/>
    <xf numFmtId="164" fontId="6" fillId="0" borderId="0" xfId="0" applyNumberFormat="1" applyFont="1" applyProtection="1"/>
    <xf numFmtId="0" fontId="6" fillId="0" borderId="0" xfId="0" applyFont="1" applyBorder="1" applyAlignment="1">
      <alignment horizontal="center"/>
    </xf>
    <xf numFmtId="0" fontId="6" fillId="0" borderId="1" xfId="0" applyFont="1" applyBorder="1"/>
    <xf numFmtId="37" fontId="6" fillId="0" borderId="0" xfId="0" applyNumberFormat="1" applyFont="1" applyFill="1" applyProtection="1"/>
    <xf numFmtId="37" fontId="6" fillId="0" borderId="0" xfId="0" applyNumberFormat="1" applyFont="1" applyProtection="1"/>
    <xf numFmtId="37" fontId="6" fillId="0" borderId="1" xfId="0" applyNumberFormat="1" applyFont="1" applyBorder="1" applyProtection="1"/>
    <xf numFmtId="0" fontId="5" fillId="0" borderId="0" xfId="0" applyFont="1"/>
    <xf numFmtId="37" fontId="5" fillId="0" borderId="0" xfId="0" applyNumberFormat="1" applyFont="1" applyFill="1" applyProtection="1"/>
    <xf numFmtId="37" fontId="5" fillId="0" borderId="0" xfId="0" applyNumberFormat="1" applyFont="1" applyProtection="1"/>
    <xf numFmtId="0" fontId="6" fillId="0" borderId="0" xfId="0" applyFont="1" applyAlignment="1">
      <alignment horizontal="fill"/>
    </xf>
    <xf numFmtId="0" fontId="6" fillId="0" borderId="0" xfId="0" applyFont="1" applyFill="1"/>
    <xf numFmtId="37" fontId="6" fillId="0" borderId="0" xfId="0" applyNumberFormat="1" applyFont="1" applyFill="1"/>
    <xf numFmtId="164" fontId="6" fillId="0" borderId="0" xfId="0" applyNumberFormat="1" applyFont="1" applyFill="1" applyProtection="1"/>
    <xf numFmtId="167" fontId="6" fillId="0" borderId="0" xfId="0" quotePrefix="1" applyNumberFormat="1" applyFont="1" applyFill="1"/>
    <xf numFmtId="37" fontId="6" fillId="0" borderId="0" xfId="0" applyNumberFormat="1" applyFont="1" applyFill="1" applyAlignment="1" applyProtection="1">
      <alignment horizontal="centerContinuous"/>
    </xf>
    <xf numFmtId="37" fontId="6" fillId="0" borderId="1" xfId="0" applyNumberFormat="1" applyFont="1" applyFill="1" applyBorder="1" applyAlignment="1" applyProtection="1">
      <alignment horizontal="centerContinuous"/>
    </xf>
    <xf numFmtId="37" fontId="6" fillId="0" borderId="0" xfId="0" applyNumberFormat="1" applyFont="1" applyFill="1" applyAlignment="1" applyProtection="1">
      <alignment horizontal="center"/>
    </xf>
    <xf numFmtId="37" fontId="6" fillId="0" borderId="0" xfId="0" applyNumberFormat="1" applyFont="1" applyFill="1" applyAlignment="1" applyProtection="1">
      <alignment horizontal="fill"/>
    </xf>
    <xf numFmtId="37" fontId="6" fillId="0" borderId="1" xfId="0" applyNumberFormat="1" applyFont="1" applyFill="1" applyBorder="1" applyAlignment="1" applyProtection="1">
      <alignment horizontal="center"/>
    </xf>
    <xf numFmtId="49" fontId="6" fillId="0" borderId="1" xfId="0" applyNumberFormat="1" applyFont="1" applyFill="1" applyBorder="1" applyAlignment="1" applyProtection="1">
      <alignment horizontal="center"/>
    </xf>
    <xf numFmtId="37" fontId="6" fillId="0" borderId="0" xfId="2" quotePrefix="1" applyNumberFormat="1" applyFont="1" applyAlignment="1" applyProtection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37" fontId="6" fillId="0" borderId="0" xfId="0" applyNumberFormat="1" applyFont="1" applyFill="1" applyAlignment="1">
      <alignment horizontal="center"/>
    </xf>
    <xf numFmtId="0" fontId="6" fillId="0" borderId="0" xfId="0" applyFont="1" applyFill="1" applyAlignment="1"/>
    <xf numFmtId="0" fontId="6" fillId="0" borderId="1" xfId="0" applyFont="1" applyFill="1" applyBorder="1" applyAlignment="1"/>
    <xf numFmtId="37" fontId="6" fillId="0" borderId="1" xfId="0" applyNumberFormat="1" applyFont="1" applyFill="1" applyBorder="1" applyAlignment="1">
      <alignment horizontal="center"/>
    </xf>
    <xf numFmtId="37" fontId="6" fillId="0" borderId="0" xfId="0" applyNumberFormat="1" applyFont="1" applyAlignment="1" applyProtection="1">
      <alignment horizontal="left"/>
    </xf>
    <xf numFmtId="37" fontId="6" fillId="0" borderId="0" xfId="0" applyNumberFormat="1" applyFont="1" applyAlignment="1" applyProtection="1">
      <alignment horizontal="centerContinuous"/>
    </xf>
    <xf numFmtId="37" fontId="6" fillId="0" borderId="1" xfId="0" applyNumberFormat="1" applyFont="1" applyBorder="1" applyAlignment="1" applyProtection="1">
      <alignment horizontal="centerContinuous"/>
    </xf>
    <xf numFmtId="49" fontId="6" fillId="0" borderId="1" xfId="0" applyNumberFormat="1" applyFont="1" applyBorder="1" applyAlignment="1" applyProtection="1">
      <alignment horizontal="center"/>
    </xf>
    <xf numFmtId="0" fontId="11" fillId="0" borderId="0" xfId="0" applyFont="1"/>
    <xf numFmtId="0" fontId="6" fillId="0" borderId="0" xfId="3" applyFont="1" applyFill="1" applyBorder="1" applyAlignment="1">
      <alignment horizontal="left" vertical="center"/>
    </xf>
    <xf numFmtId="0" fontId="6" fillId="0" borderId="0" xfId="3" applyFont="1" applyFill="1" applyBorder="1" applyAlignment="1">
      <alignment vertical="center"/>
    </xf>
    <xf numFmtId="0" fontId="2" fillId="0" borderId="0" xfId="3" applyFill="1" applyBorder="1" applyAlignment="1">
      <alignment vertical="center"/>
    </xf>
    <xf numFmtId="0" fontId="6" fillId="0" borderId="0" xfId="0" applyFont="1" applyFill="1" applyAlignment="1">
      <alignment horizontal="left"/>
    </xf>
    <xf numFmtId="0" fontId="6" fillId="0" borderId="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A" xfId="2"/>
    <cellStyle name="Normal_TEMP CONSTRUCTION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112"/>
  <sheetViews>
    <sheetView showGridLines="0" tabSelected="1" zoomScale="65" workbookViewId="0">
      <pane ySplit="6" topLeftCell="A7" activePane="bottomLeft" state="frozen"/>
      <selection pane="bottomLeft" activeCell="D21" sqref="D21"/>
    </sheetView>
  </sheetViews>
  <sheetFormatPr defaultColWidth="11" defaultRowHeight="13.2"/>
  <cols>
    <col min="1" max="1" width="57.6640625" customWidth="1"/>
    <col min="2" max="2" width="17.88671875" customWidth="1"/>
    <col min="3" max="3" width="1.6640625" customWidth="1"/>
    <col min="4" max="4" width="17.88671875" customWidth="1"/>
    <col min="5" max="5" width="1.6640625" customWidth="1"/>
    <col min="6" max="6" width="17.6640625" customWidth="1"/>
    <col min="7" max="7" width="1.6640625" customWidth="1"/>
    <col min="8" max="8" width="17.88671875" customWidth="1"/>
    <col min="9" max="9" width="1.6640625" customWidth="1"/>
    <col min="10" max="10" width="17.88671875" customWidth="1"/>
    <col min="11" max="11" width="1.6640625" customWidth="1"/>
    <col min="12" max="13" width="3" customWidth="1"/>
    <col min="14" max="14" width="17.88671875" customWidth="1"/>
    <col min="15" max="15" width="15.5546875" customWidth="1"/>
  </cols>
  <sheetData>
    <row r="1" spans="1:15">
      <c r="A1" s="109" t="s">
        <v>289</v>
      </c>
    </row>
    <row r="2" spans="1:15" s="109" customFormat="1">
      <c r="A2" s="107" t="s">
        <v>138</v>
      </c>
      <c r="B2" s="108"/>
      <c r="C2" s="107"/>
      <c r="D2" s="108"/>
      <c r="E2" s="107"/>
      <c r="F2" s="108"/>
      <c r="G2" s="108"/>
      <c r="H2" s="108"/>
      <c r="I2" s="108"/>
      <c r="J2" s="108"/>
      <c r="K2" s="108"/>
      <c r="L2" s="108"/>
      <c r="N2" s="110"/>
      <c r="O2" s="110"/>
    </row>
    <row r="3" spans="1:15" s="109" customFormat="1">
      <c r="A3" s="107" t="s">
        <v>139</v>
      </c>
      <c r="B3" s="108"/>
      <c r="C3" s="107"/>
      <c r="D3" s="108"/>
      <c r="E3" s="107"/>
      <c r="F3" s="108"/>
      <c r="G3" s="108"/>
      <c r="H3" s="108"/>
      <c r="I3" s="108"/>
      <c r="J3" s="108"/>
      <c r="K3" s="108"/>
      <c r="L3" s="108"/>
      <c r="N3" s="110"/>
      <c r="O3" s="110"/>
    </row>
    <row r="4" spans="1:15" s="109" customFormat="1">
      <c r="A4" s="107" t="s">
        <v>140</v>
      </c>
      <c r="B4" s="108"/>
      <c r="C4" s="107"/>
      <c r="D4" s="108"/>
      <c r="E4" s="107"/>
      <c r="F4" s="108"/>
      <c r="G4" s="108"/>
      <c r="H4" s="108"/>
      <c r="I4" s="108"/>
      <c r="J4" s="108"/>
      <c r="K4" s="108"/>
      <c r="L4" s="108"/>
    </row>
    <row r="5" spans="1:15" s="111" customFormat="1">
      <c r="B5" s="111">
        <v>2001</v>
      </c>
      <c r="D5" s="111">
        <v>2000</v>
      </c>
      <c r="F5" s="111">
        <v>1999</v>
      </c>
      <c r="H5" s="111">
        <v>1998</v>
      </c>
      <c r="J5" s="111">
        <v>1997</v>
      </c>
    </row>
    <row r="6" spans="1:15" s="112" customFormat="1">
      <c r="A6" s="112" t="s">
        <v>0</v>
      </c>
    </row>
    <row r="7" spans="1: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5">
      <c r="A8" t="s">
        <v>1</v>
      </c>
      <c r="B8" s="14">
        <v>38128567</v>
      </c>
      <c r="D8" s="14">
        <v>35808394</v>
      </c>
      <c r="F8" s="14">
        <v>30037612</v>
      </c>
      <c r="H8" s="14">
        <v>18383899</v>
      </c>
      <c r="J8" s="14">
        <v>20615314</v>
      </c>
      <c r="M8" s="14"/>
      <c r="N8" s="14"/>
      <c r="O8" s="14"/>
    </row>
    <row r="9" spans="1:15">
      <c r="A9" t="s">
        <v>2</v>
      </c>
      <c r="B9" s="14">
        <v>28979155</v>
      </c>
      <c r="D9" s="14">
        <v>28975017</v>
      </c>
      <c r="F9" s="14">
        <v>23250045</v>
      </c>
      <c r="H9" s="14">
        <v>22108237</v>
      </c>
      <c r="J9" s="14">
        <v>24417308</v>
      </c>
      <c r="M9" s="14"/>
      <c r="N9" s="14"/>
      <c r="O9" s="14"/>
    </row>
    <row r="10" spans="1:15">
      <c r="A10" t="s">
        <v>3</v>
      </c>
      <c r="B10" s="15">
        <v>23434534</v>
      </c>
      <c r="D10" s="15">
        <v>22704490</v>
      </c>
      <c r="F10" s="14">
        <v>22441268</v>
      </c>
      <c r="H10" s="14">
        <v>23242018</v>
      </c>
      <c r="J10" s="14">
        <v>21641722</v>
      </c>
      <c r="M10" s="14"/>
      <c r="N10" s="14"/>
      <c r="O10" s="14"/>
    </row>
    <row r="11" spans="1:15">
      <c r="A11" t="s">
        <v>4</v>
      </c>
      <c r="B11" s="15">
        <v>295455244</v>
      </c>
      <c r="D11" s="15">
        <v>272469732</v>
      </c>
      <c r="F11" s="14">
        <v>275916539</v>
      </c>
      <c r="H11" s="14">
        <v>259764529</v>
      </c>
      <c r="J11" s="14">
        <v>222572667</v>
      </c>
      <c r="M11" s="14"/>
      <c r="N11" s="14"/>
      <c r="O11" s="14"/>
    </row>
    <row r="12" spans="1:15" s="12" customFormat="1">
      <c r="A12" s="16" t="s">
        <v>5</v>
      </c>
      <c r="B12" s="17">
        <f>714891941</f>
        <v>714891941</v>
      </c>
      <c r="C12" s="16"/>
      <c r="D12" s="17">
        <v>740127224</v>
      </c>
      <c r="E12" s="16"/>
      <c r="F12" s="18">
        <v>629227895</v>
      </c>
      <c r="H12" s="18">
        <f>35683900+5411829+540729451</f>
        <v>581825180</v>
      </c>
      <c r="J12" s="18">
        <f>19883352+2181653+505419783</f>
        <v>527484788</v>
      </c>
      <c r="M12" s="18"/>
      <c r="N12" s="18"/>
      <c r="O12" s="18"/>
    </row>
    <row r="13" spans="1:15">
      <c r="A13" s="13"/>
      <c r="B13" s="19"/>
      <c r="C13" s="13"/>
      <c r="D13" s="19"/>
      <c r="E13" s="13"/>
      <c r="F13" s="13"/>
      <c r="G13" s="13"/>
      <c r="H13" s="13"/>
      <c r="I13" s="13"/>
      <c r="J13" s="13"/>
      <c r="K13" s="13"/>
      <c r="L13" s="13"/>
      <c r="M13" s="14"/>
      <c r="N13" s="14"/>
      <c r="O13" s="14"/>
    </row>
    <row r="14" spans="1:15" s="116" customFormat="1">
      <c r="A14" s="109" t="s">
        <v>141</v>
      </c>
      <c r="B14" s="117">
        <f>SUM(B8:B12)</f>
        <v>1100889441</v>
      </c>
      <c r="D14" s="118">
        <f>SUM(D8:D12)</f>
        <v>1100084857</v>
      </c>
      <c r="F14" s="118">
        <f>SUM(F8:F12)</f>
        <v>980873359</v>
      </c>
      <c r="H14" s="118">
        <f>SUM(H8:H12)</f>
        <v>905323863</v>
      </c>
      <c r="J14" s="118">
        <f>SUM(J8:J12)</f>
        <v>816731799</v>
      </c>
      <c r="L14" s="118"/>
      <c r="M14" s="118"/>
      <c r="N14" s="118"/>
      <c r="O14" s="118"/>
    </row>
    <row r="15" spans="1:15" s="109" customFormat="1"/>
    <row r="16" spans="1:15" s="112" customFormat="1">
      <c r="A16" s="112" t="s">
        <v>6</v>
      </c>
      <c r="M16" s="115"/>
      <c r="N16" s="115"/>
      <c r="O16" s="115"/>
    </row>
    <row r="17" spans="1: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5">
      <c r="A18" t="s">
        <v>7</v>
      </c>
      <c r="B18" s="14">
        <v>102796713</v>
      </c>
      <c r="D18" s="14">
        <v>98834698</v>
      </c>
      <c r="F18" s="14">
        <v>95773810</v>
      </c>
      <c r="H18" s="14">
        <v>91238786</v>
      </c>
      <c r="J18" s="14">
        <v>90044368</v>
      </c>
      <c r="M18" s="14"/>
      <c r="N18" s="14"/>
      <c r="O18" s="14"/>
    </row>
    <row r="19" spans="1:15">
      <c r="A19" t="s">
        <v>8</v>
      </c>
      <c r="B19" s="14">
        <v>8921889</v>
      </c>
      <c r="D19" s="14">
        <v>9283842</v>
      </c>
      <c r="F19" s="14">
        <v>8660299</v>
      </c>
      <c r="H19" s="14">
        <v>8249671</v>
      </c>
      <c r="J19" s="14">
        <v>8657445</v>
      </c>
      <c r="M19" s="14"/>
      <c r="N19" s="14"/>
      <c r="O19" s="14"/>
    </row>
    <row r="20" spans="1:15">
      <c r="A20" t="s">
        <v>9</v>
      </c>
      <c r="B20" s="14">
        <v>197168523</v>
      </c>
      <c r="D20" s="14">
        <v>183361061</v>
      </c>
      <c r="F20" s="14">
        <v>171299147</v>
      </c>
      <c r="H20" s="14">
        <v>170765542</v>
      </c>
      <c r="J20" s="14">
        <v>160848357</v>
      </c>
      <c r="M20" s="14"/>
      <c r="N20" s="14"/>
      <c r="O20" s="14"/>
    </row>
    <row r="21" spans="1:15">
      <c r="A21" t="s">
        <v>10</v>
      </c>
      <c r="B21" s="14">
        <v>69420751</v>
      </c>
      <c r="D21" s="14">
        <v>65171570</v>
      </c>
      <c r="F21" s="14">
        <v>58931904</v>
      </c>
      <c r="H21" s="14">
        <v>57822469</v>
      </c>
      <c r="J21" s="14">
        <v>60474405</v>
      </c>
      <c r="M21" s="14"/>
      <c r="N21" s="14"/>
      <c r="O21" s="14"/>
    </row>
    <row r="22" spans="1:15">
      <c r="A22" t="s">
        <v>11</v>
      </c>
      <c r="B22" s="14">
        <v>32964982</v>
      </c>
      <c r="D22" s="14">
        <v>27289909</v>
      </c>
      <c r="F22" s="14">
        <v>26577498</v>
      </c>
      <c r="H22" s="14">
        <v>23298323</v>
      </c>
      <c r="J22" s="14">
        <v>23478148</v>
      </c>
      <c r="M22" s="14"/>
      <c r="N22" s="14"/>
      <c r="O22" s="14"/>
    </row>
    <row r="23" spans="1:15">
      <c r="A23" t="s">
        <v>12</v>
      </c>
      <c r="B23" s="14">
        <v>37574200</v>
      </c>
      <c r="D23" s="14">
        <v>34480675</v>
      </c>
      <c r="F23" s="14">
        <v>32255297</v>
      </c>
      <c r="H23" s="14">
        <v>27829925</v>
      </c>
      <c r="J23" s="14">
        <v>26759570</v>
      </c>
      <c r="M23" s="14"/>
      <c r="N23" s="14"/>
      <c r="O23" s="14"/>
    </row>
    <row r="24" spans="1:15">
      <c r="A24" t="s">
        <v>13</v>
      </c>
      <c r="B24" s="14">
        <v>10918041</v>
      </c>
      <c r="D24" s="14">
        <v>10310971</v>
      </c>
      <c r="F24" s="14">
        <v>8501708</v>
      </c>
      <c r="H24" s="14">
        <v>8880469</v>
      </c>
      <c r="J24" s="14">
        <v>9031788</v>
      </c>
      <c r="M24" s="14"/>
    </row>
    <row r="25" spans="1:15">
      <c r="A25" t="s">
        <v>14</v>
      </c>
      <c r="B25" s="14">
        <v>61321357</v>
      </c>
      <c r="D25" s="14">
        <v>57008414</v>
      </c>
      <c r="F25" s="14">
        <v>56619716</v>
      </c>
      <c r="H25" s="14">
        <v>55363986</v>
      </c>
      <c r="J25" s="14">
        <v>50745899</v>
      </c>
      <c r="M25" s="14"/>
      <c r="N25" s="14"/>
      <c r="O25" s="14"/>
    </row>
    <row r="26" spans="1:15" s="12" customFormat="1">
      <c r="A26" s="16" t="s">
        <v>15</v>
      </c>
      <c r="B26" s="18">
        <v>19568999</v>
      </c>
      <c r="C26" s="16"/>
      <c r="D26" s="18">
        <v>16216403</v>
      </c>
      <c r="E26" s="16"/>
      <c r="F26" s="18">
        <v>14995402</v>
      </c>
      <c r="H26" s="18">
        <v>12383927</v>
      </c>
      <c r="J26" s="18">
        <v>15391316</v>
      </c>
      <c r="M26" s="18"/>
      <c r="N26" s="18"/>
      <c r="O26" s="18"/>
    </row>
    <row r="27" spans="1: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4"/>
      <c r="N27" s="14"/>
      <c r="O27" s="14"/>
    </row>
    <row r="28" spans="1:15" s="116" customFormat="1">
      <c r="A28" s="109" t="s">
        <v>16</v>
      </c>
      <c r="B28" s="118">
        <f>SUM(B18:B26)</f>
        <v>540655455</v>
      </c>
      <c r="D28" s="118">
        <f>SUM(D18:D26)</f>
        <v>501957543</v>
      </c>
      <c r="F28" s="118">
        <f>SUM(F18:F26)</f>
        <v>473614781</v>
      </c>
      <c r="H28" s="118">
        <f>SUM(H18:H26)</f>
        <v>455833098</v>
      </c>
      <c r="J28" s="118">
        <f>SUM(J18:J26)</f>
        <v>445431296</v>
      </c>
      <c r="M28" s="118"/>
      <c r="N28" s="118"/>
      <c r="O28" s="118"/>
    </row>
    <row r="29" spans="1:15" s="109" customFormat="1"/>
    <row r="30" spans="1:15" s="112" customFormat="1">
      <c r="A30" s="112" t="s">
        <v>17</v>
      </c>
      <c r="M30" s="115"/>
      <c r="N30" s="115"/>
      <c r="O30" s="115"/>
    </row>
    <row r="31" spans="1: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5">
      <c r="A32" t="s">
        <v>18</v>
      </c>
      <c r="B32" s="14">
        <v>130029599</v>
      </c>
      <c r="D32" s="14">
        <v>125706574</v>
      </c>
      <c r="F32" s="14">
        <v>130684544</v>
      </c>
      <c r="H32" s="14">
        <v>129439962</v>
      </c>
      <c r="J32" s="14">
        <v>124851670</v>
      </c>
      <c r="M32" s="14"/>
      <c r="N32" s="14"/>
      <c r="O32" s="14"/>
    </row>
    <row r="33" spans="1:15">
      <c r="A33" t="s">
        <v>19</v>
      </c>
      <c r="B33" s="14">
        <v>79244561</v>
      </c>
      <c r="D33" s="14">
        <v>76088604</v>
      </c>
      <c r="F33" s="14">
        <v>70200635</v>
      </c>
      <c r="H33" s="14">
        <v>65040447</v>
      </c>
      <c r="J33" s="14">
        <v>61381393</v>
      </c>
      <c r="M33" s="14"/>
      <c r="N33" s="14"/>
      <c r="O33" s="14"/>
    </row>
    <row r="34" spans="1:15">
      <c r="A34" t="s">
        <v>20</v>
      </c>
      <c r="B34" s="14">
        <v>40393012</v>
      </c>
      <c r="D34" s="14">
        <v>39127051</v>
      </c>
      <c r="F34" s="14">
        <v>35793656</v>
      </c>
      <c r="H34" s="14">
        <v>32898212</v>
      </c>
      <c r="J34" s="14">
        <v>33843093</v>
      </c>
      <c r="M34" s="14"/>
      <c r="N34" s="14"/>
      <c r="O34" s="14"/>
    </row>
    <row r="35" spans="1:15">
      <c r="A35" t="s">
        <v>21</v>
      </c>
      <c r="B35" s="14">
        <v>75345413</v>
      </c>
      <c r="D35" s="14">
        <v>68784265</v>
      </c>
      <c r="F35" s="14">
        <v>55658539</v>
      </c>
      <c r="H35" s="14">
        <v>58824709</v>
      </c>
      <c r="J35" s="14">
        <v>63813104</v>
      </c>
      <c r="M35" s="14"/>
      <c r="N35" s="14"/>
      <c r="O35" s="14"/>
    </row>
    <row r="36" spans="1:15">
      <c r="A36" t="s">
        <v>22</v>
      </c>
      <c r="B36" s="14">
        <v>15748747</v>
      </c>
      <c r="D36" s="14">
        <v>14097606</v>
      </c>
      <c r="F36" s="14">
        <v>13153071</v>
      </c>
      <c r="H36" s="14">
        <v>13953404</v>
      </c>
      <c r="J36" s="14">
        <v>13933812</v>
      </c>
      <c r="M36" s="14"/>
      <c r="N36" s="14"/>
      <c r="O36" s="14"/>
    </row>
    <row r="37" spans="1:15">
      <c r="A37" t="s">
        <v>23</v>
      </c>
      <c r="B37" s="14">
        <v>30015454</v>
      </c>
      <c r="D37" s="14">
        <v>27614878</v>
      </c>
      <c r="F37" s="14">
        <v>28572219</v>
      </c>
      <c r="H37" s="14">
        <v>28657676</v>
      </c>
      <c r="J37" s="14">
        <v>28319878</v>
      </c>
      <c r="M37" s="14"/>
      <c r="N37" s="14"/>
      <c r="O37" s="14"/>
    </row>
    <row r="38" spans="1:15">
      <c r="A38" t="s">
        <v>24</v>
      </c>
      <c r="B38" s="14">
        <v>32856216</v>
      </c>
      <c r="D38" s="14">
        <v>31046684</v>
      </c>
      <c r="F38" s="14">
        <v>28366594</v>
      </c>
      <c r="H38" s="14">
        <v>28499798</v>
      </c>
      <c r="J38" s="14">
        <v>26508892</v>
      </c>
      <c r="M38" s="14"/>
      <c r="N38" s="14"/>
      <c r="O38" s="14"/>
    </row>
    <row r="39" spans="1:15">
      <c r="A39" t="s">
        <v>25</v>
      </c>
      <c r="B39" s="14">
        <v>53070221</v>
      </c>
      <c r="D39" s="14">
        <v>46499245</v>
      </c>
      <c r="F39" s="14">
        <v>42549005</v>
      </c>
      <c r="H39" s="14">
        <v>37483809</v>
      </c>
      <c r="J39" s="14">
        <v>35144799</v>
      </c>
      <c r="M39" s="14"/>
      <c r="N39" s="14"/>
      <c r="O39" s="14"/>
    </row>
    <row r="40" spans="1:15">
      <c r="A40" t="s">
        <v>26</v>
      </c>
      <c r="B40" s="14"/>
      <c r="D40" s="14"/>
      <c r="F40" s="14"/>
      <c r="H40" s="14">
        <v>120000</v>
      </c>
      <c r="J40" s="14">
        <v>120000</v>
      </c>
      <c r="L40" s="14"/>
      <c r="M40" s="14"/>
      <c r="N40" s="14"/>
    </row>
    <row r="41" spans="1:15">
      <c r="A41" t="s">
        <v>27</v>
      </c>
      <c r="B41" s="14"/>
      <c r="D41" s="14"/>
      <c r="F41" s="14"/>
      <c r="H41" s="14">
        <v>2340</v>
      </c>
      <c r="J41" s="14">
        <v>6900</v>
      </c>
      <c r="L41" s="14"/>
      <c r="M41" s="14"/>
      <c r="N41" s="14"/>
    </row>
    <row r="42" spans="1:15">
      <c r="A42" t="s">
        <v>28</v>
      </c>
      <c r="B42" s="14">
        <v>1000000</v>
      </c>
      <c r="D42" s="14">
        <v>968000</v>
      </c>
      <c r="F42" s="14">
        <v>974882</v>
      </c>
      <c r="H42" s="14">
        <v>1047899</v>
      </c>
      <c r="J42" s="14">
        <v>1048011</v>
      </c>
      <c r="M42" s="14"/>
      <c r="N42" s="14"/>
      <c r="O42" s="14"/>
    </row>
    <row r="43" spans="1:15" s="12" customFormat="1">
      <c r="A43" s="16" t="s">
        <v>29</v>
      </c>
      <c r="B43" s="18">
        <v>77845933</v>
      </c>
      <c r="D43" s="17">
        <v>62737227</v>
      </c>
      <c r="E43" s="16"/>
      <c r="F43" s="18">
        <v>53669261</v>
      </c>
      <c r="H43" s="18">
        <f>57080796+1679782+1120389-1</f>
        <v>59880966</v>
      </c>
      <c r="J43" s="18">
        <v>54996740</v>
      </c>
      <c r="M43" s="18"/>
      <c r="N43" s="18"/>
      <c r="O43" s="18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4"/>
      <c r="O44" s="14"/>
    </row>
    <row r="45" spans="1:15">
      <c r="A45" s="109" t="s">
        <v>30</v>
      </c>
      <c r="B45" s="14">
        <f>SUM(B32:B44)</f>
        <v>535549156</v>
      </c>
      <c r="D45" s="14">
        <f>SUM(D32:D44)</f>
        <v>492670134</v>
      </c>
      <c r="F45" s="14">
        <f>SUM(F32:F44)</f>
        <v>459622406</v>
      </c>
      <c r="H45" s="14">
        <f>SUM(H32:H44)</f>
        <v>455849222</v>
      </c>
      <c r="J45" s="14">
        <f>SUM(J32:J44)</f>
        <v>443968292</v>
      </c>
      <c r="M45" s="14"/>
      <c r="N45" s="14"/>
      <c r="O45" s="14"/>
    </row>
    <row r="46" spans="1:15">
      <c r="A46" s="109"/>
    </row>
    <row r="47" spans="1:15" s="12" customFormat="1">
      <c r="A47" s="112" t="s">
        <v>31</v>
      </c>
      <c r="B47" s="18">
        <v>20250610</v>
      </c>
      <c r="D47" s="18">
        <v>19447880</v>
      </c>
      <c r="F47" s="18">
        <v>19814946</v>
      </c>
      <c r="H47" s="18">
        <f>24425+19789864</f>
        <v>19814289</v>
      </c>
      <c r="J47" s="18">
        <v>19025707</v>
      </c>
      <c r="M47" s="18"/>
      <c r="N47" s="18"/>
      <c r="O47" s="18"/>
    </row>
    <row r="48" spans="1:15">
      <c r="A48" s="119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5" s="12" customFormat="1">
      <c r="A49" s="112" t="s">
        <v>32</v>
      </c>
      <c r="B49" s="17">
        <f>184145705</f>
        <v>184145705</v>
      </c>
      <c r="D49" s="17">
        <v>184694004</v>
      </c>
      <c r="F49" s="17">
        <v>168552267</v>
      </c>
      <c r="H49" s="18">
        <v>152526875</v>
      </c>
      <c r="J49" s="18">
        <v>122385171</v>
      </c>
      <c r="M49" s="18"/>
      <c r="N49" s="18"/>
    </row>
    <row r="50" spans="1:15">
      <c r="A50" s="109"/>
      <c r="B50" s="21"/>
      <c r="D50" s="21"/>
      <c r="F50" s="21"/>
    </row>
    <row r="51" spans="1:15" s="12" customFormat="1">
      <c r="A51" s="112" t="s">
        <v>33</v>
      </c>
      <c r="B51" s="17">
        <f>296677696</f>
        <v>296677696</v>
      </c>
      <c r="D51" s="17">
        <v>274587373</v>
      </c>
      <c r="F51" s="17">
        <v>249313144</v>
      </c>
      <c r="H51" s="18">
        <v>232842856</v>
      </c>
      <c r="J51" s="18">
        <v>208573602</v>
      </c>
      <c r="M51" s="18"/>
      <c r="N51" s="18"/>
    </row>
    <row r="52" spans="1:15">
      <c r="A52" s="109"/>
      <c r="B52" s="21"/>
      <c r="D52" s="21"/>
    </row>
    <row r="53" spans="1:15" s="12" customFormat="1">
      <c r="A53" s="112" t="s">
        <v>34</v>
      </c>
      <c r="B53" s="17">
        <f>27182147+538570800+74394811+75563484+38837817+96797998</f>
        <v>851347057</v>
      </c>
      <c r="D53" s="17">
        <v>785405906</v>
      </c>
      <c r="F53" s="18">
        <v>695515391</v>
      </c>
      <c r="H53" s="18">
        <v>640371621</v>
      </c>
      <c r="J53" s="18">
        <v>611002566</v>
      </c>
      <c r="M53" s="18"/>
      <c r="N53" s="18"/>
    </row>
    <row r="54" spans="1:15">
      <c r="A54" s="119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O54" s="14"/>
    </row>
    <row r="55" spans="1:15" s="12" customFormat="1">
      <c r="A55" s="112" t="s">
        <v>142</v>
      </c>
      <c r="B55" s="17">
        <f>175631679+11989446</f>
        <v>187621125</v>
      </c>
      <c r="D55" s="17">
        <v>163627570</v>
      </c>
      <c r="F55" s="18">
        <v>140913254</v>
      </c>
      <c r="H55" s="18">
        <v>99642170</v>
      </c>
      <c r="J55" s="18">
        <v>105582783</v>
      </c>
      <c r="M55" s="18"/>
      <c r="N55" s="18"/>
    </row>
    <row r="56" spans="1:15">
      <c r="M56" s="14"/>
      <c r="N56" s="14"/>
      <c r="O56" s="14"/>
    </row>
    <row r="57" spans="1:15">
      <c r="A57" t="s">
        <v>143</v>
      </c>
      <c r="M57" s="14"/>
      <c r="N57" s="14"/>
      <c r="O57" s="14"/>
    </row>
    <row r="58" spans="1:15">
      <c r="D58" s="21"/>
      <c r="M58" s="14"/>
      <c r="N58" s="14"/>
      <c r="O58" s="14"/>
    </row>
    <row r="59" spans="1:15">
      <c r="B59" s="14"/>
      <c r="D59" s="14"/>
      <c r="M59" s="14"/>
      <c r="N59" s="14"/>
      <c r="O59" s="14"/>
    </row>
    <row r="60" spans="1:15">
      <c r="B60" s="14"/>
      <c r="D60" s="14"/>
      <c r="M60" s="14"/>
      <c r="N60" s="14"/>
      <c r="O60" s="14"/>
    </row>
    <row r="61" spans="1:15">
      <c r="B61" s="14"/>
      <c r="D61" s="14"/>
      <c r="M61" s="14"/>
      <c r="N61" s="14"/>
      <c r="O61" s="14"/>
    </row>
    <row r="62" spans="1:15">
      <c r="B62" s="14"/>
      <c r="D62" s="14"/>
      <c r="M62" s="14"/>
      <c r="N62" s="14"/>
      <c r="O62" s="14"/>
    </row>
    <row r="63" spans="1:15">
      <c r="B63" s="14"/>
      <c r="D63" s="14"/>
      <c r="M63" s="14"/>
      <c r="N63" s="14"/>
      <c r="O63" s="14"/>
    </row>
    <row r="64" spans="1:15">
      <c r="B64" s="14"/>
      <c r="D64" s="14"/>
      <c r="M64" s="14"/>
      <c r="N64" s="14"/>
      <c r="O64" s="14"/>
    </row>
    <row r="65" spans="2:15">
      <c r="B65" s="14"/>
      <c r="D65" s="14"/>
      <c r="M65" s="14"/>
      <c r="N65" s="14"/>
      <c r="O65" s="14"/>
    </row>
    <row r="66" spans="2:15">
      <c r="B66" s="14"/>
      <c r="D66" s="14"/>
      <c r="M66" s="14"/>
      <c r="N66" s="14"/>
      <c r="O66" s="14"/>
    </row>
    <row r="67" spans="2:15">
      <c r="B67" s="14"/>
      <c r="D67" s="14"/>
      <c r="M67" s="14"/>
      <c r="N67" s="14"/>
      <c r="O67" s="14"/>
    </row>
    <row r="68" spans="2:15">
      <c r="B68" s="14"/>
      <c r="D68" s="14"/>
      <c r="M68" s="14"/>
      <c r="N68" s="14"/>
      <c r="O68" s="14"/>
    </row>
    <row r="69" spans="2:15">
      <c r="B69" s="14"/>
      <c r="D69" s="14"/>
      <c r="L69" s="14"/>
      <c r="M69" s="14"/>
      <c r="N69" s="14"/>
      <c r="O69" s="14"/>
    </row>
    <row r="70" spans="2:15">
      <c r="B70" s="14"/>
      <c r="D70" s="14"/>
      <c r="L70" s="14"/>
      <c r="M70" s="14"/>
      <c r="N70" s="14"/>
      <c r="O70" s="14"/>
    </row>
    <row r="71" spans="2:15">
      <c r="B71" s="14"/>
      <c r="D71" s="14"/>
      <c r="J71" s="14"/>
      <c r="L71" s="14"/>
      <c r="M71" s="14"/>
      <c r="N71" s="14"/>
      <c r="O71" s="14"/>
    </row>
    <row r="72" spans="2:15">
      <c r="B72" s="14"/>
      <c r="D72" s="14"/>
      <c r="J72" s="14"/>
      <c r="L72" s="14"/>
      <c r="M72" s="14"/>
      <c r="N72" s="14"/>
      <c r="O72" s="14"/>
    </row>
    <row r="73" spans="2:15">
      <c r="B73" s="14"/>
      <c r="D73" s="14"/>
      <c r="J73" s="14"/>
      <c r="L73" s="14"/>
      <c r="M73" s="14"/>
      <c r="N73" s="14"/>
      <c r="O73" s="14"/>
    </row>
    <row r="74" spans="2:15">
      <c r="B74" s="14"/>
      <c r="D74" s="14"/>
      <c r="J74" s="14"/>
      <c r="L74" s="14"/>
      <c r="M74" s="14"/>
      <c r="N74" s="14"/>
      <c r="O74" s="14"/>
    </row>
    <row r="75" spans="2:15">
      <c r="B75" s="14"/>
      <c r="D75" s="14"/>
      <c r="J75" s="14"/>
      <c r="L75" s="14"/>
      <c r="M75" s="14"/>
      <c r="N75" s="14"/>
      <c r="O75" s="14"/>
    </row>
    <row r="76" spans="2:15">
      <c r="B76" s="14"/>
      <c r="D76" s="14"/>
      <c r="J76" s="14"/>
      <c r="L76" s="14"/>
      <c r="M76" s="14"/>
      <c r="N76" s="14"/>
      <c r="O76" s="14"/>
    </row>
    <row r="77" spans="2:15">
      <c r="B77" s="14"/>
      <c r="D77" s="14"/>
      <c r="J77" s="14"/>
      <c r="L77" s="14"/>
      <c r="M77" s="14"/>
      <c r="N77" s="14"/>
      <c r="O77" s="14"/>
    </row>
    <row r="78" spans="2:15">
      <c r="B78" s="14"/>
      <c r="D78" s="14"/>
      <c r="J78" s="14"/>
      <c r="L78" s="14"/>
      <c r="M78" s="14"/>
      <c r="N78" s="14"/>
      <c r="O78" s="14"/>
    </row>
    <row r="79" spans="2:15">
      <c r="B79" s="14"/>
      <c r="D79" s="14"/>
      <c r="L79" s="14"/>
      <c r="M79" s="14"/>
      <c r="N79" s="14"/>
      <c r="O79" s="14"/>
    </row>
    <row r="80" spans="2:15">
      <c r="B80" s="14"/>
      <c r="D80" s="14"/>
      <c r="L80" s="14"/>
      <c r="M80" s="14"/>
      <c r="N80" s="14"/>
      <c r="O80" s="14"/>
    </row>
    <row r="81" spans="2:15">
      <c r="B81" s="14"/>
      <c r="D81" s="14"/>
      <c r="L81" s="14"/>
      <c r="M81" s="14"/>
      <c r="N81" s="14"/>
      <c r="O81" s="14"/>
    </row>
    <row r="82" spans="2:15">
      <c r="B82" s="14"/>
      <c r="D82" s="14"/>
      <c r="L82" s="14"/>
      <c r="M82" s="14"/>
      <c r="N82" s="14"/>
      <c r="O82" s="14"/>
    </row>
    <row r="83" spans="2:15">
      <c r="B83" s="14"/>
      <c r="D83" s="14"/>
      <c r="L83" s="14"/>
      <c r="M83" s="14"/>
      <c r="N83" s="14"/>
      <c r="O83" s="14"/>
    </row>
    <row r="84" spans="2:15">
      <c r="B84" s="14"/>
      <c r="D84" s="14"/>
      <c r="L84" s="14"/>
      <c r="M84" s="14"/>
      <c r="N84" s="14"/>
      <c r="O84" s="14"/>
    </row>
    <row r="85" spans="2:15">
      <c r="B85" s="14"/>
      <c r="D85" s="14"/>
      <c r="L85" s="14"/>
      <c r="M85" s="14"/>
      <c r="N85" s="14"/>
      <c r="O85" s="14"/>
    </row>
    <row r="86" spans="2:15">
      <c r="B86" s="14"/>
      <c r="D86" s="14"/>
      <c r="L86" s="14"/>
      <c r="M86" s="14"/>
      <c r="N86" s="14"/>
      <c r="O86" s="14"/>
    </row>
    <row r="87" spans="2:15">
      <c r="B87" s="14"/>
      <c r="D87" s="14"/>
      <c r="L87" s="14"/>
      <c r="M87" s="14"/>
      <c r="N87" s="14"/>
      <c r="O87" s="14"/>
    </row>
    <row r="88" spans="2:15">
      <c r="B88" s="14"/>
      <c r="D88" s="14"/>
      <c r="L88" s="14"/>
      <c r="M88" s="14"/>
      <c r="N88" s="14"/>
      <c r="O88" s="14"/>
    </row>
    <row r="89" spans="2:15">
      <c r="B89" s="14"/>
      <c r="D89" s="14"/>
      <c r="L89" s="14"/>
      <c r="M89" s="14"/>
      <c r="N89" s="14"/>
      <c r="O89" s="14"/>
    </row>
    <row r="90" spans="2:15">
      <c r="B90" s="14"/>
      <c r="D90" s="14"/>
      <c r="L90" s="14"/>
      <c r="M90" s="14"/>
      <c r="N90" s="14"/>
      <c r="O90" s="14"/>
    </row>
    <row r="91" spans="2:15">
      <c r="B91" s="14"/>
      <c r="D91" s="14"/>
      <c r="L91" s="14"/>
      <c r="M91" s="14"/>
      <c r="N91" s="14"/>
      <c r="O91" s="14"/>
    </row>
    <row r="92" spans="2:15">
      <c r="B92" s="14"/>
      <c r="D92" s="14"/>
      <c r="L92" s="14"/>
      <c r="M92" s="14"/>
      <c r="N92" s="14"/>
      <c r="O92" s="14"/>
    </row>
    <row r="93" spans="2:15">
      <c r="B93" s="14"/>
      <c r="D93" s="14"/>
      <c r="L93" s="14"/>
      <c r="M93" s="14"/>
      <c r="N93" s="14"/>
      <c r="O93" s="14"/>
    </row>
    <row r="94" spans="2:15">
      <c r="B94" s="14"/>
      <c r="D94" s="14"/>
      <c r="L94" s="14"/>
      <c r="M94" s="14"/>
      <c r="N94" s="14"/>
      <c r="O94" s="14"/>
    </row>
    <row r="95" spans="2:15">
      <c r="B95" s="14"/>
      <c r="D95" s="14"/>
      <c r="L95" s="14"/>
      <c r="M95" s="14"/>
      <c r="N95" s="14"/>
      <c r="O95" s="14"/>
    </row>
    <row r="96" spans="2:15">
      <c r="B96" s="14"/>
      <c r="D96" s="14"/>
      <c r="L96" s="14"/>
      <c r="M96" s="14"/>
      <c r="N96" s="14"/>
      <c r="O96" s="14"/>
    </row>
    <row r="97" spans="2:15">
      <c r="B97" s="14"/>
      <c r="D97" s="14"/>
      <c r="L97" s="14"/>
      <c r="M97" s="14"/>
      <c r="N97" s="14"/>
      <c r="O97" s="14"/>
    </row>
    <row r="98" spans="2:15">
      <c r="B98" s="14"/>
      <c r="D98" s="14"/>
      <c r="L98" s="14"/>
      <c r="M98" s="14"/>
      <c r="N98" s="14"/>
      <c r="O98" s="14"/>
    </row>
    <row r="99" spans="2:15">
      <c r="B99" s="14"/>
      <c r="D99" s="14"/>
      <c r="L99" s="14"/>
      <c r="M99" s="14"/>
      <c r="N99" s="14"/>
      <c r="O99" s="14"/>
    </row>
    <row r="100" spans="2:15">
      <c r="B100" s="14"/>
      <c r="D100" s="14"/>
      <c r="L100" s="14"/>
      <c r="M100" s="14"/>
      <c r="N100" s="14"/>
      <c r="O100" s="14"/>
    </row>
    <row r="101" spans="2:15">
      <c r="B101" s="14"/>
      <c r="D101" s="14"/>
      <c r="L101" s="14"/>
      <c r="M101" s="14"/>
      <c r="N101" s="14"/>
      <c r="O101" s="14"/>
    </row>
    <row r="102" spans="2:15">
      <c r="B102" s="14"/>
      <c r="D102" s="14"/>
      <c r="L102" s="14"/>
      <c r="M102" s="14"/>
      <c r="N102" s="14"/>
      <c r="O102" s="14"/>
    </row>
    <row r="103" spans="2:15">
      <c r="B103" s="14"/>
      <c r="D103" s="14"/>
      <c r="L103" s="14"/>
      <c r="M103" s="14"/>
      <c r="N103" s="14"/>
      <c r="O103" s="14"/>
    </row>
    <row r="104" spans="2:15">
      <c r="B104" s="14"/>
      <c r="D104" s="14"/>
      <c r="L104" s="14"/>
      <c r="M104" s="14"/>
      <c r="N104" s="14"/>
      <c r="O104" s="14"/>
    </row>
    <row r="105" spans="2:15">
      <c r="B105" s="14"/>
      <c r="D105" s="14"/>
      <c r="L105" s="14"/>
      <c r="M105" s="14"/>
      <c r="N105" s="14"/>
      <c r="O105" s="14"/>
    </row>
    <row r="106" spans="2:15">
      <c r="B106" s="14"/>
      <c r="D106" s="14"/>
      <c r="L106" s="14"/>
      <c r="M106" s="14"/>
      <c r="N106" s="14"/>
      <c r="O106" s="14"/>
    </row>
    <row r="107" spans="2:15">
      <c r="B107" s="14"/>
      <c r="D107" s="14"/>
      <c r="L107" s="14"/>
      <c r="M107" s="14"/>
      <c r="N107" s="14"/>
      <c r="O107" s="14"/>
    </row>
    <row r="108" spans="2:15">
      <c r="B108" s="14"/>
      <c r="D108" s="14"/>
      <c r="L108" s="14"/>
      <c r="M108" s="14"/>
      <c r="N108" s="14"/>
      <c r="O108" s="14"/>
    </row>
    <row r="109" spans="2:15">
      <c r="B109" s="14"/>
      <c r="D109" s="14"/>
      <c r="L109" s="14"/>
      <c r="M109" s="14"/>
      <c r="N109" s="14"/>
      <c r="O109" s="14"/>
    </row>
    <row r="110" spans="2:15">
      <c r="B110" s="14"/>
      <c r="D110" s="14"/>
      <c r="L110" s="14"/>
      <c r="M110" s="14"/>
      <c r="N110" s="14"/>
      <c r="O110" s="14"/>
    </row>
    <row r="111" spans="2:15">
      <c r="B111" s="14"/>
      <c r="D111" s="14"/>
      <c r="L111" s="14"/>
      <c r="M111" s="14"/>
      <c r="N111" s="14"/>
      <c r="O111" s="14"/>
    </row>
    <row r="112" spans="2:15">
      <c r="B112" s="14"/>
      <c r="D112" s="14"/>
      <c r="L112" s="14"/>
      <c r="M112" s="14"/>
      <c r="N112" s="14"/>
      <c r="O112" s="14"/>
    </row>
  </sheetData>
  <printOptions horizontalCentered="1"/>
  <pageMargins left="0.5" right="0.5" top="0.5" bottom="0.55000000000000004" header="0.5" footer="0.5"/>
  <pageSetup scale="80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J72"/>
  <sheetViews>
    <sheetView showGridLines="0" zoomScale="65" workbookViewId="0">
      <pane ySplit="10" topLeftCell="A11" activePane="bottomLeft" state="frozen"/>
      <selection pane="bottomLeft"/>
    </sheetView>
  </sheetViews>
  <sheetFormatPr defaultColWidth="17.88671875" defaultRowHeight="13.2"/>
  <cols>
    <col min="1" max="1" width="4.109375" style="21" customWidth="1"/>
    <col min="2" max="2" width="56.44140625" style="21" customWidth="1"/>
    <col min="3" max="8" width="21.33203125" style="21" customWidth="1"/>
    <col min="9" max="10" width="17.6640625" style="21" customWidth="1"/>
    <col min="11" max="16384" width="17.88671875" style="21"/>
  </cols>
  <sheetData>
    <row r="1" spans="1:10" customFormat="1">
      <c r="A1" s="109" t="s">
        <v>289</v>
      </c>
    </row>
    <row r="2" spans="1:10" s="120" customFormat="1">
      <c r="A2" s="120" t="s">
        <v>144</v>
      </c>
      <c r="I2" s="121"/>
      <c r="J2" s="122"/>
    </row>
    <row r="3" spans="1:10" s="120" customFormat="1">
      <c r="A3" s="123" t="s">
        <v>145</v>
      </c>
    </row>
    <row r="4" spans="1:10" s="120" customFormat="1">
      <c r="A4" s="120" t="s">
        <v>146</v>
      </c>
    </row>
    <row r="5" spans="1:10" s="120" customFormat="1">
      <c r="A5" s="113"/>
      <c r="B5" s="113"/>
      <c r="C5" s="113"/>
      <c r="D5" s="113"/>
      <c r="E5" s="113"/>
      <c r="F5" s="113"/>
      <c r="G5" s="113"/>
      <c r="H5" s="113"/>
      <c r="I5" s="124" t="s">
        <v>147</v>
      </c>
      <c r="J5" s="124"/>
    </row>
    <row r="6" spans="1:10" s="120" customFormat="1">
      <c r="A6" s="113"/>
      <c r="B6" s="113"/>
      <c r="C6" s="125" t="s">
        <v>148</v>
      </c>
      <c r="D6" s="125"/>
      <c r="E6" s="113"/>
      <c r="F6" s="126"/>
      <c r="G6" s="126"/>
      <c r="H6" s="113"/>
      <c r="I6" s="125" t="s">
        <v>149</v>
      </c>
      <c r="J6" s="125"/>
    </row>
    <row r="7" spans="1:10" s="120" customFormat="1">
      <c r="A7" s="113"/>
      <c r="B7" s="113"/>
      <c r="C7" s="127"/>
      <c r="D7" s="127"/>
      <c r="E7" s="113"/>
      <c r="F7" s="126"/>
      <c r="G7" s="126"/>
      <c r="H7" s="113"/>
      <c r="I7" s="127"/>
      <c r="J7" s="127"/>
    </row>
    <row r="8" spans="1:10" s="120" customFormat="1">
      <c r="A8" s="113"/>
      <c r="B8" s="113"/>
      <c r="C8" s="113"/>
      <c r="D8" s="126"/>
      <c r="E8" s="113"/>
      <c r="F8" s="126" t="s">
        <v>150</v>
      </c>
      <c r="G8" s="126" t="s">
        <v>151</v>
      </c>
      <c r="H8" s="126" t="s">
        <v>152</v>
      </c>
      <c r="I8" s="113"/>
      <c r="J8" s="113"/>
    </row>
    <row r="9" spans="1:10" s="120" customFormat="1">
      <c r="A9" s="113"/>
      <c r="B9" s="113"/>
      <c r="C9" s="128" t="s">
        <v>153</v>
      </c>
      <c r="D9" s="128" t="s">
        <v>154</v>
      </c>
      <c r="E9" s="128" t="s">
        <v>155</v>
      </c>
      <c r="F9" s="128" t="s">
        <v>156</v>
      </c>
      <c r="G9" s="128" t="s">
        <v>157</v>
      </c>
      <c r="H9" s="128" t="s">
        <v>157</v>
      </c>
      <c r="I9" s="129" t="s">
        <v>158</v>
      </c>
      <c r="J9" s="129" t="s">
        <v>159</v>
      </c>
    </row>
    <row r="10" spans="1:10">
      <c r="A10" s="113" t="s">
        <v>287</v>
      </c>
      <c r="B10" s="20"/>
      <c r="C10" s="20"/>
      <c r="D10" s="20"/>
      <c r="E10" s="20"/>
      <c r="F10" s="20"/>
      <c r="G10" s="20"/>
      <c r="H10" s="20"/>
    </row>
    <row r="11" spans="1:10">
      <c r="A11" s="20"/>
      <c r="B11" s="20" t="s">
        <v>37</v>
      </c>
      <c r="C11" s="20">
        <v>55942367</v>
      </c>
      <c r="D11" s="20">
        <v>24135359</v>
      </c>
      <c r="E11" s="20">
        <v>1726673</v>
      </c>
      <c r="F11" s="20">
        <v>8136759</v>
      </c>
      <c r="G11" s="20">
        <f>35441913+3388136</f>
        <v>38830049</v>
      </c>
      <c r="H11" s="20">
        <v>8802099</v>
      </c>
      <c r="I11" s="20">
        <f t="shared" ref="I11:I25" si="0">SUM(C11:H11)</f>
        <v>137573306</v>
      </c>
      <c r="J11" s="20">
        <v>175243990</v>
      </c>
    </row>
    <row r="12" spans="1:10">
      <c r="A12" s="20"/>
      <c r="B12" s="20" t="s">
        <v>38</v>
      </c>
      <c r="C12" s="20">
        <v>9223877</v>
      </c>
      <c r="D12" s="20">
        <v>15854062</v>
      </c>
      <c r="E12" s="20">
        <v>37689</v>
      </c>
      <c r="F12" s="20">
        <v>13106222</v>
      </c>
      <c r="G12" s="20">
        <v>654150</v>
      </c>
      <c r="H12" s="20">
        <v>440509</v>
      </c>
      <c r="I12" s="20">
        <f t="shared" si="0"/>
        <v>39316509</v>
      </c>
      <c r="J12" s="20">
        <v>42204063</v>
      </c>
    </row>
    <row r="13" spans="1:10">
      <c r="A13" s="20"/>
      <c r="B13" s="20" t="s">
        <v>39</v>
      </c>
      <c r="C13" s="20"/>
      <c r="D13" s="20"/>
      <c r="E13" s="20"/>
      <c r="F13" s="20">
        <v>183904194</v>
      </c>
      <c r="G13" s="20">
        <v>16148559</v>
      </c>
      <c r="H13" s="20">
        <v>929462</v>
      </c>
      <c r="I13" s="20">
        <f t="shared" si="0"/>
        <v>200982215</v>
      </c>
      <c r="J13" s="20">
        <v>224939292</v>
      </c>
    </row>
    <row r="14" spans="1:10">
      <c r="A14" s="20"/>
      <c r="B14" s="20" t="s">
        <v>40</v>
      </c>
      <c r="C14" s="20"/>
      <c r="D14" s="20"/>
      <c r="E14" s="20"/>
      <c r="F14" s="20">
        <v>288902682</v>
      </c>
      <c r="G14" s="20"/>
      <c r="H14" s="20"/>
      <c r="I14" s="20">
        <f t="shared" si="0"/>
        <v>288902682</v>
      </c>
      <c r="J14" s="20">
        <v>257662494</v>
      </c>
    </row>
    <row r="15" spans="1:10">
      <c r="A15" s="20"/>
      <c r="B15" s="20" t="s">
        <v>41</v>
      </c>
      <c r="C15" s="20"/>
      <c r="D15" s="20">
        <v>45028</v>
      </c>
      <c r="E15" s="20">
        <v>20205582</v>
      </c>
      <c r="F15" s="20"/>
      <c r="G15" s="20"/>
      <c r="H15" s="20"/>
      <c r="I15" s="20">
        <f t="shared" si="0"/>
        <v>20250610</v>
      </c>
      <c r="J15" s="20">
        <v>19447880</v>
      </c>
    </row>
    <row r="16" spans="1:10">
      <c r="A16" s="20"/>
      <c r="B16" s="20" t="s">
        <v>42</v>
      </c>
      <c r="C16" s="20">
        <v>11007555</v>
      </c>
      <c r="D16" s="20">
        <v>64751</v>
      </c>
      <c r="E16" s="20"/>
      <c r="F16" s="20"/>
      <c r="G16" s="20"/>
      <c r="H16" s="20">
        <v>505</v>
      </c>
      <c r="I16" s="20">
        <f t="shared" si="0"/>
        <v>11072811</v>
      </c>
      <c r="J16" s="20">
        <v>20165114</v>
      </c>
    </row>
    <row r="17" spans="1:10">
      <c r="A17" s="20"/>
      <c r="B17" s="20" t="s">
        <v>43</v>
      </c>
      <c r="C17" s="20">
        <v>1230066</v>
      </c>
      <c r="D17" s="20"/>
      <c r="E17" s="20"/>
      <c r="F17" s="20"/>
      <c r="G17" s="20"/>
      <c r="H17" s="20"/>
      <c r="I17" s="20">
        <f t="shared" si="0"/>
        <v>1230066</v>
      </c>
      <c r="J17" s="20">
        <v>1279347</v>
      </c>
    </row>
    <row r="18" spans="1:10">
      <c r="A18" s="20"/>
      <c r="B18" s="20" t="s">
        <v>44</v>
      </c>
      <c r="C18" s="20">
        <v>9296045</v>
      </c>
      <c r="D18" s="20">
        <v>2008072</v>
      </c>
      <c r="E18" s="20">
        <v>3285814</v>
      </c>
      <c r="F18" s="20"/>
      <c r="G18" s="20">
        <v>3980587</v>
      </c>
      <c r="H18" s="20">
        <v>171850928</v>
      </c>
      <c r="I18" s="20">
        <f t="shared" si="0"/>
        <v>190421446</v>
      </c>
      <c r="J18" s="20">
        <v>187001569</v>
      </c>
    </row>
    <row r="19" spans="1:10">
      <c r="A19" s="20"/>
      <c r="B19" s="20" t="s">
        <v>45</v>
      </c>
      <c r="C19" s="20">
        <v>10443</v>
      </c>
      <c r="D19" s="20"/>
      <c r="E19" s="20"/>
      <c r="F19" s="20"/>
      <c r="G19" s="20">
        <v>1578492</v>
      </c>
      <c r="H19" s="20"/>
      <c r="I19" s="20">
        <f t="shared" si="0"/>
        <v>1588935</v>
      </c>
      <c r="J19" s="20">
        <v>2432899</v>
      </c>
    </row>
    <row r="20" spans="1:10">
      <c r="A20" s="20"/>
      <c r="B20" s="20" t="s">
        <v>46</v>
      </c>
      <c r="C20" s="20"/>
      <c r="D20" s="20"/>
      <c r="E20" s="20"/>
      <c r="F20" s="20"/>
      <c r="G20" s="20">
        <v>27182147</v>
      </c>
      <c r="H20" s="20"/>
      <c r="I20" s="20">
        <f t="shared" si="0"/>
        <v>27182147</v>
      </c>
      <c r="J20" s="20">
        <v>27182147</v>
      </c>
    </row>
    <row r="21" spans="1:10">
      <c r="A21" s="20"/>
      <c r="B21" s="20" t="s">
        <v>47</v>
      </c>
      <c r="C21" s="20"/>
      <c r="D21" s="20"/>
      <c r="E21" s="20"/>
      <c r="F21" s="20"/>
      <c r="G21" s="20">
        <v>538570800</v>
      </c>
      <c r="H21" s="20"/>
      <c r="I21" s="20">
        <f t="shared" si="0"/>
        <v>538570800</v>
      </c>
      <c r="J21" s="20">
        <v>454421185</v>
      </c>
    </row>
    <row r="22" spans="1:10">
      <c r="A22" s="20"/>
      <c r="B22" s="20" t="s">
        <v>48</v>
      </c>
      <c r="C22" s="20"/>
      <c r="D22" s="20"/>
      <c r="E22" s="20"/>
      <c r="F22" s="20"/>
      <c r="G22" s="20">
        <v>74394811</v>
      </c>
      <c r="H22" s="20"/>
      <c r="I22" s="20">
        <f t="shared" si="0"/>
        <v>74394811</v>
      </c>
      <c r="J22" s="20">
        <v>75848613</v>
      </c>
    </row>
    <row r="23" spans="1:10">
      <c r="B23" s="20" t="s">
        <v>49</v>
      </c>
      <c r="C23" s="20"/>
      <c r="D23" s="20"/>
      <c r="E23" s="20"/>
      <c r="F23" s="20"/>
      <c r="G23" s="20">
        <v>75563484</v>
      </c>
      <c r="H23" s="20"/>
      <c r="I23" s="20">
        <f t="shared" si="0"/>
        <v>75563484</v>
      </c>
      <c r="J23" s="20">
        <v>70579665</v>
      </c>
    </row>
    <row r="24" spans="1:10">
      <c r="A24" s="20"/>
      <c r="B24" s="20" t="s">
        <v>50</v>
      </c>
      <c r="C24" s="20"/>
      <c r="D24" s="20"/>
      <c r="E24" s="20"/>
      <c r="F24" s="20"/>
      <c r="G24" s="20">
        <v>38837817</v>
      </c>
      <c r="H24" s="20"/>
      <c r="I24" s="20">
        <f t="shared" si="0"/>
        <v>38837817</v>
      </c>
      <c r="J24" s="20">
        <v>38776118</v>
      </c>
    </row>
    <row r="25" spans="1:10">
      <c r="A25" s="20"/>
      <c r="B25" s="20" t="s">
        <v>51</v>
      </c>
      <c r="C25" s="17"/>
      <c r="D25" s="17"/>
      <c r="E25" s="17"/>
      <c r="F25" s="17"/>
      <c r="G25" s="17">
        <v>96797998</v>
      </c>
      <c r="H25" s="17"/>
      <c r="I25" s="17">
        <f t="shared" si="0"/>
        <v>96797998</v>
      </c>
      <c r="J25" s="17">
        <v>118598178</v>
      </c>
    </row>
    <row r="26" spans="1:10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 spans="1:10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spans="1:10" ht="13.8" thickBot="1">
      <c r="A28" s="20"/>
      <c r="B28" s="20" t="s">
        <v>160</v>
      </c>
      <c r="C28" s="25">
        <f t="shared" ref="C28:J28" si="1">SUM(C10:C25)</f>
        <v>86710353</v>
      </c>
      <c r="D28" s="25">
        <f t="shared" si="1"/>
        <v>42107272</v>
      </c>
      <c r="E28" s="25">
        <f t="shared" si="1"/>
        <v>25255758</v>
      </c>
      <c r="F28" s="25">
        <f t="shared" si="1"/>
        <v>494049857</v>
      </c>
      <c r="G28" s="25">
        <f t="shared" si="1"/>
        <v>912538894</v>
      </c>
      <c r="H28" s="25">
        <f t="shared" si="1"/>
        <v>182023503</v>
      </c>
      <c r="I28" s="25">
        <f t="shared" si="1"/>
        <v>1742685637</v>
      </c>
      <c r="J28" s="25">
        <f t="shared" si="1"/>
        <v>1715782554</v>
      </c>
    </row>
    <row r="29" spans="1:10" ht="13.8" thickTop="1">
      <c r="A29" s="20"/>
      <c r="B29" s="20"/>
      <c r="C29" s="24"/>
      <c r="D29" s="24"/>
      <c r="E29" s="24"/>
      <c r="F29" s="24"/>
      <c r="G29" s="24"/>
      <c r="H29" s="24"/>
      <c r="I29" s="24"/>
      <c r="J29" s="24"/>
    </row>
    <row r="30" spans="1:10">
      <c r="A30" s="20"/>
      <c r="B30" s="20"/>
      <c r="C30" s="20"/>
      <c r="D30" s="20"/>
      <c r="E30" s="20"/>
      <c r="F30" s="20"/>
      <c r="G30" s="20"/>
      <c r="H30" s="20"/>
      <c r="I30" s="20"/>
      <c r="J30" s="20"/>
    </row>
    <row r="31" spans="1:10">
      <c r="A31" s="20"/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113" t="s">
        <v>286</v>
      </c>
      <c r="B32" s="20"/>
      <c r="C32" s="20"/>
      <c r="D32" s="20"/>
      <c r="E32" s="20"/>
      <c r="F32" s="20"/>
      <c r="G32" s="20"/>
      <c r="H32" s="20"/>
      <c r="I32" s="20"/>
      <c r="J32" s="20"/>
    </row>
    <row r="33" spans="1:10">
      <c r="A33" s="20"/>
      <c r="B33" s="20"/>
      <c r="C33" s="20"/>
      <c r="D33" s="20"/>
      <c r="E33" s="20"/>
      <c r="F33" s="20"/>
      <c r="G33" s="20"/>
      <c r="H33" s="20"/>
      <c r="I33" s="20"/>
      <c r="J33" s="20"/>
    </row>
    <row r="34" spans="1:10">
      <c r="A34" s="113" t="s">
        <v>161</v>
      </c>
      <c r="B34" s="20"/>
      <c r="C34" s="20"/>
      <c r="D34" s="20"/>
      <c r="E34" s="20"/>
      <c r="F34" s="20"/>
      <c r="G34" s="20"/>
      <c r="H34" s="20"/>
      <c r="I34" s="20"/>
      <c r="J34" s="20"/>
    </row>
    <row r="35" spans="1:10">
      <c r="A35" s="20"/>
      <c r="B35" s="20" t="s">
        <v>52</v>
      </c>
      <c r="C35" s="20">
        <v>42479264</v>
      </c>
      <c r="D35" s="20">
        <v>6441558</v>
      </c>
      <c r="E35" s="20">
        <v>1390835</v>
      </c>
      <c r="F35" s="20">
        <v>16172966</v>
      </c>
      <c r="G35" s="20">
        <v>2908214</v>
      </c>
      <c r="H35" s="20">
        <v>283394</v>
      </c>
      <c r="I35" s="20">
        <f t="shared" ref="I35:I41" si="2">SUM(C35:H35)</f>
        <v>69676231</v>
      </c>
      <c r="J35" s="20">
        <v>77668443</v>
      </c>
    </row>
    <row r="36" spans="1:10">
      <c r="A36" s="20"/>
      <c r="B36" s="20" t="s">
        <v>53</v>
      </c>
      <c r="C36" s="20">
        <v>1879770</v>
      </c>
      <c r="D36" s="20">
        <v>6686559</v>
      </c>
      <c r="E36" s="20">
        <v>430389</v>
      </c>
      <c r="F36" s="20">
        <v>173036269</v>
      </c>
      <c r="G36" s="20">
        <v>7117614</v>
      </c>
      <c r="H36" s="20">
        <v>1270845</v>
      </c>
      <c r="I36" s="20">
        <f t="shared" si="2"/>
        <v>190421446</v>
      </c>
      <c r="J36" s="20">
        <v>187001569</v>
      </c>
    </row>
    <row r="37" spans="1:10">
      <c r="A37" s="20"/>
      <c r="B37" s="20" t="s">
        <v>54</v>
      </c>
      <c r="C37" s="20">
        <v>3341426</v>
      </c>
      <c r="D37" s="20"/>
      <c r="E37" s="20"/>
      <c r="F37" s="20">
        <v>8338702</v>
      </c>
      <c r="G37" s="20"/>
      <c r="H37" s="20"/>
      <c r="I37" s="20">
        <f t="shared" si="2"/>
        <v>11680128</v>
      </c>
      <c r="J37" s="20">
        <v>12302286</v>
      </c>
    </row>
    <row r="38" spans="1:10">
      <c r="A38" s="20"/>
      <c r="B38" s="20" t="s">
        <v>55</v>
      </c>
      <c r="C38" s="20">
        <v>881326</v>
      </c>
      <c r="D38" s="20"/>
      <c r="E38" s="20"/>
      <c r="F38" s="20">
        <v>1046676</v>
      </c>
      <c r="G38" s="20"/>
      <c r="H38" s="20">
        <v>520152</v>
      </c>
      <c r="I38" s="20">
        <f t="shared" si="2"/>
        <v>2448154</v>
      </c>
      <c r="J38" s="20">
        <v>2485201</v>
      </c>
    </row>
    <row r="39" spans="1:10">
      <c r="A39" s="20"/>
      <c r="B39" s="20" t="s">
        <v>56</v>
      </c>
      <c r="C39" s="20"/>
      <c r="D39" s="20"/>
      <c r="E39" s="20"/>
      <c r="F39" s="20"/>
      <c r="G39" s="20"/>
      <c r="H39" s="20">
        <v>179949112</v>
      </c>
      <c r="I39" s="20">
        <f t="shared" si="2"/>
        <v>179949112</v>
      </c>
      <c r="J39" s="20">
        <v>172297736</v>
      </c>
    </row>
    <row r="40" spans="1:10">
      <c r="A40" s="20"/>
      <c r="B40" s="20" t="s">
        <v>57</v>
      </c>
      <c r="C40" s="20"/>
      <c r="D40" s="20"/>
      <c r="E40" s="20"/>
      <c r="F40" s="20"/>
      <c r="G40" s="20">
        <f>176965456-1333777</f>
        <v>175631679</v>
      </c>
      <c r="H40" s="20"/>
      <c r="I40" s="20">
        <f t="shared" si="2"/>
        <v>175631679</v>
      </c>
      <c r="J40" s="20">
        <f>151447301+314892</f>
        <v>151762193</v>
      </c>
    </row>
    <row r="41" spans="1:10">
      <c r="A41" s="20"/>
      <c r="B41" s="20" t="s">
        <v>58</v>
      </c>
      <c r="C41" s="17"/>
      <c r="D41" s="17"/>
      <c r="E41" s="17"/>
      <c r="F41" s="17"/>
      <c r="G41" s="17">
        <v>11989446</v>
      </c>
      <c r="H41" s="17"/>
      <c r="I41" s="17">
        <f t="shared" si="2"/>
        <v>11989446</v>
      </c>
      <c r="J41" s="17">
        <v>12180269</v>
      </c>
    </row>
    <row r="42" spans="1:10">
      <c r="A42" s="20"/>
      <c r="B42" s="20"/>
      <c r="C42" s="24"/>
      <c r="D42" s="24"/>
      <c r="E42" s="24"/>
      <c r="F42" s="24"/>
      <c r="G42" s="24"/>
      <c r="H42" s="24"/>
      <c r="I42" s="24"/>
      <c r="J42" s="24"/>
    </row>
    <row r="43" spans="1:10">
      <c r="A43" s="20"/>
      <c r="B43" s="20"/>
      <c r="C43" s="20"/>
      <c r="D43" s="20"/>
      <c r="E43" s="20"/>
      <c r="F43" s="20"/>
      <c r="G43" s="20"/>
      <c r="H43" s="20"/>
      <c r="I43" s="20"/>
      <c r="J43" s="20"/>
    </row>
    <row r="44" spans="1:10">
      <c r="A44" s="20"/>
      <c r="B44" s="20" t="s">
        <v>162</v>
      </c>
      <c r="C44" s="17">
        <f t="shared" ref="C44:J44" si="3">SUM(C34:C42)</f>
        <v>48581786</v>
      </c>
      <c r="D44" s="17">
        <f t="shared" si="3"/>
        <v>13128117</v>
      </c>
      <c r="E44" s="17">
        <f t="shared" si="3"/>
        <v>1821224</v>
      </c>
      <c r="F44" s="17">
        <f t="shared" si="3"/>
        <v>198594613</v>
      </c>
      <c r="G44" s="17">
        <f t="shared" si="3"/>
        <v>197646953</v>
      </c>
      <c r="H44" s="17">
        <f t="shared" si="3"/>
        <v>182023503</v>
      </c>
      <c r="I44" s="17">
        <f t="shared" si="3"/>
        <v>641796196</v>
      </c>
      <c r="J44" s="17">
        <f t="shared" si="3"/>
        <v>615697697</v>
      </c>
    </row>
    <row r="45" spans="1:10">
      <c r="A45" s="20"/>
      <c r="B45" s="20"/>
      <c r="C45" s="24"/>
      <c r="D45" s="24"/>
      <c r="E45" s="24"/>
      <c r="F45" s="24"/>
      <c r="G45" s="24"/>
      <c r="H45" s="24"/>
      <c r="I45" s="24"/>
      <c r="J45" s="24"/>
    </row>
    <row r="46" spans="1:10">
      <c r="A46" s="20"/>
      <c r="B46" s="20"/>
      <c r="C46" s="20"/>
      <c r="D46" s="20"/>
      <c r="E46" s="20"/>
      <c r="F46" s="20"/>
      <c r="G46" s="20"/>
      <c r="H46" s="20"/>
      <c r="I46" s="20"/>
      <c r="J46" s="20"/>
    </row>
    <row r="47" spans="1:10">
      <c r="A47" s="20" t="s">
        <v>163</v>
      </c>
      <c r="B47" s="20"/>
      <c r="C47" s="20"/>
      <c r="D47" s="20"/>
      <c r="E47" s="20"/>
      <c r="F47" s="20"/>
      <c r="G47" s="20"/>
      <c r="H47" s="20"/>
      <c r="I47" s="20"/>
      <c r="J47" s="20"/>
    </row>
    <row r="48" spans="1:10">
      <c r="A48" s="20"/>
      <c r="B48" s="20" t="s">
        <v>59</v>
      </c>
      <c r="C48" s="20">
        <v>38128567</v>
      </c>
      <c r="D48" s="20"/>
      <c r="E48" s="26"/>
      <c r="F48" s="26"/>
      <c r="G48" s="26"/>
      <c r="H48" s="26"/>
      <c r="I48" s="20">
        <f t="shared" ref="I48:I55" si="4">SUM(C48:H48)</f>
        <v>38128567</v>
      </c>
      <c r="J48" s="20">
        <v>35808394</v>
      </c>
    </row>
    <row r="49" spans="1:10">
      <c r="B49" s="21" t="s">
        <v>35</v>
      </c>
      <c r="D49" s="27">
        <v>28979155</v>
      </c>
      <c r="E49" s="22"/>
      <c r="F49" s="22"/>
      <c r="G49" s="22"/>
      <c r="H49" s="22"/>
      <c r="I49" s="20">
        <f t="shared" si="4"/>
        <v>28979155</v>
      </c>
      <c r="J49" s="20">
        <v>28975017</v>
      </c>
    </row>
    <row r="50" spans="1:10">
      <c r="B50" s="21" t="s">
        <v>60</v>
      </c>
      <c r="E50" s="22">
        <v>16200413</v>
      </c>
      <c r="F50" s="22"/>
      <c r="G50" s="22"/>
      <c r="H50" s="22"/>
      <c r="I50" s="20">
        <f t="shared" si="4"/>
        <v>16200413</v>
      </c>
      <c r="J50" s="20">
        <v>16134322</v>
      </c>
    </row>
    <row r="51" spans="1:10">
      <c r="B51" s="21" t="s">
        <v>61</v>
      </c>
      <c r="E51" s="22">
        <v>7234121</v>
      </c>
      <c r="F51" s="22"/>
      <c r="G51" s="22"/>
      <c r="H51" s="22"/>
      <c r="I51" s="20">
        <f t="shared" si="4"/>
        <v>7234121</v>
      </c>
      <c r="J51" s="20">
        <v>6570168</v>
      </c>
    </row>
    <row r="52" spans="1:10">
      <c r="B52" s="21" t="s">
        <v>62</v>
      </c>
      <c r="E52" s="22"/>
      <c r="F52" s="22">
        <v>295455244</v>
      </c>
      <c r="G52" s="20"/>
      <c r="H52" s="22"/>
      <c r="I52" s="20">
        <f t="shared" si="4"/>
        <v>295455244</v>
      </c>
      <c r="J52" s="20">
        <v>272469732</v>
      </c>
    </row>
    <row r="53" spans="1:10">
      <c r="B53" s="21" t="s">
        <v>63</v>
      </c>
      <c r="E53" s="22"/>
      <c r="F53" s="22"/>
      <c r="G53" s="20">
        <f>39832244+3388136</f>
        <v>43220380</v>
      </c>
      <c r="H53" s="22"/>
      <c r="I53" s="20">
        <f t="shared" si="4"/>
        <v>43220380</v>
      </c>
      <c r="J53" s="20">
        <v>112211126</v>
      </c>
    </row>
    <row r="54" spans="1:10">
      <c r="B54" s="21" t="s">
        <v>64</v>
      </c>
      <c r="E54" s="22"/>
      <c r="F54" s="22"/>
      <c r="G54" s="20">
        <v>9279406</v>
      </c>
      <c r="H54" s="22"/>
      <c r="I54" s="20">
        <f t="shared" si="4"/>
        <v>9279406</v>
      </c>
      <c r="J54" s="20">
        <v>6137762</v>
      </c>
    </row>
    <row r="55" spans="1:10">
      <c r="A55" s="20"/>
      <c r="B55" s="20" t="s">
        <v>65</v>
      </c>
      <c r="C55" s="17"/>
      <c r="D55" s="17"/>
      <c r="E55" s="17"/>
      <c r="F55" s="17"/>
      <c r="G55" s="17">
        <v>662392155</v>
      </c>
      <c r="H55" s="17"/>
      <c r="I55" s="17">
        <f t="shared" si="4"/>
        <v>662392155</v>
      </c>
      <c r="J55" s="17">
        <v>621778336</v>
      </c>
    </row>
    <row r="56" spans="1:10">
      <c r="A56" s="20"/>
      <c r="B56" s="20"/>
      <c r="C56" s="24"/>
      <c r="D56" s="24"/>
      <c r="E56" s="24"/>
      <c r="F56" s="24"/>
      <c r="G56" s="24"/>
      <c r="H56" s="24"/>
      <c r="I56" s="24"/>
      <c r="J56" s="24"/>
    </row>
    <row r="57" spans="1:10">
      <c r="A57" s="20"/>
      <c r="B57" s="20" t="s">
        <v>164</v>
      </c>
      <c r="C57" s="17">
        <f>SUM(C47:C56)</f>
        <v>38128567</v>
      </c>
      <c r="D57" s="17">
        <f>SUM(D47:D56)</f>
        <v>28979155</v>
      </c>
      <c r="E57" s="17">
        <f>SUM(E47:E56)</f>
        <v>23434534</v>
      </c>
      <c r="F57" s="17">
        <f>SUM(F47:F56)</f>
        <v>295455244</v>
      </c>
      <c r="G57" s="17">
        <f>SUM(G47:G56)</f>
        <v>714891941</v>
      </c>
      <c r="H57" s="17"/>
      <c r="I57" s="17">
        <f>SUM(I47:I56)</f>
        <v>1100889441</v>
      </c>
      <c r="J57" s="17">
        <f>SUM(J47:J56)</f>
        <v>1100084857</v>
      </c>
    </row>
    <row r="58" spans="1:10">
      <c r="A58" s="20"/>
      <c r="B58" s="20"/>
      <c r="C58" s="24"/>
      <c r="D58" s="24"/>
      <c r="E58" s="24"/>
      <c r="F58" s="24"/>
      <c r="G58" s="24"/>
      <c r="H58" s="24"/>
      <c r="I58" s="24"/>
      <c r="J58" s="24"/>
    </row>
    <row r="59" spans="1:10">
      <c r="A59" s="20"/>
      <c r="B59" s="20"/>
      <c r="C59" s="20"/>
      <c r="D59" s="20"/>
      <c r="E59" s="20"/>
      <c r="F59" s="20"/>
      <c r="G59" s="20"/>
      <c r="H59" s="20"/>
      <c r="I59" s="20"/>
      <c r="J59" s="20"/>
    </row>
    <row r="60" spans="1:10" ht="13.8" thickBot="1">
      <c r="A60" s="20"/>
      <c r="B60" s="130" t="s">
        <v>288</v>
      </c>
      <c r="C60" s="25">
        <f t="shared" ref="C60:J60" si="5">C44+C57</f>
        <v>86710353</v>
      </c>
      <c r="D60" s="25">
        <f t="shared" si="5"/>
        <v>42107272</v>
      </c>
      <c r="E60" s="25">
        <f t="shared" si="5"/>
        <v>25255758</v>
      </c>
      <c r="F60" s="25">
        <f t="shared" si="5"/>
        <v>494049857</v>
      </c>
      <c r="G60" s="25">
        <f t="shared" si="5"/>
        <v>912538894</v>
      </c>
      <c r="H60" s="25">
        <f t="shared" si="5"/>
        <v>182023503</v>
      </c>
      <c r="I60" s="25">
        <f t="shared" si="5"/>
        <v>1742685637</v>
      </c>
      <c r="J60" s="25">
        <f t="shared" si="5"/>
        <v>1715782554</v>
      </c>
    </row>
    <row r="61" spans="1:10" ht="13.8" thickTop="1">
      <c r="A61" s="20"/>
      <c r="B61" s="20"/>
      <c r="C61" s="24"/>
      <c r="D61" s="24"/>
      <c r="E61" s="24"/>
      <c r="F61" s="24"/>
      <c r="G61" s="24"/>
      <c r="H61" s="24"/>
      <c r="I61" s="24"/>
      <c r="J61" s="24"/>
    </row>
    <row r="62" spans="1:10">
      <c r="A62" s="20"/>
      <c r="B62" s="20"/>
      <c r="C62" s="20"/>
      <c r="D62" s="20"/>
      <c r="E62" s="20"/>
      <c r="F62" s="20"/>
      <c r="G62" s="20"/>
      <c r="H62" s="20"/>
      <c r="I62" s="20"/>
      <c r="J62" s="20"/>
    </row>
    <row r="63" spans="1:10">
      <c r="A63" s="20"/>
      <c r="B63" s="20"/>
      <c r="C63" s="20"/>
      <c r="D63" s="20"/>
      <c r="E63" s="20"/>
      <c r="F63" s="20"/>
      <c r="G63" s="20"/>
      <c r="H63" s="20"/>
      <c r="I63" s="20"/>
      <c r="J63" s="20"/>
    </row>
    <row r="64" spans="1:10">
      <c r="A64" s="20"/>
      <c r="B64" s="20"/>
      <c r="C64" s="20"/>
      <c r="D64" s="20"/>
      <c r="E64" s="20"/>
      <c r="F64" s="20"/>
      <c r="G64" s="20"/>
      <c r="H64" s="20"/>
      <c r="I64" s="20"/>
      <c r="J64" s="20"/>
    </row>
    <row r="65" spans="1:10">
      <c r="A65" s="20"/>
      <c r="B65" s="20"/>
      <c r="C65" s="20"/>
      <c r="D65" s="20"/>
      <c r="E65" s="20"/>
      <c r="F65" s="20"/>
      <c r="G65" s="20"/>
      <c r="H65" s="20"/>
      <c r="I65" s="20"/>
      <c r="J65" s="20"/>
    </row>
    <row r="66" spans="1:10">
      <c r="A66" s="20"/>
      <c r="B66" s="20"/>
      <c r="C66" s="20"/>
      <c r="D66" s="20"/>
      <c r="E66" s="20"/>
      <c r="F66" s="20"/>
      <c r="G66" s="20"/>
      <c r="H66" s="20"/>
      <c r="I66" s="20"/>
      <c r="J66" s="20"/>
    </row>
    <row r="67" spans="1:10">
      <c r="A67" s="20"/>
      <c r="B67" s="20"/>
      <c r="C67" s="20"/>
      <c r="D67" s="20"/>
      <c r="E67" s="20"/>
      <c r="F67" s="20"/>
      <c r="G67" s="20"/>
      <c r="H67" s="20"/>
      <c r="I67" s="20"/>
      <c r="J67" s="20"/>
    </row>
    <row r="68" spans="1:10">
      <c r="A68" s="20"/>
      <c r="B68" s="20"/>
      <c r="C68" s="20"/>
      <c r="D68" s="20"/>
      <c r="E68" s="20"/>
      <c r="F68" s="20"/>
      <c r="G68" s="20"/>
      <c r="H68" s="20"/>
      <c r="I68" s="20"/>
      <c r="J68" s="20"/>
    </row>
    <row r="70" spans="1:10">
      <c r="I70" s="22"/>
    </row>
    <row r="72" spans="1:10">
      <c r="I72" s="22"/>
    </row>
  </sheetData>
  <printOptions horizontalCentered="1"/>
  <pageMargins left="0.5" right="0.5" top="0.5" bottom="0.55000000000000004" header="0.5" footer="0.5"/>
  <pageSetup scale="64" orientation="landscape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191"/>
  <sheetViews>
    <sheetView showGridLines="0" zoomScale="65" workbookViewId="0">
      <pane ySplit="10" topLeftCell="A11" activePane="bottomLeft" state="frozen"/>
      <selection pane="bottomLeft"/>
    </sheetView>
  </sheetViews>
  <sheetFormatPr defaultColWidth="11" defaultRowHeight="13.2"/>
  <cols>
    <col min="1" max="1" width="68.88671875" style="21" customWidth="1"/>
    <col min="2" max="3" width="20.6640625" style="29" customWidth="1"/>
    <col min="4" max="4" width="3.6640625" style="21" customWidth="1"/>
    <col min="5" max="6" width="20.6640625" style="21" customWidth="1"/>
    <col min="7" max="7" width="3.6640625" style="21" customWidth="1"/>
    <col min="8" max="8" width="20.6640625" style="22" customWidth="1"/>
    <col min="9" max="9" width="3.6640625" style="21" customWidth="1"/>
    <col min="10" max="16384" width="11" style="21"/>
  </cols>
  <sheetData>
    <row r="1" spans="1:9" customFormat="1">
      <c r="A1" s="109" t="s">
        <v>289</v>
      </c>
    </row>
    <row r="2" spans="1:9">
      <c r="A2" s="147" t="s">
        <v>165</v>
      </c>
      <c r="B2" s="147"/>
      <c r="C2" s="147"/>
      <c r="D2" s="147"/>
      <c r="E2" s="147"/>
      <c r="F2" s="147"/>
      <c r="G2" s="147"/>
      <c r="H2" s="147"/>
      <c r="I2" s="23"/>
    </row>
    <row r="3" spans="1:9">
      <c r="A3" s="147" t="s">
        <v>166</v>
      </c>
      <c r="B3" s="147"/>
      <c r="C3" s="147"/>
      <c r="D3" s="147"/>
      <c r="E3" s="147"/>
      <c r="F3" s="147"/>
      <c r="G3" s="147"/>
      <c r="H3" s="147"/>
    </row>
    <row r="6" spans="1:9" s="120" customFormat="1">
      <c r="B6" s="148" t="s">
        <v>148</v>
      </c>
      <c r="C6" s="148"/>
      <c r="H6" s="121"/>
    </row>
    <row r="7" spans="1:9" s="120" customFormat="1">
      <c r="B7" s="132"/>
      <c r="C7" s="132"/>
      <c r="H7" s="121"/>
    </row>
    <row r="8" spans="1:9" s="120" customFormat="1">
      <c r="B8" s="133"/>
      <c r="C8" s="133"/>
      <c r="E8" s="134"/>
      <c r="F8" s="134" t="s">
        <v>167</v>
      </c>
      <c r="H8" s="135" t="s">
        <v>151</v>
      </c>
    </row>
    <row r="9" spans="1:9" s="136" customFormat="1">
      <c r="B9" s="137" t="s">
        <v>168</v>
      </c>
      <c r="C9" s="137" t="s">
        <v>169</v>
      </c>
      <c r="E9" s="131" t="s">
        <v>170</v>
      </c>
      <c r="F9" s="131" t="s">
        <v>171</v>
      </c>
      <c r="H9" s="138" t="s">
        <v>157</v>
      </c>
    </row>
    <row r="10" spans="1:9">
      <c r="C10" s="30"/>
      <c r="D10" s="20"/>
      <c r="E10" s="20"/>
      <c r="F10" s="20"/>
      <c r="G10" s="20"/>
      <c r="H10" s="20"/>
      <c r="I10" s="20"/>
    </row>
    <row r="11" spans="1:9">
      <c r="A11" s="120" t="s">
        <v>66</v>
      </c>
      <c r="B11" s="30"/>
      <c r="C11" s="30"/>
      <c r="D11" s="20"/>
      <c r="E11" s="20"/>
      <c r="F11" s="20"/>
      <c r="G11" s="20"/>
      <c r="H11" s="20"/>
      <c r="I11" s="20"/>
    </row>
    <row r="12" spans="1:9">
      <c r="A12" s="21" t="s">
        <v>172</v>
      </c>
      <c r="B12" s="30">
        <f>197168523+10918041+61321357+19568999-872419</f>
        <v>288104501</v>
      </c>
      <c r="C12" s="30"/>
      <c r="D12" s="20"/>
      <c r="E12" s="20"/>
      <c r="F12" s="20"/>
      <c r="G12" s="20"/>
      <c r="H12" s="20"/>
      <c r="I12" s="20"/>
    </row>
    <row r="13" spans="1:9">
      <c r="A13" s="21" t="s">
        <v>173</v>
      </c>
      <c r="B13" s="30">
        <v>102796713</v>
      </c>
      <c r="C13" s="30"/>
      <c r="D13" s="20"/>
      <c r="E13" s="20">
        <v>2580572</v>
      </c>
      <c r="F13" s="20"/>
      <c r="G13" s="20"/>
      <c r="H13" s="15">
        <v>3193848</v>
      </c>
      <c r="I13" s="20"/>
    </row>
    <row r="14" spans="1:9">
      <c r="A14" s="21" t="s">
        <v>174</v>
      </c>
      <c r="B14" s="30"/>
      <c r="C14" s="30">
        <v>8921889</v>
      </c>
      <c r="D14" s="20"/>
      <c r="E14" s="20"/>
      <c r="F14" s="20"/>
      <c r="G14" s="20"/>
      <c r="H14" s="15"/>
      <c r="I14" s="20"/>
    </row>
    <row r="15" spans="1:9">
      <c r="A15" s="21" t="s">
        <v>175</v>
      </c>
      <c r="B15" s="30">
        <v>10896102</v>
      </c>
      <c r="C15" s="30">
        <v>74405515</v>
      </c>
      <c r="D15" s="20"/>
      <c r="E15" s="20">
        <v>66091</v>
      </c>
      <c r="F15" s="20"/>
      <c r="G15" s="20"/>
      <c r="H15" s="15">
        <v>72306</v>
      </c>
      <c r="I15" s="20"/>
    </row>
    <row r="16" spans="1:9">
      <c r="A16" s="21" t="s">
        <v>176</v>
      </c>
      <c r="B16" s="30">
        <v>1204339</v>
      </c>
      <c r="C16" s="30">
        <v>30759093</v>
      </c>
      <c r="D16" s="20"/>
      <c r="E16" s="20"/>
      <c r="F16" s="20"/>
      <c r="G16" s="20"/>
      <c r="H16" s="15"/>
      <c r="I16" s="20"/>
    </row>
    <row r="17" spans="1:9">
      <c r="A17" s="21" t="s">
        <v>177</v>
      </c>
      <c r="B17" s="30">
        <v>1514141</v>
      </c>
      <c r="C17" s="30">
        <v>27793930</v>
      </c>
      <c r="D17" s="20"/>
      <c r="E17" s="20">
        <v>250</v>
      </c>
      <c r="F17" s="20"/>
      <c r="G17" s="20"/>
      <c r="H17" s="15"/>
      <c r="I17" s="20"/>
    </row>
    <row r="18" spans="1:9">
      <c r="A18" s="21" t="s">
        <v>178</v>
      </c>
      <c r="B18" s="30"/>
      <c r="C18" s="30">
        <v>7372713</v>
      </c>
      <c r="D18" s="20"/>
      <c r="E18" s="20">
        <v>118515</v>
      </c>
      <c r="F18" s="20">
        <v>22479470</v>
      </c>
      <c r="G18" s="20"/>
      <c r="H18" s="15">
        <v>2895189</v>
      </c>
      <c r="I18" s="20"/>
    </row>
    <row r="19" spans="1:9">
      <c r="A19" s="21" t="s">
        <v>179</v>
      </c>
      <c r="B19" s="30">
        <v>872419</v>
      </c>
      <c r="C19" s="30"/>
      <c r="D19" s="20"/>
      <c r="E19" s="20"/>
      <c r="F19" s="20">
        <v>-1862267</v>
      </c>
      <c r="G19" s="20"/>
      <c r="H19" s="15">
        <v>235542</v>
      </c>
      <c r="I19" s="20"/>
    </row>
    <row r="20" spans="1:9">
      <c r="A20" s="21" t="s">
        <v>180</v>
      </c>
      <c r="B20" s="30"/>
      <c r="C20" s="30"/>
      <c r="D20" s="20"/>
      <c r="E20" s="20">
        <v>424055</v>
      </c>
      <c r="F20" s="20"/>
      <c r="G20" s="20"/>
      <c r="H20" s="15"/>
      <c r="I20" s="20"/>
    </row>
    <row r="21" spans="1:9">
      <c r="A21" s="21" t="s">
        <v>181</v>
      </c>
      <c r="B21" s="30"/>
      <c r="C21" s="30"/>
      <c r="D21" s="20"/>
      <c r="E21" s="20"/>
      <c r="F21" s="20"/>
      <c r="G21" s="20"/>
      <c r="H21" s="15">
        <v>105692476</v>
      </c>
      <c r="I21" s="20"/>
    </row>
    <row r="22" spans="1:9">
      <c r="A22" s="21" t="s">
        <v>182</v>
      </c>
      <c r="B22" s="30"/>
      <c r="C22" s="30"/>
      <c r="D22" s="20"/>
      <c r="E22" s="20"/>
      <c r="F22" s="20"/>
      <c r="G22" s="20"/>
      <c r="H22" s="15">
        <v>215486</v>
      </c>
      <c r="I22" s="20"/>
    </row>
    <row r="23" spans="1:9">
      <c r="A23" s="21" t="s">
        <v>183</v>
      </c>
      <c r="B23" s="30"/>
      <c r="C23" s="30"/>
      <c r="D23" s="20"/>
      <c r="E23" s="20"/>
      <c r="F23" s="20"/>
      <c r="G23" s="20"/>
      <c r="H23" s="15">
        <v>25822536</v>
      </c>
      <c r="I23" s="20"/>
    </row>
    <row r="24" spans="1:9">
      <c r="A24" s="21" t="s">
        <v>184</v>
      </c>
      <c r="B24" s="30"/>
      <c r="C24" s="30"/>
      <c r="D24" s="20"/>
      <c r="E24" s="20"/>
      <c r="F24" s="20"/>
      <c r="G24" s="20"/>
      <c r="H24" s="15">
        <v>1824180</v>
      </c>
      <c r="I24" s="20"/>
    </row>
    <row r="25" spans="1:9">
      <c r="A25" s="21" t="s">
        <v>185</v>
      </c>
      <c r="B25" s="30"/>
      <c r="C25" s="30"/>
      <c r="D25" s="20"/>
      <c r="E25" s="20"/>
      <c r="F25" s="20">
        <v>3331019</v>
      </c>
      <c r="G25" s="20"/>
      <c r="H25" s="15">
        <v>-11233</v>
      </c>
      <c r="I25" s="20"/>
    </row>
    <row r="26" spans="1:9">
      <c r="A26" s="21" t="s">
        <v>186</v>
      </c>
      <c r="H26" s="15">
        <f>10418618+3388136</f>
        <v>13806754</v>
      </c>
    </row>
    <row r="27" spans="1:9">
      <c r="A27" s="21" t="s">
        <v>187</v>
      </c>
      <c r="H27" s="15">
        <v>22230000</v>
      </c>
    </row>
    <row r="28" spans="1:9">
      <c r="A28" s="21" t="s">
        <v>188</v>
      </c>
      <c r="B28" s="31"/>
      <c r="C28" s="31"/>
      <c r="D28" s="20"/>
      <c r="E28" s="17">
        <v>149181</v>
      </c>
      <c r="F28" s="17">
        <v>16000194</v>
      </c>
      <c r="G28" s="20"/>
      <c r="H28" s="17">
        <v>549125</v>
      </c>
      <c r="I28" s="20"/>
    </row>
    <row r="29" spans="1:9">
      <c r="B29" s="30"/>
      <c r="C29" s="30"/>
      <c r="D29" s="20"/>
      <c r="E29" s="24"/>
      <c r="F29" s="24"/>
      <c r="G29" s="20"/>
      <c r="H29" s="20"/>
      <c r="I29" s="20"/>
    </row>
    <row r="30" spans="1:9">
      <c r="A30" s="120" t="s">
        <v>189</v>
      </c>
      <c r="B30" s="30">
        <f>SUM(B12:B28)</f>
        <v>405388215</v>
      </c>
      <c r="C30" s="30">
        <f>SUM(C10:C29)</f>
        <v>149253140</v>
      </c>
      <c r="D30" s="20"/>
      <c r="E30" s="20">
        <f>SUM(E10:E29)</f>
        <v>3338664</v>
      </c>
      <c r="F30" s="20">
        <f>SUM(F10:F29)</f>
        <v>39948416</v>
      </c>
      <c r="G30" s="20"/>
      <c r="H30" s="20">
        <f>SUM(H10:H29)</f>
        <v>176526209</v>
      </c>
      <c r="I30" s="20"/>
    </row>
    <row r="31" spans="1:9">
      <c r="B31" s="30"/>
      <c r="C31" s="30"/>
      <c r="D31" s="20"/>
      <c r="E31" s="20"/>
      <c r="F31" s="20"/>
      <c r="G31" s="20"/>
      <c r="H31" s="20"/>
      <c r="I31" s="20"/>
    </row>
    <row r="32" spans="1:9">
      <c r="B32" s="30"/>
      <c r="C32" s="30"/>
      <c r="D32" s="20"/>
      <c r="E32" s="20"/>
      <c r="F32" s="20"/>
      <c r="G32" s="20"/>
      <c r="H32" s="20"/>
      <c r="I32" s="20"/>
    </row>
    <row r="33" spans="1:9">
      <c r="B33" s="30"/>
      <c r="C33" s="30"/>
      <c r="D33" s="20"/>
      <c r="E33" s="20"/>
      <c r="F33" s="20"/>
      <c r="G33" s="20"/>
      <c r="H33" s="20"/>
      <c r="I33" s="20"/>
    </row>
    <row r="34" spans="1:9">
      <c r="A34" s="120" t="s">
        <v>67</v>
      </c>
      <c r="B34" s="30"/>
      <c r="C34" s="30"/>
      <c r="D34" s="20"/>
      <c r="E34" s="20"/>
      <c r="F34" s="20"/>
      <c r="G34" s="20"/>
      <c r="H34" s="20"/>
      <c r="I34" s="20"/>
    </row>
    <row r="35" spans="1:9">
      <c r="A35" s="21" t="s">
        <v>190</v>
      </c>
      <c r="B35" s="30">
        <v>322715606</v>
      </c>
      <c r="C35" s="30">
        <v>133987617</v>
      </c>
      <c r="D35" s="20"/>
      <c r="E35" s="20"/>
      <c r="F35" s="20"/>
      <c r="G35" s="20"/>
      <c r="H35" s="15"/>
      <c r="I35" s="20"/>
    </row>
    <row r="36" spans="1:9">
      <c r="A36" s="21" t="s">
        <v>191</v>
      </c>
      <c r="B36" s="30">
        <v>74029534</v>
      </c>
      <c r="C36" s="30">
        <v>1279623</v>
      </c>
      <c r="D36" s="20"/>
      <c r="E36" s="20"/>
      <c r="F36" s="20"/>
      <c r="G36" s="20"/>
      <c r="H36" s="15"/>
      <c r="I36" s="20"/>
    </row>
    <row r="37" spans="1:9">
      <c r="A37" s="21" t="s">
        <v>192</v>
      </c>
      <c r="C37" s="30">
        <v>13680790</v>
      </c>
      <c r="H37" s="15"/>
    </row>
    <row r="38" spans="1:9">
      <c r="A38" s="21" t="s">
        <v>193</v>
      </c>
      <c r="B38" s="30"/>
      <c r="C38" s="30"/>
      <c r="D38" s="20"/>
      <c r="E38" s="20">
        <v>56222</v>
      </c>
      <c r="F38" s="20"/>
      <c r="G38" s="20"/>
      <c r="H38" s="15"/>
      <c r="I38" s="20"/>
    </row>
    <row r="39" spans="1:9">
      <c r="A39" s="21" t="s">
        <v>194</v>
      </c>
      <c r="B39" s="30"/>
      <c r="C39" s="30"/>
      <c r="D39" s="20"/>
      <c r="E39" s="20">
        <v>158851</v>
      </c>
      <c r="F39" s="20"/>
      <c r="G39" s="20"/>
      <c r="H39" s="15"/>
      <c r="I39" s="20"/>
    </row>
    <row r="40" spans="1:9">
      <c r="A40" s="21" t="s">
        <v>195</v>
      </c>
      <c r="B40" s="30"/>
      <c r="C40" s="30"/>
      <c r="D40" s="20"/>
      <c r="E40" s="20"/>
      <c r="F40" s="20"/>
      <c r="G40" s="20"/>
      <c r="H40" s="15">
        <v>100166759</v>
      </c>
      <c r="I40" s="20"/>
    </row>
    <row r="41" spans="1:9">
      <c r="A41" s="21" t="s">
        <v>183</v>
      </c>
      <c r="B41" s="30"/>
      <c r="C41" s="30"/>
      <c r="D41" s="20"/>
      <c r="E41" s="20"/>
      <c r="F41" s="20"/>
      <c r="G41" s="20"/>
      <c r="H41" s="15">
        <v>25822536</v>
      </c>
      <c r="I41" s="20"/>
    </row>
    <row r="42" spans="1:9">
      <c r="A42" s="21" t="s">
        <v>196</v>
      </c>
      <c r="B42" s="30"/>
      <c r="C42" s="30"/>
      <c r="D42" s="20"/>
      <c r="E42" s="20"/>
      <c r="F42" s="20"/>
      <c r="G42" s="20"/>
      <c r="H42" s="15">
        <v>8448108</v>
      </c>
      <c r="I42" s="20"/>
    </row>
    <row r="43" spans="1:9">
      <c r="A43" s="21" t="s">
        <v>197</v>
      </c>
      <c r="B43" s="30"/>
      <c r="C43" s="30"/>
      <c r="D43" s="20"/>
      <c r="E43" s="20"/>
      <c r="F43" s="20"/>
      <c r="G43" s="20"/>
      <c r="H43" s="15">
        <v>38911563</v>
      </c>
      <c r="I43" s="20"/>
    </row>
    <row r="44" spans="1:9">
      <c r="A44" s="21" t="s">
        <v>198</v>
      </c>
      <c r="B44" s="30"/>
      <c r="C44" s="30"/>
      <c r="D44" s="20"/>
      <c r="E44" s="20"/>
      <c r="F44" s="20"/>
      <c r="G44" s="20"/>
      <c r="H44" s="15">
        <v>1055247</v>
      </c>
      <c r="I44" s="20"/>
    </row>
    <row r="45" spans="1:9">
      <c r="A45" s="21" t="s">
        <v>199</v>
      </c>
      <c r="H45" s="15">
        <v>51340691</v>
      </c>
    </row>
    <row r="46" spans="1:9">
      <c r="A46" s="21" t="s">
        <v>200</v>
      </c>
      <c r="H46" s="15">
        <v>289448</v>
      </c>
    </row>
    <row r="47" spans="1:9">
      <c r="A47" s="21" t="s">
        <v>201</v>
      </c>
      <c r="B47" s="30"/>
      <c r="C47" s="30"/>
      <c r="D47" s="20"/>
      <c r="E47" s="20"/>
      <c r="F47" s="20"/>
      <c r="G47" s="20"/>
      <c r="H47" s="15">
        <v>1633358</v>
      </c>
      <c r="I47" s="20"/>
    </row>
    <row r="48" spans="1:9">
      <c r="A48" s="21" t="s">
        <v>202</v>
      </c>
      <c r="B48" s="31"/>
      <c r="C48" s="31"/>
      <c r="D48" s="20"/>
      <c r="E48" s="17">
        <v>24472</v>
      </c>
      <c r="F48" s="17">
        <v>456</v>
      </c>
      <c r="G48" s="20"/>
      <c r="H48" s="17">
        <v>49179</v>
      </c>
      <c r="I48" s="20"/>
    </row>
    <row r="49" spans="1:9">
      <c r="B49" s="30"/>
      <c r="C49" s="30"/>
      <c r="D49" s="20"/>
      <c r="E49" s="24"/>
      <c r="F49" s="24"/>
      <c r="G49" s="20"/>
      <c r="H49" s="20"/>
      <c r="I49" s="20"/>
    </row>
    <row r="50" spans="1:9">
      <c r="A50" s="120" t="s">
        <v>203</v>
      </c>
      <c r="B50" s="30">
        <f>SUM(B35:B49)</f>
        <v>396745140</v>
      </c>
      <c r="C50" s="30">
        <f>SUM(C35:C49)</f>
        <v>148948030</v>
      </c>
      <c r="D50" s="20"/>
      <c r="E50" s="20">
        <f>SUM(E35:E49)</f>
        <v>239545</v>
      </c>
      <c r="F50" s="20">
        <f>SUM(F35:F49)</f>
        <v>456</v>
      </c>
      <c r="G50" s="20"/>
      <c r="H50" s="20">
        <f>SUM(H35:H49)</f>
        <v>227716889</v>
      </c>
      <c r="I50" s="20"/>
    </row>
    <row r="51" spans="1:9">
      <c r="B51" s="30"/>
      <c r="C51" s="30"/>
      <c r="D51" s="20"/>
      <c r="E51" s="20"/>
      <c r="F51" s="20"/>
      <c r="G51" s="20"/>
      <c r="H51" s="20"/>
      <c r="I51" s="20"/>
    </row>
    <row r="52" spans="1:9">
      <c r="B52" s="30"/>
      <c r="C52" s="30"/>
      <c r="D52" s="20"/>
      <c r="E52" s="20"/>
      <c r="F52" s="20"/>
      <c r="G52" s="20"/>
      <c r="H52" s="20"/>
      <c r="I52" s="20"/>
    </row>
    <row r="53" spans="1:9">
      <c r="B53" s="30"/>
      <c r="C53" s="30"/>
      <c r="D53" s="20"/>
      <c r="E53" s="20"/>
      <c r="F53" s="20"/>
      <c r="G53" s="20"/>
      <c r="H53" s="20"/>
      <c r="I53" s="20"/>
    </row>
    <row r="54" spans="1:9">
      <c r="A54" s="120" t="s">
        <v>68</v>
      </c>
      <c r="B54" s="30"/>
      <c r="C54" s="30"/>
      <c r="D54" s="20"/>
      <c r="E54" s="20"/>
      <c r="F54" s="20"/>
      <c r="G54" s="20"/>
      <c r="H54" s="20"/>
      <c r="I54" s="20"/>
    </row>
    <row r="55" spans="1:9">
      <c r="A55" s="21" t="s">
        <v>204</v>
      </c>
      <c r="B55" s="30"/>
      <c r="C55" s="30"/>
      <c r="D55" s="20"/>
      <c r="E55" s="20"/>
      <c r="F55" s="20"/>
      <c r="G55" s="20"/>
      <c r="H55" s="20"/>
      <c r="I55" s="20"/>
    </row>
    <row r="56" spans="1:9">
      <c r="A56" s="21" t="s">
        <v>205</v>
      </c>
      <c r="B56" s="30">
        <v>-2536776</v>
      </c>
      <c r="C56" s="30"/>
      <c r="D56" s="20"/>
      <c r="E56" s="20"/>
      <c r="F56" s="20"/>
      <c r="G56" s="20"/>
      <c r="H56" s="15">
        <v>2536776</v>
      </c>
      <c r="I56" s="20"/>
    </row>
    <row r="57" spans="1:9">
      <c r="A57" s="21" t="s">
        <v>206</v>
      </c>
      <c r="B57" s="30">
        <v>-1000000</v>
      </c>
      <c r="C57" s="30"/>
      <c r="D57" s="20"/>
      <c r="E57" s="20"/>
      <c r="F57" s="20"/>
      <c r="G57" s="20"/>
      <c r="H57" s="15">
        <v>1000000</v>
      </c>
      <c r="I57" s="20"/>
    </row>
    <row r="58" spans="1:9">
      <c r="A58" s="21" t="s">
        <v>207</v>
      </c>
      <c r="B58" s="31">
        <v>-2786126</v>
      </c>
      <c r="C58" s="31">
        <v>-300972</v>
      </c>
      <c r="D58" s="20"/>
      <c r="E58" s="17">
        <v>-2369075</v>
      </c>
      <c r="F58" s="17">
        <f>-16962448</f>
        <v>-16962448</v>
      </c>
      <c r="G58" s="20"/>
      <c r="H58" s="17">
        <v>22418621</v>
      </c>
      <c r="I58" s="20"/>
    </row>
    <row r="59" spans="1:9">
      <c r="B59" s="30"/>
      <c r="C59" s="30"/>
      <c r="D59" s="20"/>
      <c r="E59" s="24"/>
      <c r="F59" s="24"/>
      <c r="G59" s="20"/>
      <c r="H59" s="20"/>
      <c r="I59" s="20"/>
    </row>
    <row r="60" spans="1:9">
      <c r="A60" s="120" t="s">
        <v>208</v>
      </c>
      <c r="B60" s="31">
        <f>SUM(B56:B59)</f>
        <v>-6322902</v>
      </c>
      <c r="C60" s="31">
        <f>SUM(C56:C59)</f>
        <v>-300972</v>
      </c>
      <c r="D60" s="20"/>
      <c r="E60" s="17">
        <f>SUM(E56:E59)</f>
        <v>-2369075</v>
      </c>
      <c r="F60" s="17">
        <f>SUM(F56:F59)</f>
        <v>-16962448</v>
      </c>
      <c r="G60" s="20"/>
      <c r="H60" s="17">
        <f>SUM(H56:H59)</f>
        <v>25955397</v>
      </c>
      <c r="I60" s="20"/>
    </row>
    <row r="61" spans="1:9">
      <c r="A61" s="120"/>
      <c r="B61" s="30"/>
      <c r="C61" s="30"/>
      <c r="D61" s="20"/>
      <c r="E61" s="20"/>
      <c r="F61" s="20"/>
      <c r="G61" s="20"/>
      <c r="H61" s="20"/>
      <c r="I61" s="20"/>
    </row>
    <row r="62" spans="1:9">
      <c r="A62" s="120"/>
      <c r="B62" s="30"/>
      <c r="C62" s="30"/>
      <c r="D62" s="20"/>
      <c r="E62" s="20"/>
      <c r="F62" s="20"/>
      <c r="G62" s="20"/>
      <c r="H62" s="20"/>
      <c r="I62" s="20"/>
    </row>
    <row r="63" spans="1:9">
      <c r="A63" s="120"/>
      <c r="B63" s="30"/>
      <c r="C63" s="30"/>
      <c r="D63" s="20"/>
      <c r="E63" s="20"/>
      <c r="F63" s="20"/>
      <c r="G63" s="20"/>
      <c r="H63" s="20"/>
      <c r="I63" s="20"/>
    </row>
    <row r="64" spans="1:9">
      <c r="A64" s="120" t="s">
        <v>209</v>
      </c>
      <c r="B64" s="30">
        <f>B30-B50+B60</f>
        <v>2320173</v>
      </c>
      <c r="C64" s="30">
        <f>C30-C50+C60</f>
        <v>4138</v>
      </c>
      <c r="D64" s="20"/>
      <c r="E64" s="20">
        <f>E30-E50+E60</f>
        <v>730044</v>
      </c>
      <c r="F64" s="20">
        <f>F30-F50+F60</f>
        <v>22985512</v>
      </c>
      <c r="G64" s="20"/>
      <c r="H64" s="20">
        <f>H30-H50+H60</f>
        <v>-25235283</v>
      </c>
      <c r="I64" s="20"/>
    </row>
    <row r="65" spans="1:9">
      <c r="A65" s="120"/>
      <c r="B65" s="30"/>
      <c r="C65" s="30"/>
      <c r="D65" s="20"/>
      <c r="E65" s="20"/>
      <c r="F65" s="20"/>
      <c r="G65" s="20"/>
      <c r="H65" s="20"/>
      <c r="I65" s="20"/>
    </row>
    <row r="66" spans="1:9">
      <c r="A66" s="120" t="s">
        <v>210</v>
      </c>
      <c r="B66" s="30">
        <v>35808394</v>
      </c>
      <c r="C66" s="30">
        <v>28975017</v>
      </c>
      <c r="D66" s="20"/>
      <c r="E66" s="20">
        <v>22704490</v>
      </c>
      <c r="F66" s="20">
        <v>272469732</v>
      </c>
      <c r="G66" s="20"/>
      <c r="H66" s="20">
        <v>740127224</v>
      </c>
      <c r="I66" s="20"/>
    </row>
    <row r="67" spans="1:9">
      <c r="A67" s="120"/>
      <c r="B67" s="30"/>
      <c r="C67" s="30"/>
      <c r="D67" s="20"/>
      <c r="E67" s="20"/>
      <c r="F67" s="20"/>
      <c r="G67" s="20"/>
      <c r="H67" s="20"/>
      <c r="I67" s="20"/>
    </row>
    <row r="68" spans="1:9">
      <c r="A68" s="120" t="s">
        <v>211</v>
      </c>
      <c r="B68" s="30">
        <f>B64+B66</f>
        <v>38128567</v>
      </c>
      <c r="C68" s="30">
        <f>C64+C66</f>
        <v>28979155</v>
      </c>
      <c r="D68" s="20"/>
      <c r="E68" s="20">
        <f>E64+E66</f>
        <v>23434534</v>
      </c>
      <c r="F68" s="20">
        <f>F64+F66</f>
        <v>295455244</v>
      </c>
      <c r="G68" s="20"/>
      <c r="H68" s="20">
        <f>H64+H66</f>
        <v>714891941</v>
      </c>
      <c r="I68" s="20"/>
    </row>
    <row r="69" spans="1:9">
      <c r="B69" s="30"/>
      <c r="C69" s="30"/>
      <c r="D69" s="20"/>
      <c r="E69" s="20"/>
      <c r="F69" s="20"/>
      <c r="G69" s="20"/>
      <c r="H69" s="20"/>
      <c r="I69" s="20"/>
    </row>
    <row r="70" spans="1:9">
      <c r="B70" s="32"/>
      <c r="C70" s="32"/>
      <c r="D70" s="20"/>
      <c r="E70" s="33"/>
      <c r="F70" s="33"/>
      <c r="G70" s="20"/>
      <c r="H70" s="20"/>
      <c r="I70" s="20"/>
    </row>
    <row r="71" spans="1:9">
      <c r="B71" s="30"/>
      <c r="C71" s="30"/>
      <c r="D71" s="20"/>
      <c r="E71" s="20"/>
      <c r="F71" s="20"/>
      <c r="G71" s="20"/>
      <c r="H71" s="20"/>
      <c r="I71" s="20"/>
    </row>
    <row r="72" spans="1:9">
      <c r="B72" s="30"/>
      <c r="C72" s="30"/>
      <c r="D72" s="20"/>
      <c r="E72" s="20"/>
      <c r="F72" s="20"/>
      <c r="G72" s="20"/>
      <c r="H72" s="20"/>
      <c r="I72" s="20"/>
    </row>
    <row r="73" spans="1:9">
      <c r="B73" s="30"/>
      <c r="C73" s="30"/>
      <c r="D73" s="20"/>
      <c r="E73" s="20"/>
      <c r="F73" s="20"/>
      <c r="G73" s="20"/>
      <c r="H73" s="20"/>
      <c r="I73" s="20"/>
    </row>
    <row r="74" spans="1:9">
      <c r="B74" s="30"/>
      <c r="C74" s="30"/>
      <c r="D74" s="20"/>
      <c r="E74" s="20"/>
      <c r="F74" s="20"/>
      <c r="G74" s="20"/>
      <c r="H74" s="20"/>
      <c r="I74" s="20"/>
    </row>
    <row r="75" spans="1:9">
      <c r="B75" s="30"/>
      <c r="C75" s="30"/>
      <c r="D75" s="20"/>
      <c r="E75" s="20"/>
      <c r="F75" s="20"/>
      <c r="G75" s="20"/>
      <c r="H75" s="20"/>
      <c r="I75" s="20"/>
    </row>
    <row r="76" spans="1:9">
      <c r="B76" s="30"/>
      <c r="C76" s="30"/>
      <c r="D76" s="20"/>
      <c r="E76" s="20"/>
      <c r="F76" s="20"/>
      <c r="G76" s="20"/>
      <c r="H76" s="20"/>
      <c r="I76" s="20"/>
    </row>
    <row r="77" spans="1:9">
      <c r="B77" s="30"/>
      <c r="C77" s="30"/>
      <c r="D77" s="20"/>
      <c r="E77" s="20"/>
      <c r="F77" s="20"/>
      <c r="G77" s="20"/>
      <c r="H77" s="20"/>
      <c r="I77" s="20"/>
    </row>
    <row r="78" spans="1:9">
      <c r="B78" s="30"/>
      <c r="C78" s="30"/>
      <c r="D78" s="20"/>
      <c r="E78" s="20"/>
      <c r="F78" s="20"/>
      <c r="G78" s="20"/>
      <c r="H78" s="20"/>
      <c r="I78" s="20"/>
    </row>
    <row r="79" spans="1:9">
      <c r="B79" s="30"/>
      <c r="C79" s="30"/>
      <c r="D79" s="20"/>
      <c r="E79" s="20"/>
      <c r="F79" s="20"/>
      <c r="G79" s="20"/>
      <c r="H79" s="20"/>
      <c r="I79" s="20"/>
    </row>
    <row r="80" spans="1:9">
      <c r="B80" s="30"/>
      <c r="C80" s="30"/>
      <c r="D80" s="20"/>
      <c r="E80" s="20"/>
      <c r="F80" s="20"/>
      <c r="G80" s="20"/>
      <c r="H80" s="20"/>
      <c r="I80" s="20"/>
    </row>
    <row r="81" spans="2:9">
      <c r="B81" s="30"/>
      <c r="C81" s="30"/>
      <c r="D81" s="20"/>
      <c r="E81" s="20"/>
      <c r="F81" s="20"/>
      <c r="G81" s="20"/>
      <c r="H81" s="20"/>
      <c r="I81" s="20"/>
    </row>
    <row r="82" spans="2:9">
      <c r="B82" s="30"/>
      <c r="C82" s="30"/>
      <c r="D82" s="20"/>
      <c r="E82" s="20"/>
      <c r="F82" s="20"/>
      <c r="G82" s="20"/>
      <c r="H82" s="20"/>
      <c r="I82" s="20"/>
    </row>
    <row r="83" spans="2:9">
      <c r="B83" s="30"/>
      <c r="C83" s="30"/>
      <c r="D83" s="20"/>
      <c r="E83" s="20"/>
      <c r="F83" s="20"/>
      <c r="G83" s="20"/>
      <c r="H83" s="20"/>
      <c r="I83" s="20"/>
    </row>
    <row r="84" spans="2:9">
      <c r="B84" s="30"/>
      <c r="C84" s="30"/>
      <c r="D84" s="20"/>
      <c r="E84" s="20"/>
      <c r="F84" s="20"/>
      <c r="G84" s="20"/>
      <c r="H84" s="20"/>
      <c r="I84" s="20"/>
    </row>
    <row r="85" spans="2:9">
      <c r="B85" s="30"/>
      <c r="C85" s="30"/>
      <c r="D85" s="20"/>
      <c r="E85" s="20"/>
      <c r="F85" s="20"/>
      <c r="G85" s="20"/>
      <c r="H85" s="20"/>
      <c r="I85" s="20"/>
    </row>
    <row r="86" spans="2:9">
      <c r="B86" s="30"/>
      <c r="C86" s="30"/>
      <c r="D86" s="20"/>
      <c r="E86" s="20"/>
      <c r="F86" s="20"/>
      <c r="G86" s="20"/>
      <c r="H86" s="20"/>
      <c r="I86" s="20"/>
    </row>
    <row r="87" spans="2:9">
      <c r="B87" s="30"/>
      <c r="C87" s="30"/>
      <c r="D87" s="20"/>
      <c r="E87" s="20"/>
      <c r="F87" s="20"/>
      <c r="G87" s="20"/>
      <c r="H87" s="20"/>
      <c r="I87" s="20"/>
    </row>
    <row r="88" spans="2:9">
      <c r="B88" s="30"/>
      <c r="C88" s="30"/>
      <c r="D88" s="20"/>
      <c r="E88" s="20"/>
      <c r="F88" s="20"/>
      <c r="G88" s="20"/>
      <c r="H88" s="20"/>
      <c r="I88" s="20"/>
    </row>
    <row r="89" spans="2:9">
      <c r="B89" s="30"/>
      <c r="C89" s="30"/>
      <c r="D89" s="20"/>
      <c r="E89" s="20"/>
      <c r="F89" s="20"/>
      <c r="G89" s="20"/>
      <c r="H89" s="20"/>
      <c r="I89" s="20"/>
    </row>
    <row r="90" spans="2:9">
      <c r="B90" s="30"/>
      <c r="C90" s="30"/>
      <c r="D90" s="20"/>
      <c r="E90" s="20"/>
      <c r="F90" s="20"/>
      <c r="G90" s="20"/>
      <c r="H90" s="20"/>
      <c r="I90" s="20"/>
    </row>
    <row r="91" spans="2:9">
      <c r="B91" s="34"/>
      <c r="C91" s="34"/>
      <c r="D91" s="28"/>
      <c r="E91" s="28"/>
      <c r="F91" s="28"/>
      <c r="G91" s="28"/>
      <c r="H91" s="20"/>
      <c r="I91" s="28"/>
    </row>
    <row r="92" spans="2:9">
      <c r="B92" s="34"/>
      <c r="C92" s="34"/>
      <c r="D92" s="28"/>
      <c r="E92" s="28"/>
      <c r="F92" s="28"/>
      <c r="G92" s="28"/>
      <c r="H92" s="20"/>
      <c r="I92" s="28"/>
    </row>
    <row r="93" spans="2:9">
      <c r="B93" s="34"/>
      <c r="C93" s="34"/>
      <c r="D93" s="28"/>
      <c r="E93" s="28"/>
      <c r="F93" s="28"/>
      <c r="G93" s="28"/>
      <c r="H93" s="20"/>
      <c r="I93" s="28"/>
    </row>
    <row r="94" spans="2:9">
      <c r="B94" s="34"/>
      <c r="C94" s="34"/>
      <c r="D94" s="28"/>
      <c r="E94" s="28"/>
      <c r="F94" s="28"/>
      <c r="G94" s="28"/>
      <c r="H94" s="20"/>
      <c r="I94" s="28"/>
    </row>
    <row r="95" spans="2:9">
      <c r="B95" s="34"/>
      <c r="C95" s="34"/>
      <c r="D95" s="28"/>
      <c r="E95" s="28"/>
      <c r="F95" s="28"/>
      <c r="G95" s="28"/>
      <c r="H95" s="20"/>
      <c r="I95" s="28"/>
    </row>
    <row r="96" spans="2:9">
      <c r="B96" s="34"/>
      <c r="C96" s="34"/>
      <c r="D96" s="28"/>
      <c r="E96" s="28"/>
      <c r="F96" s="28"/>
      <c r="G96" s="28"/>
      <c r="H96" s="20"/>
      <c r="I96" s="28"/>
    </row>
    <row r="97" spans="2:9">
      <c r="B97" s="34"/>
      <c r="C97" s="34"/>
      <c r="D97" s="28"/>
      <c r="E97" s="28"/>
      <c r="F97" s="28"/>
      <c r="G97" s="28"/>
      <c r="H97" s="20"/>
      <c r="I97" s="28"/>
    </row>
    <row r="98" spans="2:9">
      <c r="B98" s="34"/>
      <c r="C98" s="34"/>
      <c r="D98" s="28"/>
      <c r="E98" s="28"/>
      <c r="F98" s="28"/>
      <c r="G98" s="28"/>
      <c r="H98" s="20"/>
      <c r="I98" s="28"/>
    </row>
    <row r="99" spans="2:9">
      <c r="B99" s="34"/>
      <c r="C99" s="34"/>
      <c r="D99" s="28"/>
      <c r="E99" s="28"/>
      <c r="F99" s="28"/>
      <c r="G99" s="28"/>
      <c r="H99" s="20"/>
      <c r="I99" s="28"/>
    </row>
    <row r="100" spans="2:9">
      <c r="B100" s="34"/>
      <c r="C100" s="34"/>
      <c r="D100" s="28"/>
      <c r="E100" s="28"/>
      <c r="F100" s="28"/>
      <c r="G100" s="28"/>
      <c r="H100" s="20"/>
      <c r="I100" s="28"/>
    </row>
    <row r="101" spans="2:9">
      <c r="B101" s="34"/>
      <c r="C101" s="34"/>
      <c r="D101" s="28"/>
      <c r="E101" s="28"/>
      <c r="F101" s="28"/>
      <c r="G101" s="28"/>
      <c r="H101" s="20"/>
      <c r="I101" s="28"/>
    </row>
    <row r="102" spans="2:9">
      <c r="B102" s="34"/>
      <c r="C102" s="34"/>
      <c r="D102" s="28"/>
      <c r="E102" s="28"/>
      <c r="F102" s="28"/>
      <c r="G102" s="28"/>
      <c r="H102" s="20"/>
      <c r="I102" s="28"/>
    </row>
    <row r="103" spans="2:9">
      <c r="B103" s="34"/>
      <c r="C103" s="34"/>
      <c r="D103" s="28"/>
      <c r="E103" s="28"/>
      <c r="F103" s="28"/>
      <c r="G103" s="28"/>
      <c r="H103" s="20"/>
      <c r="I103" s="28"/>
    </row>
    <row r="104" spans="2:9">
      <c r="B104" s="34"/>
      <c r="C104" s="34"/>
      <c r="D104" s="28"/>
      <c r="E104" s="28"/>
      <c r="F104" s="28"/>
      <c r="G104" s="28"/>
      <c r="H104" s="20"/>
      <c r="I104" s="28"/>
    </row>
    <row r="105" spans="2:9">
      <c r="B105" s="34"/>
      <c r="C105" s="34"/>
      <c r="D105" s="28"/>
      <c r="E105" s="28"/>
      <c r="F105" s="28"/>
      <c r="G105" s="28"/>
      <c r="H105" s="20"/>
      <c r="I105" s="28"/>
    </row>
    <row r="106" spans="2:9">
      <c r="B106" s="34"/>
      <c r="C106" s="34"/>
      <c r="D106" s="28"/>
      <c r="E106" s="28"/>
      <c r="F106" s="28"/>
      <c r="G106" s="28"/>
      <c r="H106" s="20"/>
      <c r="I106" s="28"/>
    </row>
    <row r="107" spans="2:9">
      <c r="B107" s="34"/>
      <c r="C107" s="34"/>
      <c r="D107" s="28"/>
      <c r="E107" s="28"/>
      <c r="F107" s="28"/>
      <c r="G107" s="28"/>
      <c r="H107" s="20"/>
      <c r="I107" s="28"/>
    </row>
    <row r="108" spans="2:9">
      <c r="B108" s="34"/>
      <c r="C108" s="34"/>
      <c r="D108" s="28"/>
      <c r="E108" s="28"/>
      <c r="F108" s="28"/>
      <c r="G108" s="28"/>
      <c r="H108" s="20"/>
      <c r="I108" s="28"/>
    </row>
    <row r="109" spans="2:9">
      <c r="B109" s="34"/>
      <c r="C109" s="34"/>
      <c r="D109" s="28"/>
      <c r="E109" s="28"/>
      <c r="F109" s="28"/>
      <c r="G109" s="28"/>
      <c r="H109" s="20"/>
      <c r="I109" s="28"/>
    </row>
    <row r="110" spans="2:9">
      <c r="B110" s="34"/>
      <c r="C110" s="34"/>
      <c r="D110" s="28"/>
      <c r="E110" s="28"/>
      <c r="F110" s="28"/>
      <c r="G110" s="28"/>
      <c r="H110" s="20"/>
      <c r="I110" s="28"/>
    </row>
    <row r="111" spans="2:9">
      <c r="B111" s="34"/>
      <c r="C111" s="34"/>
      <c r="D111" s="28"/>
      <c r="E111" s="28"/>
      <c r="F111" s="28"/>
      <c r="G111" s="28"/>
      <c r="H111" s="20"/>
      <c r="I111" s="28"/>
    </row>
    <row r="112" spans="2:9">
      <c r="B112" s="34"/>
      <c r="C112" s="34"/>
      <c r="D112" s="28"/>
      <c r="E112" s="28"/>
      <c r="F112" s="28"/>
      <c r="G112" s="28"/>
      <c r="H112" s="20"/>
      <c r="I112" s="28"/>
    </row>
    <row r="113" spans="2:9">
      <c r="B113" s="34"/>
      <c r="C113" s="34"/>
      <c r="D113" s="28"/>
      <c r="E113" s="28"/>
      <c r="F113" s="28"/>
      <c r="G113" s="28"/>
      <c r="H113" s="20"/>
      <c r="I113" s="28"/>
    </row>
    <row r="114" spans="2:9">
      <c r="B114" s="34"/>
      <c r="C114" s="34"/>
      <c r="D114" s="28"/>
      <c r="E114" s="28"/>
      <c r="F114" s="28"/>
      <c r="G114" s="28"/>
      <c r="H114" s="20"/>
      <c r="I114" s="28"/>
    </row>
    <row r="115" spans="2:9">
      <c r="B115" s="34"/>
      <c r="C115" s="34"/>
      <c r="D115" s="28"/>
      <c r="E115" s="28"/>
      <c r="F115" s="28"/>
      <c r="G115" s="28"/>
      <c r="H115" s="20"/>
      <c r="I115" s="28"/>
    </row>
    <row r="116" spans="2:9">
      <c r="B116" s="34"/>
      <c r="C116" s="34"/>
      <c r="D116" s="28"/>
      <c r="E116" s="28"/>
      <c r="F116" s="28"/>
      <c r="G116" s="28"/>
      <c r="H116" s="20"/>
      <c r="I116" s="28"/>
    </row>
    <row r="117" spans="2:9">
      <c r="B117" s="34"/>
      <c r="C117" s="34"/>
      <c r="D117" s="28"/>
      <c r="E117" s="28"/>
      <c r="F117" s="28"/>
      <c r="G117" s="28"/>
      <c r="H117" s="20"/>
      <c r="I117" s="28"/>
    </row>
    <row r="118" spans="2:9">
      <c r="B118" s="34"/>
      <c r="C118" s="34"/>
      <c r="D118" s="28"/>
      <c r="E118" s="28"/>
      <c r="F118" s="28"/>
      <c r="G118" s="28"/>
      <c r="H118" s="20"/>
      <c r="I118" s="28"/>
    </row>
    <row r="119" spans="2:9">
      <c r="B119" s="34"/>
      <c r="C119" s="34"/>
      <c r="D119" s="28"/>
      <c r="E119" s="28"/>
      <c r="F119" s="28"/>
      <c r="G119" s="28"/>
      <c r="H119" s="20"/>
      <c r="I119" s="28"/>
    </row>
    <row r="120" spans="2:9">
      <c r="B120" s="34"/>
      <c r="C120" s="34"/>
      <c r="D120" s="28"/>
      <c r="E120" s="28"/>
      <c r="F120" s="28"/>
      <c r="G120" s="28"/>
      <c r="H120" s="20"/>
      <c r="I120" s="28"/>
    </row>
    <row r="121" spans="2:9">
      <c r="B121" s="34"/>
      <c r="C121" s="34"/>
      <c r="D121" s="28"/>
      <c r="E121" s="28"/>
      <c r="F121" s="28"/>
      <c r="G121" s="28"/>
      <c r="H121" s="20"/>
      <c r="I121" s="28"/>
    </row>
    <row r="122" spans="2:9">
      <c r="B122" s="34"/>
      <c r="C122" s="34"/>
      <c r="D122" s="28"/>
      <c r="E122" s="28"/>
      <c r="F122" s="28"/>
      <c r="G122" s="28"/>
      <c r="H122" s="20"/>
      <c r="I122" s="28"/>
    </row>
    <row r="123" spans="2:9">
      <c r="B123" s="34"/>
      <c r="C123" s="34"/>
      <c r="D123" s="28"/>
      <c r="E123" s="28"/>
      <c r="F123" s="28"/>
      <c r="G123" s="28"/>
      <c r="H123" s="20"/>
      <c r="I123" s="28"/>
    </row>
    <row r="124" spans="2:9">
      <c r="B124" s="34"/>
      <c r="C124" s="34"/>
      <c r="D124" s="28"/>
      <c r="E124" s="28"/>
      <c r="F124" s="28"/>
      <c r="G124" s="28"/>
      <c r="H124" s="20"/>
      <c r="I124" s="28"/>
    </row>
    <row r="125" spans="2:9">
      <c r="B125" s="34"/>
      <c r="C125" s="34"/>
      <c r="D125" s="28"/>
      <c r="E125" s="28"/>
      <c r="F125" s="28"/>
      <c r="G125" s="28"/>
      <c r="H125" s="20"/>
      <c r="I125" s="28"/>
    </row>
    <row r="126" spans="2:9">
      <c r="B126" s="34"/>
      <c r="C126" s="34"/>
      <c r="D126" s="28"/>
      <c r="E126" s="28"/>
      <c r="F126" s="28"/>
      <c r="G126" s="28"/>
      <c r="H126" s="20"/>
      <c r="I126" s="28"/>
    </row>
    <row r="127" spans="2:9">
      <c r="B127" s="34"/>
      <c r="C127" s="34"/>
      <c r="D127" s="28"/>
      <c r="E127" s="28"/>
      <c r="F127" s="28"/>
      <c r="G127" s="28"/>
      <c r="H127" s="20"/>
      <c r="I127" s="28"/>
    </row>
    <row r="128" spans="2:9">
      <c r="B128" s="34"/>
      <c r="C128" s="34"/>
      <c r="D128" s="28"/>
      <c r="E128" s="28"/>
      <c r="F128" s="28"/>
      <c r="G128" s="28"/>
      <c r="H128" s="20"/>
      <c r="I128" s="28"/>
    </row>
    <row r="129" spans="2:9">
      <c r="B129" s="34"/>
      <c r="C129" s="34"/>
      <c r="D129" s="28"/>
      <c r="E129" s="28"/>
      <c r="F129" s="28"/>
      <c r="G129" s="28"/>
      <c r="H129" s="20"/>
      <c r="I129" s="28"/>
    </row>
    <row r="130" spans="2:9">
      <c r="B130" s="34"/>
      <c r="C130" s="34"/>
      <c r="D130" s="28"/>
      <c r="E130" s="28"/>
      <c r="F130" s="28"/>
      <c r="G130" s="28"/>
      <c r="H130" s="20"/>
      <c r="I130" s="28"/>
    </row>
    <row r="131" spans="2:9">
      <c r="B131" s="34"/>
      <c r="C131" s="34"/>
      <c r="D131" s="28"/>
      <c r="E131" s="28"/>
      <c r="F131" s="28"/>
      <c r="G131" s="28"/>
      <c r="H131" s="20"/>
      <c r="I131" s="28"/>
    </row>
    <row r="132" spans="2:9">
      <c r="B132" s="34"/>
      <c r="C132" s="34"/>
      <c r="D132" s="28"/>
      <c r="E132" s="28"/>
      <c r="F132" s="28"/>
      <c r="G132" s="28"/>
      <c r="H132" s="20"/>
      <c r="I132" s="28"/>
    </row>
    <row r="133" spans="2:9">
      <c r="B133" s="34"/>
      <c r="C133" s="34"/>
      <c r="D133" s="28"/>
      <c r="E133" s="28"/>
      <c r="F133" s="28"/>
      <c r="G133" s="28"/>
      <c r="H133" s="20"/>
      <c r="I133" s="28"/>
    </row>
    <row r="134" spans="2:9">
      <c r="B134" s="34"/>
      <c r="C134" s="34"/>
      <c r="D134" s="28"/>
      <c r="E134" s="28"/>
      <c r="F134" s="28"/>
      <c r="G134" s="28"/>
      <c r="H134" s="20"/>
      <c r="I134" s="28"/>
    </row>
    <row r="135" spans="2:9">
      <c r="B135" s="34"/>
      <c r="C135" s="34"/>
      <c r="D135" s="28"/>
      <c r="E135" s="28"/>
      <c r="F135" s="28"/>
      <c r="G135" s="28"/>
      <c r="H135" s="20"/>
      <c r="I135" s="28"/>
    </row>
    <row r="136" spans="2:9">
      <c r="B136" s="34"/>
      <c r="C136" s="34"/>
      <c r="D136" s="28"/>
      <c r="E136" s="28"/>
      <c r="F136" s="28"/>
      <c r="G136" s="28"/>
      <c r="H136" s="20"/>
      <c r="I136" s="28"/>
    </row>
    <row r="137" spans="2:9">
      <c r="B137" s="34"/>
      <c r="C137" s="34"/>
      <c r="D137" s="28"/>
      <c r="E137" s="28"/>
      <c r="F137" s="28"/>
      <c r="G137" s="28"/>
      <c r="H137" s="20"/>
      <c r="I137" s="28"/>
    </row>
    <row r="138" spans="2:9">
      <c r="B138" s="34"/>
      <c r="C138" s="34"/>
      <c r="D138" s="28"/>
      <c r="E138" s="28"/>
      <c r="F138" s="28"/>
      <c r="G138" s="28"/>
      <c r="H138" s="20"/>
      <c r="I138" s="28"/>
    </row>
    <row r="139" spans="2:9">
      <c r="B139" s="34"/>
      <c r="C139" s="34"/>
      <c r="D139" s="28"/>
      <c r="E139" s="28"/>
      <c r="F139" s="28"/>
      <c r="G139" s="28"/>
      <c r="H139" s="20"/>
      <c r="I139" s="28"/>
    </row>
    <row r="140" spans="2:9">
      <c r="B140" s="34"/>
      <c r="C140" s="34"/>
      <c r="D140" s="28"/>
      <c r="E140" s="28"/>
      <c r="F140" s="28"/>
      <c r="G140" s="28"/>
      <c r="H140" s="20"/>
      <c r="I140" s="28"/>
    </row>
    <row r="141" spans="2:9">
      <c r="B141" s="34"/>
      <c r="C141" s="34"/>
      <c r="D141" s="28"/>
      <c r="E141" s="28"/>
      <c r="F141" s="28"/>
      <c r="G141" s="28"/>
      <c r="H141" s="20"/>
      <c r="I141" s="28"/>
    </row>
    <row r="142" spans="2:9">
      <c r="B142" s="34"/>
      <c r="C142" s="34"/>
      <c r="D142" s="28"/>
      <c r="E142" s="28"/>
      <c r="F142" s="28"/>
      <c r="G142" s="28"/>
      <c r="H142" s="20"/>
      <c r="I142" s="28"/>
    </row>
    <row r="143" spans="2:9">
      <c r="B143" s="34"/>
      <c r="C143" s="34"/>
      <c r="D143" s="28"/>
      <c r="E143" s="28"/>
      <c r="F143" s="28"/>
      <c r="G143" s="28"/>
      <c r="H143" s="20"/>
      <c r="I143" s="28"/>
    </row>
    <row r="144" spans="2:9">
      <c r="B144" s="34"/>
      <c r="C144" s="34"/>
      <c r="D144" s="28"/>
      <c r="E144" s="28"/>
      <c r="F144" s="28"/>
      <c r="G144" s="28"/>
      <c r="H144" s="20"/>
      <c r="I144" s="28"/>
    </row>
    <row r="145" spans="2:9">
      <c r="B145" s="34"/>
      <c r="C145" s="34"/>
      <c r="D145" s="28"/>
      <c r="E145" s="28"/>
      <c r="F145" s="28"/>
      <c r="G145" s="28"/>
      <c r="H145" s="20"/>
      <c r="I145" s="28"/>
    </row>
    <row r="146" spans="2:9">
      <c r="B146" s="34"/>
      <c r="C146" s="34"/>
      <c r="D146" s="28"/>
      <c r="E146" s="28"/>
      <c r="F146" s="28"/>
      <c r="G146" s="28"/>
      <c r="H146" s="20"/>
      <c r="I146" s="28"/>
    </row>
    <row r="147" spans="2:9">
      <c r="B147" s="34"/>
      <c r="C147" s="34"/>
      <c r="D147" s="28"/>
      <c r="E147" s="28"/>
      <c r="F147" s="28"/>
      <c r="G147" s="28"/>
      <c r="H147" s="20"/>
      <c r="I147" s="28"/>
    </row>
    <row r="148" spans="2:9">
      <c r="B148" s="34"/>
      <c r="C148" s="34"/>
      <c r="D148" s="28"/>
      <c r="E148" s="28"/>
      <c r="F148" s="28"/>
      <c r="G148" s="28"/>
      <c r="H148" s="20"/>
      <c r="I148" s="28"/>
    </row>
    <row r="149" spans="2:9">
      <c r="B149" s="34"/>
      <c r="C149" s="34"/>
      <c r="D149" s="28"/>
      <c r="E149" s="28"/>
      <c r="F149" s="28"/>
      <c r="G149" s="28"/>
      <c r="H149" s="20"/>
      <c r="I149" s="28"/>
    </row>
    <row r="150" spans="2:9">
      <c r="B150" s="34"/>
      <c r="C150" s="34"/>
      <c r="D150" s="28"/>
      <c r="E150" s="28"/>
      <c r="F150" s="28"/>
      <c r="G150" s="28"/>
      <c r="H150" s="20"/>
      <c r="I150" s="28"/>
    </row>
    <row r="151" spans="2:9">
      <c r="B151" s="34"/>
      <c r="C151" s="34"/>
      <c r="D151" s="28"/>
      <c r="E151" s="28"/>
      <c r="F151" s="28"/>
      <c r="G151" s="28"/>
      <c r="H151" s="20"/>
      <c r="I151" s="28"/>
    </row>
    <row r="152" spans="2:9">
      <c r="B152" s="34"/>
      <c r="C152" s="34"/>
      <c r="D152" s="28"/>
      <c r="E152" s="28"/>
      <c r="F152" s="28"/>
      <c r="G152" s="28"/>
      <c r="H152" s="20"/>
      <c r="I152" s="28"/>
    </row>
    <row r="153" spans="2:9">
      <c r="B153" s="34"/>
      <c r="C153" s="34"/>
      <c r="D153" s="28"/>
      <c r="E153" s="28"/>
      <c r="F153" s="28"/>
      <c r="G153" s="28"/>
      <c r="H153" s="20"/>
      <c r="I153" s="28"/>
    </row>
    <row r="154" spans="2:9">
      <c r="B154" s="34"/>
      <c r="C154" s="34"/>
      <c r="D154" s="28"/>
      <c r="E154" s="28"/>
      <c r="F154" s="28"/>
      <c r="G154" s="28"/>
      <c r="H154" s="20"/>
      <c r="I154" s="28"/>
    </row>
    <row r="155" spans="2:9">
      <c r="B155" s="34"/>
      <c r="C155" s="34"/>
      <c r="D155" s="28"/>
      <c r="E155" s="28"/>
      <c r="F155" s="28"/>
      <c r="G155" s="28"/>
      <c r="H155" s="20"/>
      <c r="I155" s="28"/>
    </row>
    <row r="156" spans="2:9">
      <c r="B156" s="34"/>
      <c r="C156" s="34"/>
      <c r="D156" s="28"/>
      <c r="E156" s="28"/>
      <c r="F156" s="28"/>
      <c r="G156" s="28"/>
      <c r="H156" s="20"/>
      <c r="I156" s="28"/>
    </row>
    <row r="157" spans="2:9">
      <c r="B157" s="34"/>
      <c r="C157" s="34"/>
      <c r="D157" s="28"/>
      <c r="E157" s="28"/>
      <c r="F157" s="28"/>
      <c r="G157" s="28"/>
      <c r="H157" s="20"/>
      <c r="I157" s="28"/>
    </row>
    <row r="158" spans="2:9">
      <c r="B158" s="34"/>
      <c r="C158" s="34"/>
      <c r="D158" s="28"/>
      <c r="E158" s="28"/>
      <c r="F158" s="28"/>
      <c r="G158" s="28"/>
      <c r="H158" s="20"/>
      <c r="I158" s="28"/>
    </row>
    <row r="159" spans="2:9">
      <c r="B159" s="34"/>
      <c r="C159" s="34"/>
      <c r="D159" s="28"/>
      <c r="E159" s="28"/>
      <c r="F159" s="28"/>
      <c r="G159" s="28"/>
      <c r="H159" s="20"/>
      <c r="I159" s="28"/>
    </row>
    <row r="160" spans="2:9">
      <c r="B160" s="34"/>
      <c r="C160" s="34"/>
      <c r="D160" s="28"/>
      <c r="E160" s="28"/>
      <c r="F160" s="28"/>
      <c r="G160" s="28"/>
      <c r="H160" s="20"/>
      <c r="I160" s="28"/>
    </row>
    <row r="161" spans="2:9">
      <c r="B161" s="34"/>
      <c r="C161" s="34"/>
      <c r="D161" s="28"/>
      <c r="E161" s="28"/>
      <c r="F161" s="28"/>
      <c r="G161" s="28"/>
      <c r="H161" s="20"/>
      <c r="I161" s="28"/>
    </row>
    <row r="162" spans="2:9">
      <c r="B162" s="34"/>
      <c r="C162" s="34"/>
      <c r="D162" s="28"/>
      <c r="E162" s="28"/>
      <c r="F162" s="28"/>
      <c r="G162" s="28"/>
      <c r="H162" s="20"/>
      <c r="I162" s="28"/>
    </row>
    <row r="163" spans="2:9">
      <c r="B163" s="34"/>
      <c r="C163" s="34"/>
      <c r="D163" s="28"/>
      <c r="E163" s="28"/>
      <c r="F163" s="28"/>
      <c r="G163" s="28"/>
      <c r="H163" s="20"/>
      <c r="I163" s="28"/>
    </row>
    <row r="164" spans="2:9">
      <c r="B164" s="34"/>
      <c r="C164" s="34"/>
      <c r="D164" s="28"/>
      <c r="E164" s="28"/>
      <c r="F164" s="28"/>
      <c r="G164" s="28"/>
      <c r="H164" s="20"/>
      <c r="I164" s="28"/>
    </row>
    <row r="165" spans="2:9">
      <c r="B165" s="34"/>
      <c r="C165" s="34"/>
      <c r="D165" s="28"/>
      <c r="E165" s="28"/>
      <c r="F165" s="28"/>
      <c r="G165" s="28"/>
      <c r="H165" s="20"/>
      <c r="I165" s="28"/>
    </row>
    <row r="166" spans="2:9">
      <c r="B166" s="34"/>
      <c r="C166" s="34"/>
      <c r="D166" s="28"/>
      <c r="E166" s="28"/>
      <c r="F166" s="28"/>
      <c r="G166" s="28"/>
      <c r="H166" s="20"/>
      <c r="I166" s="28"/>
    </row>
    <row r="167" spans="2:9">
      <c r="B167" s="34"/>
      <c r="C167" s="34"/>
      <c r="D167" s="28"/>
      <c r="E167" s="28"/>
      <c r="F167" s="28"/>
      <c r="G167" s="28"/>
      <c r="H167" s="20"/>
      <c r="I167" s="28"/>
    </row>
    <row r="168" spans="2:9">
      <c r="B168" s="34"/>
      <c r="C168" s="34"/>
      <c r="D168" s="28"/>
      <c r="E168" s="28"/>
      <c r="F168" s="28"/>
      <c r="G168" s="28"/>
      <c r="H168" s="20"/>
      <c r="I168" s="28"/>
    </row>
    <row r="169" spans="2:9">
      <c r="B169" s="34"/>
      <c r="C169" s="34"/>
      <c r="D169" s="28"/>
      <c r="E169" s="28"/>
      <c r="F169" s="28"/>
      <c r="G169" s="28"/>
      <c r="H169" s="20"/>
      <c r="I169" s="28"/>
    </row>
    <row r="170" spans="2:9">
      <c r="B170" s="34"/>
      <c r="C170" s="34"/>
      <c r="D170" s="28"/>
      <c r="E170" s="28"/>
      <c r="F170" s="28"/>
      <c r="G170" s="28"/>
      <c r="H170" s="20"/>
      <c r="I170" s="28"/>
    </row>
    <row r="171" spans="2:9">
      <c r="B171" s="34"/>
      <c r="C171" s="34"/>
      <c r="D171" s="28"/>
      <c r="E171" s="28"/>
      <c r="F171" s="28"/>
      <c r="G171" s="28"/>
      <c r="H171" s="20"/>
      <c r="I171" s="28"/>
    </row>
    <row r="172" spans="2:9">
      <c r="B172" s="34"/>
      <c r="C172" s="34"/>
      <c r="D172" s="28"/>
      <c r="E172" s="28"/>
      <c r="F172" s="28"/>
      <c r="G172" s="28"/>
      <c r="H172" s="20"/>
      <c r="I172" s="28"/>
    </row>
    <row r="173" spans="2:9">
      <c r="B173" s="34"/>
      <c r="C173" s="34"/>
      <c r="D173" s="28"/>
      <c r="E173" s="28"/>
      <c r="F173" s="28"/>
      <c r="G173" s="28"/>
      <c r="H173" s="20"/>
      <c r="I173" s="28"/>
    </row>
    <row r="174" spans="2:9">
      <c r="B174" s="34"/>
      <c r="C174" s="34"/>
      <c r="D174" s="28"/>
      <c r="E174" s="28"/>
      <c r="F174" s="28"/>
      <c r="G174" s="28"/>
      <c r="H174" s="20"/>
      <c r="I174" s="28"/>
    </row>
    <row r="175" spans="2:9">
      <c r="B175" s="34"/>
      <c r="C175" s="34"/>
      <c r="D175" s="28"/>
      <c r="E175" s="28"/>
      <c r="F175" s="28"/>
      <c r="G175" s="28"/>
      <c r="H175" s="20"/>
      <c r="I175" s="28"/>
    </row>
    <row r="176" spans="2:9">
      <c r="B176" s="34"/>
      <c r="C176" s="34"/>
      <c r="D176" s="28"/>
      <c r="E176" s="28"/>
      <c r="F176" s="28"/>
      <c r="G176" s="28"/>
      <c r="H176" s="20"/>
      <c r="I176" s="28"/>
    </row>
    <row r="177" spans="2:9">
      <c r="B177" s="34"/>
      <c r="C177" s="34"/>
      <c r="D177" s="28"/>
      <c r="E177" s="28"/>
      <c r="F177" s="28"/>
      <c r="G177" s="28"/>
      <c r="H177" s="20"/>
      <c r="I177" s="28"/>
    </row>
    <row r="178" spans="2:9">
      <c r="B178" s="34"/>
      <c r="C178" s="34"/>
      <c r="D178" s="28"/>
      <c r="E178" s="28"/>
      <c r="F178" s="28"/>
      <c r="G178" s="28"/>
      <c r="H178" s="20"/>
      <c r="I178" s="28"/>
    </row>
    <row r="179" spans="2:9">
      <c r="B179" s="34"/>
      <c r="C179" s="34"/>
      <c r="D179" s="28"/>
      <c r="E179" s="28"/>
      <c r="F179" s="28"/>
      <c r="G179" s="28"/>
      <c r="H179" s="20"/>
      <c r="I179" s="28"/>
    </row>
    <row r="180" spans="2:9">
      <c r="B180" s="34"/>
      <c r="C180" s="34"/>
      <c r="D180" s="28"/>
      <c r="E180" s="28"/>
      <c r="F180" s="28"/>
      <c r="G180" s="28"/>
      <c r="H180" s="20"/>
      <c r="I180" s="28"/>
    </row>
    <row r="181" spans="2:9">
      <c r="B181" s="34"/>
      <c r="C181" s="34"/>
      <c r="D181" s="28"/>
      <c r="E181" s="28"/>
      <c r="F181" s="28"/>
      <c r="G181" s="28"/>
      <c r="H181" s="20"/>
      <c r="I181" s="28"/>
    </row>
    <row r="182" spans="2:9">
      <c r="B182" s="34"/>
      <c r="C182" s="34"/>
      <c r="D182" s="28"/>
      <c r="E182" s="28"/>
      <c r="F182" s="28"/>
      <c r="G182" s="28"/>
      <c r="H182" s="20"/>
      <c r="I182" s="28"/>
    </row>
    <row r="183" spans="2:9">
      <c r="B183" s="34"/>
      <c r="C183" s="34"/>
      <c r="D183" s="28"/>
      <c r="E183" s="28"/>
      <c r="F183" s="28"/>
      <c r="G183" s="28"/>
      <c r="H183" s="20"/>
      <c r="I183" s="28"/>
    </row>
    <row r="184" spans="2:9">
      <c r="B184" s="34"/>
      <c r="C184" s="34"/>
      <c r="D184" s="28"/>
      <c r="E184" s="28"/>
      <c r="F184" s="28"/>
      <c r="G184" s="28"/>
      <c r="H184" s="20"/>
      <c r="I184" s="28"/>
    </row>
    <row r="185" spans="2:9">
      <c r="B185" s="34"/>
      <c r="C185" s="34"/>
      <c r="D185" s="28"/>
      <c r="E185" s="28"/>
      <c r="F185" s="28"/>
      <c r="G185" s="28"/>
      <c r="H185" s="20"/>
      <c r="I185" s="28"/>
    </row>
    <row r="186" spans="2:9">
      <c r="B186" s="34"/>
      <c r="C186" s="34"/>
      <c r="D186" s="28"/>
      <c r="E186" s="28"/>
      <c r="F186" s="28"/>
      <c r="G186" s="28"/>
      <c r="H186" s="20"/>
      <c r="I186" s="28"/>
    </row>
    <row r="187" spans="2:9">
      <c r="B187" s="34"/>
      <c r="C187" s="34"/>
      <c r="D187" s="28"/>
      <c r="E187" s="28"/>
      <c r="F187" s="28"/>
      <c r="G187" s="28"/>
      <c r="H187" s="20"/>
      <c r="I187" s="28"/>
    </row>
    <row r="188" spans="2:9">
      <c r="B188" s="34"/>
      <c r="C188" s="34"/>
      <c r="D188" s="28"/>
      <c r="E188" s="28"/>
      <c r="F188" s="28"/>
      <c r="G188" s="28"/>
      <c r="H188" s="20"/>
      <c r="I188" s="28"/>
    </row>
    <row r="189" spans="2:9">
      <c r="B189" s="34"/>
      <c r="C189" s="34"/>
      <c r="D189" s="28"/>
      <c r="E189" s="28"/>
      <c r="F189" s="28"/>
      <c r="G189" s="28"/>
      <c r="H189" s="20"/>
      <c r="I189" s="28"/>
    </row>
    <row r="190" spans="2:9">
      <c r="B190" s="34"/>
      <c r="C190" s="34"/>
      <c r="D190" s="28"/>
      <c r="E190" s="28"/>
      <c r="F190" s="28"/>
      <c r="G190" s="28"/>
      <c r="H190" s="20"/>
      <c r="I190" s="28"/>
    </row>
    <row r="191" spans="2:9">
      <c r="B191" s="34"/>
      <c r="C191" s="34"/>
      <c r="D191" s="28"/>
      <c r="E191" s="28"/>
      <c r="F191" s="28"/>
      <c r="G191" s="28"/>
      <c r="H191" s="20"/>
      <c r="I191" s="28"/>
    </row>
  </sheetData>
  <mergeCells count="3">
    <mergeCell ref="A2:H2"/>
    <mergeCell ref="A3:H3"/>
    <mergeCell ref="B6:C6"/>
  </mergeCells>
  <printOptions horizontalCentered="1"/>
  <pageMargins left="0.5" right="0.5" top="0.5" bottom="0.55000000000000004" header="0.5" footer="0.5"/>
  <pageSetup scale="64" orientation="landscape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J79"/>
  <sheetViews>
    <sheetView showGridLines="0" zoomScale="65" workbookViewId="0">
      <pane ySplit="9" topLeftCell="A10" activePane="bottomLeft" state="frozen"/>
      <selection pane="bottomLeft"/>
    </sheetView>
  </sheetViews>
  <sheetFormatPr defaultColWidth="11" defaultRowHeight="13.2"/>
  <cols>
    <col min="1" max="1" width="77" customWidth="1"/>
    <col min="2" max="2" width="16.6640625" customWidth="1"/>
    <col min="4" max="4" width="16.6640625" customWidth="1"/>
    <col min="6" max="6" width="16.6640625" customWidth="1"/>
    <col min="8" max="8" width="16.6640625" customWidth="1"/>
    <col min="10" max="10" width="17.88671875" customWidth="1"/>
  </cols>
  <sheetData>
    <row r="1" spans="1:10">
      <c r="A1" s="109" t="s">
        <v>289</v>
      </c>
    </row>
    <row r="2" spans="1:10">
      <c r="A2" s="139" t="s">
        <v>212</v>
      </c>
      <c r="B2" s="35"/>
      <c r="C2" s="35"/>
      <c r="D2" s="35"/>
      <c r="E2" s="35"/>
      <c r="F2" s="35"/>
      <c r="G2" s="35"/>
      <c r="H2" s="36"/>
      <c r="I2" s="14"/>
      <c r="J2" s="11"/>
    </row>
    <row r="3" spans="1:10">
      <c r="A3" s="139" t="s">
        <v>166</v>
      </c>
      <c r="B3" s="35"/>
      <c r="C3" s="35"/>
      <c r="D3" s="35"/>
      <c r="E3" s="35"/>
      <c r="F3" s="35"/>
      <c r="G3" s="35"/>
      <c r="H3" s="35"/>
      <c r="I3" s="14"/>
      <c r="J3" s="14"/>
    </row>
    <row r="4" spans="1:10" s="109" customFormat="1">
      <c r="A4" s="114"/>
      <c r="B4" s="114"/>
      <c r="C4" s="114"/>
      <c r="D4" s="114"/>
      <c r="E4" s="114"/>
      <c r="F4" s="114"/>
      <c r="G4" s="114"/>
      <c r="H4" s="114"/>
      <c r="I4" s="114"/>
      <c r="J4" s="114"/>
    </row>
    <row r="5" spans="1:10" s="109" customFormat="1">
      <c r="A5" s="114"/>
      <c r="B5" s="114"/>
      <c r="C5" s="114"/>
      <c r="D5" s="114"/>
      <c r="E5" s="114"/>
      <c r="F5" s="140" t="s">
        <v>147</v>
      </c>
      <c r="G5" s="140"/>
      <c r="H5" s="140"/>
      <c r="I5" s="114"/>
      <c r="J5" s="114"/>
    </row>
    <row r="6" spans="1:10" s="109" customFormat="1">
      <c r="A6" s="114"/>
      <c r="B6" s="114"/>
      <c r="C6" s="114"/>
      <c r="D6" s="114"/>
      <c r="E6" s="114"/>
      <c r="F6" s="141" t="s">
        <v>149</v>
      </c>
      <c r="G6" s="141"/>
      <c r="H6" s="141"/>
      <c r="I6" s="114"/>
      <c r="J6" s="114"/>
    </row>
    <row r="7" spans="1:10" s="109" customFormat="1">
      <c r="A7" s="114"/>
      <c r="B7" s="114"/>
      <c r="C7" s="114"/>
      <c r="D7" s="114"/>
      <c r="E7" s="114"/>
      <c r="F7" s="114"/>
      <c r="G7" s="114"/>
      <c r="H7" s="114"/>
      <c r="I7" s="114"/>
      <c r="J7" s="114"/>
    </row>
    <row r="8" spans="1:10" s="109" customFormat="1">
      <c r="A8" s="114"/>
      <c r="B8" s="115" t="s">
        <v>168</v>
      </c>
      <c r="C8" s="114"/>
      <c r="D8" s="115" t="s">
        <v>169</v>
      </c>
      <c r="E8" s="114"/>
      <c r="F8" s="142" t="s">
        <v>158</v>
      </c>
      <c r="G8" s="114"/>
      <c r="H8" s="142" t="s">
        <v>159</v>
      </c>
      <c r="I8" s="114"/>
      <c r="J8" s="114"/>
    </row>
    <row r="9" spans="1:10" s="109" customFormat="1">
      <c r="A9" s="114"/>
      <c r="B9" s="114"/>
      <c r="C9" s="114"/>
      <c r="D9" s="114"/>
      <c r="E9" s="114"/>
      <c r="F9" s="114"/>
      <c r="G9" s="114"/>
      <c r="H9" s="114"/>
      <c r="I9" s="114"/>
      <c r="J9" s="114"/>
    </row>
    <row r="10" spans="1:10" s="109" customFormat="1">
      <c r="A10" s="114" t="s">
        <v>69</v>
      </c>
      <c r="B10" s="114"/>
      <c r="C10" s="114"/>
      <c r="D10" s="114"/>
      <c r="E10" s="114"/>
      <c r="F10" s="114"/>
      <c r="G10" s="114"/>
      <c r="H10" s="114"/>
      <c r="I10" s="114"/>
      <c r="J10" s="114"/>
    </row>
    <row r="11" spans="1:10">
      <c r="A11" s="14" t="s">
        <v>213</v>
      </c>
      <c r="B11" s="14">
        <v>102796713</v>
      </c>
      <c r="C11" s="14"/>
      <c r="D11" s="14"/>
      <c r="E11" s="14"/>
      <c r="F11" s="14">
        <f t="shared" ref="F11:F19" si="0">B11+D11</f>
        <v>102796713</v>
      </c>
      <c r="G11" s="14"/>
      <c r="H11" s="14">
        <v>98834698</v>
      </c>
      <c r="I11" s="14"/>
      <c r="J11" s="14"/>
    </row>
    <row r="12" spans="1:10">
      <c r="A12" s="14" t="s">
        <v>214</v>
      </c>
      <c r="B12" s="14"/>
      <c r="C12" s="14"/>
      <c r="D12" s="14">
        <v>8921889</v>
      </c>
      <c r="E12" s="14"/>
      <c r="F12" s="14">
        <f t="shared" si="0"/>
        <v>8921889</v>
      </c>
      <c r="G12" s="14"/>
      <c r="H12" s="14">
        <v>9283842</v>
      </c>
      <c r="I12" s="14"/>
      <c r="J12" s="14"/>
    </row>
    <row r="13" spans="1:10">
      <c r="A13" s="14" t="s">
        <v>215</v>
      </c>
      <c r="B13" s="14">
        <v>197168523</v>
      </c>
      <c r="C13" s="14"/>
      <c r="D13" s="14"/>
      <c r="E13" s="14"/>
      <c r="F13" s="14">
        <f t="shared" si="0"/>
        <v>197168523</v>
      </c>
      <c r="G13" s="14"/>
      <c r="H13" s="14">
        <v>183361061</v>
      </c>
      <c r="I13" s="14"/>
      <c r="J13" s="14"/>
    </row>
    <row r="14" spans="1:10">
      <c r="A14" s="14" t="s">
        <v>216</v>
      </c>
      <c r="B14" s="14">
        <v>10896102</v>
      </c>
      <c r="C14" s="14"/>
      <c r="D14" s="14">
        <v>58524649</v>
      </c>
      <c r="E14" s="14"/>
      <c r="F14" s="14">
        <f t="shared" si="0"/>
        <v>69420751</v>
      </c>
      <c r="G14" s="14"/>
      <c r="H14" s="14">
        <v>65171570</v>
      </c>
      <c r="I14" s="14"/>
      <c r="J14" s="14"/>
    </row>
    <row r="15" spans="1:10">
      <c r="A15" s="14" t="s">
        <v>217</v>
      </c>
      <c r="B15" s="14">
        <v>1204339</v>
      </c>
      <c r="C15" s="14"/>
      <c r="D15" s="14">
        <v>31760643</v>
      </c>
      <c r="E15" s="14"/>
      <c r="F15" s="14">
        <f t="shared" si="0"/>
        <v>32964982</v>
      </c>
      <c r="G15" s="14"/>
      <c r="H15" s="14">
        <v>27289909</v>
      </c>
      <c r="I15" s="14"/>
      <c r="J15" s="14"/>
    </row>
    <row r="16" spans="1:10">
      <c r="A16" s="14" t="s">
        <v>218</v>
      </c>
      <c r="B16" s="14">
        <v>1514141</v>
      </c>
      <c r="C16" s="14"/>
      <c r="D16" s="14">
        <v>36060059</v>
      </c>
      <c r="E16" s="14"/>
      <c r="F16" s="14">
        <f t="shared" si="0"/>
        <v>37574200</v>
      </c>
      <c r="G16" s="14"/>
      <c r="H16" s="14">
        <v>34480675</v>
      </c>
      <c r="I16" s="14"/>
      <c r="J16" s="14"/>
    </row>
    <row r="17" spans="1:10">
      <c r="A17" s="14" t="s">
        <v>219</v>
      </c>
      <c r="B17" s="14">
        <v>10918041</v>
      </c>
      <c r="C17" s="14"/>
      <c r="D17" s="14"/>
      <c r="E17" s="14"/>
      <c r="F17" s="14">
        <f t="shared" si="0"/>
        <v>10918041</v>
      </c>
      <c r="G17" s="14"/>
      <c r="H17" s="14">
        <v>10310971</v>
      </c>
      <c r="I17" s="14"/>
      <c r="J17" s="14"/>
    </row>
    <row r="18" spans="1:10">
      <c r="A18" s="14" t="s">
        <v>220</v>
      </c>
      <c r="B18" s="14">
        <v>61321357</v>
      </c>
      <c r="C18" s="14"/>
      <c r="D18" s="14"/>
      <c r="E18" s="14"/>
      <c r="F18" s="14">
        <f t="shared" si="0"/>
        <v>61321357</v>
      </c>
      <c r="G18" s="14"/>
      <c r="H18" s="14">
        <v>57008414</v>
      </c>
      <c r="I18" s="14"/>
      <c r="J18" s="14"/>
    </row>
    <row r="19" spans="1:10">
      <c r="A19" s="14" t="s">
        <v>221</v>
      </c>
      <c r="B19" s="18">
        <f>18696580+872419</f>
        <v>19568999</v>
      </c>
      <c r="C19" s="14"/>
      <c r="D19" s="18"/>
      <c r="E19" s="14"/>
      <c r="F19" s="18">
        <f t="shared" si="0"/>
        <v>19568999</v>
      </c>
      <c r="G19" s="14"/>
      <c r="H19" s="18">
        <v>16216403</v>
      </c>
      <c r="I19" s="14"/>
      <c r="J19" s="14"/>
    </row>
    <row r="20" spans="1:10">
      <c r="A20" s="14"/>
      <c r="B20" s="37"/>
      <c r="C20" s="37"/>
      <c r="D20" s="37"/>
      <c r="E20" s="37"/>
      <c r="F20" s="37"/>
      <c r="G20" s="37"/>
      <c r="H20" s="37"/>
      <c r="I20" s="14"/>
      <c r="J20" s="14"/>
    </row>
    <row r="21" spans="1:10">
      <c r="A21" s="114" t="s">
        <v>222</v>
      </c>
      <c r="B21" s="18">
        <f>SUM(B11:B20)</f>
        <v>405388215</v>
      </c>
      <c r="C21" s="14"/>
      <c r="D21" s="18">
        <f>SUM(D11:D20)</f>
        <v>135267240</v>
      </c>
      <c r="E21" s="14"/>
      <c r="F21" s="18">
        <f>SUM(F10:F20)</f>
        <v>540655455</v>
      </c>
      <c r="G21" s="14"/>
      <c r="H21" s="18">
        <f>SUM(H11:H20)</f>
        <v>501957543</v>
      </c>
      <c r="I21" s="14"/>
      <c r="J21" s="14"/>
    </row>
    <row r="22" spans="1:10">
      <c r="A22" s="14"/>
      <c r="B22" s="37"/>
      <c r="C22" s="37"/>
      <c r="D22" s="37"/>
      <c r="E22" s="37"/>
      <c r="F22" s="37"/>
      <c r="G22" s="37"/>
      <c r="H22" s="37"/>
      <c r="I22" s="14"/>
      <c r="J22" s="14"/>
    </row>
    <row r="23" spans="1:10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14" t="s">
        <v>70</v>
      </c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114"/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14" t="s">
        <v>223</v>
      </c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14" t="s">
        <v>224</v>
      </c>
      <c r="B28" s="14">
        <v>129650092</v>
      </c>
      <c r="C28" s="14"/>
      <c r="D28" s="14">
        <v>379507</v>
      </c>
      <c r="E28" s="14"/>
      <c r="F28" s="14">
        <f t="shared" ref="F28:F35" si="1">B28+D28</f>
        <v>130029599</v>
      </c>
      <c r="G28" s="14"/>
      <c r="H28" s="14">
        <v>125706574</v>
      </c>
      <c r="I28" s="14"/>
      <c r="J28" s="14"/>
    </row>
    <row r="29" spans="1:10">
      <c r="A29" s="14" t="s">
        <v>225</v>
      </c>
      <c r="B29" s="14">
        <v>26269416</v>
      </c>
      <c r="C29" s="14"/>
      <c r="D29" s="14">
        <v>52975145</v>
      </c>
      <c r="E29" s="14"/>
      <c r="F29" s="14">
        <f t="shared" si="1"/>
        <v>79244561</v>
      </c>
      <c r="G29" s="14"/>
      <c r="H29" s="14">
        <v>76088604</v>
      </c>
      <c r="I29" s="14"/>
      <c r="J29" s="14"/>
    </row>
    <row r="30" spans="1:10">
      <c r="A30" s="14" t="s">
        <v>226</v>
      </c>
      <c r="B30" s="14">
        <v>24470791</v>
      </c>
      <c r="C30" s="14"/>
      <c r="D30" s="14">
        <v>15922221</v>
      </c>
      <c r="E30" s="14"/>
      <c r="F30" s="14">
        <f t="shared" si="1"/>
        <v>40393012</v>
      </c>
      <c r="G30" s="14"/>
      <c r="H30" s="14">
        <v>39127051</v>
      </c>
      <c r="I30" s="14"/>
      <c r="J30" s="14"/>
    </row>
    <row r="31" spans="1:10">
      <c r="A31" s="14" t="s">
        <v>227</v>
      </c>
      <c r="B31" s="14">
        <v>43280754</v>
      </c>
      <c r="C31" s="14"/>
      <c r="D31" s="14">
        <v>32064659</v>
      </c>
      <c r="E31" s="14"/>
      <c r="F31" s="14">
        <f t="shared" si="1"/>
        <v>75345413</v>
      </c>
      <c r="G31" s="14"/>
      <c r="H31" s="14">
        <v>68784265</v>
      </c>
      <c r="I31" s="14"/>
      <c r="J31" s="14"/>
    </row>
    <row r="32" spans="1:10">
      <c r="A32" s="14" t="s">
        <v>228</v>
      </c>
      <c r="B32" s="14">
        <v>15567032</v>
      </c>
      <c r="C32" s="14"/>
      <c r="D32" s="14">
        <v>181715</v>
      </c>
      <c r="E32" s="14"/>
      <c r="F32" s="14">
        <f t="shared" si="1"/>
        <v>15748747</v>
      </c>
      <c r="G32" s="14"/>
      <c r="H32" s="14">
        <v>14097606</v>
      </c>
      <c r="I32" s="14"/>
      <c r="J32" s="14"/>
    </row>
    <row r="33" spans="1:10">
      <c r="A33" s="14" t="s">
        <v>229</v>
      </c>
      <c r="B33" s="14">
        <v>29915559</v>
      </c>
      <c r="C33" s="14"/>
      <c r="D33" s="14">
        <v>99895</v>
      </c>
      <c r="E33" s="14"/>
      <c r="F33" s="14">
        <f t="shared" si="1"/>
        <v>30015454</v>
      </c>
      <c r="G33" s="14"/>
      <c r="H33" s="14">
        <v>27614878</v>
      </c>
      <c r="I33" s="14"/>
      <c r="J33" s="14"/>
    </row>
    <row r="34" spans="1:10">
      <c r="A34" s="14" t="s">
        <v>230</v>
      </c>
      <c r="B34" s="14">
        <v>32849467</v>
      </c>
      <c r="C34" s="14"/>
      <c r="D34" s="14">
        <v>6749</v>
      </c>
      <c r="E34" s="14"/>
      <c r="F34" s="14">
        <f t="shared" si="1"/>
        <v>32856216</v>
      </c>
      <c r="G34" s="14"/>
      <c r="H34" s="14">
        <v>31046684</v>
      </c>
      <c r="I34" s="14"/>
      <c r="J34" s="14"/>
    </row>
    <row r="35" spans="1:10">
      <c r="A35" s="14" t="s">
        <v>231</v>
      </c>
      <c r="B35" s="18">
        <v>20712495</v>
      </c>
      <c r="C35" s="14"/>
      <c r="D35" s="18">
        <v>32357726</v>
      </c>
      <c r="E35" s="14"/>
      <c r="F35" s="18">
        <f t="shared" si="1"/>
        <v>53070221</v>
      </c>
      <c r="G35" s="14"/>
      <c r="H35" s="18">
        <v>46499244.68</v>
      </c>
      <c r="I35" s="14"/>
      <c r="J35" s="14"/>
    </row>
    <row r="36" spans="1:10">
      <c r="A36" s="14"/>
      <c r="B36" s="37"/>
      <c r="C36" s="37"/>
      <c r="D36" s="37"/>
      <c r="E36" s="37"/>
      <c r="F36" s="37"/>
      <c r="G36" s="37"/>
      <c r="H36" s="37"/>
      <c r="I36" s="14"/>
      <c r="J36" s="14"/>
    </row>
    <row r="37" spans="1:10">
      <c r="A37" s="114" t="s">
        <v>232</v>
      </c>
      <c r="B37" s="18">
        <f>SUM(B28:B36)</f>
        <v>322715606</v>
      </c>
      <c r="C37" s="14"/>
      <c r="D37" s="18">
        <f>SUM(D28:D36)</f>
        <v>133987617</v>
      </c>
      <c r="E37" s="14"/>
      <c r="F37" s="18">
        <f>SUM(F28:F36)</f>
        <v>456703223</v>
      </c>
      <c r="G37" s="14"/>
      <c r="H37" s="18">
        <f>SUM(H28:H36)</f>
        <v>428964906.68000001</v>
      </c>
      <c r="I37" s="14"/>
      <c r="J37" s="14"/>
    </row>
    <row r="38" spans="1:10">
      <c r="A38" s="14"/>
      <c r="B38" s="37"/>
      <c r="C38" s="37"/>
      <c r="D38" s="37"/>
      <c r="E38" s="37"/>
      <c r="F38" s="37"/>
      <c r="G38" s="37"/>
      <c r="H38" s="37"/>
      <c r="I38" s="14"/>
      <c r="J38" s="14"/>
    </row>
    <row r="39" spans="1:10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>
      <c r="A40" s="14"/>
      <c r="B40" s="14"/>
      <c r="C40" s="14"/>
      <c r="D40" s="14" t="s">
        <v>233</v>
      </c>
      <c r="E40" s="14"/>
      <c r="F40" s="14"/>
      <c r="G40" s="14"/>
      <c r="H40" s="14"/>
      <c r="I40" s="14"/>
      <c r="J40" s="14"/>
    </row>
    <row r="41" spans="1:10">
      <c r="A41" s="114" t="s">
        <v>234</v>
      </c>
      <c r="B41" s="14"/>
      <c r="C41" s="14"/>
      <c r="D41" s="14"/>
      <c r="E41" s="14"/>
      <c r="F41" s="14"/>
      <c r="G41" s="14"/>
      <c r="H41" s="14"/>
      <c r="I41" s="14"/>
      <c r="J41" s="14"/>
    </row>
    <row r="42" spans="1:10">
      <c r="A42" s="14" t="s">
        <v>235</v>
      </c>
      <c r="B42" s="18">
        <v>1000000</v>
      </c>
      <c r="C42" s="14"/>
      <c r="D42" s="18"/>
      <c r="E42" s="14"/>
      <c r="F42" s="18">
        <f>B42+D42</f>
        <v>1000000</v>
      </c>
      <c r="G42" s="14"/>
      <c r="H42" s="18">
        <v>968000</v>
      </c>
      <c r="I42" s="14"/>
      <c r="J42" s="14"/>
    </row>
    <row r="43" spans="1:10">
      <c r="A43" s="14"/>
      <c r="B43" s="37"/>
      <c r="C43" s="37"/>
      <c r="D43" s="37"/>
      <c r="E43" s="37"/>
      <c r="F43" s="37"/>
      <c r="G43" s="37"/>
      <c r="H43" s="37"/>
      <c r="I43" s="14"/>
      <c r="J43" s="14"/>
    </row>
    <row r="44" spans="1:10">
      <c r="A44" s="114" t="s">
        <v>236</v>
      </c>
      <c r="B44" s="18">
        <f>SUM(B37:B43)</f>
        <v>323715606</v>
      </c>
      <c r="C44" s="14"/>
      <c r="D44" s="18">
        <f>SUM(D37:D43)</f>
        <v>133987617</v>
      </c>
      <c r="E44" s="14"/>
      <c r="F44" s="18">
        <f>F37+F42</f>
        <v>457703223</v>
      </c>
      <c r="G44" s="14"/>
      <c r="H44" s="18">
        <f>SUM(H36:H42)</f>
        <v>429932906.68000001</v>
      </c>
      <c r="I44" s="14"/>
      <c r="J44" s="14"/>
    </row>
    <row r="45" spans="1:10">
      <c r="A45" s="14"/>
      <c r="B45" s="37"/>
      <c r="C45" s="37"/>
      <c r="D45" s="37"/>
      <c r="E45" s="37"/>
      <c r="F45" s="37"/>
      <c r="G45" s="37"/>
      <c r="H45" s="37"/>
      <c r="I45" s="14"/>
      <c r="J45" s="14"/>
    </row>
    <row r="46" spans="1:10">
      <c r="A46" s="14"/>
      <c r="B46" s="14"/>
      <c r="C46" s="14"/>
      <c r="D46" s="14"/>
      <c r="E46" s="14"/>
      <c r="F46" s="14"/>
      <c r="G46" s="14"/>
      <c r="H46" s="14"/>
      <c r="I46" s="14"/>
      <c r="J46" s="14"/>
    </row>
    <row r="47" spans="1:10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 spans="1:10">
      <c r="A48" s="114" t="s">
        <v>237</v>
      </c>
      <c r="B48" s="14"/>
      <c r="C48" s="14"/>
      <c r="D48" s="14"/>
      <c r="E48" s="14"/>
      <c r="F48" s="14"/>
      <c r="G48" s="14"/>
      <c r="H48" s="14"/>
      <c r="I48" s="14"/>
      <c r="J48" s="14"/>
    </row>
    <row r="49" spans="1:10">
      <c r="A49" s="14" t="s">
        <v>238</v>
      </c>
      <c r="B49" s="14">
        <v>74029534</v>
      </c>
      <c r="C49" s="14"/>
      <c r="D49" s="14">
        <v>1279623</v>
      </c>
      <c r="E49" s="14"/>
      <c r="F49" s="14">
        <f>B49+D49</f>
        <v>75309157</v>
      </c>
      <c r="G49" s="14"/>
      <c r="H49" s="14">
        <v>61056902</v>
      </c>
      <c r="I49" s="14"/>
      <c r="J49" s="14"/>
    </row>
    <row r="50" spans="1:10">
      <c r="A50" s="14" t="s">
        <v>239</v>
      </c>
      <c r="B50" s="18">
        <v>2536776</v>
      </c>
      <c r="C50" s="14"/>
      <c r="D50" s="18"/>
      <c r="E50" s="14"/>
      <c r="F50" s="18">
        <f>B50+D50</f>
        <v>2536776</v>
      </c>
      <c r="G50" s="14"/>
      <c r="H50" s="18">
        <v>1680325</v>
      </c>
      <c r="I50" s="14"/>
      <c r="J50" s="14"/>
    </row>
    <row r="51" spans="1:10">
      <c r="A51" s="14"/>
      <c r="B51" s="37"/>
      <c r="C51" s="37"/>
      <c r="D51" s="37"/>
      <c r="E51" s="37"/>
      <c r="F51" s="37"/>
      <c r="G51" s="37"/>
      <c r="H51" s="37"/>
      <c r="I51" s="14"/>
      <c r="J51" s="14"/>
    </row>
    <row r="52" spans="1:10">
      <c r="A52" s="114" t="s">
        <v>240</v>
      </c>
      <c r="B52" s="18">
        <f>SUM(B49:B51)</f>
        <v>76566310</v>
      </c>
      <c r="C52" s="14"/>
      <c r="D52" s="18">
        <f>SUM(D49:D51)</f>
        <v>1279623</v>
      </c>
      <c r="E52" s="14"/>
      <c r="F52" s="18">
        <f>SUM(F49:F50)</f>
        <v>77845933</v>
      </c>
      <c r="G52" s="14"/>
      <c r="H52" s="18">
        <f>SUM(H49:H51)</f>
        <v>62737227</v>
      </c>
      <c r="I52" s="14"/>
      <c r="J52" s="14"/>
    </row>
    <row r="53" spans="1:10">
      <c r="A53" s="114"/>
      <c r="B53" s="37"/>
      <c r="C53" s="37"/>
      <c r="D53" s="37"/>
      <c r="E53" s="37"/>
      <c r="F53" s="37"/>
      <c r="G53" s="37"/>
      <c r="H53" s="37"/>
      <c r="I53" s="14"/>
      <c r="J53" s="14"/>
    </row>
    <row r="54" spans="1:10">
      <c r="A54" s="114" t="s">
        <v>241</v>
      </c>
      <c r="B54" s="18">
        <f>B44+B52</f>
        <v>400281916</v>
      </c>
      <c r="C54" s="14"/>
      <c r="D54" s="18">
        <f>D44+D52</f>
        <v>135267240</v>
      </c>
      <c r="E54" s="14"/>
      <c r="F54" s="18">
        <f>F44+F52</f>
        <v>535549156</v>
      </c>
      <c r="G54" s="14"/>
      <c r="H54" s="18">
        <f>+H52+H44</f>
        <v>492670133.68000001</v>
      </c>
      <c r="I54" s="14"/>
      <c r="J54" s="14"/>
    </row>
    <row r="55" spans="1:10">
      <c r="A55" s="14"/>
      <c r="B55" s="37"/>
      <c r="C55" s="37"/>
      <c r="D55" s="37"/>
      <c r="E55" s="37"/>
      <c r="F55" s="37"/>
      <c r="G55" s="37"/>
      <c r="H55" s="37"/>
      <c r="I55" s="14"/>
      <c r="J55" s="14"/>
    </row>
    <row r="56" spans="1:10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>
      <c r="A58" s="114" t="s">
        <v>72</v>
      </c>
      <c r="B58" s="14"/>
      <c r="C58" s="14"/>
      <c r="D58" s="14"/>
      <c r="E58" s="14"/>
      <c r="F58" s="14"/>
      <c r="G58" s="14"/>
      <c r="H58" s="14"/>
      <c r="I58" s="14"/>
      <c r="J58" s="14"/>
    </row>
    <row r="59" spans="1:10">
      <c r="A59" s="14" t="s">
        <v>242</v>
      </c>
      <c r="B59" s="14"/>
      <c r="C59" s="14"/>
      <c r="D59" s="14">
        <v>305110</v>
      </c>
      <c r="E59" s="14"/>
      <c r="F59" s="14">
        <f>B59+D59</f>
        <v>305110</v>
      </c>
      <c r="G59" s="14"/>
      <c r="H59" s="14">
        <v>3852445</v>
      </c>
      <c r="I59" s="14"/>
      <c r="J59" s="14"/>
    </row>
    <row r="60" spans="1:10">
      <c r="A60" s="14" t="s">
        <v>243</v>
      </c>
      <c r="B60" s="14">
        <v>-2786126</v>
      </c>
      <c r="D60" s="14">
        <v>-300971.82</v>
      </c>
      <c r="F60" s="14">
        <f>B60+D60</f>
        <v>-3087097.82</v>
      </c>
      <c r="H60" s="14">
        <v>-1644100</v>
      </c>
    </row>
    <row r="61" spans="1:10">
      <c r="B61" s="18"/>
      <c r="D61" s="12"/>
      <c r="F61" s="12"/>
      <c r="H61" s="12"/>
    </row>
    <row r="62" spans="1:10">
      <c r="A62" s="14"/>
      <c r="B62" s="37"/>
      <c r="C62" s="37"/>
      <c r="D62" s="37"/>
      <c r="E62" s="37"/>
      <c r="F62" s="37"/>
      <c r="G62" s="37"/>
      <c r="H62" s="37"/>
      <c r="I62" s="14"/>
      <c r="J62" s="14"/>
    </row>
    <row r="63" spans="1:10" ht="13.8" thickBot="1">
      <c r="A63" s="114" t="s">
        <v>244</v>
      </c>
      <c r="B63" s="38">
        <f>B21-B54+(SUM(B58:B62))</f>
        <v>2320173</v>
      </c>
      <c r="C63" s="14"/>
      <c r="D63" s="38">
        <f>D21-D54+(SUM(D58:D62))</f>
        <v>4138.179999999993</v>
      </c>
      <c r="E63" s="14"/>
      <c r="F63" s="38">
        <f>F21-F54+(SUM(F58:F62))</f>
        <v>2324311.1800000002</v>
      </c>
      <c r="G63" s="14"/>
      <c r="H63" s="38">
        <f>H21-H54+(SUM(H58:H62))</f>
        <v>11495754.319999993</v>
      </c>
      <c r="I63" s="14"/>
      <c r="J63" s="14"/>
    </row>
    <row r="64" spans="1:10" ht="12.75" customHeight="1" thickTop="1">
      <c r="A64" s="14"/>
      <c r="B64" s="37"/>
      <c r="C64" s="37"/>
      <c r="D64" s="37"/>
      <c r="E64" s="37"/>
      <c r="F64" s="37"/>
      <c r="G64" s="37"/>
      <c r="H64" s="37"/>
      <c r="I64" s="14"/>
      <c r="J64" s="14"/>
    </row>
    <row r="65" spans="1:10">
      <c r="A65" s="14"/>
      <c r="B65" s="14"/>
      <c r="C65" s="14"/>
      <c r="D65" s="14"/>
      <c r="E65" s="14"/>
      <c r="F65" s="14"/>
      <c r="G65" s="14"/>
      <c r="H65" s="14"/>
      <c r="I65" s="14"/>
      <c r="J65" s="14"/>
    </row>
    <row r="66" spans="1:10">
      <c r="A66" s="14"/>
      <c r="B66" s="14"/>
      <c r="C66" s="14"/>
      <c r="D66" s="14"/>
      <c r="E66" s="14"/>
      <c r="F66" s="14"/>
      <c r="G66" s="14"/>
      <c r="H66" s="14"/>
      <c r="I66" s="14"/>
      <c r="J66" s="14"/>
    </row>
    <row r="67" spans="1:10">
      <c r="A67" s="14"/>
      <c r="B67" s="14"/>
      <c r="C67" s="14"/>
      <c r="D67" s="14"/>
      <c r="E67" s="14"/>
      <c r="F67" s="14"/>
      <c r="G67" s="14"/>
      <c r="H67" s="14"/>
      <c r="I67" s="14"/>
      <c r="J67" s="14"/>
    </row>
    <row r="68" spans="1:10">
      <c r="A68" s="14"/>
      <c r="B68" s="14"/>
      <c r="C68" s="14"/>
      <c r="D68" s="14"/>
      <c r="E68" s="14"/>
      <c r="F68" s="14"/>
      <c r="G68" s="14"/>
      <c r="H68" s="14"/>
      <c r="I68" s="14"/>
      <c r="J68" s="14"/>
    </row>
    <row r="69" spans="1:10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0" spans="1:10">
      <c r="A70" s="14"/>
      <c r="B70" s="14"/>
      <c r="C70" s="14"/>
      <c r="D70" s="14"/>
      <c r="E70" s="14"/>
      <c r="F70" s="14"/>
      <c r="G70" s="14"/>
      <c r="H70" s="14"/>
      <c r="I70" s="14"/>
      <c r="J70" s="14"/>
    </row>
    <row r="71" spans="1:10">
      <c r="A71" s="14" t="s">
        <v>245</v>
      </c>
      <c r="B71" s="14"/>
      <c r="C71" s="14"/>
      <c r="D71" s="14"/>
      <c r="E71" s="14"/>
      <c r="F71" s="14"/>
      <c r="G71" s="14"/>
      <c r="H71" s="14"/>
      <c r="I71" s="14"/>
      <c r="J71" s="14"/>
    </row>
    <row r="72" spans="1:10">
      <c r="A72" s="14"/>
      <c r="B72" s="14"/>
      <c r="C72" s="14"/>
      <c r="D72" s="14"/>
      <c r="E72" s="14"/>
      <c r="F72" s="14"/>
      <c r="G72" s="14"/>
      <c r="H72" s="14"/>
      <c r="I72" s="14"/>
      <c r="J72" s="14"/>
    </row>
    <row r="73" spans="1:10">
      <c r="A73" s="14" t="s">
        <v>246</v>
      </c>
      <c r="B73" s="14">
        <v>35808394</v>
      </c>
      <c r="C73" s="14"/>
      <c r="D73" s="14">
        <v>28975017</v>
      </c>
      <c r="E73" s="14"/>
      <c r="F73" s="14"/>
      <c r="G73" s="14"/>
      <c r="H73" s="14"/>
      <c r="I73" s="14"/>
      <c r="J73" s="14"/>
    </row>
    <row r="74" spans="1:10">
      <c r="A74" s="14"/>
      <c r="B74" s="14"/>
      <c r="C74" s="14"/>
      <c r="D74" s="14"/>
      <c r="E74" s="14"/>
      <c r="F74" s="14"/>
      <c r="G74" s="14"/>
      <c r="H74" s="14"/>
      <c r="I74" s="14"/>
      <c r="J74" s="14"/>
    </row>
    <row r="75" spans="1:10">
      <c r="A75" s="14" t="s">
        <v>247</v>
      </c>
      <c r="B75" s="18">
        <f>B63</f>
        <v>2320173</v>
      </c>
      <c r="C75" s="14"/>
      <c r="D75" s="18">
        <f>D63</f>
        <v>4138.179999999993</v>
      </c>
      <c r="E75" s="14"/>
      <c r="F75" s="14"/>
      <c r="G75" s="14"/>
      <c r="H75" s="14"/>
      <c r="I75" s="14"/>
      <c r="J75" s="14"/>
    </row>
    <row r="76" spans="1:10">
      <c r="A76" s="14"/>
      <c r="B76" s="14"/>
      <c r="C76" s="14"/>
      <c r="D76" s="14"/>
      <c r="E76" s="14"/>
      <c r="F76" s="14"/>
      <c r="G76" s="14"/>
      <c r="H76" s="14"/>
      <c r="I76" s="14"/>
      <c r="J76" s="14"/>
    </row>
    <row r="77" spans="1:10" ht="13.8" thickBot="1">
      <c r="A77" s="14" t="s">
        <v>248</v>
      </c>
      <c r="B77" s="38">
        <f>SUM(B71:B75)</f>
        <v>38128567</v>
      </c>
      <c r="C77" s="14"/>
      <c r="D77" s="38">
        <f>SUM(D71:D75)</f>
        <v>28979155.18</v>
      </c>
      <c r="E77" s="14"/>
      <c r="F77" s="14"/>
      <c r="G77" s="14"/>
      <c r="H77" s="14"/>
      <c r="I77" s="14"/>
      <c r="J77" s="14"/>
    </row>
    <row r="78" spans="1:10" s="21" customFormat="1" ht="13.8" thickTop="1">
      <c r="A78" s="20"/>
      <c r="B78" s="24"/>
      <c r="C78" s="20"/>
      <c r="D78" s="24"/>
      <c r="E78" s="20"/>
      <c r="F78" s="20"/>
      <c r="G78" s="20"/>
      <c r="H78" s="20"/>
      <c r="I78" s="20"/>
      <c r="J78" s="20"/>
    </row>
    <row r="79" spans="1:10">
      <c r="D79" s="39"/>
    </row>
  </sheetData>
  <pageMargins left="0.5" right="0.5" top="0.5" bottom="0.55000000000000004" header="0.5" footer="0.5"/>
  <pageSetup scale="69" orientation="landscape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50"/>
  <sheetViews>
    <sheetView showGridLines="0" zoomScale="65" workbookViewId="0"/>
  </sheetViews>
  <sheetFormatPr defaultRowHeight="12.75" customHeight="1"/>
  <cols>
    <col min="1" max="1" width="48" style="42" customWidth="1"/>
    <col min="2" max="3" width="15.6640625" style="42" customWidth="1"/>
    <col min="4" max="4" width="3.5546875" style="42" customWidth="1"/>
    <col min="5" max="8" width="15.6640625" style="42" customWidth="1"/>
    <col min="9" max="9" width="8.88671875" style="42" customWidth="1"/>
    <col min="10" max="10" width="8.88671875" style="43" customWidth="1"/>
    <col min="11" max="11" width="8.6640625" style="42" customWidth="1"/>
    <col min="12" max="16384" width="8.88671875" style="42"/>
  </cols>
  <sheetData>
    <row r="1" spans="1:43" ht="12.75" customHeight="1">
      <c r="A1" s="40" t="s">
        <v>249</v>
      </c>
      <c r="B1" s="41"/>
      <c r="C1" s="41"/>
      <c r="D1" s="41"/>
      <c r="E1" s="41"/>
      <c r="F1" s="41"/>
      <c r="G1" s="41"/>
      <c r="H1" s="41"/>
    </row>
    <row r="2" spans="1:43" ht="12.75" customHeight="1">
      <c r="A2" s="145"/>
      <c r="B2" s="146"/>
      <c r="C2" s="146"/>
      <c r="D2" s="146"/>
      <c r="E2" s="146"/>
      <c r="F2" s="146"/>
      <c r="G2" s="146"/>
      <c r="H2" s="146"/>
    </row>
    <row r="3" spans="1:43" customFormat="1" ht="13.2">
      <c r="A3" s="109" t="s">
        <v>289</v>
      </c>
    </row>
    <row r="4" spans="1:43" ht="12.75" customHeight="1">
      <c r="A4" s="44" t="s">
        <v>291</v>
      </c>
      <c r="B4" s="1"/>
      <c r="C4" s="1"/>
      <c r="D4" s="45"/>
      <c r="E4" s="46"/>
      <c r="F4" s="47"/>
      <c r="G4" s="48"/>
      <c r="H4" s="48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</row>
    <row r="5" spans="1:43" ht="12.75" customHeight="1">
      <c r="A5" s="144" t="s">
        <v>292</v>
      </c>
      <c r="B5" s="1"/>
      <c r="C5" s="1"/>
      <c r="D5" s="45"/>
      <c r="E5" s="49"/>
      <c r="F5" s="1"/>
      <c r="G5" s="48"/>
      <c r="H5" s="48"/>
      <c r="I5" s="1"/>
      <c r="J5" s="2"/>
      <c r="K5" s="1"/>
      <c r="L5" s="1"/>
      <c r="M5" s="1"/>
      <c r="N5" s="1"/>
      <c r="O5" s="1"/>
      <c r="P5" s="1"/>
      <c r="Q5" s="1"/>
      <c r="R5" s="1"/>
      <c r="S5" s="1"/>
      <c r="T5" s="1"/>
    </row>
    <row r="6" spans="1:43" ht="12.75" customHeight="1">
      <c r="A6" s="50"/>
      <c r="B6" s="51" t="s">
        <v>75</v>
      </c>
      <c r="C6" s="52" t="s">
        <v>71</v>
      </c>
      <c r="D6" s="1"/>
      <c r="E6" s="53"/>
      <c r="F6" s="1"/>
      <c r="G6" s="48"/>
      <c r="H6" s="48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T6" s="1"/>
    </row>
    <row r="7" spans="1:43" s="53" customFormat="1" ht="12.75" customHeight="1">
      <c r="B7" s="51" t="s">
        <v>76</v>
      </c>
      <c r="C7" s="51" t="s">
        <v>250</v>
      </c>
      <c r="D7" s="54"/>
      <c r="E7" s="55" t="s">
        <v>251</v>
      </c>
      <c r="F7" s="56"/>
      <c r="G7" s="55"/>
      <c r="H7" s="55"/>
      <c r="J7" s="57"/>
    </row>
    <row r="8" spans="1:43" s="53" customFormat="1" ht="18" customHeight="1">
      <c r="B8" s="51"/>
      <c r="C8" s="51"/>
      <c r="D8" s="54"/>
      <c r="E8" s="58" t="s">
        <v>73</v>
      </c>
      <c r="F8" s="59" t="s">
        <v>74</v>
      </c>
      <c r="G8" s="58" t="s">
        <v>252</v>
      </c>
      <c r="H8" s="58" t="s">
        <v>253</v>
      </c>
      <c r="J8" s="57"/>
    </row>
    <row r="9" spans="1:43" s="60" customFormat="1" ht="18" customHeight="1">
      <c r="B9" s="61"/>
      <c r="C9" s="61"/>
      <c r="E9" s="62" t="s">
        <v>254</v>
      </c>
      <c r="F9" s="62" t="s">
        <v>255</v>
      </c>
      <c r="G9" s="63" t="s">
        <v>77</v>
      </c>
      <c r="H9" s="64" t="s">
        <v>36</v>
      </c>
      <c r="I9" s="63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</row>
    <row r="10" spans="1:43" ht="12.75" customHeight="1">
      <c r="A10" s="67" t="s">
        <v>256</v>
      </c>
      <c r="B10" s="68"/>
      <c r="C10" s="68"/>
      <c r="D10" s="68"/>
      <c r="E10" s="68"/>
      <c r="F10" s="68"/>
      <c r="G10" s="68"/>
      <c r="H10" s="68"/>
      <c r="I10" s="48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>
      <c r="A11" s="69"/>
      <c r="B11" s="70"/>
      <c r="C11" s="70"/>
      <c r="D11" s="70"/>
      <c r="E11" s="70"/>
      <c r="F11" s="70"/>
      <c r="G11" s="70"/>
      <c r="H11" s="70"/>
      <c r="I11" s="48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>
      <c r="A12" s="7" t="s">
        <v>80</v>
      </c>
      <c r="B12" s="4">
        <v>20575917</v>
      </c>
      <c r="C12" s="4">
        <v>20575917</v>
      </c>
      <c r="D12" s="4"/>
      <c r="E12" s="4">
        <v>19304208</v>
      </c>
      <c r="F12" s="4">
        <v>1271709</v>
      </c>
      <c r="G12" s="4"/>
      <c r="H12" s="4"/>
      <c r="I12" s="4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43" ht="12.75" customHeight="1">
      <c r="A13" s="7" t="s">
        <v>84</v>
      </c>
      <c r="B13" s="4">
        <v>1586346</v>
      </c>
      <c r="C13" s="4">
        <v>1586346</v>
      </c>
      <c r="D13" s="4"/>
      <c r="E13" s="4"/>
      <c r="F13" s="4"/>
      <c r="G13" s="4"/>
      <c r="H13" s="4">
        <v>1586346</v>
      </c>
      <c r="I13" s="4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43" ht="12.75" customHeight="1">
      <c r="A14" s="7" t="s">
        <v>85</v>
      </c>
      <c r="B14" s="4">
        <v>4949232</v>
      </c>
      <c r="C14" s="4">
        <v>4949232</v>
      </c>
      <c r="D14" s="4"/>
      <c r="E14" s="4">
        <v>4949232</v>
      </c>
      <c r="F14" s="4"/>
      <c r="G14" s="4"/>
      <c r="H14" s="4"/>
      <c r="I14" s="4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43" ht="12.75" customHeight="1">
      <c r="A15" s="7" t="s">
        <v>87</v>
      </c>
      <c r="B15" s="4">
        <v>11486214</v>
      </c>
      <c r="C15" s="4">
        <v>11486214</v>
      </c>
      <c r="D15" s="4"/>
      <c r="E15" s="4">
        <v>11247789</v>
      </c>
      <c r="F15" s="4">
        <v>238425</v>
      </c>
      <c r="G15" s="4"/>
      <c r="H15" s="4"/>
      <c r="I15" s="4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43" ht="12.75" customHeight="1">
      <c r="A16" s="7" t="s">
        <v>123</v>
      </c>
      <c r="B16" s="4">
        <v>3600000</v>
      </c>
      <c r="C16" s="4">
        <v>3600000</v>
      </c>
      <c r="D16" s="4"/>
      <c r="E16" s="4">
        <v>3600000</v>
      </c>
      <c r="F16" s="4"/>
      <c r="G16" s="4"/>
      <c r="H16" s="4"/>
      <c r="I16" s="4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>
      <c r="A17" s="7" t="s">
        <v>257</v>
      </c>
      <c r="B17" s="4">
        <v>37856620</v>
      </c>
      <c r="C17" s="4">
        <v>37856620</v>
      </c>
      <c r="D17" s="4"/>
      <c r="E17" s="4"/>
      <c r="F17" s="4"/>
      <c r="G17" s="4"/>
      <c r="H17" s="4">
        <v>37856620</v>
      </c>
      <c r="I17" s="4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>
      <c r="A18" s="7" t="s">
        <v>91</v>
      </c>
      <c r="B18" s="4">
        <v>23568802</v>
      </c>
      <c r="C18" s="4">
        <v>23568802</v>
      </c>
      <c r="D18" s="4"/>
      <c r="E18" s="4">
        <v>23568802</v>
      </c>
      <c r="F18" s="4"/>
      <c r="G18" s="4"/>
      <c r="H18" s="4"/>
      <c r="I18" s="4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>
      <c r="A19" s="7" t="s">
        <v>92</v>
      </c>
      <c r="B19" s="71">
        <v>4684449</v>
      </c>
      <c r="C19" s="71">
        <v>4684449</v>
      </c>
      <c r="D19" s="71"/>
      <c r="E19" s="71">
        <v>4684449</v>
      </c>
      <c r="F19" s="71"/>
      <c r="G19" s="71"/>
      <c r="H19" s="71"/>
      <c r="I19" s="4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>
      <c r="A20" s="3"/>
      <c r="B20" s="9"/>
      <c r="C20" s="72"/>
      <c r="D20" s="9"/>
      <c r="E20" s="9"/>
      <c r="F20" s="9"/>
      <c r="G20" s="9"/>
      <c r="H20" s="9"/>
      <c r="I20" s="4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customHeight="1">
      <c r="A21" s="73" t="s">
        <v>78</v>
      </c>
      <c r="B21" s="4">
        <f>SUM(B11:B19)</f>
        <v>108307580</v>
      </c>
      <c r="C21" s="4">
        <f>SUM(C11:C19)</f>
        <v>108307580</v>
      </c>
      <c r="D21" s="4"/>
      <c r="E21" s="4">
        <f>SUM(E11:E19)</f>
        <v>67354480</v>
      </c>
      <c r="F21" s="4">
        <f>SUM(F11:F19)</f>
        <v>1510134</v>
      </c>
      <c r="G21" s="4">
        <f>SUM(G11:G19)</f>
        <v>0</v>
      </c>
      <c r="H21" s="4">
        <f>SUM(H11:H19)</f>
        <v>39442966</v>
      </c>
      <c r="I21" s="4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customHeight="1">
      <c r="A22" s="3"/>
      <c r="B22" s="4"/>
      <c r="C22" s="74"/>
      <c r="D22" s="4"/>
      <c r="E22" s="4"/>
      <c r="F22" s="4"/>
      <c r="G22" s="4"/>
      <c r="H22" s="4"/>
      <c r="I22" s="4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6" customHeight="1">
      <c r="A23" s="67" t="s">
        <v>79</v>
      </c>
      <c r="B23" s="71"/>
      <c r="C23" s="71"/>
      <c r="D23" s="71"/>
      <c r="E23" s="71"/>
      <c r="F23" s="71"/>
      <c r="G23" s="71"/>
      <c r="H23" s="71"/>
      <c r="I23" s="9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customHeight="1">
      <c r="A24" s="7"/>
      <c r="B24" s="6"/>
      <c r="C24" s="6"/>
      <c r="D24" s="6"/>
      <c r="E24" s="4"/>
      <c r="F24" s="4"/>
      <c r="G24" s="4"/>
      <c r="H24" s="4"/>
      <c r="I24" s="6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customHeight="1">
      <c r="A25" s="3" t="s">
        <v>81</v>
      </c>
      <c r="B25" s="6">
        <v>23771300</v>
      </c>
      <c r="C25" s="6">
        <v>8292000</v>
      </c>
      <c r="D25" s="6"/>
      <c r="E25" s="4">
        <v>17752000</v>
      </c>
      <c r="F25" s="4">
        <v>6019300</v>
      </c>
      <c r="G25" s="4"/>
      <c r="H25" s="4"/>
      <c r="I25" s="6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customHeight="1">
      <c r="A26" s="7" t="s">
        <v>258</v>
      </c>
      <c r="B26" s="6">
        <v>41574500</v>
      </c>
      <c r="C26" s="6">
        <v>31426284</v>
      </c>
      <c r="D26" s="6"/>
      <c r="E26" s="4">
        <v>30870175</v>
      </c>
      <c r="F26" s="4">
        <v>704325</v>
      </c>
      <c r="G26" s="4"/>
      <c r="H26" s="4">
        <v>10000000</v>
      </c>
      <c r="I26" s="6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customHeight="1">
      <c r="A27" s="7" t="s">
        <v>82</v>
      </c>
      <c r="B27" s="6">
        <v>3100000</v>
      </c>
      <c r="C27" s="6">
        <v>1514277</v>
      </c>
      <c r="D27" s="6"/>
      <c r="E27" s="4"/>
      <c r="F27" s="4">
        <v>3100000</v>
      </c>
      <c r="G27" s="4"/>
      <c r="H27" s="4"/>
      <c r="I27" s="6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customHeight="1">
      <c r="A28" s="10" t="s">
        <v>83</v>
      </c>
      <c r="B28" s="2">
        <v>11750000</v>
      </c>
      <c r="C28" s="6">
        <v>748136</v>
      </c>
      <c r="D28" s="5"/>
      <c r="E28" s="4">
        <v>11610000</v>
      </c>
      <c r="F28" s="4">
        <v>140000</v>
      </c>
      <c r="G28" s="4"/>
      <c r="H28" s="4"/>
      <c r="I28" s="6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customHeight="1">
      <c r="A29" s="75" t="s">
        <v>259</v>
      </c>
      <c r="B29" s="2">
        <v>23000000</v>
      </c>
      <c r="C29" s="6">
        <v>0</v>
      </c>
      <c r="D29" s="5"/>
      <c r="E29" s="4">
        <v>23000000</v>
      </c>
      <c r="F29" s="4"/>
      <c r="G29" s="4"/>
      <c r="H29" s="4"/>
      <c r="I29" s="6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customHeight="1">
      <c r="A30" s="7" t="s">
        <v>86</v>
      </c>
      <c r="B30" s="6">
        <v>19711000</v>
      </c>
      <c r="C30" s="6">
        <v>1386295</v>
      </c>
      <c r="D30" s="6"/>
      <c r="E30" s="4">
        <v>15000000</v>
      </c>
      <c r="F30" s="4">
        <v>4711000</v>
      </c>
      <c r="G30" s="4"/>
      <c r="H30" s="4"/>
      <c r="I30" s="6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customHeight="1">
      <c r="A31" s="7" t="s">
        <v>260</v>
      </c>
      <c r="B31" s="6">
        <v>49000000</v>
      </c>
      <c r="C31" s="6">
        <v>217790</v>
      </c>
      <c r="D31" s="6"/>
      <c r="E31" s="4">
        <v>38700000</v>
      </c>
      <c r="F31" s="4">
        <v>300000</v>
      </c>
      <c r="G31" s="4">
        <v>10000000</v>
      </c>
      <c r="H31" s="4"/>
      <c r="I31" s="6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customHeight="1">
      <c r="A32" s="7" t="s">
        <v>122</v>
      </c>
      <c r="B32" s="6">
        <v>5000000</v>
      </c>
      <c r="C32" s="6">
        <v>1567531</v>
      </c>
      <c r="D32" s="6"/>
      <c r="E32" s="4"/>
      <c r="F32" s="4"/>
      <c r="G32" s="4"/>
      <c r="H32" s="4">
        <v>5000000</v>
      </c>
      <c r="I32" s="6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customHeight="1">
      <c r="A33" s="3" t="s">
        <v>88</v>
      </c>
      <c r="B33" s="6">
        <v>12665000</v>
      </c>
      <c r="C33" s="6">
        <v>654909</v>
      </c>
      <c r="D33" s="6"/>
      <c r="E33" s="4">
        <v>12560000</v>
      </c>
      <c r="F33" s="4">
        <v>105000</v>
      </c>
      <c r="G33" s="4"/>
      <c r="H33" s="4"/>
      <c r="I33" s="6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customHeight="1">
      <c r="A34" s="3" t="s">
        <v>89</v>
      </c>
      <c r="B34" s="6">
        <v>12400000</v>
      </c>
      <c r="C34" s="6">
        <v>906691</v>
      </c>
      <c r="D34" s="6"/>
      <c r="E34" s="4">
        <v>6525000</v>
      </c>
      <c r="F34" s="4">
        <v>5875000</v>
      </c>
      <c r="G34" s="4"/>
      <c r="H34" s="4"/>
      <c r="I34" s="6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customHeight="1">
      <c r="A35" s="7" t="s">
        <v>261</v>
      </c>
      <c r="B35" s="6">
        <v>45250000</v>
      </c>
      <c r="C35" s="6">
        <v>0</v>
      </c>
      <c r="D35" s="6"/>
      <c r="E35" s="4">
        <v>45250000</v>
      </c>
      <c r="F35" s="4"/>
      <c r="G35" s="4"/>
      <c r="H35" s="4"/>
      <c r="I35" s="6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customHeight="1">
      <c r="A36" s="50" t="s">
        <v>90</v>
      </c>
      <c r="B36" s="6">
        <v>39061222</v>
      </c>
      <c r="C36" s="6">
        <v>27350230</v>
      </c>
      <c r="D36" s="6"/>
      <c r="E36" s="4">
        <v>39061222</v>
      </c>
      <c r="F36" s="4"/>
      <c r="G36" s="4"/>
      <c r="H36" s="4"/>
      <c r="I36" s="6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customHeight="1">
      <c r="A37" s="7" t="s">
        <v>262</v>
      </c>
      <c r="B37" s="6">
        <v>19050000</v>
      </c>
      <c r="C37" s="6">
        <v>1169730</v>
      </c>
      <c r="D37" s="6"/>
      <c r="E37" s="4">
        <v>16050000</v>
      </c>
      <c r="F37" s="4">
        <v>3000000</v>
      </c>
      <c r="G37" s="4"/>
      <c r="H37" s="4"/>
      <c r="I37" s="6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customHeight="1">
      <c r="A38" s="7" t="s">
        <v>263</v>
      </c>
      <c r="B38" s="6">
        <v>15556000</v>
      </c>
      <c r="C38" s="6">
        <v>0</v>
      </c>
      <c r="D38" s="6"/>
      <c r="E38" s="4">
        <v>15556000</v>
      </c>
      <c r="F38" s="4"/>
      <c r="G38" s="4"/>
      <c r="H38" s="4"/>
      <c r="I38" s="6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customHeight="1">
      <c r="A39" s="3" t="s">
        <v>264</v>
      </c>
      <c r="B39" s="68">
        <v>15300000</v>
      </c>
      <c r="C39" s="68">
        <v>12374332</v>
      </c>
      <c r="D39" s="68"/>
      <c r="E39" s="71">
        <v>5000000</v>
      </c>
      <c r="F39" s="71"/>
      <c r="G39" s="71"/>
      <c r="H39" s="71">
        <v>10300000</v>
      </c>
      <c r="I39" s="6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customHeight="1">
      <c r="A40" s="8"/>
      <c r="B40" s="5"/>
      <c r="C40" s="5"/>
      <c r="D40" s="5"/>
      <c r="E40" s="5"/>
      <c r="F40" s="5"/>
      <c r="G40" s="5"/>
      <c r="H40" s="5"/>
      <c r="I40" s="5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customHeight="1">
      <c r="A41" s="76" t="s">
        <v>93</v>
      </c>
      <c r="B41" s="5">
        <f>SUM(B24:B40)</f>
        <v>336189022</v>
      </c>
      <c r="C41" s="5">
        <f>SUM(C24:C40)</f>
        <v>87608205</v>
      </c>
      <c r="D41" s="5"/>
      <c r="E41" s="5">
        <f>SUM(E24:E40)</f>
        <v>276934397</v>
      </c>
      <c r="F41" s="5">
        <f>SUM(F24:F40)</f>
        <v>23954625</v>
      </c>
      <c r="G41" s="5">
        <f>SUM(G24:G40)</f>
        <v>10000000</v>
      </c>
      <c r="H41" s="5">
        <f>SUM(H24:H40)</f>
        <v>25300000</v>
      </c>
      <c r="I41" s="5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customHeight="1">
      <c r="A42" s="8"/>
      <c r="B42" s="5"/>
      <c r="C42" s="5"/>
      <c r="D42" s="5"/>
      <c r="E42" s="5"/>
      <c r="F42" s="5"/>
      <c r="G42" s="5"/>
      <c r="H42" s="5"/>
      <c r="I42" s="5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customHeight="1">
      <c r="A43" s="77"/>
      <c r="B43" s="6"/>
      <c r="C43" s="6"/>
      <c r="D43" s="6"/>
      <c r="E43" s="6"/>
      <c r="F43" s="6"/>
      <c r="G43" s="6"/>
      <c r="H43" s="6"/>
      <c r="I43" s="6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customHeight="1">
      <c r="A44" s="1"/>
      <c r="B44" s="6"/>
      <c r="C44" s="6"/>
      <c r="D44" s="6"/>
      <c r="E44" s="6"/>
      <c r="F44" s="6"/>
      <c r="G44" s="6"/>
      <c r="H44" s="6"/>
      <c r="I44" s="6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customHeight="1">
      <c r="A45" s="1"/>
      <c r="B45" s="6"/>
      <c r="C45" s="6"/>
      <c r="D45" s="6"/>
      <c r="E45" s="6"/>
      <c r="F45" s="6"/>
      <c r="G45" s="6"/>
      <c r="H45" s="6"/>
      <c r="I45" s="6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customHeight="1">
      <c r="A46" s="1"/>
      <c r="B46" s="6"/>
      <c r="C46" s="6"/>
      <c r="D46" s="6"/>
      <c r="E46" s="6"/>
      <c r="F46" s="6"/>
      <c r="G46" s="6"/>
      <c r="H46" s="6"/>
      <c r="I46" s="6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customHeight="1">
      <c r="A47" s="1"/>
      <c r="B47" s="6"/>
      <c r="C47" s="6"/>
      <c r="D47" s="6"/>
      <c r="E47" s="6"/>
      <c r="F47" s="6"/>
      <c r="G47" s="6"/>
      <c r="H47" s="6"/>
      <c r="I47" s="6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customHeight="1">
      <c r="A48" s="1"/>
      <c r="B48" s="6"/>
      <c r="C48" s="6"/>
      <c r="D48" s="6"/>
      <c r="E48" s="6"/>
      <c r="F48" s="6"/>
      <c r="G48" s="6"/>
      <c r="H48" s="6"/>
      <c r="I48" s="6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customHeight="1">
      <c r="A49" s="1"/>
      <c r="B49" s="6"/>
      <c r="C49" s="6"/>
      <c r="D49" s="6"/>
      <c r="E49" s="6"/>
      <c r="F49" s="6"/>
      <c r="G49" s="6"/>
      <c r="H49" s="6"/>
      <c r="I49" s="6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customHeight="1">
      <c r="A50" s="1"/>
      <c r="B50" s="6"/>
      <c r="C50" s="6"/>
      <c r="D50" s="6"/>
      <c r="E50" s="6"/>
      <c r="F50" s="6"/>
      <c r="G50" s="6"/>
      <c r="H50" s="6"/>
      <c r="I50" s="6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customHeight="1">
      <c r="A51" s="1"/>
      <c r="B51" s="6"/>
      <c r="C51" s="6"/>
      <c r="D51" s="6"/>
      <c r="E51" s="6"/>
      <c r="F51" s="6"/>
      <c r="G51" s="6"/>
      <c r="H51" s="6"/>
      <c r="I51" s="6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customHeight="1">
      <c r="A52" s="1"/>
      <c r="B52" s="6"/>
      <c r="C52" s="6"/>
      <c r="D52" s="6"/>
      <c r="E52" s="6"/>
      <c r="F52" s="6"/>
      <c r="G52" s="6"/>
      <c r="H52" s="6"/>
      <c r="I52" s="6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customHeight="1">
      <c r="A53" s="1"/>
      <c r="B53" s="6"/>
      <c r="C53" s="6"/>
      <c r="D53" s="6"/>
      <c r="E53" s="6"/>
      <c r="F53" s="6"/>
      <c r="G53" s="6"/>
      <c r="H53" s="6"/>
      <c r="I53" s="6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2.75" customHeight="1">
      <c r="A116" s="1"/>
      <c r="B116" s="78"/>
      <c r="C116" s="78"/>
      <c r="D116" s="78"/>
      <c r="E116" s="78"/>
      <c r="F116" s="78"/>
      <c r="G116" s="78"/>
      <c r="H116" s="78"/>
      <c r="I116" s="78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2.75" customHeight="1">
      <c r="A117" s="1"/>
      <c r="B117" s="78"/>
      <c r="C117" s="78"/>
      <c r="D117" s="78"/>
      <c r="E117" s="78"/>
      <c r="F117" s="78"/>
      <c r="G117" s="78"/>
      <c r="H117" s="78"/>
      <c r="I117" s="78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2.75" customHeight="1">
      <c r="A118" s="1"/>
      <c r="B118" s="78"/>
      <c r="C118" s="78"/>
      <c r="D118" s="78"/>
      <c r="E118" s="78"/>
      <c r="F118" s="78"/>
      <c r="G118" s="78"/>
      <c r="H118" s="78"/>
      <c r="I118" s="78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2.75" customHeight="1">
      <c r="A119" s="1"/>
      <c r="B119" s="78"/>
      <c r="C119" s="78"/>
      <c r="D119" s="78"/>
      <c r="E119" s="78"/>
      <c r="F119" s="78"/>
      <c r="G119" s="78"/>
      <c r="H119" s="78"/>
      <c r="I119" s="78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2.75" customHeight="1">
      <c r="A120" s="1"/>
      <c r="B120" s="78"/>
      <c r="C120" s="78"/>
      <c r="D120" s="78"/>
      <c r="E120" s="78"/>
      <c r="F120" s="78"/>
      <c r="G120" s="78"/>
      <c r="H120" s="78"/>
      <c r="I120" s="78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2.75" customHeight="1">
      <c r="A121" s="1"/>
      <c r="B121" s="78"/>
      <c r="C121" s="78"/>
      <c r="D121" s="78"/>
      <c r="E121" s="78"/>
      <c r="F121" s="78"/>
      <c r="G121" s="78"/>
      <c r="H121" s="78"/>
      <c r="I121" s="78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2.75" customHeight="1">
      <c r="A122" s="1"/>
      <c r="B122" s="78"/>
      <c r="C122" s="78"/>
      <c r="D122" s="78"/>
      <c r="E122" s="78"/>
      <c r="F122" s="78"/>
      <c r="G122" s="78"/>
      <c r="H122" s="78"/>
      <c r="I122" s="78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2.75" customHeight="1">
      <c r="A123" s="1"/>
      <c r="B123" s="78"/>
      <c r="C123" s="78"/>
      <c r="D123" s="78"/>
      <c r="E123" s="78"/>
      <c r="F123" s="78"/>
      <c r="G123" s="78"/>
      <c r="H123" s="78"/>
      <c r="I123" s="78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2.75" customHeight="1">
      <c r="A124" s="1"/>
      <c r="B124" s="78"/>
      <c r="C124" s="78"/>
      <c r="D124" s="78"/>
      <c r="E124" s="78"/>
      <c r="F124" s="78"/>
      <c r="G124" s="78"/>
      <c r="H124" s="78"/>
      <c r="I124" s="78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2.75" customHeight="1">
      <c r="A125" s="1"/>
      <c r="B125" s="78"/>
      <c r="C125" s="78"/>
      <c r="D125" s="78"/>
      <c r="E125" s="78"/>
      <c r="F125" s="78"/>
      <c r="G125" s="78"/>
      <c r="H125" s="78"/>
      <c r="I125" s="78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2.75" customHeight="1">
      <c r="A126" s="1"/>
      <c r="B126" s="78"/>
      <c r="C126" s="78"/>
      <c r="D126" s="78"/>
      <c r="E126" s="78"/>
      <c r="F126" s="78"/>
      <c r="G126" s="78"/>
      <c r="H126" s="78"/>
      <c r="I126" s="78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2.75" customHeight="1">
      <c r="A127" s="1"/>
      <c r="B127" s="78"/>
      <c r="C127" s="78"/>
      <c r="D127" s="78"/>
      <c r="E127" s="78"/>
      <c r="F127" s="78"/>
      <c r="G127" s="78"/>
      <c r="H127" s="78"/>
      <c r="I127" s="78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2.75" customHeight="1">
      <c r="A128" s="1"/>
      <c r="B128" s="78"/>
      <c r="C128" s="78"/>
      <c r="D128" s="78"/>
      <c r="E128" s="78"/>
      <c r="F128" s="78"/>
      <c r="G128" s="78"/>
      <c r="H128" s="78"/>
      <c r="I128" s="78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2.75" customHeight="1">
      <c r="A129" s="1"/>
      <c r="B129" s="78"/>
      <c r="C129" s="78"/>
      <c r="D129" s="78"/>
      <c r="E129" s="78"/>
      <c r="F129" s="78"/>
      <c r="G129" s="78"/>
      <c r="H129" s="78"/>
      <c r="I129" s="78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2.75" customHeight="1">
      <c r="A130" s="1"/>
      <c r="B130" s="78"/>
      <c r="C130" s="78"/>
      <c r="D130" s="78"/>
      <c r="E130" s="78"/>
      <c r="F130" s="78"/>
      <c r="G130" s="78"/>
      <c r="H130" s="78"/>
      <c r="I130" s="78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2.75" customHeight="1">
      <c r="A131" s="1"/>
      <c r="B131" s="78"/>
      <c r="C131" s="78"/>
      <c r="D131" s="78"/>
      <c r="E131" s="78"/>
      <c r="F131" s="78"/>
      <c r="G131" s="78"/>
      <c r="H131" s="78"/>
      <c r="I131" s="78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2.75" customHeight="1">
      <c r="A132" s="1"/>
      <c r="B132" s="78"/>
      <c r="C132" s="78"/>
      <c r="D132" s="78"/>
      <c r="E132" s="78"/>
      <c r="F132" s="78"/>
      <c r="G132" s="78"/>
      <c r="H132" s="78"/>
      <c r="I132" s="78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2.75" customHeight="1">
      <c r="A133" s="1"/>
      <c r="B133" s="78"/>
      <c r="C133" s="78"/>
      <c r="D133" s="78"/>
      <c r="E133" s="78"/>
      <c r="F133" s="78"/>
      <c r="G133" s="78"/>
      <c r="H133" s="78"/>
      <c r="I133" s="78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2.75" customHeight="1">
      <c r="A134" s="1"/>
      <c r="B134" s="78"/>
      <c r="C134" s="78"/>
      <c r="D134" s="78"/>
      <c r="E134" s="78"/>
      <c r="F134" s="78"/>
      <c r="G134" s="78"/>
      <c r="H134" s="78"/>
      <c r="I134" s="78"/>
      <c r="J134" s="2"/>
      <c r="K134" s="1"/>
      <c r="L134" s="1"/>
      <c r="M134" s="1"/>
      <c r="N134" s="1"/>
      <c r="O134" s="1"/>
      <c r="P134" s="1"/>
      <c r="Q134" s="1"/>
      <c r="R134" s="1"/>
      <c r="S134" s="1"/>
    </row>
    <row r="135" spans="1:20" ht="12.75" customHeight="1">
      <c r="A135" s="1"/>
      <c r="B135" s="78"/>
      <c r="C135" s="78"/>
      <c r="D135" s="78"/>
      <c r="E135" s="78"/>
      <c r="F135" s="78"/>
      <c r="G135" s="78"/>
      <c r="H135" s="78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</row>
    <row r="136" spans="1:20" ht="12.75" customHeight="1">
      <c r="A136" s="1"/>
      <c r="B136" s="78"/>
      <c r="C136" s="78"/>
      <c r="D136" s="78"/>
      <c r="E136" s="78"/>
      <c r="F136" s="78"/>
      <c r="G136" s="78"/>
      <c r="H136" s="78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</row>
    <row r="137" spans="1:20" ht="12.75" customHeight="1">
      <c r="A137" s="1"/>
      <c r="B137" s="78"/>
      <c r="C137" s="78"/>
      <c r="D137" s="78"/>
      <c r="E137" s="78"/>
      <c r="F137" s="78"/>
      <c r="G137" s="78"/>
      <c r="H137" s="78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</row>
    <row r="138" spans="1:20" ht="12.75" customHeight="1">
      <c r="A138" s="1"/>
      <c r="B138" s="78"/>
      <c r="C138" s="78"/>
      <c r="D138" s="78"/>
      <c r="E138" s="78"/>
      <c r="F138" s="78"/>
      <c r="G138" s="78"/>
      <c r="H138" s="78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</row>
    <row r="139" spans="1:20" ht="12.75" customHeight="1">
      <c r="A139" s="1"/>
      <c r="B139" s="78"/>
      <c r="C139" s="78"/>
      <c r="D139" s="78"/>
      <c r="E139" s="78"/>
      <c r="F139" s="78"/>
      <c r="G139" s="78"/>
      <c r="H139" s="78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</row>
    <row r="140" spans="1:20" ht="12.75" customHeight="1">
      <c r="A140" s="1"/>
      <c r="B140" s="78"/>
      <c r="C140" s="78"/>
      <c r="D140" s="78"/>
      <c r="E140" s="78"/>
      <c r="F140" s="78"/>
      <c r="G140" s="78"/>
      <c r="H140" s="78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</row>
    <row r="141" spans="1:20" ht="12.75" customHeight="1">
      <c r="A141" s="1"/>
      <c r="B141" s="78"/>
      <c r="C141" s="78"/>
      <c r="D141" s="78"/>
      <c r="E141" s="78"/>
      <c r="F141" s="78"/>
      <c r="G141" s="78"/>
      <c r="H141" s="78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</row>
    <row r="142" spans="1:20" ht="12.75" customHeight="1">
      <c r="A142" s="1"/>
      <c r="B142" s="78"/>
      <c r="C142" s="78"/>
      <c r="D142" s="78"/>
      <c r="E142" s="78"/>
      <c r="F142" s="78"/>
      <c r="G142" s="78"/>
      <c r="H142" s="78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</row>
    <row r="143" spans="1:20" ht="12.75" customHeight="1">
      <c r="A143" s="1"/>
      <c r="B143" s="78"/>
      <c r="C143" s="78"/>
      <c r="D143" s="78"/>
      <c r="E143" s="78"/>
      <c r="F143" s="78"/>
      <c r="G143" s="78"/>
      <c r="H143" s="78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</row>
    <row r="144" spans="1:20" ht="12.75" customHeight="1">
      <c r="A144" s="1"/>
      <c r="B144" s="78"/>
      <c r="C144" s="78"/>
      <c r="D144" s="78"/>
      <c r="E144" s="78"/>
      <c r="F144" s="78"/>
      <c r="G144" s="78"/>
      <c r="H144" s="78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2.75" customHeight="1">
      <c r="A145" s="1"/>
      <c r="B145" s="78"/>
      <c r="C145" s="78"/>
      <c r="D145" s="78"/>
      <c r="E145" s="78"/>
      <c r="F145" s="78"/>
      <c r="G145" s="78"/>
      <c r="H145" s="78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2.75" customHeight="1">
      <c r="A146" s="1"/>
      <c r="B146" s="78"/>
      <c r="C146" s="78"/>
      <c r="D146" s="78"/>
      <c r="E146" s="78"/>
      <c r="F146" s="78"/>
      <c r="G146" s="78"/>
      <c r="H146" s="78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2.75" customHeight="1">
      <c r="A147" s="1"/>
      <c r="B147" s="78"/>
      <c r="C147" s="78"/>
      <c r="D147" s="78"/>
      <c r="E147" s="78"/>
      <c r="F147" s="78"/>
      <c r="G147" s="78"/>
      <c r="H147" s="78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2.75" customHeight="1">
      <c r="A148" s="1"/>
      <c r="B148" s="78"/>
      <c r="C148" s="78"/>
      <c r="D148" s="78"/>
      <c r="E148" s="78"/>
      <c r="F148" s="78"/>
      <c r="G148" s="78"/>
      <c r="H148" s="78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2.75" customHeight="1">
      <c r="A149" s="1"/>
      <c r="B149" s="78"/>
      <c r="C149" s="78"/>
      <c r="D149" s="78"/>
      <c r="E149" s="78"/>
      <c r="F149" s="78"/>
      <c r="G149" s="78"/>
      <c r="H149" s="78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2.75" customHeight="1">
      <c r="A150" s="1"/>
      <c r="B150" s="78"/>
      <c r="C150" s="78"/>
      <c r="D150" s="78"/>
      <c r="E150" s="78"/>
      <c r="F150" s="78"/>
      <c r="G150" s="78"/>
      <c r="H150" s="78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</row>
  </sheetData>
  <printOptions horizontalCentered="1"/>
  <pageMargins left="0.75" right="0.75" top="1" bottom="1" header="0.5" footer="0.5"/>
  <pageSetup scale="84" orientation="landscape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140"/>
  <sheetViews>
    <sheetView showGridLines="0" zoomScale="65" workbookViewId="0"/>
  </sheetViews>
  <sheetFormatPr defaultColWidth="11.109375" defaultRowHeight="12.6"/>
  <cols>
    <col min="1" max="1" width="58" style="80" customWidth="1"/>
    <col min="2" max="3" width="20.33203125" style="80" customWidth="1"/>
    <col min="4" max="4" width="21.6640625" style="80" customWidth="1"/>
    <col min="5" max="6" width="20.33203125" style="80" customWidth="1"/>
    <col min="7" max="16384" width="11.109375" style="80"/>
  </cols>
  <sheetData>
    <row r="1" spans="1:9" customFormat="1" ht="13.2">
      <c r="A1" s="143" t="s">
        <v>289</v>
      </c>
    </row>
    <row r="2" spans="1:9">
      <c r="A2" s="98" t="s">
        <v>290</v>
      </c>
      <c r="F2" s="81">
        <f ca="1">TRUNC(NOW())</f>
        <v>45325</v>
      </c>
    </row>
    <row r="3" spans="1:9" ht="19.8">
      <c r="A3" s="79"/>
      <c r="F3" s="81"/>
    </row>
    <row r="4" spans="1:9">
      <c r="A4" s="82"/>
      <c r="B4" s="83"/>
      <c r="C4" s="83"/>
      <c r="D4" s="83"/>
      <c r="E4" s="83"/>
      <c r="F4" s="83"/>
    </row>
    <row r="5" spans="1:9">
      <c r="A5" s="84"/>
      <c r="B5" s="83" t="s">
        <v>94</v>
      </c>
      <c r="C5" s="83" t="s">
        <v>95</v>
      </c>
      <c r="D5" s="83" t="s">
        <v>96</v>
      </c>
      <c r="E5" s="83" t="s">
        <v>97</v>
      </c>
      <c r="F5" s="83" t="s">
        <v>95</v>
      </c>
    </row>
    <row r="6" spans="1:9">
      <c r="A6" s="85"/>
      <c r="B6" s="83" t="s">
        <v>98</v>
      </c>
      <c r="C6" s="83" t="s">
        <v>99</v>
      </c>
      <c r="D6" s="86" t="s">
        <v>100</v>
      </c>
      <c r="E6" s="86" t="s">
        <v>101</v>
      </c>
      <c r="F6" s="83" t="s">
        <v>99</v>
      </c>
    </row>
    <row r="7" spans="1:9">
      <c r="B7" s="83" t="s">
        <v>102</v>
      </c>
      <c r="C7" s="86" t="s">
        <v>124</v>
      </c>
      <c r="D7" s="83" t="s">
        <v>103</v>
      </c>
      <c r="E7" s="86" t="s">
        <v>104</v>
      </c>
      <c r="F7" s="86" t="s">
        <v>265</v>
      </c>
    </row>
    <row r="8" spans="1:9">
      <c r="B8" s="87"/>
      <c r="C8" s="88"/>
      <c r="D8" s="87"/>
      <c r="E8" s="87"/>
      <c r="F8" s="88"/>
    </row>
    <row r="9" spans="1:9">
      <c r="A9" s="89" t="s">
        <v>105</v>
      </c>
      <c r="B9" s="90"/>
      <c r="C9" s="91"/>
      <c r="D9" s="90"/>
      <c r="E9" s="90"/>
      <c r="F9" s="91"/>
    </row>
    <row r="10" spans="1:9">
      <c r="B10" s="92"/>
      <c r="C10" s="92"/>
      <c r="D10" s="92"/>
      <c r="E10" s="92"/>
      <c r="F10" s="92"/>
      <c r="G10" s="92"/>
      <c r="H10" s="92"/>
      <c r="I10" s="92"/>
    </row>
    <row r="11" spans="1:9">
      <c r="A11" s="93" t="s">
        <v>106</v>
      </c>
      <c r="B11" s="94"/>
      <c r="C11" s="94"/>
      <c r="D11" s="94"/>
      <c r="E11" s="94"/>
      <c r="F11" s="94"/>
      <c r="G11" s="92"/>
      <c r="H11" s="92"/>
      <c r="I11" s="92"/>
    </row>
    <row r="12" spans="1:9">
      <c r="A12" s="95" t="s">
        <v>125</v>
      </c>
      <c r="B12" s="94"/>
      <c r="C12" s="94"/>
      <c r="D12" s="94"/>
      <c r="E12" s="94"/>
      <c r="F12" s="94"/>
      <c r="G12" s="92"/>
      <c r="H12" s="92"/>
      <c r="I12" s="92"/>
    </row>
    <row r="13" spans="1:9">
      <c r="A13" s="95" t="s">
        <v>266</v>
      </c>
      <c r="B13" s="94">
        <v>14835418</v>
      </c>
      <c r="C13" s="94">
        <v>626948</v>
      </c>
      <c r="D13" s="94"/>
      <c r="E13" s="94">
        <v>301295</v>
      </c>
      <c r="F13" s="94">
        <f>C13+D13-E13</f>
        <v>325653</v>
      </c>
      <c r="G13" s="92"/>
      <c r="H13" s="92"/>
      <c r="I13" s="92"/>
    </row>
    <row r="14" spans="1:9">
      <c r="A14" s="84"/>
      <c r="B14" s="94"/>
      <c r="C14" s="94"/>
      <c r="D14" s="94"/>
      <c r="E14" s="94"/>
      <c r="F14" s="94"/>
      <c r="G14" s="92"/>
      <c r="H14" s="92"/>
      <c r="I14" s="92"/>
    </row>
    <row r="15" spans="1:9">
      <c r="A15" s="96" t="s">
        <v>126</v>
      </c>
      <c r="B15" s="94"/>
      <c r="C15" s="94"/>
      <c r="D15" s="94"/>
      <c r="E15" s="94"/>
      <c r="F15" s="94"/>
      <c r="G15" s="92"/>
      <c r="H15" s="92"/>
      <c r="I15" s="92"/>
    </row>
    <row r="16" spans="1:9">
      <c r="A16" s="96" t="s">
        <v>127</v>
      </c>
      <c r="B16" s="94"/>
      <c r="C16" s="94"/>
      <c r="D16" s="94"/>
      <c r="E16" s="94"/>
      <c r="F16" s="94"/>
      <c r="G16" s="92"/>
      <c r="H16" s="92"/>
      <c r="I16" s="92"/>
    </row>
    <row r="17" spans="1:9">
      <c r="A17" s="96" t="s">
        <v>128</v>
      </c>
      <c r="B17" s="94">
        <v>22655000</v>
      </c>
      <c r="C17" s="94">
        <v>20970000</v>
      </c>
      <c r="D17" s="94"/>
      <c r="E17" s="94">
        <v>20970000</v>
      </c>
      <c r="F17" s="94"/>
      <c r="G17" s="92"/>
      <c r="H17" s="92"/>
      <c r="I17" s="92"/>
    </row>
    <row r="18" spans="1:9">
      <c r="B18" s="94"/>
      <c r="C18" s="94"/>
      <c r="D18" s="94"/>
      <c r="E18" s="94"/>
      <c r="F18" s="94"/>
      <c r="G18" s="92"/>
      <c r="H18" s="92"/>
      <c r="I18" s="92"/>
    </row>
    <row r="19" spans="1:9">
      <c r="A19" s="96" t="s">
        <v>126</v>
      </c>
      <c r="B19" s="94"/>
      <c r="C19" s="94"/>
      <c r="D19" s="94"/>
      <c r="E19" s="94"/>
      <c r="F19" s="94"/>
      <c r="G19" s="92"/>
      <c r="H19" s="92"/>
      <c r="I19" s="92"/>
    </row>
    <row r="20" spans="1:9">
      <c r="A20" s="96" t="s">
        <v>129</v>
      </c>
      <c r="B20" s="94"/>
      <c r="C20" s="94"/>
      <c r="D20" s="94"/>
      <c r="E20" s="94"/>
      <c r="F20" s="94"/>
      <c r="G20" s="92"/>
      <c r="H20" s="92"/>
      <c r="I20" s="92"/>
    </row>
    <row r="21" spans="1:9">
      <c r="A21" s="96" t="s">
        <v>130</v>
      </c>
      <c r="B21" s="94">
        <v>17670000</v>
      </c>
      <c r="C21" s="94">
        <v>17670000</v>
      </c>
      <c r="D21" s="94"/>
      <c r="E21" s="94"/>
      <c r="F21" s="94">
        <f>C21+D21-E21</f>
        <v>17670000</v>
      </c>
      <c r="G21" s="92"/>
      <c r="H21" s="92"/>
      <c r="I21" s="92"/>
    </row>
    <row r="22" spans="1:9">
      <c r="B22" s="94"/>
      <c r="C22" s="94"/>
      <c r="D22" s="94"/>
      <c r="E22" s="94"/>
      <c r="F22" s="94"/>
      <c r="G22" s="92"/>
      <c r="H22" s="92"/>
      <c r="I22" s="92"/>
    </row>
    <row r="23" spans="1:9">
      <c r="A23" s="96" t="s">
        <v>126</v>
      </c>
      <c r="B23" s="94"/>
      <c r="C23" s="94"/>
      <c r="D23" s="94"/>
      <c r="E23" s="94"/>
      <c r="F23" s="94"/>
      <c r="G23" s="92"/>
      <c r="H23" s="92"/>
      <c r="I23" s="92"/>
    </row>
    <row r="24" spans="1:9">
      <c r="A24" s="96" t="s">
        <v>267</v>
      </c>
      <c r="B24" s="94"/>
      <c r="C24" s="94"/>
      <c r="D24" s="94"/>
      <c r="E24" s="94"/>
      <c r="F24" s="94"/>
      <c r="G24" s="92"/>
      <c r="H24" s="92"/>
      <c r="I24" s="92"/>
    </row>
    <row r="25" spans="1:9">
      <c r="A25" s="96" t="s">
        <v>268</v>
      </c>
      <c r="B25" s="94">
        <v>22230000</v>
      </c>
      <c r="C25" s="94"/>
      <c r="D25" s="94">
        <v>22230000</v>
      </c>
      <c r="E25" s="94"/>
      <c r="F25" s="94">
        <f>C25+D25-E25</f>
        <v>22230000</v>
      </c>
      <c r="G25" s="92"/>
      <c r="H25" s="92"/>
      <c r="I25" s="92"/>
    </row>
    <row r="26" spans="1:9">
      <c r="B26" s="94"/>
      <c r="C26" s="94"/>
      <c r="D26" s="94"/>
      <c r="E26" s="94"/>
      <c r="F26" s="94"/>
      <c r="G26" s="92"/>
      <c r="H26" s="92"/>
      <c r="I26" s="92"/>
    </row>
    <row r="27" spans="1:9">
      <c r="A27" s="93" t="s">
        <v>107</v>
      </c>
      <c r="B27" s="97"/>
      <c r="C27" s="97"/>
      <c r="D27" s="97"/>
      <c r="E27" s="97"/>
      <c r="F27" s="97"/>
      <c r="G27" s="92"/>
      <c r="H27" s="92"/>
      <c r="I27" s="92"/>
    </row>
    <row r="28" spans="1:9">
      <c r="A28" s="95" t="s">
        <v>131</v>
      </c>
      <c r="B28" s="97"/>
      <c r="C28" s="97"/>
      <c r="D28" s="97"/>
      <c r="E28" s="97"/>
      <c r="F28" s="97"/>
      <c r="G28" s="92"/>
      <c r="H28" s="92"/>
      <c r="I28" s="92"/>
    </row>
    <row r="29" spans="1:9">
      <c r="A29" s="95" t="s">
        <v>132</v>
      </c>
      <c r="B29" s="97">
        <v>46930000</v>
      </c>
      <c r="C29" s="97">
        <v>46930000</v>
      </c>
      <c r="D29" s="97"/>
      <c r="E29" s="97"/>
      <c r="F29" s="97">
        <f>C29+D29-E29</f>
        <v>46930000</v>
      </c>
      <c r="G29" s="92"/>
      <c r="H29" s="92"/>
      <c r="I29" s="92"/>
    </row>
    <row r="30" spans="1:9">
      <c r="A30" s="96"/>
      <c r="B30" s="94"/>
      <c r="C30" s="94"/>
      <c r="D30" s="94"/>
      <c r="E30" s="94"/>
      <c r="F30" s="94"/>
      <c r="G30" s="92"/>
      <c r="H30" s="92"/>
      <c r="I30" s="92"/>
    </row>
    <row r="31" spans="1:9">
      <c r="A31" s="84" t="s">
        <v>133</v>
      </c>
      <c r="B31" s="94"/>
      <c r="C31" s="94"/>
      <c r="D31" s="94"/>
      <c r="E31" s="94"/>
      <c r="F31" s="94"/>
      <c r="G31" s="92"/>
      <c r="H31" s="92"/>
      <c r="I31" s="92"/>
    </row>
    <row r="32" spans="1:9">
      <c r="A32" s="96" t="s">
        <v>134</v>
      </c>
      <c r="B32" s="94"/>
      <c r="C32" s="94"/>
      <c r="D32" s="94"/>
      <c r="E32" s="94"/>
      <c r="F32" s="94"/>
      <c r="G32" s="92"/>
      <c r="H32" s="92"/>
      <c r="I32" s="92"/>
    </row>
    <row r="33" spans="1:9">
      <c r="A33" s="96" t="s">
        <v>135</v>
      </c>
      <c r="B33" s="92">
        <v>10285000</v>
      </c>
      <c r="C33" s="92">
        <v>10285000</v>
      </c>
      <c r="D33" s="92"/>
      <c r="E33" s="92"/>
      <c r="F33" s="94">
        <f>C33+D33-E33</f>
        <v>10285000</v>
      </c>
      <c r="G33" s="92"/>
      <c r="H33" s="92"/>
      <c r="I33" s="92"/>
    </row>
    <row r="34" spans="1:9">
      <c r="B34" s="92"/>
      <c r="C34" s="92"/>
      <c r="D34" s="92"/>
      <c r="E34" s="92"/>
      <c r="F34" s="92"/>
      <c r="G34" s="92"/>
      <c r="H34" s="92"/>
      <c r="I34" s="92"/>
    </row>
    <row r="35" spans="1:9">
      <c r="A35" s="98" t="s">
        <v>108</v>
      </c>
      <c r="B35" s="94"/>
      <c r="C35" s="94"/>
      <c r="D35" s="94"/>
      <c r="E35" s="94"/>
      <c r="F35" s="94"/>
      <c r="G35" s="92"/>
      <c r="H35" s="92"/>
      <c r="I35" s="92"/>
    </row>
    <row r="36" spans="1:9">
      <c r="A36" s="99" t="s">
        <v>269</v>
      </c>
      <c r="B36" s="100"/>
      <c r="C36" s="100"/>
      <c r="D36" s="100"/>
      <c r="E36" s="100"/>
      <c r="F36" s="100"/>
      <c r="G36" s="92"/>
      <c r="H36" s="92"/>
      <c r="I36" s="92"/>
    </row>
    <row r="37" spans="1:9">
      <c r="B37" s="94"/>
      <c r="C37" s="94"/>
      <c r="D37" s="94"/>
      <c r="E37" s="94"/>
      <c r="F37" s="94"/>
      <c r="G37" s="92"/>
      <c r="H37" s="92"/>
      <c r="I37" s="92"/>
    </row>
    <row r="38" spans="1:9">
      <c r="A38" s="93" t="s">
        <v>109</v>
      </c>
      <c r="B38" s="94"/>
      <c r="C38" s="94"/>
      <c r="D38" s="94"/>
      <c r="E38" s="94"/>
      <c r="F38" s="94"/>
      <c r="G38" s="92"/>
      <c r="H38" s="92"/>
      <c r="I38" s="92"/>
    </row>
    <row r="39" spans="1:9">
      <c r="A39" s="95" t="s">
        <v>270</v>
      </c>
      <c r="B39" s="94">
        <v>3865000</v>
      </c>
      <c r="C39" s="94">
        <v>705000</v>
      </c>
      <c r="D39" s="94"/>
      <c r="E39" s="94">
        <v>235000</v>
      </c>
      <c r="F39" s="94">
        <f>C39+D39-E39</f>
        <v>470000</v>
      </c>
      <c r="G39" s="92"/>
      <c r="H39" s="92"/>
      <c r="I39" s="92"/>
    </row>
    <row r="40" spans="1:9">
      <c r="A40" s="101"/>
      <c r="B40" s="94"/>
      <c r="C40" s="94"/>
      <c r="D40" s="94"/>
      <c r="E40" s="94"/>
      <c r="F40" s="94"/>
      <c r="G40" s="92"/>
      <c r="H40" s="92"/>
      <c r="I40" s="92"/>
    </row>
    <row r="41" spans="1:9">
      <c r="A41" s="95" t="s">
        <v>110</v>
      </c>
      <c r="B41" s="94"/>
      <c r="C41" s="94"/>
      <c r="D41" s="94"/>
      <c r="E41" s="94"/>
      <c r="F41" s="94"/>
      <c r="G41" s="92"/>
      <c r="H41" s="92"/>
      <c r="I41" s="92"/>
    </row>
    <row r="42" spans="1:9">
      <c r="A42" s="95" t="s">
        <v>271</v>
      </c>
      <c r="B42" s="94">
        <v>11843659</v>
      </c>
      <c r="C42" s="94">
        <v>1995260</v>
      </c>
      <c r="D42" s="94"/>
      <c r="E42" s="94">
        <v>919726</v>
      </c>
      <c r="F42" s="94">
        <f>C42+D42-E42</f>
        <v>1075534</v>
      </c>
      <c r="G42" s="92"/>
      <c r="H42" s="92"/>
      <c r="I42" s="92"/>
    </row>
    <row r="43" spans="1:9">
      <c r="A43" s="101"/>
      <c r="B43" s="94"/>
      <c r="C43" s="94"/>
      <c r="D43" s="94"/>
      <c r="E43" s="94"/>
      <c r="F43" s="94"/>
      <c r="G43" s="92"/>
      <c r="H43" s="92"/>
      <c r="I43" s="92"/>
    </row>
    <row r="44" spans="1:9">
      <c r="A44" s="95" t="s">
        <v>272</v>
      </c>
      <c r="B44" s="94"/>
      <c r="C44" s="94"/>
      <c r="D44" s="94"/>
      <c r="E44" s="94"/>
      <c r="F44" s="94"/>
      <c r="G44" s="92"/>
      <c r="H44" s="92"/>
      <c r="I44" s="92"/>
    </row>
    <row r="45" spans="1:9">
      <c r="A45" s="95" t="s">
        <v>273</v>
      </c>
      <c r="B45" s="94">
        <v>15595878</v>
      </c>
      <c r="C45" s="94">
        <v>7800093</v>
      </c>
      <c r="D45" s="94">
        <v>-94309</v>
      </c>
      <c r="E45" s="94">
        <v>911515</v>
      </c>
      <c r="F45" s="94">
        <f>C45+D45-E45</f>
        <v>6794269</v>
      </c>
      <c r="G45" s="92"/>
      <c r="H45" s="92"/>
      <c r="I45" s="92"/>
    </row>
    <row r="46" spans="1:9">
      <c r="A46" s="101"/>
      <c r="B46" s="94"/>
      <c r="C46" s="94"/>
      <c r="D46" s="94"/>
      <c r="E46" s="94"/>
      <c r="F46" s="94"/>
      <c r="G46" s="92"/>
      <c r="H46" s="92"/>
      <c r="I46" s="92"/>
    </row>
    <row r="47" spans="1:9">
      <c r="A47" s="95" t="s">
        <v>274</v>
      </c>
      <c r="B47" s="94"/>
      <c r="C47" s="94"/>
      <c r="D47" s="94"/>
      <c r="E47" s="94"/>
      <c r="F47" s="94"/>
      <c r="G47" s="92"/>
      <c r="H47" s="92"/>
      <c r="I47" s="92"/>
    </row>
    <row r="48" spans="1:9">
      <c r="A48" s="95" t="s">
        <v>275</v>
      </c>
      <c r="B48" s="94">
        <v>30279000</v>
      </c>
      <c r="C48" s="94">
        <v>16830000</v>
      </c>
      <c r="D48" s="94">
        <v>-35000</v>
      </c>
      <c r="E48" s="94">
        <v>1630000</v>
      </c>
      <c r="F48" s="97">
        <f>C48+D48-E48</f>
        <v>15165000</v>
      </c>
      <c r="G48" s="92"/>
      <c r="H48" s="92"/>
      <c r="I48" s="92"/>
    </row>
    <row r="49" spans="1:9">
      <c r="A49" s="101"/>
      <c r="B49" s="92"/>
      <c r="C49" s="92"/>
      <c r="D49" s="94"/>
      <c r="E49" s="92"/>
      <c r="F49" s="92"/>
      <c r="G49" s="92"/>
      <c r="H49" s="92"/>
      <c r="I49" s="92"/>
    </row>
    <row r="50" spans="1:9">
      <c r="A50" s="93" t="s">
        <v>111</v>
      </c>
      <c r="B50" s="92"/>
      <c r="C50" s="92"/>
      <c r="D50" s="94"/>
      <c r="E50" s="92"/>
      <c r="F50" s="92"/>
      <c r="G50" s="92"/>
      <c r="H50" s="92"/>
      <c r="I50" s="92"/>
    </row>
    <row r="51" spans="1:9">
      <c r="A51" s="95" t="s">
        <v>276</v>
      </c>
      <c r="B51" s="94">
        <v>2000000</v>
      </c>
      <c r="C51" s="94">
        <v>1325000</v>
      </c>
      <c r="D51" s="94"/>
      <c r="E51" s="92">
        <v>95000</v>
      </c>
      <c r="F51" s="94">
        <f>C51+D51-E51</f>
        <v>1230000</v>
      </c>
      <c r="G51" s="92"/>
      <c r="H51" s="92"/>
      <c r="I51" s="92"/>
    </row>
    <row r="52" spans="1:9">
      <c r="A52" s="101"/>
      <c r="B52" s="92"/>
      <c r="C52" s="92"/>
      <c r="D52" s="94"/>
      <c r="E52" s="92"/>
      <c r="F52" s="92"/>
      <c r="G52" s="92"/>
      <c r="H52" s="92"/>
      <c r="I52" s="92"/>
    </row>
    <row r="53" spans="1:9">
      <c r="A53" s="95" t="s">
        <v>112</v>
      </c>
      <c r="B53" s="92"/>
      <c r="C53" s="92"/>
      <c r="D53" s="94"/>
      <c r="E53" s="92"/>
      <c r="F53" s="92"/>
      <c r="G53" s="92"/>
      <c r="H53" s="92"/>
      <c r="I53" s="92"/>
    </row>
    <row r="54" spans="1:9">
      <c r="A54" s="95" t="s">
        <v>277</v>
      </c>
      <c r="B54" s="92">
        <v>2180000</v>
      </c>
      <c r="C54" s="94">
        <v>1700000</v>
      </c>
      <c r="D54" s="94"/>
      <c r="E54" s="92">
        <v>65000</v>
      </c>
      <c r="F54" s="94">
        <f>C54+D54-E54</f>
        <v>1635000</v>
      </c>
      <c r="G54" s="92"/>
      <c r="H54" s="92"/>
      <c r="I54" s="92"/>
    </row>
    <row r="55" spans="1:9">
      <c r="A55" s="101"/>
      <c r="B55" s="92"/>
      <c r="C55" s="92"/>
      <c r="D55" s="94"/>
      <c r="E55" s="92"/>
      <c r="F55" s="92"/>
      <c r="G55" s="92"/>
      <c r="H55" s="92"/>
      <c r="I55" s="92"/>
    </row>
    <row r="56" spans="1:9">
      <c r="A56" s="95" t="s">
        <v>113</v>
      </c>
      <c r="B56" s="92"/>
      <c r="C56" s="92"/>
      <c r="D56" s="94"/>
      <c r="E56" s="92"/>
      <c r="F56" s="92"/>
      <c r="G56" s="92"/>
      <c r="H56" s="92"/>
      <c r="I56" s="92"/>
    </row>
    <row r="57" spans="1:9">
      <c r="A57" s="95" t="s">
        <v>278</v>
      </c>
      <c r="B57" s="92">
        <v>3575000</v>
      </c>
      <c r="C57" s="94">
        <v>2895000</v>
      </c>
      <c r="D57" s="94"/>
      <c r="E57" s="92">
        <v>110000</v>
      </c>
      <c r="F57" s="94">
        <f>C57+D57-E57</f>
        <v>2785000</v>
      </c>
      <c r="G57" s="92"/>
      <c r="H57" s="92"/>
      <c r="I57" s="92"/>
    </row>
    <row r="58" spans="1:9">
      <c r="A58" s="101"/>
      <c r="B58" s="92"/>
      <c r="C58" s="92"/>
      <c r="D58" s="94"/>
      <c r="E58" s="92"/>
      <c r="F58" s="92"/>
      <c r="G58" s="92"/>
      <c r="H58" s="92"/>
      <c r="I58" s="92"/>
    </row>
    <row r="59" spans="1:9">
      <c r="A59" s="95" t="s">
        <v>114</v>
      </c>
      <c r="B59" s="92"/>
      <c r="C59" s="92"/>
      <c r="D59" s="94"/>
      <c r="E59" s="92"/>
      <c r="F59" s="92"/>
      <c r="G59" s="92"/>
      <c r="H59" s="92"/>
      <c r="I59" s="92"/>
    </row>
    <row r="60" spans="1:9">
      <c r="A60" s="95" t="s">
        <v>279</v>
      </c>
      <c r="B60" s="92">
        <v>1965000</v>
      </c>
      <c r="C60" s="94">
        <v>1560000</v>
      </c>
      <c r="D60" s="94"/>
      <c r="E60" s="92">
        <v>60000</v>
      </c>
      <c r="F60" s="97">
        <f>C60+D60-E60</f>
        <v>1500000</v>
      </c>
      <c r="G60" s="92"/>
      <c r="H60" s="92"/>
      <c r="I60" s="92"/>
    </row>
    <row r="61" spans="1:9">
      <c r="A61" s="101"/>
      <c r="B61" s="92"/>
      <c r="C61" s="92"/>
      <c r="D61" s="94"/>
      <c r="E61" s="92"/>
      <c r="F61" s="92"/>
      <c r="G61" s="92"/>
      <c r="H61" s="92"/>
      <c r="I61" s="92"/>
    </row>
    <row r="62" spans="1:9">
      <c r="A62" s="95" t="s">
        <v>115</v>
      </c>
      <c r="B62" s="92"/>
      <c r="C62" s="92"/>
      <c r="D62" s="94"/>
      <c r="E62" s="92"/>
      <c r="F62" s="92"/>
      <c r="G62" s="92"/>
      <c r="H62" s="92"/>
      <c r="I62" s="92"/>
    </row>
    <row r="63" spans="1:9">
      <c r="A63" s="95" t="s">
        <v>136</v>
      </c>
      <c r="B63" s="92">
        <v>690000</v>
      </c>
      <c r="C63" s="94">
        <v>570000</v>
      </c>
      <c r="D63" s="94"/>
      <c r="E63" s="92">
        <v>20000</v>
      </c>
      <c r="F63" s="94">
        <f>C63+D63-E63</f>
        <v>550000</v>
      </c>
      <c r="G63" s="92"/>
      <c r="H63" s="92"/>
      <c r="I63" s="92"/>
    </row>
    <row r="64" spans="1:9">
      <c r="A64" s="95"/>
      <c r="B64" s="92"/>
      <c r="C64" s="94"/>
      <c r="D64" s="94"/>
      <c r="E64" s="92"/>
      <c r="F64" s="94"/>
      <c r="G64" s="92"/>
      <c r="H64" s="92"/>
      <c r="I64" s="92"/>
    </row>
    <row r="65" spans="1:9">
      <c r="A65" s="93" t="s">
        <v>116</v>
      </c>
      <c r="B65" s="92"/>
      <c r="C65" s="94"/>
      <c r="D65" s="94"/>
      <c r="E65" s="92"/>
      <c r="F65" s="94"/>
      <c r="G65" s="92"/>
      <c r="H65" s="92"/>
      <c r="I65" s="92"/>
    </row>
    <row r="66" spans="1:9">
      <c r="A66" s="95" t="s">
        <v>280</v>
      </c>
      <c r="B66" s="92">
        <v>10785000</v>
      </c>
      <c r="C66" s="94">
        <v>9695000</v>
      </c>
      <c r="D66" s="94"/>
      <c r="E66" s="92">
        <v>270000</v>
      </c>
      <c r="F66" s="94">
        <f>C66+D66-E66</f>
        <v>9425000</v>
      </c>
      <c r="G66" s="92"/>
      <c r="H66" s="92"/>
      <c r="I66" s="92"/>
    </row>
    <row r="67" spans="1:9">
      <c r="A67" s="95"/>
      <c r="B67" s="92"/>
      <c r="C67" s="94"/>
      <c r="D67" s="94"/>
      <c r="E67" s="92"/>
      <c r="F67" s="94"/>
      <c r="G67" s="92"/>
      <c r="H67" s="92"/>
      <c r="I67" s="92"/>
    </row>
    <row r="68" spans="1:9">
      <c r="A68" s="95" t="s">
        <v>117</v>
      </c>
      <c r="B68" s="92"/>
      <c r="C68" s="94"/>
      <c r="D68" s="94"/>
      <c r="E68" s="92"/>
      <c r="F68" s="94"/>
      <c r="G68" s="92"/>
      <c r="H68" s="92"/>
      <c r="I68" s="92"/>
    </row>
    <row r="69" spans="1:9">
      <c r="A69" s="95" t="s">
        <v>137</v>
      </c>
      <c r="B69" s="92">
        <v>3000000</v>
      </c>
      <c r="C69" s="94">
        <v>2870000</v>
      </c>
      <c r="D69" s="94"/>
      <c r="E69" s="92">
        <v>70000</v>
      </c>
      <c r="F69" s="94">
        <f>C69+D69-E69</f>
        <v>2800000</v>
      </c>
      <c r="G69" s="92"/>
      <c r="H69" s="92"/>
      <c r="I69" s="92"/>
    </row>
    <row r="70" spans="1:9">
      <c r="A70" s="95"/>
      <c r="B70" s="92"/>
      <c r="C70" s="94"/>
      <c r="D70" s="94"/>
      <c r="E70" s="92"/>
      <c r="F70" s="94"/>
      <c r="G70" s="92"/>
      <c r="H70" s="92"/>
      <c r="I70" s="92"/>
    </row>
    <row r="71" spans="1:9">
      <c r="A71" s="93" t="s">
        <v>118</v>
      </c>
      <c r="B71" s="92"/>
      <c r="C71" s="94"/>
      <c r="D71" s="94"/>
      <c r="E71" s="92"/>
      <c r="F71" s="94"/>
      <c r="G71" s="92"/>
      <c r="H71" s="92"/>
      <c r="I71" s="92"/>
    </row>
    <row r="72" spans="1:9">
      <c r="A72" s="93" t="s">
        <v>119</v>
      </c>
      <c r="B72" s="92">
        <v>3000000</v>
      </c>
      <c r="C72" s="94">
        <v>2875000</v>
      </c>
      <c r="D72" s="94"/>
      <c r="E72" s="92">
        <v>70000</v>
      </c>
      <c r="F72" s="94">
        <f>C72+D72-E72</f>
        <v>2805000</v>
      </c>
      <c r="G72" s="92"/>
      <c r="H72" s="92"/>
      <c r="I72" s="92"/>
    </row>
    <row r="73" spans="1:9">
      <c r="A73" s="93"/>
      <c r="B73" s="92"/>
      <c r="C73" s="94"/>
      <c r="D73" s="94"/>
      <c r="E73" s="92"/>
      <c r="F73" s="94"/>
      <c r="G73" s="92"/>
      <c r="H73" s="92"/>
      <c r="I73" s="92"/>
    </row>
    <row r="74" spans="1:9">
      <c r="A74" s="95" t="s">
        <v>120</v>
      </c>
      <c r="B74" s="92"/>
      <c r="C74" s="94"/>
      <c r="D74" s="94"/>
      <c r="E74" s="92"/>
      <c r="F74" s="94"/>
      <c r="G74" s="92"/>
      <c r="H74" s="92"/>
      <c r="I74" s="92"/>
    </row>
    <row r="75" spans="1:9">
      <c r="A75" s="95" t="s">
        <v>121</v>
      </c>
      <c r="B75" s="92">
        <v>4385000</v>
      </c>
      <c r="C75" s="94">
        <v>4145000</v>
      </c>
      <c r="D75" s="94"/>
      <c r="E75" s="92">
        <v>95000</v>
      </c>
      <c r="F75" s="94">
        <f>C75+D75-E75</f>
        <v>4050000</v>
      </c>
      <c r="G75" s="92"/>
      <c r="H75" s="92"/>
      <c r="I75" s="92"/>
    </row>
    <row r="76" spans="1:9">
      <c r="A76" s="95"/>
      <c r="B76" s="92"/>
      <c r="C76" s="94"/>
      <c r="D76" s="94"/>
      <c r="E76" s="92"/>
      <c r="F76" s="94"/>
      <c r="G76" s="92"/>
      <c r="H76" s="92"/>
      <c r="I76" s="92"/>
    </row>
    <row r="77" spans="1:9">
      <c r="A77" s="93" t="s">
        <v>281</v>
      </c>
      <c r="B77" s="92"/>
      <c r="C77" s="94"/>
      <c r="D77" s="94"/>
      <c r="E77" s="92"/>
      <c r="F77" s="94"/>
      <c r="G77" s="92"/>
      <c r="H77" s="92"/>
      <c r="I77" s="92"/>
    </row>
    <row r="78" spans="1:9">
      <c r="A78" s="95" t="s">
        <v>282</v>
      </c>
      <c r="B78" s="92">
        <v>19190000</v>
      </c>
      <c r="C78" s="94"/>
      <c r="D78" s="94">
        <v>19190000</v>
      </c>
      <c r="E78" s="92"/>
      <c r="F78" s="94">
        <f>C78+D78-E78</f>
        <v>19190000</v>
      </c>
      <c r="G78" s="92"/>
      <c r="H78" s="92"/>
      <c r="I78" s="92"/>
    </row>
    <row r="79" spans="1:9">
      <c r="B79" s="92"/>
      <c r="C79" s="94"/>
      <c r="D79" s="94"/>
      <c r="E79" s="92"/>
      <c r="F79" s="94"/>
      <c r="G79" s="92"/>
      <c r="H79" s="92"/>
      <c r="I79" s="92"/>
    </row>
    <row r="80" spans="1:9">
      <c r="A80" s="93" t="s">
        <v>283</v>
      </c>
      <c r="B80" s="92"/>
      <c r="C80" s="94"/>
      <c r="D80" s="94"/>
      <c r="E80" s="92"/>
      <c r="F80" s="94"/>
      <c r="G80" s="92"/>
      <c r="H80" s="92"/>
      <c r="I80" s="92"/>
    </row>
    <row r="81" spans="1:9">
      <c r="A81" s="95" t="s">
        <v>284</v>
      </c>
      <c r="B81" s="92">
        <v>10050000</v>
      </c>
      <c r="C81" s="94"/>
      <c r="D81" s="94">
        <v>10050000</v>
      </c>
      <c r="E81" s="92"/>
      <c r="F81" s="94">
        <f>C81+D81-E81</f>
        <v>10050000</v>
      </c>
      <c r="G81" s="92"/>
      <c r="H81" s="92"/>
      <c r="I81" s="92"/>
    </row>
    <row r="82" spans="1:9">
      <c r="A82" s="95"/>
      <c r="B82" s="92"/>
      <c r="C82" s="94"/>
      <c r="D82" s="94"/>
      <c r="E82" s="92"/>
      <c r="F82" s="94"/>
      <c r="G82" s="92"/>
      <c r="H82" s="92"/>
      <c r="I82" s="92"/>
    </row>
    <row r="83" spans="1:9">
      <c r="A83" s="102"/>
      <c r="B83" s="103"/>
      <c r="C83" s="103"/>
      <c r="D83" s="103"/>
      <c r="E83" s="103"/>
      <c r="F83" s="103"/>
      <c r="G83" s="92"/>
      <c r="H83" s="92"/>
      <c r="I83" s="92"/>
    </row>
    <row r="84" spans="1:9">
      <c r="A84" s="104"/>
      <c r="B84" s="105"/>
      <c r="C84" s="105"/>
      <c r="D84" s="105"/>
      <c r="E84" s="105"/>
      <c r="F84" s="105"/>
      <c r="G84" s="92"/>
      <c r="H84" s="92"/>
      <c r="I84" s="92"/>
    </row>
    <row r="85" spans="1:9">
      <c r="A85" s="98" t="s">
        <v>285</v>
      </c>
      <c r="B85" s="106">
        <f>SUM(B11:B83)</f>
        <v>257008955</v>
      </c>
      <c r="C85" s="106">
        <f>SUM(C11:C83)</f>
        <v>151447301</v>
      </c>
      <c r="D85" s="106">
        <f>SUM(D11:D83)</f>
        <v>51340691</v>
      </c>
      <c r="E85" s="106">
        <f>SUM(E11:E83)</f>
        <v>25822536</v>
      </c>
      <c r="F85" s="106">
        <f>SUM(F11:F83)</f>
        <v>176965456</v>
      </c>
      <c r="G85" s="92"/>
      <c r="H85" s="92"/>
      <c r="I85" s="92"/>
    </row>
    <row r="86" spans="1:9">
      <c r="B86" s="105"/>
      <c r="C86" s="105"/>
      <c r="D86" s="105"/>
      <c r="E86" s="105"/>
      <c r="F86" s="105"/>
      <c r="G86" s="92"/>
      <c r="H86" s="92"/>
      <c r="I86" s="92"/>
    </row>
    <row r="87" spans="1:9">
      <c r="B87" s="94"/>
      <c r="C87" s="94"/>
      <c r="D87" s="94"/>
      <c r="E87" s="94"/>
      <c r="F87" s="94"/>
      <c r="G87" s="92"/>
      <c r="H87" s="92"/>
      <c r="I87" s="92"/>
    </row>
    <row r="88" spans="1:9">
      <c r="B88" s="94"/>
      <c r="C88" s="94"/>
      <c r="D88" s="94"/>
      <c r="E88" s="94"/>
      <c r="F88" s="94"/>
      <c r="G88" s="92"/>
      <c r="H88" s="92"/>
      <c r="I88" s="92"/>
    </row>
    <row r="89" spans="1:9">
      <c r="B89" s="94"/>
      <c r="C89" s="94"/>
      <c r="D89" s="94"/>
      <c r="E89" s="94"/>
      <c r="F89" s="94"/>
      <c r="G89" s="92"/>
      <c r="H89" s="92"/>
      <c r="I89" s="92"/>
    </row>
    <row r="90" spans="1:9">
      <c r="B90" s="94"/>
      <c r="C90" s="94"/>
      <c r="D90" s="94"/>
      <c r="E90" s="94"/>
      <c r="F90" s="94"/>
      <c r="G90" s="92"/>
      <c r="H90" s="92"/>
      <c r="I90" s="92"/>
    </row>
    <row r="91" spans="1:9">
      <c r="B91" s="94"/>
      <c r="C91" s="94"/>
      <c r="D91" s="94"/>
      <c r="E91" s="94"/>
      <c r="F91" s="94"/>
      <c r="G91" s="92"/>
      <c r="H91" s="92"/>
      <c r="I91" s="92"/>
    </row>
    <row r="92" spans="1:9">
      <c r="B92" s="94"/>
      <c r="C92" s="94"/>
      <c r="D92" s="94"/>
      <c r="E92" s="94"/>
      <c r="F92" s="94"/>
      <c r="G92" s="92"/>
      <c r="H92" s="92"/>
      <c r="I92" s="92"/>
    </row>
    <row r="93" spans="1:9">
      <c r="B93" s="94"/>
      <c r="C93" s="94"/>
      <c r="D93" s="94"/>
      <c r="E93" s="94"/>
      <c r="F93" s="94"/>
      <c r="G93" s="92"/>
      <c r="H93" s="92"/>
      <c r="I93" s="92"/>
    </row>
    <row r="94" spans="1:9">
      <c r="B94" s="94"/>
      <c r="C94" s="94"/>
      <c r="D94" s="94"/>
      <c r="E94" s="94"/>
      <c r="F94" s="94"/>
      <c r="G94" s="92"/>
      <c r="H94" s="92"/>
      <c r="I94" s="92"/>
    </row>
    <row r="95" spans="1:9">
      <c r="B95" s="94"/>
      <c r="C95" s="94"/>
      <c r="D95" s="94"/>
      <c r="E95" s="94"/>
      <c r="F95" s="94"/>
      <c r="G95" s="92"/>
      <c r="H95" s="92"/>
      <c r="I95" s="92"/>
    </row>
    <row r="96" spans="1:9">
      <c r="B96" s="94"/>
      <c r="C96" s="94"/>
      <c r="D96" s="94"/>
      <c r="E96" s="94"/>
      <c r="F96" s="94"/>
      <c r="G96" s="92"/>
      <c r="H96" s="92"/>
      <c r="I96" s="92"/>
    </row>
    <row r="97" spans="2:9">
      <c r="B97" s="94"/>
      <c r="C97" s="94"/>
      <c r="D97" s="94"/>
      <c r="E97" s="94"/>
      <c r="F97" s="94"/>
      <c r="G97" s="92"/>
      <c r="H97" s="92"/>
      <c r="I97" s="92"/>
    </row>
    <row r="98" spans="2:9">
      <c r="B98" s="94"/>
      <c r="C98" s="94"/>
      <c r="D98" s="94"/>
      <c r="E98" s="94"/>
      <c r="F98" s="94"/>
      <c r="G98" s="92"/>
      <c r="H98" s="92"/>
      <c r="I98" s="92"/>
    </row>
    <row r="99" spans="2:9">
      <c r="B99" s="94"/>
      <c r="C99" s="94"/>
      <c r="D99" s="94"/>
      <c r="E99" s="94"/>
      <c r="F99" s="94"/>
      <c r="G99" s="92"/>
      <c r="H99" s="92"/>
      <c r="I99" s="92"/>
    </row>
    <row r="100" spans="2:9">
      <c r="B100" s="94"/>
      <c r="C100" s="94"/>
      <c r="D100" s="94"/>
      <c r="E100" s="94"/>
      <c r="F100" s="94"/>
      <c r="G100" s="92"/>
      <c r="H100" s="92"/>
      <c r="I100" s="92"/>
    </row>
    <row r="101" spans="2:9">
      <c r="B101" s="94"/>
      <c r="C101" s="94"/>
      <c r="D101" s="94"/>
      <c r="E101" s="94"/>
      <c r="F101" s="94"/>
      <c r="G101" s="92"/>
      <c r="H101" s="92"/>
      <c r="I101" s="92"/>
    </row>
    <row r="102" spans="2:9">
      <c r="B102" s="94"/>
      <c r="C102" s="94"/>
      <c r="D102" s="94"/>
      <c r="E102" s="94"/>
      <c r="F102" s="94"/>
      <c r="G102" s="92"/>
      <c r="H102" s="92"/>
      <c r="I102" s="92"/>
    </row>
    <row r="103" spans="2:9">
      <c r="B103" s="94"/>
      <c r="C103" s="94"/>
      <c r="D103" s="94"/>
      <c r="E103" s="94"/>
      <c r="F103" s="94"/>
      <c r="G103" s="92"/>
      <c r="H103" s="92"/>
      <c r="I103" s="92"/>
    </row>
    <row r="104" spans="2:9">
      <c r="B104" s="94"/>
      <c r="C104" s="94"/>
      <c r="D104" s="94"/>
      <c r="E104" s="94"/>
      <c r="F104" s="94"/>
      <c r="G104" s="92"/>
      <c r="H104" s="92"/>
      <c r="I104" s="92"/>
    </row>
    <row r="105" spans="2:9">
      <c r="B105" s="94"/>
      <c r="C105" s="94"/>
      <c r="D105" s="94"/>
      <c r="E105" s="94"/>
      <c r="F105" s="94"/>
      <c r="G105" s="92"/>
      <c r="H105" s="92"/>
      <c r="I105" s="92"/>
    </row>
    <row r="106" spans="2:9">
      <c r="B106" s="94"/>
      <c r="C106" s="94"/>
      <c r="D106" s="94"/>
      <c r="E106" s="94"/>
      <c r="F106" s="94"/>
      <c r="G106" s="92"/>
      <c r="H106" s="92"/>
      <c r="I106" s="92"/>
    </row>
    <row r="107" spans="2:9">
      <c r="B107" s="94"/>
      <c r="C107" s="94"/>
      <c r="D107" s="94"/>
      <c r="E107" s="94"/>
      <c r="F107" s="94"/>
      <c r="G107" s="92"/>
      <c r="H107" s="92"/>
      <c r="I107" s="92"/>
    </row>
    <row r="108" spans="2:9">
      <c r="B108" s="94"/>
      <c r="C108" s="94"/>
      <c r="D108" s="94"/>
      <c r="E108" s="94"/>
      <c r="F108" s="94"/>
      <c r="G108" s="92"/>
      <c r="H108" s="92"/>
      <c r="I108" s="92"/>
    </row>
    <row r="109" spans="2:9">
      <c r="B109" s="94"/>
      <c r="C109" s="94"/>
      <c r="D109" s="94"/>
      <c r="E109" s="94"/>
      <c r="F109" s="94"/>
      <c r="G109" s="92"/>
      <c r="H109" s="92"/>
      <c r="I109" s="92"/>
    </row>
    <row r="110" spans="2:9">
      <c r="B110" s="94"/>
      <c r="C110" s="94"/>
      <c r="D110" s="94"/>
      <c r="E110" s="94"/>
      <c r="F110" s="94"/>
      <c r="G110" s="92"/>
      <c r="H110" s="92"/>
      <c r="I110" s="92"/>
    </row>
    <row r="111" spans="2:9">
      <c r="B111" s="94"/>
      <c r="C111" s="94"/>
      <c r="D111" s="94"/>
      <c r="E111" s="94"/>
      <c r="F111" s="94"/>
      <c r="G111" s="92"/>
      <c r="H111" s="92"/>
      <c r="I111" s="92"/>
    </row>
    <row r="112" spans="2:9">
      <c r="B112" s="94"/>
      <c r="C112" s="94"/>
      <c r="D112" s="94"/>
      <c r="E112" s="94"/>
      <c r="F112" s="94"/>
      <c r="G112" s="92"/>
      <c r="H112" s="92"/>
      <c r="I112" s="92"/>
    </row>
    <row r="113" spans="2:9">
      <c r="B113" s="94"/>
      <c r="C113" s="94"/>
      <c r="D113" s="94"/>
      <c r="E113" s="94"/>
      <c r="F113" s="94"/>
      <c r="G113" s="92"/>
      <c r="H113" s="92"/>
      <c r="I113" s="92"/>
    </row>
    <row r="114" spans="2:9">
      <c r="B114" s="94"/>
      <c r="C114" s="94"/>
      <c r="D114" s="94"/>
      <c r="E114" s="94"/>
      <c r="F114" s="94"/>
      <c r="G114" s="92"/>
      <c r="H114" s="92"/>
      <c r="I114" s="92"/>
    </row>
    <row r="115" spans="2:9">
      <c r="B115" s="94"/>
      <c r="C115" s="94"/>
      <c r="D115" s="94"/>
      <c r="E115" s="94"/>
      <c r="F115" s="94"/>
      <c r="G115" s="92"/>
      <c r="H115" s="92"/>
      <c r="I115" s="92"/>
    </row>
    <row r="116" spans="2:9">
      <c r="B116" s="94"/>
      <c r="C116" s="94"/>
      <c r="D116" s="94"/>
      <c r="E116" s="94"/>
      <c r="F116" s="94"/>
      <c r="G116" s="92"/>
      <c r="H116" s="92"/>
      <c r="I116" s="92"/>
    </row>
    <row r="117" spans="2:9">
      <c r="B117" s="94"/>
      <c r="C117" s="94"/>
      <c r="D117" s="94"/>
      <c r="E117" s="94"/>
      <c r="F117" s="94"/>
      <c r="G117" s="92"/>
      <c r="H117" s="92"/>
      <c r="I117" s="92"/>
    </row>
    <row r="118" spans="2:9">
      <c r="B118" s="94"/>
      <c r="C118" s="94"/>
      <c r="D118" s="94"/>
      <c r="E118" s="94"/>
      <c r="F118" s="94"/>
      <c r="G118" s="92"/>
      <c r="H118" s="92"/>
      <c r="I118" s="92"/>
    </row>
    <row r="119" spans="2:9">
      <c r="B119" s="94"/>
      <c r="C119" s="94"/>
      <c r="D119" s="94"/>
      <c r="E119" s="94"/>
      <c r="F119" s="94"/>
      <c r="G119" s="92"/>
      <c r="H119" s="92"/>
      <c r="I119" s="92"/>
    </row>
    <row r="120" spans="2:9">
      <c r="B120" s="94"/>
      <c r="C120" s="94"/>
      <c r="D120" s="94"/>
      <c r="E120" s="94"/>
      <c r="F120" s="94"/>
      <c r="G120" s="92"/>
      <c r="H120" s="92"/>
      <c r="I120" s="92"/>
    </row>
    <row r="121" spans="2:9">
      <c r="B121" s="94"/>
      <c r="C121" s="94"/>
      <c r="D121" s="94"/>
      <c r="E121" s="94"/>
      <c r="F121" s="94"/>
      <c r="G121" s="92"/>
      <c r="H121" s="92"/>
      <c r="I121" s="92"/>
    </row>
    <row r="122" spans="2:9">
      <c r="B122" s="94"/>
      <c r="C122" s="94"/>
      <c r="D122" s="94"/>
      <c r="E122" s="94"/>
      <c r="F122" s="94"/>
      <c r="G122" s="92"/>
      <c r="H122" s="92"/>
      <c r="I122" s="92"/>
    </row>
    <row r="123" spans="2:9">
      <c r="B123" s="94"/>
      <c r="C123" s="94"/>
      <c r="D123" s="94"/>
      <c r="E123" s="94"/>
      <c r="F123" s="94"/>
      <c r="G123" s="92"/>
      <c r="H123" s="92"/>
      <c r="I123" s="92"/>
    </row>
    <row r="124" spans="2:9">
      <c r="B124" s="92"/>
      <c r="C124" s="92"/>
      <c r="D124" s="92"/>
      <c r="E124" s="92"/>
      <c r="F124" s="92"/>
      <c r="G124" s="92"/>
      <c r="H124" s="92"/>
      <c r="I124" s="92"/>
    </row>
    <row r="125" spans="2:9">
      <c r="B125" s="92"/>
      <c r="C125" s="92"/>
      <c r="D125" s="92"/>
      <c r="E125" s="92"/>
      <c r="F125" s="92"/>
      <c r="G125" s="92"/>
      <c r="H125" s="92"/>
      <c r="I125" s="92"/>
    </row>
    <row r="126" spans="2:9">
      <c r="B126" s="92"/>
      <c r="C126" s="92"/>
      <c r="D126" s="92"/>
      <c r="E126" s="92"/>
      <c r="F126" s="92"/>
      <c r="G126" s="92"/>
      <c r="H126" s="92"/>
      <c r="I126" s="92"/>
    </row>
    <row r="127" spans="2:9">
      <c r="B127" s="92"/>
      <c r="C127" s="92"/>
      <c r="D127" s="92"/>
      <c r="E127" s="92"/>
      <c r="F127" s="92"/>
      <c r="G127" s="92"/>
      <c r="H127" s="92"/>
      <c r="I127" s="92"/>
    </row>
    <row r="128" spans="2:9">
      <c r="B128" s="92"/>
      <c r="C128" s="92"/>
      <c r="D128" s="92"/>
      <c r="E128" s="92"/>
      <c r="F128" s="92"/>
      <c r="G128" s="92"/>
      <c r="H128" s="92"/>
      <c r="I128" s="92"/>
    </row>
    <row r="129" spans="2:9">
      <c r="B129" s="92"/>
      <c r="C129" s="92"/>
      <c r="D129" s="92"/>
      <c r="E129" s="92"/>
      <c r="F129" s="92"/>
      <c r="G129" s="92"/>
      <c r="H129" s="92"/>
      <c r="I129" s="92"/>
    </row>
    <row r="130" spans="2:9">
      <c r="B130" s="92"/>
      <c r="C130" s="92"/>
      <c r="D130" s="92"/>
      <c r="E130" s="92"/>
      <c r="F130" s="92"/>
      <c r="G130" s="92"/>
      <c r="H130" s="92"/>
      <c r="I130" s="92"/>
    </row>
    <row r="131" spans="2:9">
      <c r="B131" s="92"/>
      <c r="C131" s="92"/>
      <c r="D131" s="92"/>
      <c r="E131" s="92"/>
      <c r="F131" s="92"/>
      <c r="G131" s="92"/>
      <c r="H131" s="92"/>
      <c r="I131" s="92"/>
    </row>
    <row r="132" spans="2:9">
      <c r="B132" s="92"/>
      <c r="C132" s="92"/>
      <c r="D132" s="92"/>
      <c r="E132" s="92"/>
      <c r="F132" s="92"/>
      <c r="G132" s="92"/>
      <c r="H132" s="92"/>
      <c r="I132" s="92"/>
    </row>
    <row r="133" spans="2:9">
      <c r="B133" s="92"/>
      <c r="C133" s="92"/>
      <c r="D133" s="92"/>
      <c r="E133" s="92"/>
      <c r="F133" s="92"/>
      <c r="G133" s="92"/>
      <c r="H133" s="92"/>
      <c r="I133" s="92"/>
    </row>
    <row r="134" spans="2:9">
      <c r="B134" s="92"/>
      <c r="C134" s="92"/>
      <c r="D134" s="92"/>
      <c r="E134" s="92"/>
      <c r="F134" s="92"/>
      <c r="G134" s="92"/>
      <c r="H134" s="92"/>
      <c r="I134" s="92"/>
    </row>
    <row r="135" spans="2:9">
      <c r="B135" s="92"/>
      <c r="C135" s="92"/>
      <c r="D135" s="92"/>
      <c r="E135" s="92"/>
      <c r="F135" s="92"/>
      <c r="G135" s="92"/>
      <c r="H135" s="92"/>
      <c r="I135" s="92"/>
    </row>
    <row r="136" spans="2:9">
      <c r="B136" s="92"/>
      <c r="C136" s="92"/>
      <c r="D136" s="92"/>
      <c r="E136" s="92"/>
      <c r="F136" s="92"/>
      <c r="G136" s="92"/>
      <c r="H136" s="92"/>
      <c r="I136" s="92"/>
    </row>
    <row r="137" spans="2:9">
      <c r="B137" s="92"/>
      <c r="C137" s="92"/>
      <c r="D137" s="92"/>
      <c r="E137" s="92"/>
      <c r="F137" s="92"/>
      <c r="G137" s="92"/>
      <c r="H137" s="92"/>
      <c r="I137" s="92"/>
    </row>
    <row r="138" spans="2:9">
      <c r="B138" s="92"/>
      <c r="C138" s="92"/>
      <c r="D138" s="92"/>
      <c r="E138" s="92"/>
      <c r="F138" s="92"/>
      <c r="G138" s="92"/>
      <c r="H138" s="92"/>
      <c r="I138" s="92"/>
    </row>
    <row r="139" spans="2:9">
      <c r="B139" s="92"/>
      <c r="C139" s="92"/>
      <c r="D139" s="92"/>
      <c r="E139" s="92"/>
      <c r="F139" s="92"/>
      <c r="G139" s="92"/>
      <c r="H139" s="92"/>
      <c r="I139" s="92"/>
    </row>
    <row r="140" spans="2:9">
      <c r="B140" s="92"/>
      <c r="C140" s="92"/>
      <c r="D140" s="92"/>
      <c r="E140" s="92"/>
      <c r="F140" s="92"/>
      <c r="G140" s="92"/>
      <c r="H140" s="92"/>
      <c r="I140" s="92"/>
    </row>
  </sheetData>
  <printOptions horizontalCentered="1"/>
  <pageMargins left="0.75" right="0.75" top="1" bottom="1" header="0.5" footer="0.5"/>
  <pageSetup scale="56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Five Year Review</vt:lpstr>
      <vt:lpstr>Balance Sheet</vt:lpstr>
      <vt:lpstr>Changes in Fund Balances</vt:lpstr>
      <vt:lpstr>Current Funds</vt:lpstr>
      <vt:lpstr>Major Construction</vt:lpstr>
      <vt:lpstr>Bonded Indebtedness</vt:lpstr>
      <vt:lpstr>'Balance Sheet'!Print_Area</vt:lpstr>
      <vt:lpstr>'Bonded Indebtedness'!Print_Area</vt:lpstr>
      <vt:lpstr>'Changes in Fund Balances'!Print_Area</vt:lpstr>
      <vt:lpstr>'Current Funds'!Print_Area</vt:lpstr>
      <vt:lpstr>'Five Year Review'!Print_Area</vt:lpstr>
      <vt:lpstr>'Balance Sheet'!Print_Area_MI</vt:lpstr>
      <vt:lpstr>'Bonded Indebtedness'!Print_Area_MI</vt:lpstr>
      <vt:lpstr>'Changes in Fund Balances'!Print_Area_MI</vt:lpstr>
      <vt:lpstr>'Current Funds'!Print_Area_MI</vt:lpstr>
      <vt:lpstr>'Five Year Review'!Print_Area_MI</vt:lpstr>
    </vt:vector>
  </TitlesOfParts>
  <Company>Washington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Controller's Office</dc:creator>
  <cp:lastModifiedBy>Aniket Gupta</cp:lastModifiedBy>
  <cp:lastPrinted>2002-01-09T19:03:01Z</cp:lastPrinted>
  <dcterms:created xsi:type="dcterms:W3CDTF">1999-01-22T20:40:27Z</dcterms:created>
  <dcterms:modified xsi:type="dcterms:W3CDTF">2024-02-03T22:14:19Z</dcterms:modified>
</cp:coreProperties>
</file>