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CAFC1D9-10CB-4E11-8B06-04981834DAF7}" xr6:coauthVersionLast="47" xr6:coauthVersionMax="47" xr10:uidLastSave="{00000000-0000-0000-0000-000000000000}"/>
  <bookViews>
    <workbookView xWindow="3348" yWindow="3348" windowWidth="17280" windowHeight="8880" activeTab="1"/>
  </bookViews>
  <sheets>
    <sheet name="Reinvestment Needs" sheetId="2" r:id="rId1"/>
    <sheet name="Value of Flexibili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/>
  <c r="D5" i="2"/>
  <c r="E5" i="2"/>
  <c r="D6" i="2"/>
  <c r="E6" i="2" s="1"/>
  <c r="D7" i="2"/>
  <c r="E7" i="2" s="1"/>
  <c r="D8" i="2"/>
  <c r="E8" i="2" s="1"/>
  <c r="D9" i="2"/>
  <c r="E9" i="2"/>
  <c r="D10" i="2"/>
  <c r="E10" i="2" s="1"/>
  <c r="D11" i="2"/>
  <c r="E11" i="2" s="1"/>
  <c r="C34" i="1"/>
  <c r="G34" i="1"/>
  <c r="C35" i="1"/>
  <c r="G35" i="1"/>
  <c r="C37" i="1"/>
  <c r="G37" i="1"/>
  <c r="C38" i="1"/>
  <c r="F41" i="1" s="1"/>
  <c r="C41" i="1"/>
  <c r="C44" i="1" s="1"/>
  <c r="C45" i="1" s="1"/>
  <c r="E14" i="2" l="1"/>
  <c r="F42" i="1"/>
  <c r="F44" i="1"/>
  <c r="F45" i="1" s="1"/>
  <c r="C42" i="1"/>
  <c r="E47" i="1" s="1"/>
  <c r="D13" i="2"/>
</calcChain>
</file>

<file path=xl/comments1.xml><?xml version="1.0" encoding="utf-8"?>
<comments xmlns="http://schemas.openxmlformats.org/spreadsheetml/2006/main">
  <authors>
    <author>Aswath Damodaran</author>
  </authors>
  <commentList>
    <comment ref="B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Net Cap Ex + change in non-cash Working capital + Acquisitions</t>
        </r>
      </text>
    </comment>
    <comment ref="C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market value of equity + market value of debt</t>
        </r>
      </text>
    </comment>
  </commentList>
</comments>
</file>

<file path=xl/comments2.xml><?xml version="1.0" encoding="utf-8"?>
<comments xmlns="http://schemas.openxmlformats.org/spreadsheetml/2006/main">
  <authors>
    <author>Aswath Damodaran</author>
  </authors>
  <commentList>
    <comment ref="F19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Use the historical average of (Net Cap Ex including acquisitions + change in Working Capital)/Market Value of Firm</t>
        </r>
      </text>
    </comment>
    <comment ref="F2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standard deviation in the ln(reinvestment/value ratio), entered above. See "Reinvestment Needs" worksheet for details.</t>
        </r>
      </text>
    </comment>
    <comment ref="F24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the firm does not want to use external financing, this will be the ratio of internal funds available, after debt payments, to the value of the firm.
FCFE/Value of the Firm</t>
        </r>
      </text>
    </comment>
    <comment ref="F25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maximum reinvestment needs, as a percent of firm value, that can be financed with flexibility.</t>
        </r>
      </text>
    </comment>
    <comment ref="F30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firm's current cost of capital.</t>
        </r>
      </text>
    </comment>
    <comment ref="F3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should be the expected marginal return on capital on future projects. You can use the firm's current return on capital or the industry average, as an estimate.</t>
        </r>
      </text>
    </comment>
    <comment ref="E47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annual value of financial flexibility, as a percent of firm value. It should be compared to the cost of maintaining this flexibility.</t>
        </r>
      </text>
    </comment>
  </commentList>
</comments>
</file>

<file path=xl/sharedStrings.xml><?xml version="1.0" encoding="utf-8"?>
<sst xmlns="http://schemas.openxmlformats.org/spreadsheetml/2006/main" count="58" uniqueCount="52">
  <si>
    <t>Assumptions</t>
  </si>
  <si>
    <t>1. All the assumptions underlying the Black-Scholes model apply</t>
  </si>
  <si>
    <t>2. The dividend yield over the lifetime of the option is known and a constant.</t>
  </si>
  <si>
    <t>The user has to input the following variables</t>
  </si>
  <si>
    <t>4. Riskless interest rate that corresponds to the life of the option</t>
  </si>
  <si>
    <t>Inputs relating the underlying asset</t>
  </si>
  <si>
    <t>(in currency)</t>
  </si>
  <si>
    <t>(in %)</t>
  </si>
  <si>
    <t>Inputs relating to the option</t>
  </si>
  <si>
    <t>General Inputs</t>
  </si>
  <si>
    <t>Enter the riskless rate that corresponds to the option lifetime =</t>
  </si>
  <si>
    <t>Stock Price=</t>
  </si>
  <si>
    <t>T.Bond rate=</t>
  </si>
  <si>
    <t>Strike Price=</t>
  </si>
  <si>
    <t>Variance=</t>
  </si>
  <si>
    <t>Expiration (in years) =</t>
  </si>
  <si>
    <t>Annualized dividend yield=</t>
  </si>
  <si>
    <t>d1 =</t>
  </si>
  <si>
    <t>N(d1) =</t>
  </si>
  <si>
    <t>d2 =</t>
  </si>
  <si>
    <t>N(d2) =</t>
  </si>
  <si>
    <t xml:space="preserve">Value of the call = </t>
  </si>
  <si>
    <t>Annual Excess Return=</t>
  </si>
  <si>
    <t>Cost of Capital =</t>
  </si>
  <si>
    <t>VALUING FINANCIAL FLEXIBILITY</t>
  </si>
  <si>
    <t>This program calculates the value of financial flexibility</t>
  </si>
  <si>
    <t xml:space="preserve">on an annualized basis. It can be used to </t>
  </si>
  <si>
    <t>determine if firms should maintain excess debt capacity.</t>
  </si>
  <si>
    <t>1. Expected annual reinvestment needs as percent of firm value</t>
  </si>
  <si>
    <t xml:space="preserve">2. Variance in annual expected reinvestment needs </t>
  </si>
  <si>
    <t>3. Annual Reinvestment Needs that can be financed without financial flexibility (from internal funds or accessible external funds)</t>
  </si>
  <si>
    <t>5. Current Cost of Capital</t>
  </si>
  <si>
    <t>Enter annual reinvestment needs as percent of firm value =</t>
  </si>
  <si>
    <t>Entet the annualized standard deviation in reinvestment needs =</t>
  </si>
  <si>
    <t>Enter reinvestment needs that can be financed without flexibility =</t>
  </si>
  <si>
    <t>6. Excess Returns earned on Projects (ROC - Cost of Capital)</t>
  </si>
  <si>
    <t>Capital Inputs</t>
  </si>
  <si>
    <t>Enter the current cost of capital for the firm =</t>
  </si>
  <si>
    <t>Enter the firm's current return on capital =</t>
  </si>
  <si>
    <t xml:space="preserve"> of financial flexibility (in annual terms)</t>
  </si>
  <si>
    <t>Enter maximum reinvestment that can be financed with flexibility =</t>
  </si>
  <si>
    <t>Value of Call (lower bound)</t>
  </si>
  <si>
    <t>Value of Call (Maximum Flexibility)</t>
  </si>
  <si>
    <t>Maximum Flexibility =</t>
  </si>
  <si>
    <t>Year</t>
  </si>
  <si>
    <t>Reinvestment Needs</t>
  </si>
  <si>
    <t>Firm Value</t>
  </si>
  <si>
    <t>Reinvestment Needs as percent of Firm Value</t>
  </si>
  <si>
    <t>Average Reinvestment Need as % of Value =</t>
  </si>
  <si>
    <t>Standard Deviation in reinvestment needs =</t>
  </si>
  <si>
    <t>ln(Reinvestment Needs)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</si>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</sst>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6" formatCode="0.0000%"/>
  </numFmts>
  <fonts count="12">
    <font>
      <sz val="10"/>
      <name val="Geneva"/>
    </font>
    <font>
      <b/>
      <sz val="10"/>
      <name val="Geneva"/>
    </font>
    <font>
      <sz val="10"/>
      <name val="Geneva"/>
    </font>
    <font>
      <sz val="14"/>
      <name val="Tms Rmn"/>
    </font>
    <font>
      <b/>
      <sz val="14"/>
      <name val="Tms Rmn"/>
    </font>
    <font>
      <b/>
      <sz val="12"/>
      <name val="Tms Rmn"/>
    </font>
    <font>
      <sz val="12"/>
      <name val="Tms Rmn"/>
    </font>
    <font>
      <sz val="9"/>
      <color indexed="81"/>
      <name val="Geneva"/>
    </font>
    <font>
      <b/>
      <sz val="9"/>
      <color indexed="81"/>
      <name val="Geneva"/>
    </font>
    <font>
      <sz val="10"/>
      <name val="Tms Rmn"/>
    </font>
    <font>
      <b/>
      <sz val="12"/>
      <name val="Geneva"/>
    </font>
    <font>
      <sz val="12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1" fillId="0" borderId="1" xfId="3" applyNumberFormat="1" applyFont="1" applyBorder="1" applyAlignment="1">
      <alignment horizontal="center"/>
    </xf>
    <xf numFmtId="9" fontId="0" fillId="0" borderId="0" xfId="3" applyFont="1"/>
    <xf numFmtId="3" fontId="5" fillId="0" borderId="3" xfId="1" applyNumberFormat="1" applyFont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0" fontId="0" fillId="0" borderId="0" xfId="0" applyBorder="1"/>
    <xf numFmtId="166" fontId="1" fillId="0" borderId="1" xfId="3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9" fillId="0" borderId="1" xfId="3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8" fontId="9" fillId="0" borderId="1" xfId="2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10" fontId="5" fillId="0" borderId="1" xfId="3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sqref="A1:C11"/>
    </sheetView>
  </sheetViews>
  <sheetFormatPr defaultRowHeight="13.2"/>
  <cols>
    <col min="1" max="3" width="11.5546875" customWidth="1"/>
    <col min="4" max="4" width="27.109375" bestFit="1" customWidth="1"/>
    <col min="5" max="5" width="14.5546875" bestFit="1" customWidth="1"/>
    <col min="6" max="256" width="11.5546875" customWidth="1"/>
  </cols>
  <sheetData>
    <row r="1" spans="1:5">
      <c r="A1" s="25" t="s">
        <v>44</v>
      </c>
      <c r="B1" s="25" t="s">
        <v>45</v>
      </c>
      <c r="C1" s="25" t="s">
        <v>46</v>
      </c>
      <c r="D1" s="25" t="s">
        <v>47</v>
      </c>
      <c r="E1" s="25" t="s">
        <v>50</v>
      </c>
    </row>
    <row r="2" spans="1:5">
      <c r="A2" s="25">
        <v>1</v>
      </c>
      <c r="B2" s="29">
        <v>71</v>
      </c>
      <c r="C2" s="29">
        <v>1000</v>
      </c>
      <c r="D2" s="26">
        <f>B2/C2</f>
        <v>7.0999999999999994E-2</v>
      </c>
      <c r="E2" s="25">
        <f>IF(B2&gt;0,LN(D2),)</f>
        <v>-2.6450754019408218</v>
      </c>
    </row>
    <row r="3" spans="1:5">
      <c r="A3" s="25">
        <v>2</v>
      </c>
      <c r="B3" s="29">
        <v>33</v>
      </c>
      <c r="C3" s="29">
        <v>1071</v>
      </c>
      <c r="D3" s="26">
        <f t="shared" ref="D3:D11" si="0">B3/C3</f>
        <v>3.081232492997199E-2</v>
      </c>
      <c r="E3" s="25">
        <f t="shared" ref="E3:E11" si="1">IF(B3&gt;0,LN(D3),)</f>
        <v>-3.4798405089812685</v>
      </c>
    </row>
    <row r="4" spans="1:5">
      <c r="A4" s="25">
        <v>3</v>
      </c>
      <c r="B4" s="29">
        <v>181</v>
      </c>
      <c r="C4" s="29">
        <v>1156</v>
      </c>
      <c r="D4" s="26">
        <f t="shared" si="0"/>
        <v>0.15657439446366783</v>
      </c>
      <c r="E4" s="25">
        <f t="shared" si="1"/>
        <v>-1.8542240179664971</v>
      </c>
    </row>
    <row r="5" spans="1:5">
      <c r="A5" s="25">
        <v>4</v>
      </c>
      <c r="B5" s="29">
        <v>55</v>
      </c>
      <c r="C5" s="29">
        <v>1211</v>
      </c>
      <c r="D5" s="26">
        <f t="shared" si="0"/>
        <v>4.5417010734929812E-2</v>
      </c>
      <c r="E5" s="25">
        <f t="shared" si="1"/>
        <v>-3.0918685583206211</v>
      </c>
    </row>
    <row r="6" spans="1:5">
      <c r="A6" s="25">
        <v>5</v>
      </c>
      <c r="B6" s="29">
        <v>83</v>
      </c>
      <c r="C6" s="29">
        <v>1413</v>
      </c>
      <c r="D6" s="26">
        <f t="shared" si="0"/>
        <v>5.8740268931351737E-2</v>
      </c>
      <c r="E6" s="25">
        <f t="shared" si="1"/>
        <v>-2.8346297748879294</v>
      </c>
    </row>
    <row r="7" spans="1:5">
      <c r="A7" s="25">
        <v>6</v>
      </c>
      <c r="B7" s="29">
        <v>233</v>
      </c>
      <c r="C7" s="29">
        <v>1666</v>
      </c>
      <c r="D7" s="26">
        <f t="shared" si="0"/>
        <v>0.13985594237695079</v>
      </c>
      <c r="E7" s="25">
        <f t="shared" si="1"/>
        <v>-1.9671423691610874</v>
      </c>
    </row>
    <row r="8" spans="1:5">
      <c r="A8" s="25">
        <v>7</v>
      </c>
      <c r="B8" s="29">
        <v>90</v>
      </c>
      <c r="C8" s="29">
        <v>1870</v>
      </c>
      <c r="D8" s="26">
        <f t="shared" si="0"/>
        <v>4.8128342245989303E-2</v>
      </c>
      <c r="E8" s="25">
        <f t="shared" si="1"/>
        <v>-3.0338840395183673</v>
      </c>
    </row>
    <row r="9" spans="1:5">
      <c r="A9" s="25">
        <v>8</v>
      </c>
      <c r="B9" s="29">
        <v>211</v>
      </c>
      <c r="C9" s="29">
        <v>2001</v>
      </c>
      <c r="D9" s="26">
        <f t="shared" si="0"/>
        <v>0.1054472763618191</v>
      </c>
      <c r="E9" s="25">
        <f t="shared" si="1"/>
        <v>-2.2495442011076667</v>
      </c>
    </row>
    <row r="10" spans="1:5">
      <c r="A10" s="25">
        <v>9</v>
      </c>
      <c r="B10" s="29">
        <v>122</v>
      </c>
      <c r="C10" s="29">
        <v>2133</v>
      </c>
      <c r="D10" s="26">
        <f t="shared" si="0"/>
        <v>5.7196436943272387E-2</v>
      </c>
      <c r="E10" s="25">
        <f t="shared" si="1"/>
        <v>-2.8612636737380939</v>
      </c>
    </row>
    <row r="11" spans="1:5">
      <c r="A11" s="25">
        <v>10</v>
      </c>
      <c r="B11" s="29">
        <v>445</v>
      </c>
      <c r="C11" s="29">
        <v>2225</v>
      </c>
      <c r="D11" s="26">
        <f t="shared" si="0"/>
        <v>0.2</v>
      </c>
      <c r="E11" s="25">
        <f t="shared" si="1"/>
        <v>-1.6094379124341003</v>
      </c>
    </row>
    <row r="13" spans="1:5">
      <c r="A13" t="s">
        <v>48</v>
      </c>
      <c r="D13" s="27">
        <f>AVERAGE(D2:D11)</f>
        <v>9.1317199698795287E-2</v>
      </c>
    </row>
    <row r="14" spans="1:5">
      <c r="A14" t="s">
        <v>49</v>
      </c>
      <c r="E14" s="28">
        <f>STDEV(E2:E11)</f>
        <v>0.61250437839299565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topLeftCell="A30" workbookViewId="0">
      <selection activeCell="E47" sqref="E47"/>
    </sheetView>
  </sheetViews>
  <sheetFormatPr defaultColWidth="12.44140625" defaultRowHeight="13.2"/>
  <cols>
    <col min="1" max="1" width="4.6640625" customWidth="1"/>
    <col min="2" max="7" width="12.6640625" customWidth="1"/>
  </cols>
  <sheetData>
    <row r="1" spans="1:7" ht="19.95" customHeight="1">
      <c r="A1" s="5" t="s">
        <v>24</v>
      </c>
      <c r="B1" s="6"/>
      <c r="C1" s="6"/>
      <c r="D1" s="6"/>
      <c r="E1" s="6"/>
      <c r="F1" s="6"/>
      <c r="G1" s="6"/>
    </row>
    <row r="2" spans="1:7" ht="19.95" customHeight="1"/>
    <row r="3" spans="1:7" ht="19.95" customHeight="1">
      <c r="A3" s="3" t="s">
        <v>25</v>
      </c>
      <c r="B3" s="4"/>
      <c r="C3" s="4"/>
      <c r="D3" s="4"/>
      <c r="E3" s="4"/>
      <c r="F3" s="4"/>
      <c r="G3" s="4"/>
    </row>
    <row r="4" spans="1:7" ht="19.95" customHeight="1">
      <c r="A4" s="3" t="s">
        <v>26</v>
      </c>
      <c r="B4" s="4"/>
      <c r="C4" s="4"/>
      <c r="D4" s="4"/>
      <c r="E4" s="4"/>
      <c r="F4" s="4"/>
      <c r="G4" s="4"/>
    </row>
    <row r="5" spans="1:7" ht="19.95" customHeight="1">
      <c r="A5" s="3" t="s">
        <v>27</v>
      </c>
      <c r="B5" s="4"/>
      <c r="C5" s="4"/>
      <c r="D5" s="4"/>
      <c r="E5" s="4"/>
      <c r="F5" s="4"/>
      <c r="G5" s="4"/>
    </row>
    <row r="6" spans="1:7" ht="19.95" customHeight="1"/>
    <row r="7" spans="1:7" ht="19.95" customHeight="1">
      <c r="B7" s="7" t="s">
        <v>0</v>
      </c>
      <c r="E7" s="8"/>
      <c r="F7" s="8"/>
    </row>
    <row r="8" spans="1:7" ht="19.95" customHeight="1">
      <c r="B8" s="8" t="s">
        <v>1</v>
      </c>
      <c r="E8" s="8"/>
      <c r="F8" s="8"/>
    </row>
    <row r="9" spans="1:7" ht="19.95" customHeight="1">
      <c r="B9" s="8" t="s">
        <v>2</v>
      </c>
      <c r="E9" s="8"/>
      <c r="F9" s="8"/>
    </row>
    <row r="10" spans="1:7" ht="19.95" customHeight="1">
      <c r="B10" s="8"/>
      <c r="E10" s="8"/>
      <c r="F10" s="8"/>
    </row>
    <row r="11" spans="1:7" ht="19.95" customHeight="1">
      <c r="B11" s="7" t="s">
        <v>3</v>
      </c>
      <c r="E11" s="8"/>
      <c r="F11" s="8"/>
    </row>
    <row r="12" spans="1:7" ht="19.95" customHeight="1">
      <c r="B12" s="8" t="s">
        <v>28</v>
      </c>
      <c r="E12" s="8"/>
      <c r="F12" s="8"/>
    </row>
    <row r="13" spans="1:7" ht="19.95" customHeight="1">
      <c r="B13" s="8" t="s">
        <v>29</v>
      </c>
      <c r="E13" s="8"/>
      <c r="F13" s="8"/>
    </row>
    <row r="14" spans="1:7" ht="19.95" customHeight="1">
      <c r="B14" s="8" t="s">
        <v>30</v>
      </c>
      <c r="E14" s="8"/>
      <c r="F14" s="8"/>
    </row>
    <row r="15" spans="1:7" ht="19.95" customHeight="1">
      <c r="B15" s="8" t="s">
        <v>4</v>
      </c>
      <c r="E15" s="8"/>
      <c r="F15" s="8"/>
    </row>
    <row r="16" spans="1:7" ht="19.95" customHeight="1">
      <c r="B16" s="8" t="s">
        <v>31</v>
      </c>
      <c r="E16" s="8"/>
      <c r="F16" s="8"/>
    </row>
    <row r="17" spans="2:8" ht="19.95" customHeight="1">
      <c r="B17" s="8" t="s">
        <v>35</v>
      </c>
      <c r="E17" s="8"/>
      <c r="F17" s="8"/>
    </row>
    <row r="18" spans="2:8" ht="19.95" customHeight="1">
      <c r="B18" s="7" t="s">
        <v>5</v>
      </c>
      <c r="E18" s="8"/>
      <c r="F18" s="8"/>
    </row>
    <row r="19" spans="2:8" ht="19.95" customHeight="1">
      <c r="B19" s="8" t="s">
        <v>32</v>
      </c>
      <c r="E19" s="9"/>
      <c r="F19" s="14">
        <v>9.1300000000000006E-2</v>
      </c>
      <c r="G19" s="9" t="s">
        <v>6</v>
      </c>
    </row>
    <row r="20" spans="2:8" ht="19.95" customHeight="1">
      <c r="B20" s="8"/>
      <c r="E20" s="9"/>
      <c r="F20" s="9"/>
    </row>
    <row r="21" spans="2:8" ht="19.95" customHeight="1">
      <c r="B21" s="8" t="s">
        <v>33</v>
      </c>
      <c r="E21" s="9"/>
      <c r="F21" s="14">
        <v>0.61250000000000004</v>
      </c>
      <c r="G21" s="9" t="s">
        <v>7</v>
      </c>
    </row>
    <row r="22" spans="2:8" ht="19.95" customHeight="1">
      <c r="B22" s="8"/>
      <c r="E22" s="9"/>
      <c r="F22" s="9"/>
    </row>
    <row r="23" spans="2:8" ht="19.95" customHeight="1">
      <c r="B23" s="7" t="s">
        <v>8</v>
      </c>
      <c r="E23" s="2"/>
      <c r="F23" s="2"/>
    </row>
    <row r="24" spans="2:8" ht="19.95" customHeight="1">
      <c r="B24" s="8" t="s">
        <v>34</v>
      </c>
      <c r="F24" s="14">
        <v>0.05</v>
      </c>
      <c r="G24" s="9" t="s">
        <v>6</v>
      </c>
      <c r="H24" s="8"/>
    </row>
    <row r="25" spans="2:8" ht="19.95" customHeight="1">
      <c r="B25" s="8" t="s">
        <v>40</v>
      </c>
      <c r="C25" s="8"/>
      <c r="D25" s="8"/>
      <c r="E25" s="9"/>
      <c r="F25" s="14">
        <v>0.17</v>
      </c>
      <c r="G25" s="8"/>
    </row>
    <row r="26" spans="2:8" ht="19.95" customHeight="1">
      <c r="B26" s="7" t="s">
        <v>9</v>
      </c>
      <c r="C26" s="8"/>
      <c r="D26" s="8"/>
      <c r="E26" s="9"/>
      <c r="F26" s="9"/>
      <c r="G26" s="8"/>
    </row>
    <row r="27" spans="2:8" ht="19.95" customHeight="1">
      <c r="B27" s="8" t="s">
        <v>10</v>
      </c>
      <c r="C27" s="8"/>
      <c r="D27" s="8"/>
      <c r="E27" s="9"/>
      <c r="F27" s="14">
        <v>0.06</v>
      </c>
      <c r="G27" s="9" t="s">
        <v>7</v>
      </c>
    </row>
    <row r="28" spans="2:8" ht="19.95" customHeight="1">
      <c r="B28" s="8"/>
      <c r="C28" s="8"/>
      <c r="D28" s="8"/>
      <c r="E28" s="9"/>
      <c r="F28" s="21"/>
      <c r="G28" s="9"/>
    </row>
    <row r="29" spans="2:8" ht="19.95" customHeight="1">
      <c r="B29" s="7" t="s">
        <v>36</v>
      </c>
      <c r="C29" s="8"/>
      <c r="D29" s="8"/>
      <c r="E29" s="9"/>
      <c r="F29" s="21"/>
      <c r="G29" s="9"/>
    </row>
    <row r="30" spans="2:8" ht="19.95" customHeight="1">
      <c r="B30" s="8" t="s">
        <v>37</v>
      </c>
      <c r="C30" s="8"/>
      <c r="D30" s="8"/>
      <c r="E30" s="9"/>
      <c r="F30" s="14">
        <v>0.1222</v>
      </c>
      <c r="G30" s="9"/>
    </row>
    <row r="31" spans="2:8" ht="19.95" customHeight="1">
      <c r="B31" s="8" t="s">
        <v>38</v>
      </c>
      <c r="C31" s="8"/>
      <c r="D31" s="8"/>
      <c r="E31" s="8"/>
      <c r="F31" s="14">
        <v>0.18690000000000001</v>
      </c>
      <c r="G31" s="8"/>
    </row>
    <row r="32" spans="2:8" ht="19.95" customHeight="1">
      <c r="B32" s="8"/>
      <c r="C32" s="8"/>
      <c r="D32" s="8"/>
      <c r="E32" s="8"/>
      <c r="F32" s="8"/>
      <c r="G32" s="8"/>
    </row>
    <row r="33" spans="1:9" s="31" customFormat="1" ht="19.95" customHeight="1">
      <c r="A33" s="30" t="s">
        <v>51</v>
      </c>
    </row>
    <row r="34" spans="1:9" ht="19.95" customHeight="1">
      <c r="A34" s="8" t="s">
        <v>11</v>
      </c>
      <c r="C34" s="32">
        <f>F19</f>
        <v>9.1300000000000006E-2</v>
      </c>
      <c r="E34" s="8" t="s">
        <v>12</v>
      </c>
      <c r="G34" s="11">
        <f>F27</f>
        <v>0.06</v>
      </c>
    </row>
    <row r="35" spans="1:9" ht="19.95" customHeight="1">
      <c r="A35" s="8" t="s">
        <v>13</v>
      </c>
      <c r="C35" s="32">
        <f>F24</f>
        <v>0.05</v>
      </c>
      <c r="E35" s="8" t="s">
        <v>14</v>
      </c>
      <c r="G35" s="13">
        <f>F21^2</f>
        <v>0.37515625000000008</v>
      </c>
    </row>
    <row r="36" spans="1:9" ht="19.95" customHeight="1">
      <c r="A36" s="8" t="s">
        <v>15</v>
      </c>
      <c r="C36" s="17">
        <v>1</v>
      </c>
      <c r="E36" s="8" t="s">
        <v>16</v>
      </c>
      <c r="G36" s="12">
        <v>0</v>
      </c>
    </row>
    <row r="37" spans="1:9" ht="19.95" customHeight="1">
      <c r="A37" t="s">
        <v>22</v>
      </c>
      <c r="C37" s="15">
        <f>F31-F30</f>
        <v>6.4700000000000008E-2</v>
      </c>
      <c r="E37" t="s">
        <v>23</v>
      </c>
      <c r="G37" s="22">
        <f>F30</f>
        <v>0.1222</v>
      </c>
    </row>
    <row r="38" spans="1:9" ht="19.95" customHeight="1">
      <c r="A38" t="s">
        <v>43</v>
      </c>
      <c r="C38" s="15">
        <f>F25</f>
        <v>0.17</v>
      </c>
      <c r="G38" s="24"/>
    </row>
    <row r="39" spans="1:9" ht="19.95" customHeight="1">
      <c r="C39" s="23"/>
      <c r="G39" s="24"/>
    </row>
    <row r="40" spans="1:9" ht="19.95" customHeight="1">
      <c r="B40" t="s">
        <v>41</v>
      </c>
      <c r="C40" s="16"/>
      <c r="E40" t="s">
        <v>42</v>
      </c>
      <c r="G40" s="19"/>
    </row>
    <row r="41" spans="1:9" ht="19.95" customHeight="1">
      <c r="B41" s="8" t="s">
        <v>17</v>
      </c>
      <c r="C41" s="10">
        <f>(LN(C34/C35)+(G34-G36+(G35/2))*C36)/(((G35)^(0.5))*(C36^0.5))</f>
        <v>1.3872749504861661</v>
      </c>
      <c r="D41" s="9"/>
      <c r="E41" s="9" t="s">
        <v>17</v>
      </c>
      <c r="F41">
        <f>(LN(C34/C38)+(G34-G36+(G35/2))*C36)/(((G35)^(0.5))*(C36^0.5))</f>
        <v>-0.61072575420300224</v>
      </c>
    </row>
    <row r="42" spans="1:9" ht="19.95" customHeight="1">
      <c r="B42" s="8" t="s">
        <v>18</v>
      </c>
      <c r="C42" s="10">
        <f>NORMSDIST(C41)</f>
        <v>0.91732103079835015</v>
      </c>
      <c r="E42" t="s">
        <v>18</v>
      </c>
      <c r="F42" s="10">
        <f>NORMSDIST(F41)</f>
        <v>0.27069057655942613</v>
      </c>
    </row>
    <row r="43" spans="1:9" ht="19.95" customHeight="1">
      <c r="B43" s="8"/>
      <c r="C43" s="9"/>
      <c r="D43" s="9"/>
      <c r="E43" s="9"/>
    </row>
    <row r="44" spans="1:9" ht="19.95" customHeight="1">
      <c r="B44" s="8" t="s">
        <v>19</v>
      </c>
      <c r="C44" s="10">
        <f>C41-((G35^0.5)*(C36^(0.5)))</f>
        <v>0.77477495048616607</v>
      </c>
      <c r="D44" s="9"/>
      <c r="E44" s="9" t="s">
        <v>19</v>
      </c>
      <c r="F44" s="10">
        <f>F41-((G35^0.5)*(C36^(0.5)))</f>
        <v>-1.2232257542030023</v>
      </c>
    </row>
    <row r="45" spans="1:9" ht="19.95" customHeight="1">
      <c r="B45" s="8" t="s">
        <v>20</v>
      </c>
      <c r="C45" s="10">
        <f>NORMSDIST(C44)</f>
        <v>0.78076367322178897</v>
      </c>
      <c r="E45" t="s">
        <v>20</v>
      </c>
      <c r="F45" s="10">
        <f>NORMSDIST(F44)</f>
        <v>0.11062222038609519</v>
      </c>
    </row>
    <row r="46" spans="1:9" ht="19.95" customHeight="1"/>
    <row r="47" spans="1:9" ht="19.95" customHeight="1">
      <c r="A47" s="7" t="s">
        <v>21</v>
      </c>
      <c r="B47" s="1" t="s">
        <v>39</v>
      </c>
      <c r="C47" s="1"/>
      <c r="D47" s="1"/>
      <c r="E47" s="20">
        <f>(((EXP((0-G36)*C36))*C34*C42-C35*(EXP((0-G34)*C36))*C45)-((EXP((0-G36)*C36))*C34*F42-C38*(EXP((0-G34)*C36))*F45))*C37/G37</f>
        <v>2.1169500027478295E-2</v>
      </c>
      <c r="G47" s="7"/>
      <c r="I47" s="18"/>
    </row>
  </sheetData>
  <printOptions gridLines="1" gridLinesSet="0"/>
  <pageMargins left="0.75" right="0.75" top="1" bottom="1" header="0.5" footer="0.5"/>
  <pageSetup paperSize="0" scale="0" orientation="landscape" horizontalDpi="0" verticalDpi="0" copies="0"/>
  <headerFooter alignWithMargins="0">
    <oddHeader>OPTION WORKSHEET: LONG TERM OPTIONS</oddHeader>
  </headerFooter>
  <rowBreaks count="3" manualBreakCount="3">
    <brk id="17" max="65535" man="1"/>
    <brk id="35" max="65535" man="1"/>
    <brk id="52" max="65535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Reinvestment Needs</vt:lpstr>
      <vt:lpstr>Value of Flexibility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Aniket Gupta</cp:lastModifiedBy>
  <dcterms:created xsi:type="dcterms:W3CDTF">1998-09-08T15:53:44Z</dcterms:created>
  <dcterms:modified xsi:type="dcterms:W3CDTF">2024-02-03T22:14:26Z</dcterms:modified>
</cp:coreProperties>
</file>