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4B3A21FA-6034-4BF5-9782-4858708E14FA}" xr6:coauthVersionLast="47" xr6:coauthVersionMax="47" xr10:uidLastSave="{00000000-0000-0000-0000-000000000000}"/>
  <bookViews>
    <workbookView xWindow="3348" yWindow="3348" windowWidth="17280" windowHeight="8880" tabRatio="722"/>
  </bookViews>
  <sheets>
    <sheet name="Instructions" sheetId="4" r:id="rId1"/>
    <sheet name="Data Balance Sheet" sheetId="1" r:id="rId2"/>
    <sheet name="Data Income Statement" sheetId="5" r:id="rId3"/>
    <sheet name="Data Share Info" sheetId="6" r:id="rId4"/>
    <sheet name="Analysis Balance Sheet" sheetId="2" r:id="rId5"/>
    <sheet name="Analysis Income Statement" sheetId="7" r:id="rId6"/>
    <sheet name="Analysis Ratios" sheetId="3" r:id="rId7"/>
  </sheets>
  <definedNames>
    <definedName name="_xlnm.Print_Area" localSheetId="4">'Analysis Balance Sheet'!$A$1:$H$108</definedName>
    <definedName name="_xlnm.Print_Area" localSheetId="5">'Analysis Income Statement'!$A$1:$H$63</definedName>
    <definedName name="_xlnm.Print_Area" localSheetId="6">'Analysis Ratios'!$A$1:$H$347</definedName>
    <definedName name="_xlnm.Print_Area" localSheetId="1">'Data Balance Sheet'!$A$1:$H$56</definedName>
    <definedName name="_xlnm.Print_Area" localSheetId="2">'Data Income Statement'!$A$1:$H$33</definedName>
    <definedName name="_xlnm.Print_Area" localSheetId="0">Instructions!$B$1:$L$44</definedName>
    <definedName name="_xlnm.Print_Titles" localSheetId="4">'Analysis Balance Sheet'!$1:$3</definedName>
    <definedName name="_xlnm.Print_Titles" localSheetId="6">'Analysis Ratios'!$1:$4</definedName>
    <definedName name="TotalYears">Instructions!$H$7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6" i="2" l="1"/>
  <c r="A105" i="2"/>
  <c r="A101" i="2"/>
  <c r="A94" i="2"/>
  <c r="A95" i="2"/>
  <c r="A84" i="2"/>
  <c r="A85" i="2"/>
  <c r="A86" i="2"/>
  <c r="A87" i="2"/>
  <c r="A88" i="2"/>
  <c r="A89" i="2"/>
  <c r="A74" i="2"/>
  <c r="A75" i="2"/>
  <c r="A76" i="2"/>
  <c r="A66" i="2"/>
  <c r="A67" i="2"/>
  <c r="A52" i="2"/>
  <c r="A53" i="2"/>
  <c r="A48" i="2"/>
  <c r="A41" i="2"/>
  <c r="A42" i="2"/>
  <c r="A31" i="2"/>
  <c r="A32" i="2"/>
  <c r="A33" i="2"/>
  <c r="A34" i="2"/>
  <c r="A35" i="2"/>
  <c r="A36" i="2"/>
  <c r="A21" i="2"/>
  <c r="A22" i="2"/>
  <c r="A23" i="2"/>
  <c r="A17" i="2"/>
  <c r="A13" i="2"/>
  <c r="A14" i="2"/>
  <c r="A96" i="2"/>
  <c r="A43" i="2"/>
  <c r="A59" i="2"/>
  <c r="A6" i="2"/>
  <c r="A81" i="2"/>
  <c r="A82" i="2"/>
  <c r="A83" i="2"/>
  <c r="A90" i="2"/>
  <c r="A91" i="2"/>
  <c r="A92" i="2"/>
  <c r="A93" i="2"/>
  <c r="A97" i="2"/>
  <c r="A98" i="2"/>
  <c r="A99" i="2"/>
  <c r="A100" i="2"/>
  <c r="A102" i="2"/>
  <c r="A103" i="2"/>
  <c r="A104" i="2"/>
  <c r="A107" i="2"/>
  <c r="A108" i="2"/>
  <c r="A60" i="2"/>
  <c r="A61" i="2"/>
  <c r="A62" i="2"/>
  <c r="A63" i="2"/>
  <c r="A64" i="2"/>
  <c r="A65" i="2"/>
  <c r="A68" i="2"/>
  <c r="A69" i="2"/>
  <c r="A70" i="2"/>
  <c r="A71" i="2"/>
  <c r="A72" i="2"/>
  <c r="A73" i="2"/>
  <c r="A77" i="2"/>
  <c r="A79" i="2"/>
  <c r="A80" i="2"/>
  <c r="A7" i="2"/>
  <c r="A8" i="2"/>
  <c r="A9" i="2"/>
  <c r="A10" i="2"/>
  <c r="A11" i="2"/>
  <c r="A12" i="2"/>
  <c r="A15" i="2"/>
  <c r="A16" i="2"/>
  <c r="A18" i="2"/>
  <c r="A19" i="2"/>
  <c r="A20" i="2"/>
  <c r="A24" i="2"/>
  <c r="A26" i="2"/>
  <c r="A27" i="2"/>
  <c r="A28" i="2"/>
  <c r="A29" i="2"/>
  <c r="A30" i="2"/>
  <c r="A37" i="2"/>
  <c r="A38" i="2"/>
  <c r="A39" i="2"/>
  <c r="A40" i="2"/>
  <c r="A44" i="2"/>
  <c r="A45" i="2"/>
  <c r="A46" i="2"/>
  <c r="A47" i="2"/>
  <c r="A49" i="2"/>
  <c r="A50" i="2"/>
  <c r="A51" i="2"/>
  <c r="A54" i="2"/>
  <c r="A55" i="2"/>
  <c r="B16" i="1"/>
  <c r="B25" i="1"/>
  <c r="B17" i="2"/>
  <c r="C16" i="1"/>
  <c r="C25" i="1" s="1"/>
  <c r="C10" i="2" s="1"/>
  <c r="C17" i="2"/>
  <c r="D16" i="1"/>
  <c r="D25" i="1"/>
  <c r="D12" i="2" s="1"/>
  <c r="E16" i="1"/>
  <c r="E25" i="1"/>
  <c r="E21" i="2" s="1"/>
  <c r="E17" i="2"/>
  <c r="F16" i="1"/>
  <c r="F25" i="1"/>
  <c r="E163" i="3" s="1"/>
  <c r="G16" i="1"/>
  <c r="G25" i="1" s="1"/>
  <c r="G15" i="2" s="1"/>
  <c r="H16" i="1"/>
  <c r="H25" i="1"/>
  <c r="H21" i="2"/>
  <c r="H24" i="2"/>
  <c r="H12" i="2"/>
  <c r="D21" i="2"/>
  <c r="D23" i="2"/>
  <c r="D13" i="2"/>
  <c r="E13" i="2"/>
  <c r="D14" i="2"/>
  <c r="E24" i="2"/>
  <c r="F12" i="2"/>
  <c r="E11" i="2"/>
  <c r="E10" i="2"/>
  <c r="E9" i="2"/>
  <c r="C24" i="2"/>
  <c r="C8" i="2"/>
  <c r="D24" i="2"/>
  <c r="D20" i="2"/>
  <c r="D19" i="2"/>
  <c r="D18" i="2"/>
  <c r="D16" i="2"/>
  <c r="D15" i="2"/>
  <c r="D11" i="2"/>
  <c r="D10" i="2"/>
  <c r="D9" i="2"/>
  <c r="D8" i="2"/>
  <c r="H38" i="1"/>
  <c r="H44" i="1"/>
  <c r="H45" i="1"/>
  <c r="H55" i="1"/>
  <c r="H56" i="1"/>
  <c r="H31" i="2"/>
  <c r="H33" i="2"/>
  <c r="H49" i="2"/>
  <c r="H51" i="2"/>
  <c r="H28" i="2"/>
  <c r="H30" i="2"/>
  <c r="C38" i="1"/>
  <c r="C45" i="1" s="1"/>
  <c r="C56" i="1" s="1"/>
  <c r="C55" i="1"/>
  <c r="C48" i="2"/>
  <c r="D38" i="1"/>
  <c r="D45" i="1"/>
  <c r="D56" i="1" s="1"/>
  <c r="D55" i="1"/>
  <c r="E38" i="1"/>
  <c r="E45" i="1"/>
  <c r="E55" i="1"/>
  <c r="F38" i="1"/>
  <c r="F45" i="1"/>
  <c r="F56" i="1" s="1"/>
  <c r="F55" i="1"/>
  <c r="G38" i="1"/>
  <c r="G45" i="1" s="1"/>
  <c r="G55" i="1"/>
  <c r="G62" i="3" s="1"/>
  <c r="C53" i="2"/>
  <c r="D41" i="2"/>
  <c r="F41" i="2"/>
  <c r="D31" i="2"/>
  <c r="F35" i="2"/>
  <c r="C36" i="2"/>
  <c r="F46" i="2"/>
  <c r="F49" i="2"/>
  <c r="D39" i="2"/>
  <c r="F39" i="2"/>
  <c r="F44" i="2"/>
  <c r="F28" i="2"/>
  <c r="D55" i="2"/>
  <c r="F55" i="2"/>
  <c r="C43" i="2"/>
  <c r="B21" i="2"/>
  <c r="B22" i="2"/>
  <c r="B23" i="2"/>
  <c r="B13" i="2"/>
  <c r="B14" i="2"/>
  <c r="B10" i="2"/>
  <c r="B11" i="2"/>
  <c r="B12" i="2"/>
  <c r="B15" i="2"/>
  <c r="B16" i="2"/>
  <c r="B18" i="2"/>
  <c r="B19" i="2"/>
  <c r="B20" i="2"/>
  <c r="B24" i="2"/>
  <c r="B9" i="2"/>
  <c r="B8" i="2"/>
  <c r="B38" i="1"/>
  <c r="B45" i="1" s="1"/>
  <c r="B56" i="1" s="1"/>
  <c r="B55" i="1"/>
  <c r="B3" i="1"/>
  <c r="B3" i="2" s="1"/>
  <c r="B4" i="1"/>
  <c r="B4" i="2"/>
  <c r="B59" i="2" s="1"/>
  <c r="C59" i="2"/>
  <c r="D59" i="2" s="1"/>
  <c r="E59" i="2" s="1"/>
  <c r="F59" i="2" s="1"/>
  <c r="G59" i="2" s="1"/>
  <c r="H59" i="2" s="1"/>
  <c r="C4" i="1"/>
  <c r="C4" i="2" s="1"/>
  <c r="D4" i="1"/>
  <c r="E4" i="1"/>
  <c r="E4" i="2"/>
  <c r="F4" i="1"/>
  <c r="F4" i="2" s="1"/>
  <c r="G4" i="1"/>
  <c r="G4" i="2" s="1"/>
  <c r="H4" i="1"/>
  <c r="B27" i="7"/>
  <c r="C27" i="7"/>
  <c r="D27" i="7"/>
  <c r="E27" i="7"/>
  <c r="F27" i="7"/>
  <c r="G27" i="7"/>
  <c r="H27" i="7"/>
  <c r="B23" i="7"/>
  <c r="C23" i="7"/>
  <c r="D23" i="7"/>
  <c r="E23" i="7"/>
  <c r="F23" i="7"/>
  <c r="G23" i="7"/>
  <c r="H23" i="7"/>
  <c r="B24" i="7"/>
  <c r="C24" i="7"/>
  <c r="D24" i="7"/>
  <c r="E24" i="7"/>
  <c r="F24" i="7"/>
  <c r="G24" i="7"/>
  <c r="H24" i="7"/>
  <c r="B25" i="7"/>
  <c r="C25" i="7"/>
  <c r="D25" i="7"/>
  <c r="E25" i="7"/>
  <c r="F25" i="7"/>
  <c r="G25" i="7"/>
  <c r="H25" i="7"/>
  <c r="B17" i="7"/>
  <c r="C17" i="7"/>
  <c r="D17" i="7"/>
  <c r="E17" i="7"/>
  <c r="F17" i="7"/>
  <c r="G17" i="7"/>
  <c r="H17" i="7"/>
  <c r="B12" i="7"/>
  <c r="C12" i="7"/>
  <c r="D12" i="7"/>
  <c r="E12" i="7"/>
  <c r="F12" i="7"/>
  <c r="G12" i="7"/>
  <c r="H12" i="7"/>
  <c r="B13" i="7"/>
  <c r="C13" i="7"/>
  <c r="D13" i="7"/>
  <c r="E13" i="7"/>
  <c r="F13" i="7"/>
  <c r="G13" i="7"/>
  <c r="H13" i="7"/>
  <c r="B14" i="7"/>
  <c r="C14" i="7"/>
  <c r="D14" i="7"/>
  <c r="E14" i="7"/>
  <c r="F14" i="7"/>
  <c r="G14" i="7"/>
  <c r="H14" i="7"/>
  <c r="B15" i="7"/>
  <c r="C15" i="7"/>
  <c r="D15" i="7"/>
  <c r="E15" i="7"/>
  <c r="F15" i="7"/>
  <c r="G15" i="7"/>
  <c r="H15" i="7"/>
  <c r="A58" i="7"/>
  <c r="A43" i="7"/>
  <c r="A44" i="7"/>
  <c r="A45" i="7"/>
  <c r="A27" i="7"/>
  <c r="A12" i="7"/>
  <c r="A13" i="7"/>
  <c r="A14" i="7"/>
  <c r="C32" i="7"/>
  <c r="D32" i="7"/>
  <c r="E32" i="7"/>
  <c r="F32" i="7"/>
  <c r="G32" i="7"/>
  <c r="H32" i="7"/>
  <c r="B32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6" i="7"/>
  <c r="D16" i="7"/>
  <c r="E16" i="7"/>
  <c r="F16" i="7"/>
  <c r="G16" i="7"/>
  <c r="H16" i="7"/>
  <c r="C19" i="7"/>
  <c r="D19" i="7"/>
  <c r="E19" i="7"/>
  <c r="F19" i="7"/>
  <c r="G19" i="7"/>
  <c r="H19" i="7"/>
  <c r="C21" i="7"/>
  <c r="D21" i="7"/>
  <c r="E21" i="7"/>
  <c r="F21" i="7"/>
  <c r="G21" i="7"/>
  <c r="H21" i="7"/>
  <c r="C29" i="7"/>
  <c r="D29" i="7"/>
  <c r="E29" i="7"/>
  <c r="F29" i="7"/>
  <c r="G29" i="7"/>
  <c r="H29" i="7"/>
  <c r="B9" i="7"/>
  <c r="B10" i="7"/>
  <c r="B11" i="7"/>
  <c r="B16" i="7"/>
  <c r="B19" i="7"/>
  <c r="B21" i="7"/>
  <c r="B29" i="7"/>
  <c r="C7" i="7"/>
  <c r="D7" i="7"/>
  <c r="E7" i="7"/>
  <c r="F7" i="7"/>
  <c r="G7" i="7"/>
  <c r="H7" i="7"/>
  <c r="B7" i="7"/>
  <c r="C6" i="7"/>
  <c r="D6" i="7"/>
  <c r="E6" i="7"/>
  <c r="F6" i="7"/>
  <c r="G6" i="7"/>
  <c r="H6" i="7"/>
  <c r="B6" i="7"/>
  <c r="A61" i="7"/>
  <c r="A60" i="7"/>
  <c r="A59" i="7"/>
  <c r="A57" i="7"/>
  <c r="A56" i="7"/>
  <c r="A55" i="7"/>
  <c r="A54" i="7"/>
  <c r="A53" i="7"/>
  <c r="A52" i="7"/>
  <c r="A51" i="7"/>
  <c r="A50" i="7"/>
  <c r="A49" i="7"/>
  <c r="A48" i="7"/>
  <c r="A47" i="7"/>
  <c r="A46" i="7"/>
  <c r="A42" i="7"/>
  <c r="A41" i="7"/>
  <c r="A40" i="7"/>
  <c r="A39" i="7"/>
  <c r="A38" i="7"/>
  <c r="A37" i="7"/>
  <c r="A30" i="7"/>
  <c r="A29" i="7"/>
  <c r="A28" i="7"/>
  <c r="A26" i="7"/>
  <c r="A25" i="7"/>
  <c r="A24" i="7"/>
  <c r="A23" i="7"/>
  <c r="A22" i="7"/>
  <c r="A21" i="7"/>
  <c r="A20" i="7"/>
  <c r="A19" i="7"/>
  <c r="A18" i="7"/>
  <c r="A17" i="7"/>
  <c r="A16" i="7"/>
  <c r="A15" i="7"/>
  <c r="A11" i="7"/>
  <c r="A10" i="7"/>
  <c r="A9" i="7"/>
  <c r="A8" i="7"/>
  <c r="A7" i="7"/>
  <c r="A6" i="7"/>
  <c r="H8" i="7"/>
  <c r="E8" i="7"/>
  <c r="F8" i="7"/>
  <c r="G8" i="7"/>
  <c r="H8" i="5"/>
  <c r="H18" i="7"/>
  <c r="E18" i="7"/>
  <c r="F18" i="7"/>
  <c r="G18" i="7"/>
  <c r="H18" i="5"/>
  <c r="H20" i="5" s="1"/>
  <c r="H22" i="5" s="1"/>
  <c r="H26" i="5" s="1"/>
  <c r="H28" i="5" s="1"/>
  <c r="H20" i="7"/>
  <c r="E20" i="7"/>
  <c r="F20" i="7"/>
  <c r="G20" i="7"/>
  <c r="H22" i="7"/>
  <c r="H26" i="7"/>
  <c r="H28" i="7"/>
  <c r="E22" i="7"/>
  <c r="F22" i="7"/>
  <c r="G22" i="7"/>
  <c r="G26" i="7"/>
  <c r="E26" i="7"/>
  <c r="F26" i="7"/>
  <c r="G28" i="7"/>
  <c r="E28" i="7"/>
  <c r="F28" i="7"/>
  <c r="H30" i="7"/>
  <c r="E30" i="7"/>
  <c r="F30" i="7"/>
  <c r="G30" i="7"/>
  <c r="H30" i="5"/>
  <c r="C8" i="7"/>
  <c r="C18" i="7"/>
  <c r="C20" i="7"/>
  <c r="C22" i="7"/>
  <c r="C26" i="7"/>
  <c r="C28" i="7"/>
  <c r="C30" i="7"/>
  <c r="B8" i="7"/>
  <c r="D8" i="7"/>
  <c r="D18" i="7"/>
  <c r="D20" i="7"/>
  <c r="D22" i="7"/>
  <c r="D26" i="7"/>
  <c r="D28" i="7"/>
  <c r="D30" i="7"/>
  <c r="B18" i="7"/>
  <c r="B20" i="7"/>
  <c r="B22" i="7"/>
  <c r="B26" i="7"/>
  <c r="B28" i="7"/>
  <c r="B30" i="7"/>
  <c r="B3" i="7"/>
  <c r="B4" i="7"/>
  <c r="B36" i="7" s="1"/>
  <c r="C36" i="7" s="1"/>
  <c r="D36" i="7"/>
  <c r="E36" i="7"/>
  <c r="F36" i="7" s="1"/>
  <c r="G36" i="7" s="1"/>
  <c r="H36" i="7" s="1"/>
  <c r="C4" i="7"/>
  <c r="E4" i="7"/>
  <c r="F4" i="7"/>
  <c r="G4" i="7"/>
  <c r="C97" i="3"/>
  <c r="D97" i="3"/>
  <c r="E97" i="3"/>
  <c r="F97" i="3"/>
  <c r="G97" i="3"/>
  <c r="H97" i="3"/>
  <c r="B97" i="3"/>
  <c r="C27" i="3"/>
  <c r="C28" i="3"/>
  <c r="C29" i="3"/>
  <c r="D27" i="3"/>
  <c r="D29" i="3" s="1"/>
  <c r="D28" i="3"/>
  <c r="E27" i="3"/>
  <c r="E29" i="3" s="1"/>
  <c r="E28" i="3"/>
  <c r="F27" i="3"/>
  <c r="F28" i="3"/>
  <c r="F29" i="3"/>
  <c r="G27" i="3"/>
  <c r="G28" i="3"/>
  <c r="G29" i="3"/>
  <c r="H27" i="3"/>
  <c r="H56" i="3" s="1"/>
  <c r="H28" i="3"/>
  <c r="B27" i="3"/>
  <c r="B29" i="3" s="1"/>
  <c r="B28" i="3"/>
  <c r="H252" i="3"/>
  <c r="G252" i="3"/>
  <c r="F252" i="3"/>
  <c r="E252" i="3"/>
  <c r="D252" i="3"/>
  <c r="C252" i="3"/>
  <c r="B252" i="3"/>
  <c r="H251" i="3"/>
  <c r="G251" i="3"/>
  <c r="F251" i="3"/>
  <c r="E251" i="3"/>
  <c r="D251" i="3"/>
  <c r="C251" i="3"/>
  <c r="B251" i="3"/>
  <c r="C338" i="3"/>
  <c r="D338" i="3"/>
  <c r="E338" i="3"/>
  <c r="F338" i="3"/>
  <c r="G338" i="3"/>
  <c r="H338" i="3"/>
  <c r="B338" i="3"/>
  <c r="H250" i="3"/>
  <c r="G250" i="3"/>
  <c r="F250" i="3"/>
  <c r="E250" i="3"/>
  <c r="D250" i="3"/>
  <c r="C250" i="3"/>
  <c r="B250" i="3"/>
  <c r="C346" i="3"/>
  <c r="D346" i="3"/>
  <c r="E346" i="3"/>
  <c r="F346" i="3"/>
  <c r="G346" i="3"/>
  <c r="H346" i="3"/>
  <c r="B346" i="3"/>
  <c r="H342" i="3"/>
  <c r="H81" i="3"/>
  <c r="E81" i="3"/>
  <c r="F81" i="3"/>
  <c r="G81" i="3"/>
  <c r="B342" i="3"/>
  <c r="C342" i="3"/>
  <c r="D342" i="3"/>
  <c r="E342" i="3"/>
  <c r="F342" i="3"/>
  <c r="G342" i="3"/>
  <c r="E202" i="3"/>
  <c r="F202" i="3"/>
  <c r="G202" i="3"/>
  <c r="H202" i="3"/>
  <c r="E203" i="3"/>
  <c r="F203" i="3"/>
  <c r="G203" i="3"/>
  <c r="H203" i="3"/>
  <c r="E204" i="3"/>
  <c r="F204" i="3"/>
  <c r="G204" i="3"/>
  <c r="H204" i="3"/>
  <c r="G8" i="5"/>
  <c r="G18" i="5"/>
  <c r="G20" i="5"/>
  <c r="G22" i="5" s="1"/>
  <c r="G26" i="5" s="1"/>
  <c r="G28" i="5" s="1"/>
  <c r="G30" i="5" s="1"/>
  <c r="G298" i="3"/>
  <c r="F8" i="5"/>
  <c r="F18" i="5"/>
  <c r="F20" i="5"/>
  <c r="F22" i="5" s="1"/>
  <c r="F26" i="5" s="1"/>
  <c r="F28" i="5" s="1"/>
  <c r="F30" i="5" s="1"/>
  <c r="F298" i="3"/>
  <c r="E8" i="5"/>
  <c r="E18" i="5"/>
  <c r="E20" i="5"/>
  <c r="E298" i="3"/>
  <c r="E303" i="3" s="1"/>
  <c r="G307" i="3"/>
  <c r="E307" i="3"/>
  <c r="F307" i="3"/>
  <c r="H307" i="3"/>
  <c r="H315" i="3" s="1"/>
  <c r="H298" i="3"/>
  <c r="E164" i="3"/>
  <c r="F164" i="3"/>
  <c r="G164" i="3"/>
  <c r="H164" i="3"/>
  <c r="H205" i="3"/>
  <c r="G205" i="3"/>
  <c r="F205" i="3"/>
  <c r="E205" i="3"/>
  <c r="C202" i="3"/>
  <c r="C205" i="3"/>
  <c r="C164" i="3"/>
  <c r="C307" i="3"/>
  <c r="C8" i="5"/>
  <c r="C18" i="5"/>
  <c r="C20" i="5"/>
  <c r="C298" i="3" s="1"/>
  <c r="C204" i="3"/>
  <c r="C203" i="3"/>
  <c r="C81" i="3"/>
  <c r="B202" i="3"/>
  <c r="D202" i="3"/>
  <c r="D205" i="3"/>
  <c r="D164" i="3"/>
  <c r="D307" i="3"/>
  <c r="D8" i="5"/>
  <c r="D18" i="5"/>
  <c r="D20" i="5"/>
  <c r="D298" i="3" s="1"/>
  <c r="D303" i="3" s="1"/>
  <c r="D204" i="3"/>
  <c r="D203" i="3"/>
  <c r="D81" i="3"/>
  <c r="B205" i="3"/>
  <c r="B164" i="3"/>
  <c r="B8" i="5"/>
  <c r="B18" i="5"/>
  <c r="B20" i="5" s="1"/>
  <c r="B307" i="3"/>
  <c r="B315" i="3" s="1"/>
  <c r="B204" i="3"/>
  <c r="B203" i="3"/>
  <c r="B81" i="3"/>
  <c r="H253" i="3"/>
  <c r="D253" i="3"/>
  <c r="C253" i="3"/>
  <c r="D8" i="3"/>
  <c r="C8" i="3"/>
  <c r="G8" i="3"/>
  <c r="F8" i="3"/>
  <c r="E8" i="3"/>
  <c r="D9" i="3"/>
  <c r="C9" i="3"/>
  <c r="G9" i="3"/>
  <c r="F9" i="3"/>
  <c r="E9" i="3"/>
  <c r="G145" i="3"/>
  <c r="F145" i="3"/>
  <c r="E145" i="3"/>
  <c r="D145" i="3"/>
  <c r="C145" i="3"/>
  <c r="H8" i="3"/>
  <c r="H9" i="3"/>
  <c r="H145" i="3"/>
  <c r="D129" i="3"/>
  <c r="E129" i="3"/>
  <c r="C129" i="3"/>
  <c r="H129" i="3"/>
  <c r="H62" i="3"/>
  <c r="F62" i="3"/>
  <c r="E62" i="3"/>
  <c r="D62" i="3"/>
  <c r="C62" i="3"/>
  <c r="H113" i="3"/>
  <c r="H313" i="3"/>
  <c r="E113" i="3"/>
  <c r="F113" i="3"/>
  <c r="D113" i="3"/>
  <c r="C313" i="3"/>
  <c r="F313" i="3"/>
  <c r="E313" i="3"/>
  <c r="D313" i="3"/>
  <c r="C63" i="3"/>
  <c r="D63" i="3"/>
  <c r="F63" i="3"/>
  <c r="H63" i="3"/>
  <c r="E165" i="3"/>
  <c r="E301" i="3"/>
  <c r="E310" i="3" s="1"/>
  <c r="E315" i="3" s="1"/>
  <c r="H301" i="3"/>
  <c r="H310" i="3"/>
  <c r="H165" i="3"/>
  <c r="H303" i="3"/>
  <c r="H163" i="3"/>
  <c r="B8" i="3"/>
  <c r="B9" i="3"/>
  <c r="B145" i="3"/>
  <c r="B129" i="3"/>
  <c r="B62" i="3"/>
  <c r="B113" i="3"/>
  <c r="B313" i="3"/>
  <c r="C165" i="3"/>
  <c r="D301" i="3"/>
  <c r="D310" i="3" s="1"/>
  <c r="D315" i="3" s="1"/>
  <c r="D163" i="3"/>
  <c r="D165" i="3"/>
  <c r="B301" i="3"/>
  <c r="B310" i="3" s="1"/>
  <c r="B165" i="3"/>
  <c r="B3" i="3"/>
  <c r="C96" i="3"/>
  <c r="D96" i="3"/>
  <c r="E96" i="3"/>
  <c r="F96" i="3"/>
  <c r="G96" i="3"/>
  <c r="H96" i="3"/>
  <c r="B96" i="3"/>
  <c r="C144" i="3"/>
  <c r="D144" i="3"/>
  <c r="E144" i="3"/>
  <c r="F144" i="3"/>
  <c r="G144" i="3"/>
  <c r="H144" i="3"/>
  <c r="B144" i="3"/>
  <c r="C128" i="3"/>
  <c r="D128" i="3"/>
  <c r="E128" i="3"/>
  <c r="F128" i="3"/>
  <c r="G128" i="3"/>
  <c r="H128" i="3"/>
  <c r="B128" i="3"/>
  <c r="C112" i="3"/>
  <c r="D112" i="3"/>
  <c r="E112" i="3"/>
  <c r="F112" i="3"/>
  <c r="G112" i="3"/>
  <c r="H112" i="3"/>
  <c r="B112" i="3"/>
  <c r="H55" i="3"/>
  <c r="C297" i="3"/>
  <c r="D297" i="3"/>
  <c r="E297" i="3"/>
  <c r="F297" i="3"/>
  <c r="G297" i="3"/>
  <c r="H297" i="3"/>
  <c r="B297" i="3"/>
  <c r="C306" i="3"/>
  <c r="D306" i="3"/>
  <c r="E306" i="3"/>
  <c r="F306" i="3"/>
  <c r="G306" i="3"/>
  <c r="H306" i="3"/>
  <c r="B306" i="3"/>
  <c r="C345" i="3"/>
  <c r="D345" i="3"/>
  <c r="E345" i="3"/>
  <c r="F345" i="3"/>
  <c r="G345" i="3"/>
  <c r="H345" i="3"/>
  <c r="B345" i="3"/>
  <c r="B337" i="3"/>
  <c r="C337" i="3"/>
  <c r="D337" i="3"/>
  <c r="E337" i="3"/>
  <c r="F337" i="3"/>
  <c r="G337" i="3"/>
  <c r="H337" i="3"/>
  <c r="C341" i="3"/>
  <c r="D341" i="3"/>
  <c r="E341" i="3"/>
  <c r="F341" i="3"/>
  <c r="G341" i="3"/>
  <c r="H341" i="3"/>
  <c r="B341" i="3"/>
  <c r="C249" i="3"/>
  <c r="D249" i="3"/>
  <c r="E249" i="3"/>
  <c r="F249" i="3"/>
  <c r="G249" i="3"/>
  <c r="H249" i="3"/>
  <c r="B249" i="3"/>
  <c r="B7" i="3"/>
  <c r="C7" i="3"/>
  <c r="D7" i="3"/>
  <c r="E7" i="3"/>
  <c r="F7" i="3"/>
  <c r="G7" i="3"/>
  <c r="H7" i="3"/>
  <c r="C61" i="3"/>
  <c r="D61" i="3"/>
  <c r="E61" i="3"/>
  <c r="F61" i="3"/>
  <c r="G61" i="3"/>
  <c r="H61" i="3"/>
  <c r="B61" i="3"/>
  <c r="C162" i="3"/>
  <c r="D162" i="3"/>
  <c r="E162" i="3"/>
  <c r="F162" i="3"/>
  <c r="G162" i="3"/>
  <c r="H162" i="3"/>
  <c r="B162" i="3"/>
  <c r="C201" i="3"/>
  <c r="D201" i="3"/>
  <c r="E201" i="3"/>
  <c r="F201" i="3"/>
  <c r="G201" i="3"/>
  <c r="H201" i="3"/>
  <c r="B201" i="3"/>
  <c r="C80" i="3"/>
  <c r="D80" i="3"/>
  <c r="E80" i="3"/>
  <c r="F80" i="3"/>
  <c r="G80" i="3"/>
  <c r="H80" i="3"/>
  <c r="B80" i="3"/>
  <c r="C26" i="3"/>
  <c r="D26" i="3"/>
  <c r="E26" i="3"/>
  <c r="F26" i="3"/>
  <c r="G26" i="3"/>
  <c r="H26" i="3"/>
  <c r="B26" i="3"/>
  <c r="C44" i="1"/>
  <c r="D44" i="1"/>
  <c r="E44" i="1"/>
  <c r="F44" i="1"/>
  <c r="G44" i="1"/>
  <c r="B44" i="1"/>
  <c r="E22" i="5"/>
  <c r="E26" i="5"/>
  <c r="E28" i="5" s="1"/>
  <c r="E30" i="5" s="1"/>
  <c r="C22" i="5"/>
  <c r="C26" i="5" s="1"/>
  <c r="C28" i="5" s="1"/>
  <c r="C30" i="5" s="1"/>
  <c r="D22" i="5"/>
  <c r="D26" i="5" s="1"/>
  <c r="D28" i="5" s="1"/>
  <c r="D30" i="5" s="1"/>
  <c r="C4" i="5"/>
  <c r="D4" i="5"/>
  <c r="E4" i="5"/>
  <c r="F4" i="5"/>
  <c r="G4" i="5"/>
  <c r="H4" i="5"/>
  <c r="B4" i="5"/>
  <c r="B3" i="5"/>
  <c r="H4" i="6"/>
  <c r="G4" i="6"/>
  <c r="F4" i="6"/>
  <c r="E4" i="6"/>
  <c r="D4" i="6"/>
  <c r="C4" i="6"/>
  <c r="B4" i="6"/>
  <c r="B3" i="6"/>
  <c r="B105" i="2"/>
  <c r="D106" i="2"/>
  <c r="D101" i="2"/>
  <c r="E94" i="2"/>
  <c r="G95" i="2"/>
  <c r="G84" i="2"/>
  <c r="C86" i="2"/>
  <c r="E87" i="2"/>
  <c r="G88" i="2"/>
  <c r="H88" i="2"/>
  <c r="E75" i="2"/>
  <c r="G76" i="2"/>
  <c r="G74" i="2"/>
  <c r="H70" i="2"/>
  <c r="B66" i="2"/>
  <c r="C104" i="2"/>
  <c r="D103" i="2"/>
  <c r="D93" i="2"/>
  <c r="G98" i="2"/>
  <c r="C100" i="2"/>
  <c r="E102" i="2"/>
  <c r="B93" i="2"/>
  <c r="D91" i="2"/>
  <c r="F83" i="2"/>
  <c r="E82" i="2"/>
  <c r="E81" i="2"/>
  <c r="D63" i="2"/>
  <c r="F64" i="2"/>
  <c r="H65" i="2"/>
  <c r="D71" i="2"/>
  <c r="F72" i="2"/>
  <c r="H73" i="2"/>
  <c r="C62" i="2"/>
  <c r="E61" i="2"/>
  <c r="H77" i="2"/>
  <c r="E90" i="2"/>
  <c r="F96" i="2"/>
  <c r="G97" i="2"/>
  <c r="G107" i="2"/>
  <c r="H108" i="2"/>
  <c r="B90" i="2"/>
  <c r="G60" i="7"/>
  <c r="H58" i="7"/>
  <c r="C55" i="7"/>
  <c r="E56" i="7"/>
  <c r="D48" i="7"/>
  <c r="E42" i="7"/>
  <c r="G43" i="7"/>
  <c r="C45" i="7"/>
  <c r="E46" i="7"/>
  <c r="D63" i="7"/>
  <c r="F50" i="7"/>
  <c r="H52" i="7"/>
  <c r="B50" i="7"/>
  <c r="C40" i="7"/>
  <c r="E41" i="7"/>
  <c r="D37" i="7"/>
  <c r="H49" i="7"/>
  <c r="G51" i="7"/>
  <c r="F53" i="7"/>
  <c r="C57" i="7"/>
  <c r="D57" i="7"/>
  <c r="C105" i="2"/>
  <c r="D105" i="2"/>
  <c r="F106" i="2"/>
  <c r="F101" i="2"/>
  <c r="G94" i="2"/>
  <c r="H94" i="2"/>
  <c r="C85" i="2"/>
  <c r="E86" i="2"/>
  <c r="G87" i="2"/>
  <c r="C89" i="2"/>
  <c r="H86" i="2"/>
  <c r="G75" i="2"/>
  <c r="H75" i="2"/>
  <c r="B70" i="2"/>
  <c r="C67" i="2"/>
  <c r="D66" i="2"/>
  <c r="E104" i="2"/>
  <c r="F103" i="2"/>
  <c r="F93" i="2"/>
  <c r="C99" i="2"/>
  <c r="E100" i="2"/>
  <c r="G102" i="2"/>
  <c r="D92" i="2"/>
  <c r="F91" i="2"/>
  <c r="H83" i="2"/>
  <c r="G82" i="2"/>
  <c r="G81" i="2"/>
  <c r="F63" i="2"/>
  <c r="H64" i="2"/>
  <c r="D69" i="2"/>
  <c r="F71" i="2"/>
  <c r="H72" i="2"/>
  <c r="B72" i="2"/>
  <c r="E62" i="2"/>
  <c r="G61" i="2"/>
  <c r="F68" i="2"/>
  <c r="G90" i="2"/>
  <c r="H96" i="2"/>
  <c r="B97" i="2"/>
  <c r="B58" i="7"/>
  <c r="C54" i="7"/>
  <c r="E55" i="7"/>
  <c r="G56" i="7"/>
  <c r="F48" i="7"/>
  <c r="G42" i="7"/>
  <c r="C44" i="7"/>
  <c r="E45" i="7"/>
  <c r="G46" i="7"/>
  <c r="F63" i="7"/>
  <c r="H50" i="7"/>
  <c r="D47" i="7"/>
  <c r="C38" i="7"/>
  <c r="E40" i="7"/>
  <c r="G41" i="7"/>
  <c r="F37" i="7"/>
  <c r="H53" i="7"/>
  <c r="E59" i="7"/>
  <c r="E61" i="7"/>
  <c r="E105" i="2"/>
  <c r="G106" i="2"/>
  <c r="G101" i="2"/>
  <c r="B95" i="2"/>
  <c r="B84" i="2"/>
  <c r="D85" i="2"/>
  <c r="F86" i="2"/>
  <c r="B88" i="2"/>
  <c r="D89" i="2"/>
  <c r="H85" i="2"/>
  <c r="B76" i="2"/>
  <c r="B74" i="2"/>
  <c r="C70" i="2"/>
  <c r="D67" i="2"/>
  <c r="E66" i="2"/>
  <c r="F104" i="2"/>
  <c r="G103" i="2"/>
  <c r="G93" i="2"/>
  <c r="D99" i="2"/>
  <c r="F100" i="2"/>
  <c r="H102" i="2"/>
  <c r="E92" i="2"/>
  <c r="G91" i="2"/>
  <c r="B92" i="2"/>
  <c r="H82" i="2"/>
  <c r="H81" i="2"/>
  <c r="G63" i="2"/>
  <c r="C65" i="2"/>
  <c r="E69" i="2"/>
  <c r="G71" i="2"/>
  <c r="C73" i="2"/>
  <c r="B71" i="2"/>
  <c r="F62" i="2"/>
  <c r="H61" i="2"/>
  <c r="G68" i="2"/>
  <c r="H90" i="2"/>
  <c r="C107" i="2"/>
  <c r="B107" i="2"/>
  <c r="B108" i="2"/>
  <c r="B60" i="7"/>
  <c r="C58" i="7"/>
  <c r="D54" i="7"/>
  <c r="F55" i="7"/>
  <c r="H56" i="7"/>
  <c r="G48" i="7"/>
  <c r="B43" i="7"/>
  <c r="D44" i="7"/>
  <c r="F45" i="7"/>
  <c r="H46" i="7"/>
  <c r="G63" i="7"/>
  <c r="C52" i="7"/>
  <c r="E47" i="7"/>
  <c r="D38" i="7"/>
  <c r="F40" i="7"/>
  <c r="H41" i="7"/>
  <c r="G37" i="7"/>
  <c r="F59" i="7"/>
  <c r="F61" i="7"/>
  <c r="C51" i="7"/>
  <c r="C61" i="7"/>
  <c r="D51" i="7"/>
  <c r="D61" i="7"/>
  <c r="F105" i="2"/>
  <c r="H106" i="2"/>
  <c r="H101" i="2"/>
  <c r="C95" i="2"/>
  <c r="C84" i="2"/>
  <c r="E85" i="2"/>
  <c r="G86" i="2"/>
  <c r="C88" i="2"/>
  <c r="E89" i="2"/>
  <c r="H84" i="2"/>
  <c r="C76" i="2"/>
  <c r="C74" i="2"/>
  <c r="D70" i="2"/>
  <c r="E67" i="2"/>
  <c r="F66" i="2"/>
  <c r="G104" i="2"/>
  <c r="H103" i="2"/>
  <c r="C98" i="2"/>
  <c r="E99" i="2"/>
  <c r="G100" i="2"/>
  <c r="B102" i="2"/>
  <c r="F92" i="2"/>
  <c r="H91" i="2"/>
  <c r="B91" i="2"/>
  <c r="B82" i="2"/>
  <c r="B81" i="2"/>
  <c r="H63" i="2"/>
  <c r="D65" i="2"/>
  <c r="F69" i="2"/>
  <c r="H71" i="2"/>
  <c r="D73" i="2"/>
  <c r="B69" i="2"/>
  <c r="G62" i="2"/>
  <c r="B61" i="2"/>
  <c r="H68" i="2"/>
  <c r="C77" i="2"/>
  <c r="D77" i="2"/>
  <c r="C97" i="2"/>
  <c r="D107" i="2"/>
  <c r="C108" i="2"/>
  <c r="C60" i="7"/>
  <c r="D58" i="7"/>
  <c r="E54" i="7"/>
  <c r="G55" i="7"/>
  <c r="H55" i="7"/>
  <c r="H48" i="7"/>
  <c r="C43" i="7"/>
  <c r="E44" i="7"/>
  <c r="G45" i="7"/>
  <c r="H45" i="7"/>
  <c r="H63" i="7"/>
  <c r="D52" i="7"/>
  <c r="F47" i="7"/>
  <c r="E38" i="7"/>
  <c r="G40" i="7"/>
  <c r="B41" i="7"/>
  <c r="H37" i="7"/>
  <c r="E39" i="7"/>
  <c r="G105" i="2"/>
  <c r="H105" i="2"/>
  <c r="B94" i="2"/>
  <c r="D95" i="2"/>
  <c r="D84" i="2"/>
  <c r="F85" i="2"/>
  <c r="B87" i="2"/>
  <c r="D88" i="2"/>
  <c r="F89" i="2"/>
  <c r="B75" i="2"/>
  <c r="D76" i="2"/>
  <c r="D74" i="2"/>
  <c r="E70" i="2"/>
  <c r="F67" i="2"/>
  <c r="G66" i="2"/>
  <c r="H104" i="2"/>
  <c r="B103" i="2"/>
  <c r="D98" i="2"/>
  <c r="F99" i="2"/>
  <c r="H100" i="2"/>
  <c r="B100" i="2"/>
  <c r="G92" i="2"/>
  <c r="C83" i="2"/>
  <c r="B83" i="2"/>
  <c r="C64" i="2"/>
  <c r="E65" i="2"/>
  <c r="G69" i="2"/>
  <c r="C72" i="2"/>
  <c r="E73" i="2"/>
  <c r="B65" i="2"/>
  <c r="H62" i="2"/>
  <c r="C68" i="2"/>
  <c r="E77" i="2"/>
  <c r="C96" i="2"/>
  <c r="D97" i="2"/>
  <c r="E107" i="2"/>
  <c r="D108" i="2"/>
  <c r="D60" i="7"/>
  <c r="E58" i="7"/>
  <c r="F54" i="7"/>
  <c r="B56" i="7"/>
  <c r="H54" i="7"/>
  <c r="B42" i="7"/>
  <c r="D43" i="7"/>
  <c r="F44" i="7"/>
  <c r="B46" i="7"/>
  <c r="H44" i="7"/>
  <c r="B63" i="7"/>
  <c r="C50" i="7"/>
  <c r="E52" i="7"/>
  <c r="G47" i="7"/>
  <c r="F38" i="7"/>
  <c r="H40" i="7"/>
  <c r="B40" i="7"/>
  <c r="B37" i="7"/>
  <c r="F39" i="7"/>
  <c r="E49" i="7"/>
  <c r="E57" i="7"/>
  <c r="H61" i="7"/>
  <c r="B106" i="2"/>
  <c r="B101" i="2"/>
  <c r="C94" i="2"/>
  <c r="E95" i="2"/>
  <c r="E84" i="2"/>
  <c r="G85" i="2"/>
  <c r="C87" i="2"/>
  <c r="E88" i="2"/>
  <c r="G89" i="2"/>
  <c r="C75" i="2"/>
  <c r="E76" i="2"/>
  <c r="E74" i="2"/>
  <c r="F70" i="2"/>
  <c r="G67" i="2"/>
  <c r="H66" i="2"/>
  <c r="H93" i="2"/>
  <c r="E98" i="2"/>
  <c r="G99" i="2"/>
  <c r="C102" i="2"/>
  <c r="B99" i="2"/>
  <c r="H92" i="2"/>
  <c r="D83" i="2"/>
  <c r="C82" i="2"/>
  <c r="C81" i="2"/>
  <c r="B62" i="2"/>
  <c r="D64" i="2"/>
  <c r="F65" i="2"/>
  <c r="H69" i="2"/>
  <c r="D72" i="2"/>
  <c r="F73" i="2"/>
  <c r="B64" i="2"/>
  <c r="C61" i="2"/>
  <c r="D68" i="2"/>
  <c r="F77" i="2"/>
  <c r="C90" i="2"/>
  <c r="D96" i="2"/>
  <c r="E97" i="2"/>
  <c r="F107" i="2"/>
  <c r="B68" i="2"/>
  <c r="E60" i="7"/>
  <c r="F58" i="7"/>
  <c r="G54" i="7"/>
  <c r="C56" i="7"/>
  <c r="B48" i="7"/>
  <c r="C42" i="7"/>
  <c r="E43" i="7"/>
  <c r="G44" i="7"/>
  <c r="C46" i="7"/>
  <c r="H43" i="7"/>
  <c r="D50" i="7"/>
  <c r="F52" i="7"/>
  <c r="H47" i="7"/>
  <c r="G38" i="7"/>
  <c r="C41" i="7"/>
  <c r="B38" i="7"/>
  <c r="G39" i="7"/>
  <c r="F49" i="7"/>
  <c r="E51" i="7"/>
  <c r="F57" i="7"/>
  <c r="C106" i="2"/>
  <c r="C101" i="2"/>
  <c r="D94" i="2"/>
  <c r="E106" i="2"/>
  <c r="D86" i="2"/>
  <c r="F75" i="2"/>
  <c r="C66" i="2"/>
  <c r="F98" i="2"/>
  <c r="C91" i="2"/>
  <c r="F81" i="2"/>
  <c r="C71" i="2"/>
  <c r="D61" i="2"/>
  <c r="E68" i="2"/>
  <c r="D90" i="2"/>
  <c r="F56" i="7"/>
  <c r="D45" i="7"/>
  <c r="B52" i="7"/>
  <c r="G53" i="7"/>
  <c r="D53" i="7"/>
  <c r="D87" i="2"/>
  <c r="H107" i="2"/>
  <c r="F60" i="7"/>
  <c r="B47" i="7"/>
  <c r="F51" i="7"/>
  <c r="D59" i="7"/>
  <c r="F94" i="2"/>
  <c r="F87" i="2"/>
  <c r="H76" i="2"/>
  <c r="D104" i="2"/>
  <c r="H99" i="2"/>
  <c r="E83" i="2"/>
  <c r="C63" i="2"/>
  <c r="E72" i="2"/>
  <c r="B77" i="2"/>
  <c r="H60" i="7"/>
  <c r="E48" i="7"/>
  <c r="F46" i="7"/>
  <c r="H38" i="7"/>
  <c r="H51" i="7"/>
  <c r="G57" i="7"/>
  <c r="G61" i="7"/>
  <c r="H95" i="2"/>
  <c r="H74" i="2"/>
  <c r="G96" i="2"/>
  <c r="F42" i="7"/>
  <c r="E63" i="7"/>
  <c r="D41" i="7"/>
  <c r="G49" i="7"/>
  <c r="C39" i="7"/>
  <c r="B49" i="7"/>
  <c r="H89" i="2"/>
  <c r="F102" i="2"/>
  <c r="F41" i="7"/>
  <c r="F95" i="2"/>
  <c r="F88" i="2"/>
  <c r="F74" i="2"/>
  <c r="D100" i="2"/>
  <c r="G83" i="2"/>
  <c r="E63" i="2"/>
  <c r="G72" i="2"/>
  <c r="G77" i="2"/>
  <c r="E96" i="2"/>
  <c r="B96" i="2"/>
  <c r="G58" i="7"/>
  <c r="D42" i="7"/>
  <c r="H42" i="7"/>
  <c r="C63" i="7"/>
  <c r="D40" i="7"/>
  <c r="H59" i="7"/>
  <c r="C53" i="7"/>
  <c r="D49" i="7"/>
  <c r="B89" i="2"/>
  <c r="C103" i="2"/>
  <c r="D102" i="2"/>
  <c r="D82" i="2"/>
  <c r="E64" i="2"/>
  <c r="G73" i="2"/>
  <c r="B54" i="7"/>
  <c r="E50" i="7"/>
  <c r="G59" i="7"/>
  <c r="C59" i="7"/>
  <c r="F84" i="2"/>
  <c r="E103" i="2"/>
  <c r="F82" i="2"/>
  <c r="B73" i="2"/>
  <c r="B85" i="2"/>
  <c r="H87" i="2"/>
  <c r="B67" i="2"/>
  <c r="C93" i="2"/>
  <c r="B98" i="2"/>
  <c r="G65" i="2"/>
  <c r="B63" i="2"/>
  <c r="F97" i="2"/>
  <c r="D55" i="7"/>
  <c r="B44" i="7"/>
  <c r="G52" i="7"/>
  <c r="C37" i="7"/>
  <c r="H39" i="7"/>
  <c r="C49" i="7"/>
  <c r="B51" i="7"/>
  <c r="E101" i="2"/>
  <c r="B104" i="2"/>
  <c r="H98" i="2"/>
  <c r="E91" i="2"/>
  <c r="E71" i="2"/>
  <c r="F61" i="2"/>
  <c r="F108" i="2"/>
  <c r="D46" i="7"/>
  <c r="H57" i="7"/>
  <c r="D39" i="7"/>
  <c r="G64" i="2"/>
  <c r="B55" i="7"/>
  <c r="G50" i="7"/>
  <c r="B86" i="2"/>
  <c r="D75" i="2"/>
  <c r="H67" i="2"/>
  <c r="E93" i="2"/>
  <c r="C92" i="2"/>
  <c r="D81" i="2"/>
  <c r="C69" i="2"/>
  <c r="D62" i="2"/>
  <c r="H97" i="2"/>
  <c r="D56" i="7"/>
  <c r="B45" i="7"/>
  <c r="C47" i="7"/>
  <c r="E37" i="7"/>
  <c r="E53" i="7"/>
  <c r="B39" i="7"/>
  <c r="F76" i="2"/>
  <c r="F90" i="2"/>
  <c r="C48" i="7"/>
  <c r="G70" i="2"/>
  <c r="F43" i="7"/>
  <c r="C303" i="3" l="1"/>
  <c r="B48" i="2"/>
  <c r="B34" i="2"/>
  <c r="B44" i="2"/>
  <c r="B54" i="2"/>
  <c r="B53" i="2"/>
  <c r="B36" i="2"/>
  <c r="B39" i="2"/>
  <c r="B43" i="2"/>
  <c r="B41" i="2"/>
  <c r="B51" i="2"/>
  <c r="B38" i="2"/>
  <c r="B42" i="2"/>
  <c r="B50" i="2"/>
  <c r="B37" i="2"/>
  <c r="B31" i="2"/>
  <c r="B49" i="2"/>
  <c r="B30" i="2"/>
  <c r="B32" i="2"/>
  <c r="B47" i="2"/>
  <c r="B29" i="2"/>
  <c r="B33" i="2"/>
  <c r="B35" i="2"/>
  <c r="B46" i="2"/>
  <c r="B40" i="2"/>
  <c r="B28" i="2"/>
  <c r="B55" i="2"/>
  <c r="B63" i="3"/>
  <c r="B52" i="2"/>
  <c r="B298" i="3"/>
  <c r="B303" i="3" s="1"/>
  <c r="B22" i="5"/>
  <c r="G19" i="2"/>
  <c r="G165" i="3"/>
  <c r="F165" i="3"/>
  <c r="C113" i="3"/>
  <c r="H29" i="3"/>
  <c r="D34" i="2"/>
  <c r="D53" i="2"/>
  <c r="D36" i="2"/>
  <c r="D43" i="2"/>
  <c r="D33" i="2"/>
  <c r="D47" i="2"/>
  <c r="D50" i="2"/>
  <c r="D38" i="2"/>
  <c r="D40" i="2"/>
  <c r="D37" i="2"/>
  <c r="D29" i="2"/>
  <c r="D54" i="2"/>
  <c r="D48" i="2"/>
  <c r="D42" i="2"/>
  <c r="D52" i="2"/>
  <c r="D35" i="2"/>
  <c r="D32" i="2"/>
  <c r="F10" i="2"/>
  <c r="H17" i="2"/>
  <c r="H22" i="2"/>
  <c r="H11" i="2"/>
  <c r="H13" i="2"/>
  <c r="H20" i="2"/>
  <c r="H9" i="2"/>
  <c r="H14" i="2"/>
  <c r="H19" i="2"/>
  <c r="H8" i="2"/>
  <c r="H18" i="2"/>
  <c r="H16" i="2"/>
  <c r="H15" i="2"/>
  <c r="G163" i="3"/>
  <c r="G301" i="3"/>
  <c r="G310" i="3" s="1"/>
  <c r="G315" i="3" s="1"/>
  <c r="G129" i="3"/>
  <c r="G253" i="3"/>
  <c r="F163" i="3"/>
  <c r="C301" i="3"/>
  <c r="C310" i="3" s="1"/>
  <c r="C315" i="3" s="1"/>
  <c r="G313" i="3"/>
  <c r="B253" i="3"/>
  <c r="G113" i="3"/>
  <c r="D44" i="2"/>
  <c r="D46" i="2"/>
  <c r="F32" i="2"/>
  <c r="F34" i="2"/>
  <c r="F31" i="2"/>
  <c r="F53" i="2"/>
  <c r="F36" i="2"/>
  <c r="F43" i="2"/>
  <c r="F33" i="2"/>
  <c r="F47" i="2"/>
  <c r="F50" i="2"/>
  <c r="F38" i="2"/>
  <c r="F40" i="2"/>
  <c r="F37" i="2"/>
  <c r="F29" i="2"/>
  <c r="F54" i="2"/>
  <c r="F48" i="2"/>
  <c r="F42" i="2"/>
  <c r="H10" i="2"/>
  <c r="G13" i="2"/>
  <c r="F13" i="2"/>
  <c r="F24" i="2"/>
  <c r="F17" i="2"/>
  <c r="F9" i="2"/>
  <c r="F23" i="2"/>
  <c r="F20" i="2"/>
  <c r="F16" i="2"/>
  <c r="F11" i="2"/>
  <c r="F14" i="2"/>
  <c r="F8" i="2"/>
  <c r="F22" i="2"/>
  <c r="F19" i="2"/>
  <c r="F15" i="2"/>
  <c r="B163" i="3"/>
  <c r="F301" i="3"/>
  <c r="F310" i="3" s="1"/>
  <c r="F315" i="3" s="1"/>
  <c r="D4" i="2"/>
  <c r="D4" i="7"/>
  <c r="F30" i="2"/>
  <c r="F51" i="2"/>
  <c r="C31" i="2"/>
  <c r="C33" i="2"/>
  <c r="C47" i="2"/>
  <c r="C50" i="2"/>
  <c r="C38" i="2"/>
  <c r="C40" i="2"/>
  <c r="C37" i="2"/>
  <c r="C29" i="2"/>
  <c r="C54" i="2"/>
  <c r="C42" i="2"/>
  <c r="C52" i="2"/>
  <c r="C35" i="2"/>
  <c r="C32" i="2"/>
  <c r="C41" i="2"/>
  <c r="C46" i="2"/>
  <c r="C49" i="2"/>
  <c r="C51" i="2"/>
  <c r="C39" i="2"/>
  <c r="C44" i="2"/>
  <c r="C28" i="2"/>
  <c r="C30" i="2"/>
  <c r="C55" i="2"/>
  <c r="C23" i="2"/>
  <c r="C20" i="2"/>
  <c r="C9" i="2"/>
  <c r="C14" i="2"/>
  <c r="C18" i="2"/>
  <c r="C22" i="2"/>
  <c r="C16" i="2"/>
  <c r="C15" i="2"/>
  <c r="C13" i="2"/>
  <c r="C12" i="2"/>
  <c r="C21" i="2"/>
  <c r="C11" i="2"/>
  <c r="E253" i="3"/>
  <c r="C163" i="3"/>
  <c r="F129" i="3"/>
  <c r="F253" i="3"/>
  <c r="D30" i="2"/>
  <c r="D51" i="2"/>
  <c r="C34" i="2"/>
  <c r="F52" i="2"/>
  <c r="E56" i="1"/>
  <c r="H32" i="2"/>
  <c r="H50" i="2"/>
  <c r="H29" i="2"/>
  <c r="H48" i="2"/>
  <c r="H34" i="2"/>
  <c r="H38" i="2"/>
  <c r="H54" i="2"/>
  <c r="H43" i="2"/>
  <c r="H52" i="2"/>
  <c r="H35" i="2"/>
  <c r="H39" i="2"/>
  <c r="H55" i="2"/>
  <c r="H53" i="2"/>
  <c r="H36" i="2"/>
  <c r="H40" i="2"/>
  <c r="H41" i="2"/>
  <c r="H46" i="2"/>
  <c r="H44" i="2"/>
  <c r="H42" i="2"/>
  <c r="H47" i="2"/>
  <c r="H37" i="2"/>
  <c r="C19" i="2"/>
  <c r="F18" i="2"/>
  <c r="H23" i="2"/>
  <c r="G10" i="2"/>
  <c r="G21" i="2"/>
  <c r="G12" i="2"/>
  <c r="G9" i="2"/>
  <c r="G23" i="2"/>
  <c r="G20" i="2"/>
  <c r="G16" i="2"/>
  <c r="G17" i="2"/>
  <c r="G18" i="2"/>
  <c r="G11" i="2"/>
  <c r="G14" i="2"/>
  <c r="G8" i="2"/>
  <c r="G22" i="2"/>
  <c r="H4" i="2"/>
  <c r="H4" i="7"/>
  <c r="D28" i="2"/>
  <c r="D49" i="2"/>
  <c r="G56" i="1"/>
  <c r="G24" i="2"/>
  <c r="F21" i="2"/>
  <c r="E15" i="2"/>
  <c r="E19" i="2"/>
  <c r="E22" i="2"/>
  <c r="E8" i="2"/>
  <c r="E14" i="2"/>
  <c r="D22" i="2"/>
  <c r="D17" i="2"/>
  <c r="E16" i="2"/>
  <c r="E20" i="2"/>
  <c r="E23" i="2"/>
  <c r="E12" i="2"/>
  <c r="E18" i="2"/>
  <c r="G108" i="2"/>
  <c r="E108" i="2"/>
  <c r="B53" i="7"/>
  <c r="B26" i="5" l="1"/>
  <c r="E41" i="2"/>
  <c r="E46" i="2"/>
  <c r="E49" i="2"/>
  <c r="E51" i="2"/>
  <c r="E39" i="2"/>
  <c r="E44" i="2"/>
  <c r="E28" i="2"/>
  <c r="E30" i="2"/>
  <c r="E55" i="2"/>
  <c r="E31" i="2"/>
  <c r="E53" i="2"/>
  <c r="E36" i="2"/>
  <c r="E43" i="2"/>
  <c r="E33" i="2"/>
  <c r="E47" i="2"/>
  <c r="E50" i="2"/>
  <c r="E38" i="2"/>
  <c r="E40" i="2"/>
  <c r="E37" i="2"/>
  <c r="E29" i="2"/>
  <c r="E54" i="2"/>
  <c r="E42" i="2"/>
  <c r="E52" i="2"/>
  <c r="E35" i="2"/>
  <c r="E32" i="2"/>
  <c r="E48" i="2"/>
  <c r="E34" i="2"/>
  <c r="E63" i="3"/>
  <c r="F303" i="3"/>
  <c r="G52" i="2"/>
  <c r="G35" i="2"/>
  <c r="G39" i="2"/>
  <c r="G55" i="2"/>
  <c r="G41" i="2"/>
  <c r="G46" i="2"/>
  <c r="G44" i="2"/>
  <c r="G48" i="2"/>
  <c r="G34" i="2"/>
  <c r="G47" i="2"/>
  <c r="G37" i="2"/>
  <c r="G31" i="2"/>
  <c r="G49" i="2"/>
  <c r="G28" i="2"/>
  <c r="G53" i="2"/>
  <c r="G36" i="2"/>
  <c r="G50" i="2"/>
  <c r="G29" i="2"/>
  <c r="G43" i="2"/>
  <c r="G33" i="2"/>
  <c r="G51" i="2"/>
  <c r="G30" i="2"/>
  <c r="G54" i="2"/>
  <c r="G32" i="2"/>
  <c r="G42" i="2"/>
  <c r="G38" i="2"/>
  <c r="G63" i="3"/>
  <c r="G40" i="2"/>
  <c r="G303" i="3"/>
  <c r="B57" i="7"/>
  <c r="B28" i="5" l="1"/>
  <c r="B59" i="7"/>
  <c r="B30" i="5" l="1"/>
  <c r="B61" i="7"/>
</calcChain>
</file>

<file path=xl/sharedStrings.xml><?xml version="1.0" encoding="utf-8"?>
<sst xmlns="http://schemas.openxmlformats.org/spreadsheetml/2006/main" count="233" uniqueCount="172">
  <si>
    <t>Assets</t>
  </si>
  <si>
    <t>Current Assets</t>
  </si>
  <si>
    <t>Cash</t>
  </si>
  <si>
    <t>Accounts Receivable</t>
  </si>
  <si>
    <t>Inventories</t>
  </si>
  <si>
    <t>Prepaid Expenses</t>
  </si>
  <si>
    <t>Total Current Assets</t>
  </si>
  <si>
    <t>Property, Plant, etc (net)</t>
  </si>
  <si>
    <t>Total Assets</t>
  </si>
  <si>
    <t>Liabilities</t>
  </si>
  <si>
    <t>Accounts Payable</t>
  </si>
  <si>
    <t>Total Current Liabilities</t>
  </si>
  <si>
    <t>Deferred Income Taxes</t>
  </si>
  <si>
    <t>Total Liabilities</t>
  </si>
  <si>
    <t>Shareholders' Equity</t>
  </si>
  <si>
    <t>Additional Paid In Capital</t>
  </si>
  <si>
    <t>Retained Earnings</t>
  </si>
  <si>
    <t>Total Shareholders' Equity</t>
  </si>
  <si>
    <t>Total Liabilities and Equity</t>
  </si>
  <si>
    <t>Balance Sheet</t>
  </si>
  <si>
    <t>Revenue</t>
  </si>
  <si>
    <t>Cost of Goods Sold</t>
  </si>
  <si>
    <t>Gross Profit</t>
  </si>
  <si>
    <t>Operating Income</t>
  </si>
  <si>
    <t>Interest Expense</t>
  </si>
  <si>
    <t>Income Before Taxes</t>
  </si>
  <si>
    <t>Income,Continuing Op.</t>
  </si>
  <si>
    <t>Net Income</t>
  </si>
  <si>
    <t>Current Ratio</t>
  </si>
  <si>
    <t>Current Liabilities</t>
  </si>
  <si>
    <t>Average Inventory</t>
  </si>
  <si>
    <t>Long-term Liabilities</t>
  </si>
  <si>
    <t>Times Interest Earned</t>
  </si>
  <si>
    <t>Income Before Taxes and Interest</t>
  </si>
  <si>
    <t>Return on Assets</t>
  </si>
  <si>
    <t>Average Total Assets</t>
  </si>
  <si>
    <t>Return on Common Equity</t>
  </si>
  <si>
    <t>Average Common Equity</t>
  </si>
  <si>
    <t>Operating Performance</t>
  </si>
  <si>
    <t>Gross Profit Margin</t>
  </si>
  <si>
    <t>Sales - Cost of Goods Sold</t>
  </si>
  <si>
    <t>Sales</t>
  </si>
  <si>
    <t>Average Accounts Receivable</t>
  </si>
  <si>
    <t>Operating Profit Margin</t>
  </si>
  <si>
    <t>Income From Operations</t>
  </si>
  <si>
    <t>Pretax Profit Margin</t>
  </si>
  <si>
    <t>Income Before Income Taxes</t>
  </si>
  <si>
    <t>Net Profit Margin</t>
  </si>
  <si>
    <t>Asset Utilization</t>
  </si>
  <si>
    <t>Accounts Receivable Turnover</t>
  </si>
  <si>
    <t>Inventory Turnover</t>
  </si>
  <si>
    <t>Fixed Asset Turnover</t>
  </si>
  <si>
    <t>Average Fixed Assets</t>
  </si>
  <si>
    <t>Total Asset Turnover</t>
  </si>
  <si>
    <t>Earnings Per Share</t>
  </si>
  <si>
    <t>Market Price Per Share</t>
  </si>
  <si>
    <t>Actual Amounts Per Financial Statements</t>
  </si>
  <si>
    <t>Market Price per Share</t>
  </si>
  <si>
    <t>Earnings per Share</t>
  </si>
  <si>
    <t>Price-to-Book</t>
  </si>
  <si>
    <t>Book Value per Share</t>
  </si>
  <si>
    <t>Market Capitalized Value</t>
  </si>
  <si>
    <t>Price-to-Earnings Ratio (PE Ratio)</t>
  </si>
  <si>
    <t>Net Income + Interest Exp.(1 - Tax Rate)</t>
  </si>
  <si>
    <t>Cash+Market Securities +Acc'ts Rec.</t>
  </si>
  <si>
    <t>Index-Number Trend Series Balance Sheet Analysis</t>
  </si>
  <si>
    <t>Index-Number Trend Series Income Statement Analysis</t>
  </si>
  <si>
    <t>Financial Statement Analysis Spreadsheet</t>
  </si>
  <si>
    <t xml:space="preserve">"Total Liabilities and Equity" on the balance sheet agree to the equivalent amounts on the financial </t>
  </si>
  <si>
    <t>statements you are deriving amounts from.  Similarly, on the income statement, ensure sub-totals like</t>
  </si>
  <si>
    <t xml:space="preserve">"Gross Profit (if applicable), "Operating Income", "Income, Continuing Op." (may be Net Income on </t>
  </si>
  <si>
    <t>Other Non-Current Liabilities</t>
  </si>
  <si>
    <t>Per Share Information</t>
  </si>
  <si>
    <t>Disaggregated Return on Assets</t>
  </si>
  <si>
    <t>NI + Int. Exp.(1 - Tax Rate)</t>
  </si>
  <si>
    <t>Company Name</t>
  </si>
  <si>
    <t>Analysis Years</t>
  </si>
  <si>
    <t>Less:Cost of Goods Sold</t>
  </si>
  <si>
    <t>Enter the Most Recent Year for Which Data is Available</t>
  </si>
  <si>
    <t>Enter the Company Name</t>
  </si>
  <si>
    <t>Only cells that are shaded may be altered for data entry purposes. Eg:</t>
  </si>
  <si>
    <t>Enter the Number of Years for which Data is Available (Max:7)</t>
  </si>
  <si>
    <t>The Balance Sheet and Income Statement Data sheets have account titles supplied. They may be altered</t>
  </si>
  <si>
    <t>Once the data has been entered in the three sheets, the subsequent Analysis sheets will automatically</t>
  </si>
  <si>
    <t xml:space="preserve">generate detailed Common Size, Index-Number Trend Series and Ratio Analysis. In reviewing the results, </t>
  </si>
  <si>
    <t>Please ensure that sub-totals like "Total Current Assets", "Total Assets", "Total Current Current Liabilities"</t>
  </si>
  <si>
    <t>please be mindful of the following point:</t>
  </si>
  <si>
    <t xml:space="preserve">Market Price per Share X </t>
  </si>
  <si>
    <t>Common Shares Outstanding</t>
  </si>
  <si>
    <t>X</t>
  </si>
  <si>
    <t xml:space="preserve">= Net Income + Interest Exp.(1 - Tax Rate) </t>
  </si>
  <si>
    <t>Note: Due to the size of this Workbook, Automatic Recalculation has been turned off. To Update all</t>
  </si>
  <si>
    <t>sheets, you must press the F9 key. When the word Calculate appears in the Status Bar at the bottom,</t>
  </si>
  <si>
    <t>it means you must press the F9 key to bring the sheets up to date. The workbook will automatically</t>
  </si>
  <si>
    <t>recalculate whenever the workbook is saved.</t>
  </si>
  <si>
    <t xml:space="preserve">Total Non-Current Liabilities </t>
  </si>
  <si>
    <t>Return on Sales</t>
  </si>
  <si>
    <t>Disaggregated Return Analysis</t>
  </si>
  <si>
    <t>Disaggregated Return on Common Equity</t>
  </si>
  <si>
    <t>Net Income - Preferred Dividends</t>
  </si>
  <si>
    <t>= Net Income - Preferred Dividends</t>
  </si>
  <si>
    <t>Cash Flow from Operations</t>
  </si>
  <si>
    <t>Quick or Acid-test Ratio</t>
  </si>
  <si>
    <t>(Net Credit) Sales</t>
  </si>
  <si>
    <t>Average Receivable X 365</t>
  </si>
  <si>
    <t>Day Receivables Outstanding</t>
  </si>
  <si>
    <t>Days Inventory Outstanding</t>
  </si>
  <si>
    <t>Average Inventory X 365</t>
  </si>
  <si>
    <t>Long-term Debt</t>
  </si>
  <si>
    <t>Debt to Equity</t>
  </si>
  <si>
    <t>Debt to Assets (Debt Ratio)</t>
  </si>
  <si>
    <t>Conversion Ratio</t>
  </si>
  <si>
    <t>Days Receivables Outstanding</t>
  </si>
  <si>
    <t>+ Days Inventory Outstanding</t>
  </si>
  <si>
    <t>Equity to Total Assets</t>
  </si>
  <si>
    <t>Shareholder's Equity</t>
  </si>
  <si>
    <t>Total Debt to Total Assets</t>
  </si>
  <si>
    <t>Total Debt</t>
  </si>
  <si>
    <t>Cash Flow Interest Coverage</t>
  </si>
  <si>
    <t>Cash Flow from Operations + Interest Expense</t>
  </si>
  <si>
    <t># of Common Shares Issued (in millions)</t>
  </si>
  <si>
    <t>Stock Market Analysis</t>
  </si>
  <si>
    <t>Liquidity Analysis</t>
  </si>
  <si>
    <t>Long-term Solvency and Risk Analysis</t>
  </si>
  <si>
    <t>Cash Flow Ratio</t>
  </si>
  <si>
    <t>Return on Invested Capital Analysis</t>
  </si>
  <si>
    <r>
      <t xml:space="preserve">Less: </t>
    </r>
    <r>
      <rPr>
        <sz val="10"/>
        <rFont val="Arial"/>
      </rPr>
      <t>Treasury Stock</t>
    </r>
  </si>
  <si>
    <r>
      <t xml:space="preserve">Less: </t>
    </r>
    <r>
      <rPr>
        <sz val="10"/>
        <rFont val="Arial"/>
        <family val="2"/>
      </rPr>
      <t>Selling, General and Admin.</t>
    </r>
  </si>
  <si>
    <r>
      <t>Plus:</t>
    </r>
    <r>
      <rPr>
        <sz val="10"/>
        <rFont val="Arial"/>
        <family val="2"/>
      </rPr>
      <t xml:space="preserve"> Interest Income</t>
    </r>
  </si>
  <si>
    <r>
      <t xml:space="preserve">Less: </t>
    </r>
    <r>
      <rPr>
        <sz val="10"/>
        <rFont val="Arial"/>
        <family val="2"/>
      </rPr>
      <t>Interest Expense</t>
    </r>
  </si>
  <si>
    <r>
      <t>Less:</t>
    </r>
    <r>
      <rPr>
        <sz val="10"/>
        <rFont val="Arial"/>
        <family val="2"/>
      </rPr>
      <t xml:space="preserve"> Income Tax Expense</t>
    </r>
  </si>
  <si>
    <r>
      <t>Less:</t>
    </r>
    <r>
      <rPr>
        <sz val="10"/>
        <rFont val="Arial"/>
      </rPr>
      <t xml:space="preserve"> Accumulated Depreciation</t>
    </r>
  </si>
  <si>
    <r>
      <t>Less:</t>
    </r>
    <r>
      <rPr>
        <sz val="10"/>
        <rFont val="Arial"/>
        <family val="2"/>
      </rPr>
      <t xml:space="preserve">  Common Share Dividends</t>
    </r>
  </si>
  <si>
    <t>Income Re-invested In Business</t>
  </si>
  <si>
    <t>Income Available to Common Shareholders</t>
  </si>
  <si>
    <t>Marketable Securities</t>
  </si>
  <si>
    <t>Land</t>
  </si>
  <si>
    <t>Long-term Marketable Securities</t>
  </si>
  <si>
    <t>Goodwill and Other Intangibles</t>
  </si>
  <si>
    <t>Loans and Notes Payable</t>
  </si>
  <si>
    <t>Current Maturities of Long-term Debt</t>
  </si>
  <si>
    <t>Accrued Income Taxes</t>
  </si>
  <si>
    <t>Non-current Long Term Debt</t>
  </si>
  <si>
    <t>Accumulated Comprehensive Income</t>
  </si>
  <si>
    <t>Preferred Shares</t>
  </si>
  <si>
    <t>Common Shares</t>
  </si>
  <si>
    <r>
      <t>Less:</t>
    </r>
    <r>
      <rPr>
        <sz val="10"/>
        <rFont val="Arial"/>
        <family val="2"/>
      </rPr>
      <t xml:space="preserve">  Preferred Share Dividends</t>
    </r>
  </si>
  <si>
    <t xml:space="preserve">The analysis system on the following sheets is designed to automatically complete several financial </t>
  </si>
  <si>
    <t>statement analysis tasks. To start, enter the information below and Press Setup</t>
  </si>
  <si>
    <t>To finish, click on the three sheets below with names beginning Data and fill in the required information.</t>
  </si>
  <si>
    <t>If amounts are incorrectly entered, ratios will be affected.</t>
  </si>
  <si>
    <t>Other Current Assets</t>
  </si>
  <si>
    <t>Other Non Current Assets</t>
  </si>
  <si>
    <t>Other Current Liabilities</t>
  </si>
  <si>
    <t>Other Shareholders' Equity Items</t>
  </si>
  <si>
    <r>
      <t>Less:</t>
    </r>
    <r>
      <rPr>
        <sz val="10"/>
        <rFont val="Arial"/>
        <family val="2"/>
      </rPr>
      <t xml:space="preserve"> Other Operating Expenses</t>
    </r>
  </si>
  <si>
    <r>
      <t>Plus:</t>
    </r>
    <r>
      <rPr>
        <sz val="10"/>
        <rFont val="Arial"/>
        <family val="2"/>
      </rPr>
      <t xml:space="preserve"> Other Income/Revenue</t>
    </r>
  </si>
  <si>
    <t>interested in, and click on the appropriate sheet title to open this page.</t>
  </si>
  <si>
    <t xml:space="preserve">To move between pages of the spreadsheet, use the arrows on the bottom of the screen to find sheet you are </t>
  </si>
  <si>
    <r>
      <t xml:space="preserve">to coincide with your own statements but </t>
    </r>
    <r>
      <rPr>
        <b/>
        <u/>
        <sz val="10"/>
        <rFont val="Arial"/>
        <family val="2"/>
      </rPr>
      <t>rows cannot be added or removed</t>
    </r>
    <r>
      <rPr>
        <sz val="10"/>
        <rFont val="Arial"/>
        <family val="2"/>
      </rPr>
      <t>.  If the titles do not</t>
    </r>
  </si>
  <si>
    <t xml:space="preserve">correspond, designate a title as "Other", change its name/title and enter your data accordingly. </t>
  </si>
  <si>
    <t xml:space="preserve">original income statement) agree. </t>
  </si>
  <si>
    <t>when entering the data.</t>
  </si>
  <si>
    <r>
      <t>Where negative amounts are implied (for example expenses, losses),</t>
    </r>
    <r>
      <rPr>
        <b/>
        <u/>
        <sz val="10"/>
        <rFont val="Arial"/>
        <family val="2"/>
      </rPr>
      <t xml:space="preserve"> please enter a   "-"   (negative) sign </t>
    </r>
  </si>
  <si>
    <t>Good luck and prosperous analysis!!</t>
  </si>
  <si>
    <t xml:space="preserve">           Income Statement Data Entry</t>
  </si>
  <si>
    <t xml:space="preserve">           Share Information Data Entry</t>
  </si>
  <si>
    <t xml:space="preserve">           Ratio Analysis</t>
  </si>
  <si>
    <t>University of British Columbia, Faculty of Commerce Designed and Prepared by Johan de Rooy and Michael A. LeRoy</t>
  </si>
  <si>
    <t xml:space="preserve">          Balance Sheet Data Entry</t>
  </si>
  <si>
    <t xml:space="preserve">          Common-Size Balance Sheet Analysis</t>
  </si>
  <si>
    <t xml:space="preserve">           Common-Size Income Statement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</si>
</sst>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0.0"/>
    <numFmt numFmtId="173" formatCode="&quot;$&quot;#,##0.00"/>
    <numFmt numFmtId="174" formatCode="&quot;$&quot;#,##0"/>
    <numFmt numFmtId="175" formatCode="0.0%"/>
  </numFmts>
  <fonts count="16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0"/>
      <color indexed="9"/>
      <name val="Arial"/>
      <family val="2"/>
    </font>
    <font>
      <b/>
      <sz val="16"/>
      <color indexed="9"/>
      <name val="Arial"/>
      <family val="2"/>
    </font>
    <font>
      <b/>
      <sz val="14"/>
      <color indexed="9"/>
      <name val="Arial"/>
      <family val="2"/>
    </font>
    <font>
      <b/>
      <sz val="10"/>
      <color indexed="9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b/>
      <sz val="12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4" fillId="0" borderId="0" xfId="0" applyFont="1"/>
    <xf numFmtId="172" fontId="0" fillId="0" borderId="0" xfId="0" applyNumberFormat="1"/>
    <xf numFmtId="0" fontId="5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1" fontId="1" fillId="0" borderId="0" xfId="0" applyNumberFormat="1" applyFont="1"/>
    <xf numFmtId="0" fontId="2" fillId="0" borderId="0" xfId="0" applyFont="1" applyAlignment="1">
      <alignment horizontal="left"/>
    </xf>
    <xf numFmtId="0" fontId="6" fillId="0" borderId="0" xfId="0" applyFont="1"/>
    <xf numFmtId="172" fontId="2" fillId="0" borderId="0" xfId="0" applyNumberFormat="1" applyFont="1"/>
    <xf numFmtId="0" fontId="4" fillId="0" borderId="0" xfId="0" applyFont="1" applyAlignment="1">
      <alignment horizontal="left"/>
    </xf>
    <xf numFmtId="0" fontId="1" fillId="0" borderId="0" xfId="0" applyFont="1" applyFill="1"/>
    <xf numFmtId="1" fontId="1" fillId="0" borderId="0" xfId="0" applyNumberFormat="1" applyFont="1" applyFill="1"/>
    <xf numFmtId="0" fontId="0" fillId="2" borderId="1" xfId="0" applyFill="1" applyBorder="1"/>
    <xf numFmtId="1" fontId="1" fillId="0" borderId="1" xfId="0" applyNumberFormat="1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center"/>
    </xf>
    <xf numFmtId="0" fontId="7" fillId="3" borderId="0" xfId="0" applyFont="1" applyFill="1"/>
    <xf numFmtId="0" fontId="8" fillId="3" borderId="0" xfId="0" applyFont="1" applyFill="1"/>
    <xf numFmtId="0" fontId="8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172" fontId="7" fillId="3" borderId="0" xfId="0" applyNumberFormat="1" applyFont="1" applyFill="1"/>
    <xf numFmtId="0" fontId="9" fillId="3" borderId="0" xfId="0" applyFont="1" applyFill="1"/>
    <xf numFmtId="0" fontId="10" fillId="3" borderId="0" xfId="0" applyFont="1" applyFill="1"/>
    <xf numFmtId="0" fontId="1" fillId="0" borderId="1" xfId="0" applyFont="1" applyBorder="1"/>
    <xf numFmtId="3" fontId="1" fillId="0" borderId="1" xfId="0" applyNumberFormat="1" applyFont="1" applyBorder="1"/>
    <xf numFmtId="1" fontId="0" fillId="0" borderId="1" xfId="0" applyNumberFormat="1" applyBorder="1"/>
    <xf numFmtId="172" fontId="0" fillId="0" borderId="1" xfId="0" applyNumberFormat="1" applyBorder="1"/>
    <xf numFmtId="1" fontId="1" fillId="0" borderId="1" xfId="0" applyNumberFormat="1" applyFont="1" applyBorder="1"/>
    <xf numFmtId="4" fontId="0" fillId="0" borderId="1" xfId="0" applyNumberFormat="1" applyBorder="1"/>
    <xf numFmtId="2" fontId="0" fillId="0" borderId="1" xfId="0" applyNumberFormat="1" applyBorder="1"/>
    <xf numFmtId="175" fontId="0" fillId="0" borderId="1" xfId="0" applyNumberFormat="1" applyBorder="1" applyAlignment="1">
      <alignment horizontal="center"/>
    </xf>
    <xf numFmtId="175" fontId="0" fillId="0" borderId="1" xfId="0" applyNumberFormat="1" applyBorder="1"/>
    <xf numFmtId="1" fontId="0" fillId="0" borderId="1" xfId="0" applyNumberFormat="1" applyFill="1" applyBorder="1"/>
    <xf numFmtId="3" fontId="0" fillId="0" borderId="2" xfId="0" applyNumberFormat="1" applyBorder="1"/>
    <xf numFmtId="0" fontId="0" fillId="0" borderId="2" xfId="0" applyBorder="1"/>
    <xf numFmtId="0" fontId="1" fillId="0" borderId="3" xfId="0" applyFont="1" applyBorder="1"/>
    <xf numFmtId="3" fontId="1" fillId="4" borderId="1" xfId="0" applyNumberFormat="1" applyFont="1" applyFill="1" applyBorder="1"/>
    <xf numFmtId="0" fontId="1" fillId="4" borderId="1" xfId="0" applyFont="1" applyFill="1" applyBorder="1"/>
    <xf numFmtId="1" fontId="1" fillId="0" borderId="0" xfId="0" applyNumberFormat="1" applyFont="1" applyBorder="1"/>
    <xf numFmtId="0" fontId="0" fillId="3" borderId="0" xfId="0" applyFill="1"/>
    <xf numFmtId="175" fontId="0" fillId="0" borderId="0" xfId="0" applyNumberFormat="1" applyBorder="1"/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" fontId="0" fillId="0" borderId="0" xfId="0" applyNumberFormat="1" applyBorder="1"/>
    <xf numFmtId="172" fontId="0" fillId="0" borderId="0" xfId="0" applyNumberFormat="1" applyBorder="1"/>
    <xf numFmtId="0" fontId="0" fillId="0" borderId="0" xfId="0" applyBorder="1"/>
    <xf numFmtId="3" fontId="0" fillId="0" borderId="0" xfId="0" applyNumberFormat="1" applyBorder="1" applyAlignment="1">
      <alignment horizontal="left"/>
    </xf>
    <xf numFmtId="173" fontId="0" fillId="0" borderId="0" xfId="0" applyNumberFormat="1" applyBorder="1"/>
    <xf numFmtId="0" fontId="0" fillId="4" borderId="0" xfId="0" applyFill="1" applyBorder="1"/>
    <xf numFmtId="172" fontId="1" fillId="0" borderId="1" xfId="0" applyNumberFormat="1" applyFont="1" applyBorder="1"/>
    <xf numFmtId="172" fontId="0" fillId="0" borderId="2" xfId="0" applyNumberFormat="1" applyBorder="1"/>
    <xf numFmtId="1" fontId="0" fillId="0" borderId="2" xfId="0" applyNumberFormat="1" applyBorder="1"/>
    <xf numFmtId="0" fontId="0" fillId="2" borderId="1" xfId="0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0" fontId="1" fillId="2" borderId="1" xfId="0" applyFont="1" applyFill="1" applyBorder="1" applyProtection="1">
      <protection locked="0"/>
    </xf>
    <xf numFmtId="3" fontId="1" fillId="2" borderId="1" xfId="0" applyNumberFormat="1" applyFont="1" applyFill="1" applyBorder="1" applyProtection="1">
      <protection locked="0"/>
    </xf>
    <xf numFmtId="0" fontId="0" fillId="2" borderId="0" xfId="0" applyFill="1" applyProtection="1">
      <protection locked="0"/>
    </xf>
    <xf numFmtId="173" fontId="0" fillId="2" borderId="1" xfId="0" applyNumberFormat="1" applyFill="1" applyBorder="1" applyProtection="1">
      <protection locked="0"/>
    </xf>
    <xf numFmtId="1" fontId="4" fillId="0" borderId="1" xfId="0" applyNumberFormat="1" applyFont="1" applyBorder="1"/>
    <xf numFmtId="172" fontId="4" fillId="0" borderId="1" xfId="0" applyNumberFormat="1" applyFont="1" applyBorder="1"/>
    <xf numFmtId="0" fontId="7" fillId="3" borderId="0" xfId="0" applyFont="1" applyFill="1" applyAlignment="1">
      <alignment vertical="top" wrapText="1"/>
    </xf>
    <xf numFmtId="1" fontId="1" fillId="0" borderId="5" xfId="0" applyNumberFormat="1" applyFont="1" applyBorder="1"/>
    <xf numFmtId="1" fontId="0" fillId="0" borderId="5" xfId="0" applyNumberFormat="1" applyBorder="1"/>
    <xf numFmtId="2" fontId="0" fillId="0" borderId="0" xfId="0" applyNumberFormat="1" applyBorder="1"/>
    <xf numFmtId="0" fontId="11" fillId="0" borderId="0" xfId="0" applyFont="1"/>
    <xf numFmtId="2" fontId="4" fillId="0" borderId="1" xfId="0" applyNumberFormat="1" applyFont="1" applyBorder="1"/>
    <xf numFmtId="174" fontId="12" fillId="0" borderId="1" xfId="0" applyNumberFormat="1" applyFont="1" applyBorder="1"/>
    <xf numFmtId="0" fontId="13" fillId="0" borderId="0" xfId="0" applyFont="1"/>
    <xf numFmtId="0" fontId="14" fillId="3" borderId="0" xfId="0" applyFont="1" applyFill="1"/>
    <xf numFmtId="0" fontId="8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6" fillId="3" borderId="0" xfId="0" applyFont="1" applyFill="1"/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2" fillId="3" borderId="0" xfId="0" applyFont="1" applyFill="1"/>
    <xf numFmtId="172" fontId="0" fillId="3" borderId="0" xfId="0" applyNumberFormat="1" applyFill="1"/>
    <xf numFmtId="0" fontId="0" fillId="4" borderId="1" xfId="0" applyFill="1" applyBorder="1" applyProtection="1"/>
    <xf numFmtId="0" fontId="0" fillId="2" borderId="3" xfId="0" applyFill="1" applyBorder="1" applyAlignment="1" applyProtection="1">
      <alignment horizontal="left"/>
      <protection locked="0"/>
    </xf>
    <xf numFmtId="0" fontId="0" fillId="2" borderId="2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8" fillId="3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center"/>
    </xf>
    <xf numFmtId="0" fontId="10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3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15" fillId="3" borderId="6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172" fontId="1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09690263969786E-2"/>
          <c:y val="6.6534326056431989E-2"/>
          <c:w val="0.93192455131905116"/>
          <c:h val="0.81857382966398129"/>
        </c:manualLayout>
      </c:layout>
      <c:lineChart>
        <c:grouping val="standard"/>
        <c:varyColors val="0"/>
        <c:ser>
          <c:idx val="3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'Analysis Ratios'!$B$26:$H$26</c:f>
              <c:numCache>
                <c:formatCode>0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</c:numCache>
            </c:numRef>
          </c:cat>
          <c:val>
            <c:numRef>
              <c:f>'Analysis Ratios'!$B$27:$H$27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C-4A0A-A6C4-7EC781164FFE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'Analysis Ratios'!$B$26:$H$26</c:f>
              <c:numCache>
                <c:formatCode>0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</c:numCache>
            </c:numRef>
          </c:cat>
          <c:val>
            <c:numRef>
              <c:f>'Analysis Ratios'!$B$28:$H$28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C-4A0A-A6C4-7EC781164FFE}"/>
            </c:ext>
          </c:extLst>
        </c:ser>
        <c:ser>
          <c:idx val="1"/>
          <c:order val="2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'Analysis Ratios'!$B$26:$H$26</c:f>
              <c:numCache>
                <c:formatCode>0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</c:numCache>
            </c:numRef>
          </c:cat>
          <c:val>
            <c:numRef>
              <c:f>'Analysis Ratios'!$B$29:$H$29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BC-4A0A-A6C4-7EC781164F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0448208"/>
        <c:axId val="1"/>
      </c:lineChart>
      <c:catAx>
        <c:axId val="17004482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448208"/>
        <c:crosses val="autoZero"/>
        <c:crossBetween val="between"/>
      </c:valAx>
      <c:spPr>
        <a:solidFill>
          <a:srgbClr val="CCFFFF"/>
        </a:solidFill>
        <a:ln w="25400">
          <a:solidFill>
            <a:srgbClr val="FF99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200" verticalDpi="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6301125324927E-2"/>
          <c:y val="0.12547913633067309"/>
          <c:w val="0.90613745475534335"/>
          <c:h val="0.65781486621837715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'Analysis Ratios'!$B$128:$H$128</c:f>
              <c:numCache>
                <c:formatCode>0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</c:numCache>
            </c:numRef>
          </c:cat>
          <c:val>
            <c:numRef>
              <c:f>'Analysis Ratios'!$B$129:$H$129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7-4ECC-807C-22C7EAD4FA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0463568"/>
        <c:axId val="1"/>
      </c:lineChart>
      <c:catAx>
        <c:axId val="17004635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463568"/>
        <c:crosses val="autoZero"/>
        <c:crossBetween val="between"/>
      </c:valAx>
      <c:spPr>
        <a:solidFill>
          <a:srgbClr val="CCFFFF"/>
        </a:solidFill>
        <a:ln w="25400">
          <a:solidFill>
            <a:srgbClr val="FF99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78666302451718E-2"/>
          <c:y val="0.12500393764299425"/>
          <c:w val="0.90624379355403462"/>
          <c:h val="0.65911167120851499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'Analysis Ratios'!$B$144:$H$144</c:f>
              <c:numCache>
                <c:formatCode>0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</c:numCache>
            </c:numRef>
          </c:cat>
          <c:val>
            <c:numRef>
              <c:f>'Analysis Ratios'!$B$145:$H$145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F-42D0-A020-9FE82CB571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0451088"/>
        <c:axId val="1"/>
      </c:lineChart>
      <c:catAx>
        <c:axId val="17004510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451088"/>
        <c:crosses val="autoZero"/>
        <c:crossBetween val="between"/>
      </c:valAx>
      <c:spPr>
        <a:solidFill>
          <a:srgbClr val="CCFFFF"/>
        </a:solidFill>
        <a:ln w="25400">
          <a:solidFill>
            <a:srgbClr val="FF99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17199009814098E-2"/>
          <c:y val="0.12500393764299425"/>
          <c:w val="0.90581704257320683"/>
          <c:h val="0.65911167120851499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'Analysis Ratios'!$B$96:$H$96</c:f>
              <c:numCache>
                <c:formatCode>0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</c:numCache>
            </c:numRef>
          </c:cat>
          <c:val>
            <c:numRef>
              <c:f>'Analysis Ratios'!$B$97:$H$97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0-4341-B472-E4073710B5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0440048"/>
        <c:axId val="1"/>
      </c:lineChart>
      <c:catAx>
        <c:axId val="17004400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440048"/>
        <c:crosses val="autoZero"/>
        <c:crossBetween val="between"/>
      </c:valAx>
      <c:spPr>
        <a:solidFill>
          <a:srgbClr val="CCFFFF"/>
        </a:solidFill>
        <a:ln w="25400">
          <a:solidFill>
            <a:srgbClr val="FF99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17199009814098E-2"/>
          <c:y val="0.12500393764299425"/>
          <c:w val="0.90581704257320683"/>
          <c:h val="0.65911167120851499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'Analysis Ratios'!$B$61:$H$61</c:f>
              <c:numCache>
                <c:formatCode>0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</c:numCache>
            </c:numRef>
          </c:cat>
          <c:val>
            <c:numRef>
              <c:f>'Analysis Ratios'!$B$62:$H$62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D-406A-BFDB-3E935A5E4015}"/>
            </c:ext>
          </c:extLst>
        </c:ser>
        <c:ser>
          <c:idx val="2"/>
          <c:order val="1"/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'Analysis Ratios'!$B$61:$H$61</c:f>
              <c:numCache>
                <c:formatCode>0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</c:numCache>
            </c:numRef>
          </c:cat>
          <c:val>
            <c:numRef>
              <c:f>'Analysis Ratios'!$B$63:$H$63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D-406A-BFDB-3E935A5E40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0457808"/>
        <c:axId val="1"/>
      </c:lineChart>
      <c:catAx>
        <c:axId val="17004578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457808"/>
        <c:crosses val="autoZero"/>
        <c:crossBetween val="between"/>
      </c:valAx>
      <c:spPr>
        <a:solidFill>
          <a:srgbClr val="CCFFFF"/>
        </a:solidFill>
        <a:ln w="25400">
          <a:solidFill>
            <a:srgbClr val="FF99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17199009814098E-2"/>
          <c:y val="0.12692752898895024"/>
          <c:w val="0.90581704257320683"/>
          <c:h val="0.6538690887309557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'Analysis Ratios'!$B$80:$H$80</c:f>
              <c:numCache>
                <c:formatCode>0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</c:numCache>
            </c:numRef>
          </c:cat>
          <c:val>
            <c:numRef>
              <c:f>'Analysis Ratios'!$B$81:$H$81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D-4760-BF86-35BE814BE2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0441488"/>
        <c:axId val="1"/>
      </c:lineChart>
      <c:catAx>
        <c:axId val="17004414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441488"/>
        <c:crosses val="autoZero"/>
        <c:crossBetween val="between"/>
      </c:valAx>
      <c:spPr>
        <a:solidFill>
          <a:srgbClr val="CCFFFF"/>
        </a:solidFill>
        <a:ln w="25400">
          <a:solidFill>
            <a:srgbClr val="FF99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15981683156468"/>
          <c:y val="5.374771150955214E-2"/>
          <c:w val="0.87857442475145631"/>
          <c:h val="0.8534485100304641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'Analysis Ratios'!$B$162:$H$162</c:f>
              <c:numCache>
                <c:formatCode>0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</c:numCache>
            </c:numRef>
          </c:cat>
          <c:val>
            <c:numRef>
              <c:f>'Analysis Ratios'!$B$163:$H$163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0-45A5-9355-9E46005F1430}"/>
            </c:ext>
          </c:extLst>
        </c:ser>
        <c:ser>
          <c:idx val="2"/>
          <c:order val="1"/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'Analysis Ratios'!$B$162:$H$162</c:f>
              <c:numCache>
                <c:formatCode>0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</c:numCache>
            </c:numRef>
          </c:cat>
          <c:val>
            <c:numRef>
              <c:f>'Analysis Ratios'!$B$164:$H$164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0-45A5-9355-9E46005F1430}"/>
            </c:ext>
          </c:extLst>
        </c:ser>
        <c:ser>
          <c:idx val="3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'Analysis Ratios'!$B$162:$H$162</c:f>
              <c:numCache>
                <c:formatCode>0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</c:numCache>
            </c:numRef>
          </c:cat>
          <c:val>
            <c:numRef>
              <c:f>'Analysis Ratios'!$B$165:$H$165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0-45A5-9355-9E46005F14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0437168"/>
        <c:axId val="1"/>
      </c:lineChart>
      <c:catAx>
        <c:axId val="17004371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437168"/>
        <c:crosses val="autoZero"/>
        <c:crossBetween val="between"/>
        <c:majorUnit val="0.2"/>
        <c:minorUnit val="0.1"/>
      </c:valAx>
      <c:spPr>
        <a:solidFill>
          <a:srgbClr val="CCFFFF"/>
        </a:solidFill>
        <a:ln w="25400">
          <a:solidFill>
            <a:srgbClr val="FF99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15981683156468"/>
          <c:y val="4.6876447827992766E-2"/>
          <c:w val="0.87857442475145631"/>
          <c:h val="0.8721860292844714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'Analysis Ratios'!$B$201:$H$201</c:f>
              <c:numCache>
                <c:formatCode>0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</c:numCache>
            </c:numRef>
          </c:cat>
          <c:val>
            <c:numRef>
              <c:f>'Analysis Ratios'!$B$202:$H$202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6-4790-B949-D4B5BB4E9D53}"/>
            </c:ext>
          </c:extLst>
        </c:ser>
        <c:ser>
          <c:idx val="2"/>
          <c:order val="1"/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'Analysis Ratios'!$B$201:$H$201</c:f>
              <c:numCache>
                <c:formatCode>0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</c:numCache>
            </c:numRef>
          </c:cat>
          <c:val>
            <c:numRef>
              <c:f>'Analysis Ratios'!$B$203:$H$203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6-4790-B949-D4B5BB4E9D53}"/>
            </c:ext>
          </c:extLst>
        </c:ser>
        <c:ser>
          <c:idx val="3"/>
          <c:order val="2"/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'Analysis Ratios'!$B$201:$H$201</c:f>
              <c:numCache>
                <c:formatCode>0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</c:numCache>
            </c:numRef>
          </c:cat>
          <c:val>
            <c:numRef>
              <c:f>'Analysis Ratios'!$B$204:$H$204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6-4790-B949-D4B5BB4E9D53}"/>
            </c:ext>
          </c:extLst>
        </c:ser>
        <c:ser>
          <c:idx val="4"/>
          <c:order val="3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'Analysis Ratios'!$B$201:$H$201</c:f>
              <c:numCache>
                <c:formatCode>0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</c:numCache>
            </c:numRef>
          </c:cat>
          <c:val>
            <c:numRef>
              <c:f>'Analysis Ratios'!$B$205:$H$205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56-4790-B949-D4B5BB4E9D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0463088"/>
        <c:axId val="1"/>
      </c:lineChart>
      <c:catAx>
        <c:axId val="17004630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463088"/>
        <c:crosses val="autoZero"/>
        <c:crossBetween val="between"/>
      </c:valAx>
      <c:spPr>
        <a:solidFill>
          <a:srgbClr val="CCFFFF"/>
        </a:solidFill>
        <a:ln w="25400">
          <a:solidFill>
            <a:srgbClr val="FF99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17199009814098E-2"/>
          <c:y val="4.6876447827992766E-2"/>
          <c:w val="0.90581704257320683"/>
          <c:h val="0.87218602928447142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'Analysis Ratios'!$B$249:$H$249</c:f>
              <c:numCache>
                <c:formatCode>0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</c:numCache>
            </c:numRef>
          </c:cat>
          <c:val>
            <c:numRef>
              <c:f>'Analysis Ratios'!$B$250:$H$250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E-4B0E-A9D7-7D11FEBD0BD6}"/>
            </c:ext>
          </c:extLst>
        </c:ser>
        <c:ser>
          <c:idx val="2"/>
          <c:order val="1"/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'Analysis Ratios'!$B$249:$H$249</c:f>
              <c:numCache>
                <c:formatCode>0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</c:numCache>
            </c:numRef>
          </c:cat>
          <c:val>
            <c:numRef>
              <c:f>'Analysis Ratios'!$B$251:$H$251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E-4B0E-A9D7-7D11FEBD0BD6}"/>
            </c:ext>
          </c:extLst>
        </c:ser>
        <c:ser>
          <c:idx val="0"/>
          <c:order val="2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'Analysis Ratios'!$B$252:$H$252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9E-4B0E-A9D7-7D11FEBD0BD6}"/>
            </c:ext>
          </c:extLst>
        </c:ser>
        <c:ser>
          <c:idx val="3"/>
          <c:order val="3"/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'Analysis Ratios'!$B$253:$H$253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9E-4B0E-A9D7-7D11FEBD0B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0453488"/>
        <c:axId val="1"/>
      </c:lineChart>
      <c:catAx>
        <c:axId val="17004534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453488"/>
        <c:crosses val="autoZero"/>
        <c:crossBetween val="between"/>
      </c:valAx>
      <c:spPr>
        <a:solidFill>
          <a:srgbClr val="CCFFFF"/>
        </a:solidFill>
        <a:ln w="25400">
          <a:solidFill>
            <a:srgbClr val="FF99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17199009814098E-2"/>
          <c:y val="0.12741748130174763"/>
          <c:w val="0.90581704257320683"/>
          <c:h val="0.6525319496968287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'Analysis Ratios'!$B$7:$H$7</c:f>
              <c:numCache>
                <c:formatCode>General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</c:numCache>
            </c:numRef>
          </c:cat>
          <c:val>
            <c:numRef>
              <c:f>'Analysis Ratios'!$B$8:$H$8</c:f>
              <c:numCache>
                <c:formatCode>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5-46C1-AF59-9C0C8172F868}"/>
            </c:ext>
          </c:extLst>
        </c:ser>
        <c:ser>
          <c:idx val="2"/>
          <c:order val="1"/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'Analysis Ratios'!$B$7:$H$7</c:f>
              <c:numCache>
                <c:formatCode>General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</c:numCache>
            </c:numRef>
          </c:cat>
          <c:val>
            <c:numRef>
              <c:f>'Analysis Ratios'!$B$9:$H$9</c:f>
              <c:numCache>
                <c:formatCode>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5-46C1-AF59-9C0C8172F8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0438128"/>
        <c:axId val="1"/>
      </c:lineChart>
      <c:catAx>
        <c:axId val="170043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438128"/>
        <c:crosses val="autoZero"/>
        <c:crossBetween val="between"/>
      </c:valAx>
      <c:spPr>
        <a:solidFill>
          <a:srgbClr val="CCFFFF"/>
        </a:solidFill>
        <a:ln w="25400">
          <a:solidFill>
            <a:srgbClr val="FF99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04401402417776"/>
          <c:y val="8.8002695178028861E-2"/>
          <c:w val="0.87871234298597523"/>
          <c:h val="0.7600232765375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'Analysis Ratios'!$B$297:$H$297</c:f>
              <c:numCache>
                <c:formatCode>0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</c:numCache>
            </c:numRef>
          </c:cat>
          <c:val>
            <c:numRef>
              <c:f>'Analysis Ratios'!$B$303:$H$303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5-492E-8F3B-BC93F7049A0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'Analysis Ratios'!$B$315:$H$315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5-492E-8F3B-BC93F7049A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0453008"/>
        <c:axId val="1"/>
      </c:lineChart>
      <c:catAx>
        <c:axId val="17004530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453008"/>
        <c:crosses val="autoZero"/>
        <c:crossBetween val="between"/>
      </c:valAx>
      <c:spPr>
        <a:solidFill>
          <a:srgbClr val="CCFFFF"/>
        </a:solidFill>
        <a:ln w="25400">
          <a:solidFill>
            <a:srgbClr val="FF99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832276951063703E-2"/>
          <c:y val="0.12644133022294887"/>
          <c:w val="0.9059240800590892"/>
          <c:h val="0.65519598388255329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'Analysis Ratios'!$B$112:$H$112</c:f>
              <c:numCache>
                <c:formatCode>0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</c:numCache>
            </c:numRef>
          </c:cat>
          <c:val>
            <c:numRef>
              <c:f>'Analysis Ratios'!$B$113:$H$113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C-452E-A484-12266B406E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0444848"/>
        <c:axId val="1"/>
      </c:lineChart>
      <c:catAx>
        <c:axId val="17004448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444848"/>
        <c:crosses val="autoZero"/>
        <c:crossBetween val="between"/>
      </c:valAx>
      <c:spPr>
        <a:solidFill>
          <a:srgbClr val="CCFFFF"/>
        </a:solidFill>
        <a:ln w="25400">
          <a:solidFill>
            <a:srgbClr val="FF99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502920</xdr:colOff>
          <xdr:row>10</xdr:row>
          <xdr:rowOff>30480</xdr:rowOff>
        </xdr:from>
        <xdr:to>
          <xdr:col>5</xdr:col>
          <xdr:colOff>571500</xdr:colOff>
          <xdr:row>11</xdr:row>
          <xdr:rowOff>106680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A53C0D8B-A078-4733-B2F2-B7912C1EA8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Setup</a:t>
              </a:r>
            </a:p>
          </xdr:txBody>
        </xdr:sp>
        <xdr:clientData fLocksWithSheet="0" fPrintsWithSheet="0"/>
      </xdr:twoCellAnchor>
    </mc:Choice>
    <mc:Fallback/>
  </mc:AlternateContent>
  <xdr:twoCellAnchor editAs="oneCell">
    <xdr:from>
      <xdr:col>1</xdr:col>
      <xdr:colOff>76200</xdr:colOff>
      <xdr:row>0</xdr:row>
      <xdr:rowOff>68580</xdr:rowOff>
    </xdr:from>
    <xdr:to>
      <xdr:col>1</xdr:col>
      <xdr:colOff>441960</xdr:colOff>
      <xdr:row>1</xdr:row>
      <xdr:rowOff>205740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FB94D829-2B50-5EE9-C6E7-8ED94ABF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68580"/>
          <a:ext cx="36576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0</xdr:col>
      <xdr:colOff>449580</xdr:colOff>
      <xdr:row>1</xdr:row>
      <xdr:rowOff>220980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A6D01267-B8BD-C50D-27C9-A34B5D2F3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37338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251460</xdr:colOff>
      <xdr:row>3</xdr:row>
      <xdr:rowOff>137160</xdr:rowOff>
    </xdr:from>
    <xdr:ext cx="76200" cy="198120"/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1C8A0045-53B4-5649-1741-3848174932ED}"/>
            </a:ext>
          </a:extLst>
        </xdr:cNvPr>
        <xdr:cNvSpPr txBox="1">
          <a:spLocks noChangeArrowheads="1"/>
        </xdr:cNvSpPr>
      </xdr:nvSpPr>
      <xdr:spPr bwMode="auto">
        <a:xfrm>
          <a:off x="7025640" y="12725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60960</xdr:colOff>
      <xdr:row>2</xdr:row>
      <xdr:rowOff>160020</xdr:rowOff>
    </xdr:from>
    <xdr:ext cx="76200" cy="198120"/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BD534C9C-6B0A-9A81-2152-1D42A0192B4D}"/>
            </a:ext>
          </a:extLst>
        </xdr:cNvPr>
        <xdr:cNvSpPr txBox="1">
          <a:spLocks noChangeArrowheads="1"/>
        </xdr:cNvSpPr>
      </xdr:nvSpPr>
      <xdr:spPr bwMode="auto">
        <a:xfrm>
          <a:off x="7444740" y="10439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449580</xdr:colOff>
      <xdr:row>9</xdr:row>
      <xdr:rowOff>60960</xdr:rowOff>
    </xdr:from>
    <xdr:ext cx="76200" cy="198120"/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044D37C2-7D06-9DB2-5C06-072DDD48C5DF}"/>
            </a:ext>
          </a:extLst>
        </xdr:cNvPr>
        <xdr:cNvSpPr txBox="1">
          <a:spLocks noChangeArrowheads="1"/>
        </xdr:cNvSpPr>
      </xdr:nvSpPr>
      <xdr:spPr bwMode="auto">
        <a:xfrm>
          <a:off x="7223760" y="2270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0</xdr:col>
      <xdr:colOff>579120</xdr:colOff>
      <xdr:row>1</xdr:row>
      <xdr:rowOff>7620</xdr:rowOff>
    </xdr:from>
    <xdr:to>
      <xdr:col>4</xdr:col>
      <xdr:colOff>464820</xdr:colOff>
      <xdr:row>1</xdr:row>
      <xdr:rowOff>693420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C2D284D8-37EC-19C0-1C38-2F4204A4B6A0}"/>
            </a:ext>
          </a:extLst>
        </xdr:cNvPr>
        <xdr:cNvSpPr txBox="1">
          <a:spLocks noChangeArrowheads="1"/>
        </xdr:cNvSpPr>
      </xdr:nvSpPr>
      <xdr:spPr bwMode="auto">
        <a:xfrm>
          <a:off x="579120" y="259080"/>
          <a:ext cx="4038600" cy="6248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University of British Columbia, Faculty of Commerce Designed and Prepared by Johan de Rooy and Michael A. LeRoy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68580</xdr:rowOff>
    </xdr:from>
    <xdr:to>
      <xdr:col>0</xdr:col>
      <xdr:colOff>502920</xdr:colOff>
      <xdr:row>1</xdr:row>
      <xdr:rowOff>205740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B4E57707-F2D5-0401-7868-C36C00803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68580"/>
          <a:ext cx="38862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662940</xdr:colOff>
      <xdr:row>1</xdr:row>
      <xdr:rowOff>7620</xdr:rowOff>
    </xdr:from>
    <xdr:to>
      <xdr:col>4</xdr:col>
      <xdr:colOff>373380</xdr:colOff>
      <xdr:row>2</xdr:row>
      <xdr:rowOff>0</xdr:rowOff>
    </xdr:to>
    <xdr:sp macro="" textlink="">
      <xdr:nvSpPr>
        <xdr:cNvPr id="5122" name="Text Box 2">
          <a:extLst>
            <a:ext uri="{FF2B5EF4-FFF2-40B4-BE49-F238E27FC236}">
              <a16:creationId xmlns:a16="http://schemas.microsoft.com/office/drawing/2014/main" id="{FCDAB7E0-6CEA-E69E-044E-13012F45836C}"/>
            </a:ext>
          </a:extLst>
        </xdr:cNvPr>
        <xdr:cNvSpPr txBox="1">
          <a:spLocks noChangeArrowheads="1"/>
        </xdr:cNvSpPr>
      </xdr:nvSpPr>
      <xdr:spPr bwMode="auto">
        <a:xfrm>
          <a:off x="662940" y="259080"/>
          <a:ext cx="4107180" cy="6248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University of British Columbia, Faculty of Commerce Designed and Prepared by Johan de Rooy and Michael A. LeRoy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68580</xdr:rowOff>
    </xdr:from>
    <xdr:to>
      <xdr:col>0</xdr:col>
      <xdr:colOff>502920</xdr:colOff>
      <xdr:row>1</xdr:row>
      <xdr:rowOff>198120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80EBD816-84F1-56A6-445A-C5E87FD20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68580"/>
          <a:ext cx="38100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655320</xdr:colOff>
      <xdr:row>0</xdr:row>
      <xdr:rowOff>259080</xdr:rowOff>
    </xdr:from>
    <xdr:to>
      <xdr:col>5</xdr:col>
      <xdr:colOff>381000</xdr:colOff>
      <xdr:row>1</xdr:row>
      <xdr:rowOff>624840</xdr:rowOff>
    </xdr:to>
    <xdr:sp macro="" textlink="">
      <xdr:nvSpPr>
        <xdr:cNvPr id="6146" name="Text Box 2">
          <a:extLst>
            <a:ext uri="{FF2B5EF4-FFF2-40B4-BE49-F238E27FC236}">
              <a16:creationId xmlns:a16="http://schemas.microsoft.com/office/drawing/2014/main" id="{34B9C08E-3545-FD9A-BFC9-42E314C1F0E3}"/>
            </a:ext>
          </a:extLst>
        </xdr:cNvPr>
        <xdr:cNvSpPr txBox="1">
          <a:spLocks noChangeArrowheads="1"/>
        </xdr:cNvSpPr>
      </xdr:nvSpPr>
      <xdr:spPr bwMode="auto">
        <a:xfrm>
          <a:off x="655320" y="259080"/>
          <a:ext cx="4023360" cy="632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University of British Columbia, Faculty of Commerce Designed and Prepared by Johan de Rooy and Michael A. LeRoy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68580</xdr:rowOff>
    </xdr:from>
    <xdr:to>
      <xdr:col>0</xdr:col>
      <xdr:colOff>502920</xdr:colOff>
      <xdr:row>1</xdr:row>
      <xdr:rowOff>205740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638D12E9-030E-5F1E-F791-0D4537392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68580"/>
          <a:ext cx="38862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685800</xdr:colOff>
      <xdr:row>0</xdr:row>
      <xdr:rowOff>236220</xdr:rowOff>
    </xdr:from>
    <xdr:to>
      <xdr:col>5</xdr:col>
      <xdr:colOff>198120</xdr:colOff>
      <xdr:row>1</xdr:row>
      <xdr:rowOff>617220</xdr:rowOff>
    </xdr:to>
    <xdr:sp macro="" textlink="">
      <xdr:nvSpPr>
        <xdr:cNvPr id="4099" name="Text Box 3">
          <a:extLst>
            <a:ext uri="{FF2B5EF4-FFF2-40B4-BE49-F238E27FC236}">
              <a16:creationId xmlns:a16="http://schemas.microsoft.com/office/drawing/2014/main" id="{EDBFE5D7-0966-5883-2FE1-A5A0CAF8819C}"/>
            </a:ext>
          </a:extLst>
        </xdr:cNvPr>
        <xdr:cNvSpPr txBox="1">
          <a:spLocks noChangeArrowheads="1"/>
        </xdr:cNvSpPr>
      </xdr:nvSpPr>
      <xdr:spPr bwMode="auto">
        <a:xfrm>
          <a:off x="685800" y="236220"/>
          <a:ext cx="4099560" cy="632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University of British Columbia, Faculty of Commerce Designed and Prepared by Johan de Rooy and Michael A. LeRoy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68580</xdr:rowOff>
    </xdr:from>
    <xdr:to>
      <xdr:col>0</xdr:col>
      <xdr:colOff>502920</xdr:colOff>
      <xdr:row>1</xdr:row>
      <xdr:rowOff>205740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4A578C42-155D-1B29-EBEF-297A4FFCD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68580"/>
          <a:ext cx="38862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662940</xdr:colOff>
      <xdr:row>1</xdr:row>
      <xdr:rowOff>0</xdr:rowOff>
    </xdr:from>
    <xdr:to>
      <xdr:col>4</xdr:col>
      <xdr:colOff>449580</xdr:colOff>
      <xdr:row>2</xdr:row>
      <xdr:rowOff>0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2846B75D-1E9D-3C4C-9AFB-81B1FF80B05E}"/>
            </a:ext>
          </a:extLst>
        </xdr:cNvPr>
        <xdr:cNvSpPr txBox="1">
          <a:spLocks noChangeArrowheads="1"/>
        </xdr:cNvSpPr>
      </xdr:nvSpPr>
      <xdr:spPr bwMode="auto">
        <a:xfrm>
          <a:off x="662940" y="251460"/>
          <a:ext cx="4084320" cy="632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University of British Columbia, Faculty of Commerce Designed and Prepared by Johan de Rooy and Michael A. LeRoy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76200</xdr:rowOff>
    </xdr:from>
    <xdr:to>
      <xdr:col>8</xdr:col>
      <xdr:colOff>0</xdr:colOff>
      <xdr:row>57</xdr:row>
      <xdr:rowOff>0</xdr:rowOff>
    </xdr:to>
    <xdr:graphicFrame macro="">
      <xdr:nvGraphicFramePr>
        <xdr:cNvPr id="2085" name="Chart 37">
          <a:extLst>
            <a:ext uri="{FF2B5EF4-FFF2-40B4-BE49-F238E27FC236}">
              <a16:creationId xmlns:a16="http://schemas.microsoft.com/office/drawing/2014/main" id="{53F395B3-2B9D-103E-843E-900EF80B8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66</xdr:row>
      <xdr:rowOff>38100</xdr:rowOff>
    </xdr:from>
    <xdr:to>
      <xdr:col>8</xdr:col>
      <xdr:colOff>0</xdr:colOff>
      <xdr:row>78</xdr:row>
      <xdr:rowOff>38100</xdr:rowOff>
    </xdr:to>
    <xdr:graphicFrame macro="">
      <xdr:nvGraphicFramePr>
        <xdr:cNvPr id="2088" name="Chart 40">
          <a:extLst>
            <a:ext uri="{FF2B5EF4-FFF2-40B4-BE49-F238E27FC236}">
              <a16:creationId xmlns:a16="http://schemas.microsoft.com/office/drawing/2014/main" id="{3948F819-58C0-B1CF-8BD2-D4819CA13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82</xdr:row>
      <xdr:rowOff>30480</xdr:rowOff>
    </xdr:from>
    <xdr:to>
      <xdr:col>8</xdr:col>
      <xdr:colOff>0</xdr:colOff>
      <xdr:row>94</xdr:row>
      <xdr:rowOff>0</xdr:rowOff>
    </xdr:to>
    <xdr:graphicFrame macro="">
      <xdr:nvGraphicFramePr>
        <xdr:cNvPr id="2089" name="Chart 41">
          <a:extLst>
            <a:ext uri="{FF2B5EF4-FFF2-40B4-BE49-F238E27FC236}">
              <a16:creationId xmlns:a16="http://schemas.microsoft.com/office/drawing/2014/main" id="{0E6122BD-AF0C-F9D3-A4A7-79ECC2872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170</xdr:row>
      <xdr:rowOff>22860</xdr:rowOff>
    </xdr:from>
    <xdr:to>
      <xdr:col>8</xdr:col>
      <xdr:colOff>0</xdr:colOff>
      <xdr:row>196</xdr:row>
      <xdr:rowOff>144780</xdr:rowOff>
    </xdr:to>
    <xdr:graphicFrame macro="">
      <xdr:nvGraphicFramePr>
        <xdr:cNvPr id="2090" name="Chart 42">
          <a:extLst>
            <a:ext uri="{FF2B5EF4-FFF2-40B4-BE49-F238E27FC236}">
              <a16:creationId xmlns:a16="http://schemas.microsoft.com/office/drawing/2014/main" id="{3E065A4E-A13B-B718-0EF4-5DBB97D7A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212</xdr:row>
      <xdr:rowOff>45720</xdr:rowOff>
    </xdr:from>
    <xdr:to>
      <xdr:col>8</xdr:col>
      <xdr:colOff>0</xdr:colOff>
      <xdr:row>244</xdr:row>
      <xdr:rowOff>91440</xdr:rowOff>
    </xdr:to>
    <xdr:graphicFrame macro="">
      <xdr:nvGraphicFramePr>
        <xdr:cNvPr id="2092" name="Chart 44">
          <a:extLst>
            <a:ext uri="{FF2B5EF4-FFF2-40B4-BE49-F238E27FC236}">
              <a16:creationId xmlns:a16="http://schemas.microsoft.com/office/drawing/2014/main" id="{33D62882-9759-81C4-ACD3-BA25F4DDE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260</xdr:row>
      <xdr:rowOff>121920</xdr:rowOff>
    </xdr:from>
    <xdr:to>
      <xdr:col>7</xdr:col>
      <xdr:colOff>579120</xdr:colOff>
      <xdr:row>292</xdr:row>
      <xdr:rowOff>121920</xdr:rowOff>
    </xdr:to>
    <xdr:graphicFrame macro="">
      <xdr:nvGraphicFramePr>
        <xdr:cNvPr id="2096" name="Chart 48">
          <a:extLst>
            <a:ext uri="{FF2B5EF4-FFF2-40B4-BE49-F238E27FC236}">
              <a16:creationId xmlns:a16="http://schemas.microsoft.com/office/drawing/2014/main" id="{EE73CBD3-7D5A-4F2E-C3C1-06CD29E8D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</xdr:row>
      <xdr:rowOff>45720</xdr:rowOff>
    </xdr:from>
    <xdr:to>
      <xdr:col>7</xdr:col>
      <xdr:colOff>571500</xdr:colOff>
      <xdr:row>24</xdr:row>
      <xdr:rowOff>7620</xdr:rowOff>
    </xdr:to>
    <xdr:graphicFrame macro="">
      <xdr:nvGraphicFramePr>
        <xdr:cNvPr id="2102" name="Chart 54">
          <a:extLst>
            <a:ext uri="{FF2B5EF4-FFF2-40B4-BE49-F238E27FC236}">
              <a16:creationId xmlns:a16="http://schemas.microsoft.com/office/drawing/2014/main" id="{097E8E76-105C-4F67-4F9C-FFB452C07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316</xdr:row>
      <xdr:rowOff>91440</xdr:rowOff>
    </xdr:from>
    <xdr:to>
      <xdr:col>8</xdr:col>
      <xdr:colOff>7620</xdr:colOff>
      <xdr:row>333</xdr:row>
      <xdr:rowOff>99060</xdr:rowOff>
    </xdr:to>
    <xdr:graphicFrame macro="">
      <xdr:nvGraphicFramePr>
        <xdr:cNvPr id="2105" name="Chart 57">
          <a:extLst>
            <a:ext uri="{FF2B5EF4-FFF2-40B4-BE49-F238E27FC236}">
              <a16:creationId xmlns:a16="http://schemas.microsoft.com/office/drawing/2014/main" id="{DD13AA9D-DF76-50CD-7FE8-9A7C9AB54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114</xdr:row>
      <xdr:rowOff>129540</xdr:rowOff>
    </xdr:from>
    <xdr:to>
      <xdr:col>8</xdr:col>
      <xdr:colOff>7620</xdr:colOff>
      <xdr:row>126</xdr:row>
      <xdr:rowOff>106680</xdr:rowOff>
    </xdr:to>
    <xdr:graphicFrame macro="">
      <xdr:nvGraphicFramePr>
        <xdr:cNvPr id="2108" name="Chart 60">
          <a:extLst>
            <a:ext uri="{FF2B5EF4-FFF2-40B4-BE49-F238E27FC236}">
              <a16:creationId xmlns:a16="http://schemas.microsoft.com/office/drawing/2014/main" id="{12DBC543-7DA6-5150-7A3B-EB8AEB1D7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8</xdr:col>
      <xdr:colOff>22860</xdr:colOff>
      <xdr:row>141</xdr:row>
      <xdr:rowOff>160020</xdr:rowOff>
    </xdr:to>
    <xdr:graphicFrame macro="">
      <xdr:nvGraphicFramePr>
        <xdr:cNvPr id="2109" name="Chart 61">
          <a:extLst>
            <a:ext uri="{FF2B5EF4-FFF2-40B4-BE49-F238E27FC236}">
              <a16:creationId xmlns:a16="http://schemas.microsoft.com/office/drawing/2014/main" id="{C16A8F66-E45E-E24F-BA95-101FFA2DD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146</xdr:row>
      <xdr:rowOff>76200</xdr:rowOff>
    </xdr:from>
    <xdr:to>
      <xdr:col>8</xdr:col>
      <xdr:colOff>30480</xdr:colOff>
      <xdr:row>158</xdr:row>
      <xdr:rowOff>76200</xdr:rowOff>
    </xdr:to>
    <xdr:graphicFrame macro="">
      <xdr:nvGraphicFramePr>
        <xdr:cNvPr id="2110" name="Chart 62">
          <a:extLst>
            <a:ext uri="{FF2B5EF4-FFF2-40B4-BE49-F238E27FC236}">
              <a16:creationId xmlns:a16="http://schemas.microsoft.com/office/drawing/2014/main" id="{13F992E3-DBB8-2A14-E727-2F8507FED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98</xdr:row>
      <xdr:rowOff>22860</xdr:rowOff>
    </xdr:from>
    <xdr:to>
      <xdr:col>7</xdr:col>
      <xdr:colOff>579120</xdr:colOff>
      <xdr:row>110</xdr:row>
      <xdr:rowOff>22860</xdr:rowOff>
    </xdr:to>
    <xdr:graphicFrame macro="">
      <xdr:nvGraphicFramePr>
        <xdr:cNvPr id="2111" name="Chart 63">
          <a:extLst>
            <a:ext uri="{FF2B5EF4-FFF2-40B4-BE49-F238E27FC236}">
              <a16:creationId xmlns:a16="http://schemas.microsoft.com/office/drawing/2014/main" id="{D4F69F33-B5AA-2434-8697-65C748556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114300</xdr:colOff>
      <xdr:row>0</xdr:row>
      <xdr:rowOff>68580</xdr:rowOff>
    </xdr:from>
    <xdr:to>
      <xdr:col>0</xdr:col>
      <xdr:colOff>502920</xdr:colOff>
      <xdr:row>1</xdr:row>
      <xdr:rowOff>205740</xdr:rowOff>
    </xdr:to>
    <xdr:pic>
      <xdr:nvPicPr>
        <xdr:cNvPr id="2112" name="Picture 64">
          <a:extLst>
            <a:ext uri="{FF2B5EF4-FFF2-40B4-BE49-F238E27FC236}">
              <a16:creationId xmlns:a16="http://schemas.microsoft.com/office/drawing/2014/main" id="{A693C10B-6F50-3FCE-2E4E-1EDD42A5A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68580"/>
          <a:ext cx="38862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678180</xdr:colOff>
      <xdr:row>0</xdr:row>
      <xdr:rowOff>228600</xdr:rowOff>
    </xdr:from>
    <xdr:to>
      <xdr:col>4</xdr:col>
      <xdr:colOff>289560</xdr:colOff>
      <xdr:row>1</xdr:row>
      <xdr:rowOff>609600</xdr:rowOff>
    </xdr:to>
    <xdr:sp macro="" textlink="">
      <xdr:nvSpPr>
        <xdr:cNvPr id="2113" name="Text Box 65">
          <a:extLst>
            <a:ext uri="{FF2B5EF4-FFF2-40B4-BE49-F238E27FC236}">
              <a16:creationId xmlns:a16="http://schemas.microsoft.com/office/drawing/2014/main" id="{125BAAAE-661F-3A76-96DB-9D518F3CCAC5}"/>
            </a:ext>
          </a:extLst>
        </xdr:cNvPr>
        <xdr:cNvSpPr txBox="1">
          <a:spLocks noChangeArrowheads="1"/>
        </xdr:cNvSpPr>
      </xdr:nvSpPr>
      <xdr:spPr bwMode="auto">
        <a:xfrm>
          <a:off x="678180" y="228600"/>
          <a:ext cx="4038600" cy="632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University of British Columbia, Faculty of Commerce Designed and Prepared by Johan de Rooy and Michael A. LeRoy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L44"/>
  <sheetViews>
    <sheetView showGridLines="0" showRowColHeaders="0" showZeros="0" tabSelected="1" workbookViewId="0">
      <selection activeCell="H7" sqref="H7"/>
    </sheetView>
  </sheetViews>
  <sheetFormatPr defaultRowHeight="13.2" x14ac:dyDescent="0.25"/>
  <cols>
    <col min="1" max="1" width="0.6640625" customWidth="1"/>
    <col min="11" max="11" width="5.5546875" customWidth="1"/>
    <col min="12" max="12" width="7.109375" customWidth="1"/>
  </cols>
  <sheetData>
    <row r="1" spans="1:12" ht="21" x14ac:dyDescent="0.4">
      <c r="A1" s="26"/>
      <c r="B1" s="80"/>
      <c r="C1" s="27" t="s">
        <v>67</v>
      </c>
      <c r="D1" s="26"/>
      <c r="E1" s="26"/>
      <c r="F1" s="26"/>
      <c r="G1" s="26"/>
      <c r="H1" s="26"/>
      <c r="I1" s="26"/>
      <c r="J1" s="26"/>
      <c r="K1" s="26"/>
      <c r="L1" s="26"/>
    </row>
    <row r="2" spans="1:12" ht="64.5" customHeight="1" x14ac:dyDescent="0.25">
      <c r="A2" s="72"/>
      <c r="B2" s="80"/>
      <c r="C2" s="93" t="s">
        <v>168</v>
      </c>
      <c r="D2" s="94"/>
      <c r="E2" s="94"/>
      <c r="F2" s="94"/>
      <c r="G2" s="94"/>
      <c r="H2" s="94"/>
      <c r="I2" s="94"/>
      <c r="J2" s="95"/>
      <c r="K2" s="95"/>
      <c r="L2" s="49"/>
    </row>
    <row r="3" spans="1:12" ht="15.6" x14ac:dyDescent="0.3">
      <c r="B3" s="3"/>
    </row>
    <row r="4" spans="1:12" x14ac:dyDescent="0.25">
      <c r="B4" s="5" t="s">
        <v>147</v>
      </c>
    </row>
    <row r="5" spans="1:12" x14ac:dyDescent="0.25">
      <c r="B5" s="5" t="s">
        <v>148</v>
      </c>
    </row>
    <row r="6" spans="1:12" x14ac:dyDescent="0.25">
      <c r="B6" s="5"/>
    </row>
    <row r="7" spans="1:12" x14ac:dyDescent="0.25">
      <c r="B7" s="5" t="s">
        <v>81</v>
      </c>
      <c r="H7" s="62"/>
    </row>
    <row r="8" spans="1:12" x14ac:dyDescent="0.25">
      <c r="B8" s="5" t="s">
        <v>78</v>
      </c>
      <c r="H8" s="64"/>
    </row>
    <row r="9" spans="1:12" x14ac:dyDescent="0.25">
      <c r="B9" s="5" t="s">
        <v>79</v>
      </c>
      <c r="H9" s="90"/>
      <c r="I9" s="91"/>
      <c r="J9" s="91"/>
      <c r="K9" s="92"/>
    </row>
    <row r="10" spans="1:12" x14ac:dyDescent="0.25">
      <c r="B10" s="5"/>
      <c r="H10" s="24"/>
      <c r="I10" s="24"/>
      <c r="J10" s="24"/>
      <c r="K10" s="24"/>
    </row>
    <row r="11" spans="1:12" x14ac:dyDescent="0.25">
      <c r="B11" s="5"/>
      <c r="H11" s="24"/>
      <c r="I11" s="24"/>
      <c r="J11" s="24"/>
      <c r="K11" s="24"/>
    </row>
    <row r="12" spans="1:12" x14ac:dyDescent="0.25">
      <c r="B12" s="5"/>
      <c r="H12" s="24"/>
      <c r="I12" s="24"/>
      <c r="J12" s="24"/>
      <c r="K12" s="24"/>
    </row>
    <row r="13" spans="1:12" x14ac:dyDescent="0.25">
      <c r="B13" s="5"/>
      <c r="H13" s="23"/>
    </row>
    <row r="14" spans="1:12" x14ac:dyDescent="0.25">
      <c r="B14" s="5" t="s">
        <v>149</v>
      </c>
    </row>
    <row r="15" spans="1:12" x14ac:dyDescent="0.25">
      <c r="B15" s="5" t="s">
        <v>80</v>
      </c>
      <c r="I15" s="20"/>
    </row>
    <row r="16" spans="1:12" x14ac:dyDescent="0.25">
      <c r="B16" s="5"/>
      <c r="I16" s="23"/>
    </row>
    <row r="17" spans="2:2" x14ac:dyDescent="0.25">
      <c r="B17" s="5" t="s">
        <v>82</v>
      </c>
    </row>
    <row r="18" spans="2:2" x14ac:dyDescent="0.25">
      <c r="B18" s="5" t="s">
        <v>159</v>
      </c>
    </row>
    <row r="19" spans="2:2" x14ac:dyDescent="0.25">
      <c r="B19" s="5" t="s">
        <v>160</v>
      </c>
    </row>
    <row r="20" spans="2:2" x14ac:dyDescent="0.25">
      <c r="B20" s="5"/>
    </row>
    <row r="21" spans="2:2" x14ac:dyDescent="0.25">
      <c r="B21" s="5" t="s">
        <v>83</v>
      </c>
    </row>
    <row r="22" spans="2:2" x14ac:dyDescent="0.25">
      <c r="B22" s="5" t="s">
        <v>84</v>
      </c>
    </row>
    <row r="23" spans="2:2" x14ac:dyDescent="0.25">
      <c r="B23" s="5" t="s">
        <v>86</v>
      </c>
    </row>
    <row r="24" spans="2:2" x14ac:dyDescent="0.25">
      <c r="B24" s="5"/>
    </row>
    <row r="25" spans="2:2" x14ac:dyDescent="0.25">
      <c r="B25" s="1" t="s">
        <v>150</v>
      </c>
    </row>
    <row r="26" spans="2:2" x14ac:dyDescent="0.25">
      <c r="B26" s="1"/>
    </row>
    <row r="27" spans="2:2" x14ac:dyDescent="0.25">
      <c r="B27" s="5" t="s">
        <v>85</v>
      </c>
    </row>
    <row r="28" spans="2:2" x14ac:dyDescent="0.25">
      <c r="B28" s="5" t="s">
        <v>68</v>
      </c>
    </row>
    <row r="29" spans="2:2" x14ac:dyDescent="0.25">
      <c r="B29" s="5" t="s">
        <v>69</v>
      </c>
    </row>
    <row r="30" spans="2:2" x14ac:dyDescent="0.25">
      <c r="B30" s="5" t="s">
        <v>70</v>
      </c>
    </row>
    <row r="31" spans="2:2" x14ac:dyDescent="0.25">
      <c r="B31" s="5" t="s">
        <v>161</v>
      </c>
    </row>
    <row r="32" spans="2:2" x14ac:dyDescent="0.25">
      <c r="B32" s="5"/>
    </row>
    <row r="33" spans="2:2" x14ac:dyDescent="0.25">
      <c r="B33" s="5" t="s">
        <v>163</v>
      </c>
    </row>
    <row r="34" spans="2:2" x14ac:dyDescent="0.25">
      <c r="B34" s="76" t="s">
        <v>162</v>
      </c>
    </row>
    <row r="35" spans="2:2" x14ac:dyDescent="0.25">
      <c r="B35" s="5"/>
    </row>
    <row r="36" spans="2:2" x14ac:dyDescent="0.25">
      <c r="B36" s="5" t="s">
        <v>158</v>
      </c>
    </row>
    <row r="37" spans="2:2" x14ac:dyDescent="0.25">
      <c r="B37" s="5" t="s">
        <v>157</v>
      </c>
    </row>
    <row r="38" spans="2:2" x14ac:dyDescent="0.25">
      <c r="B38" s="5"/>
    </row>
    <row r="39" spans="2:2" x14ac:dyDescent="0.25">
      <c r="B39" s="1" t="s">
        <v>91</v>
      </c>
    </row>
    <row r="40" spans="2:2" x14ac:dyDescent="0.25">
      <c r="B40" s="1" t="s">
        <v>92</v>
      </c>
    </row>
    <row r="41" spans="2:2" x14ac:dyDescent="0.25">
      <c r="B41" s="1" t="s">
        <v>93</v>
      </c>
    </row>
    <row r="42" spans="2:2" x14ac:dyDescent="0.25">
      <c r="B42" s="1" t="s">
        <v>94</v>
      </c>
    </row>
    <row r="44" spans="2:2" x14ac:dyDescent="0.25">
      <c r="B44" s="79" t="s">
        <v>164</v>
      </c>
    </row>
  </sheetData>
  <sheetProtection sheet="1" objects="1" scenarios="1"/>
  <mergeCells count="2">
    <mergeCell ref="H9:K9"/>
    <mergeCell ref="C2:K2"/>
  </mergeCells>
  <phoneticPr fontId="0" type="noConversion"/>
  <pageMargins left="0.75" right="0.75" top="0.75" bottom="0.75" header="0.5" footer="0.5"/>
  <pageSetup scale="95" orientation="portrait" r:id="rId1"/>
  <headerFooter alignWithMargins="0">
    <oddFooter>&amp;R&amp;D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locked="0" defaultSize="0" print="0" autoFill="0" autoPict="0" macro="[0]!SetSheetsUp">
                <anchor moveWithCells="1" sizeWithCells="1">
                  <from>
                    <xdr:col>4</xdr:col>
                    <xdr:colOff>502920</xdr:colOff>
                    <xdr:row>10</xdr:row>
                    <xdr:rowOff>30480</xdr:rowOff>
                  </from>
                  <to>
                    <xdr:col>5</xdr:col>
                    <xdr:colOff>571500</xdr:colOff>
                    <xdr:row>11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I90"/>
  <sheetViews>
    <sheetView showGridLines="0" showRowColHeaders="0" showZeros="0" workbookViewId="0">
      <selection activeCell="B9" sqref="B9"/>
    </sheetView>
  </sheetViews>
  <sheetFormatPr defaultRowHeight="13.2" x14ac:dyDescent="0.25"/>
  <cols>
    <col min="1" max="1" width="37.88671875" customWidth="1"/>
    <col min="2" max="2" width="8" customWidth="1"/>
    <col min="3" max="8" width="7.33203125" customWidth="1"/>
  </cols>
  <sheetData>
    <row r="1" spans="1:9" ht="20.25" customHeight="1" x14ac:dyDescent="0.25">
      <c r="A1" s="99" t="s">
        <v>169</v>
      </c>
      <c r="B1" s="100"/>
      <c r="C1" s="100"/>
      <c r="D1" s="100"/>
      <c r="E1" s="100"/>
      <c r="F1" s="97"/>
      <c r="G1" s="98"/>
      <c r="H1" s="98"/>
    </row>
    <row r="2" spans="1:9" ht="50.25" customHeight="1" x14ac:dyDescent="0.25">
      <c r="A2" s="49"/>
      <c r="B2" s="101"/>
      <c r="C2" s="102"/>
      <c r="D2" s="102"/>
      <c r="E2" s="102"/>
      <c r="F2" s="102"/>
      <c r="G2" s="102"/>
      <c r="H2" s="102"/>
      <c r="I2" s="83"/>
    </row>
    <row r="3" spans="1:9" ht="20.25" customHeight="1" x14ac:dyDescent="0.25">
      <c r="A3" s="15" t="s">
        <v>75</v>
      </c>
      <c r="B3" s="96">
        <f>Instructions!H9</f>
        <v>0</v>
      </c>
      <c r="C3" s="96"/>
      <c r="D3" s="96"/>
      <c r="E3" s="96"/>
      <c r="F3" s="96"/>
      <c r="G3" s="96"/>
      <c r="H3" s="96"/>
    </row>
    <row r="4" spans="1:9" ht="13.8" x14ac:dyDescent="0.25">
      <c r="A4" s="15" t="s">
        <v>76</v>
      </c>
      <c r="B4" s="21">
        <f>Instructions!H8</f>
        <v>0</v>
      </c>
      <c r="C4" s="21">
        <f>$B$4-1</f>
        <v>-1</v>
      </c>
      <c r="D4" s="21">
        <f>$B$4-2</f>
        <v>-2</v>
      </c>
      <c r="E4" s="21">
        <f>$B$4-3</f>
        <v>-3</v>
      </c>
      <c r="F4" s="21">
        <f>$B$4-4</f>
        <v>-4</v>
      </c>
      <c r="G4" s="21">
        <f>$B$4-5</f>
        <v>-5</v>
      </c>
      <c r="H4" s="21">
        <f>$B$4-6</f>
        <v>-6</v>
      </c>
    </row>
    <row r="6" spans="1:9" ht="15.6" x14ac:dyDescent="0.3">
      <c r="A6" s="3" t="s">
        <v>19</v>
      </c>
      <c r="B6" s="18" t="s">
        <v>56</v>
      </c>
      <c r="C6" s="19"/>
      <c r="D6" s="19"/>
      <c r="E6" s="19"/>
      <c r="F6" s="19"/>
      <c r="G6" s="19"/>
      <c r="H6" s="19"/>
    </row>
    <row r="7" spans="1:9" ht="15.6" x14ac:dyDescent="0.3">
      <c r="A7" s="3" t="s">
        <v>0</v>
      </c>
      <c r="B7" s="19"/>
      <c r="C7" s="19"/>
      <c r="D7" s="19"/>
      <c r="E7" s="19"/>
      <c r="F7" s="19"/>
      <c r="G7" s="19"/>
      <c r="H7" s="19"/>
    </row>
    <row r="8" spans="1:9" x14ac:dyDescent="0.25">
      <c r="A8" s="1" t="s">
        <v>1</v>
      </c>
    </row>
    <row r="9" spans="1:9" x14ac:dyDescent="0.25">
      <c r="A9" s="62" t="s">
        <v>2</v>
      </c>
      <c r="B9" s="63"/>
      <c r="C9" s="63"/>
      <c r="D9" s="63"/>
      <c r="E9" s="63"/>
      <c r="F9" s="63"/>
      <c r="G9" s="63"/>
      <c r="H9" s="63"/>
    </row>
    <row r="10" spans="1:9" x14ac:dyDescent="0.25">
      <c r="A10" s="62" t="s">
        <v>135</v>
      </c>
      <c r="B10" s="63"/>
      <c r="C10" s="63"/>
      <c r="D10" s="63"/>
      <c r="E10" s="63"/>
      <c r="F10" s="63"/>
      <c r="G10" s="63"/>
      <c r="H10" s="63"/>
    </row>
    <row r="11" spans="1:9" x14ac:dyDescent="0.25">
      <c r="A11" s="89" t="s">
        <v>3</v>
      </c>
      <c r="B11" s="63"/>
      <c r="C11" s="63"/>
      <c r="D11" s="63"/>
      <c r="E11" s="63"/>
      <c r="F11" s="63"/>
      <c r="G11" s="63"/>
      <c r="H11" s="63"/>
    </row>
    <row r="12" spans="1:9" x14ac:dyDescent="0.25">
      <c r="A12" s="89" t="s">
        <v>4</v>
      </c>
      <c r="B12" s="63"/>
      <c r="C12" s="63"/>
      <c r="D12" s="63"/>
      <c r="E12" s="63"/>
      <c r="F12" s="63"/>
      <c r="G12" s="63"/>
      <c r="H12" s="63"/>
    </row>
    <row r="13" spans="1:9" x14ac:dyDescent="0.25">
      <c r="A13" s="62" t="s">
        <v>5</v>
      </c>
      <c r="B13" s="63"/>
      <c r="C13" s="63"/>
      <c r="D13" s="63"/>
      <c r="E13" s="63"/>
      <c r="F13" s="63"/>
      <c r="G13" s="63"/>
      <c r="H13" s="63"/>
    </row>
    <row r="14" spans="1:9" x14ac:dyDescent="0.25">
      <c r="A14" s="62" t="s">
        <v>151</v>
      </c>
      <c r="B14" s="63"/>
      <c r="C14" s="63"/>
      <c r="D14" s="63"/>
      <c r="E14" s="63"/>
      <c r="F14" s="63"/>
      <c r="G14" s="63"/>
      <c r="H14" s="63"/>
    </row>
    <row r="15" spans="1:9" x14ac:dyDescent="0.25">
      <c r="A15" s="62" t="s">
        <v>151</v>
      </c>
      <c r="B15" s="63"/>
      <c r="C15" s="63"/>
      <c r="D15" s="63"/>
      <c r="E15" s="63"/>
      <c r="F15" s="63"/>
      <c r="G15" s="63"/>
      <c r="H15" s="63"/>
    </row>
    <row r="16" spans="1:9" x14ac:dyDescent="0.25">
      <c r="A16" s="33" t="s">
        <v>6</v>
      </c>
      <c r="B16" s="34">
        <f t="shared" ref="B16:G16" si="0">SUM(B9:B15)</f>
        <v>0</v>
      </c>
      <c r="C16" s="34">
        <f t="shared" si="0"/>
        <v>0</v>
      </c>
      <c r="D16" s="34">
        <f t="shared" si="0"/>
        <v>0</v>
      </c>
      <c r="E16" s="34">
        <f t="shared" si="0"/>
        <v>0</v>
      </c>
      <c r="F16" s="34">
        <f t="shared" si="0"/>
        <v>0</v>
      </c>
      <c r="G16" s="34">
        <f t="shared" si="0"/>
        <v>0</v>
      </c>
      <c r="H16" s="34">
        <f>SUM(H9:H15)</f>
        <v>0</v>
      </c>
    </row>
    <row r="17" spans="1:8" x14ac:dyDescent="0.25">
      <c r="A17" s="62" t="s">
        <v>136</v>
      </c>
      <c r="B17" s="63"/>
      <c r="C17" s="63"/>
      <c r="D17" s="63"/>
      <c r="E17" s="63"/>
      <c r="F17" s="63"/>
      <c r="G17" s="63"/>
      <c r="H17" s="63"/>
    </row>
    <row r="18" spans="1:8" x14ac:dyDescent="0.25">
      <c r="A18" s="62" t="s">
        <v>7</v>
      </c>
      <c r="B18" s="63"/>
      <c r="C18" s="63"/>
      <c r="D18" s="63"/>
      <c r="E18" s="63"/>
      <c r="F18" s="63"/>
      <c r="G18" s="63"/>
      <c r="H18" s="63"/>
    </row>
    <row r="19" spans="1:8" x14ac:dyDescent="0.25">
      <c r="A19" s="66" t="s">
        <v>131</v>
      </c>
      <c r="B19" s="63"/>
      <c r="C19" s="63"/>
      <c r="D19" s="63"/>
      <c r="E19" s="63"/>
      <c r="F19" s="63"/>
      <c r="G19" s="63"/>
      <c r="H19" s="63"/>
    </row>
    <row r="20" spans="1:8" x14ac:dyDescent="0.25">
      <c r="A20" s="66" t="s">
        <v>152</v>
      </c>
      <c r="B20" s="63"/>
      <c r="C20" s="63"/>
      <c r="D20" s="63"/>
      <c r="E20" s="63"/>
      <c r="F20" s="63"/>
      <c r="G20" s="63"/>
      <c r="H20" s="63"/>
    </row>
    <row r="21" spans="1:8" x14ac:dyDescent="0.25">
      <c r="A21" s="66" t="s">
        <v>152</v>
      </c>
      <c r="B21" s="63"/>
      <c r="C21" s="63"/>
      <c r="D21" s="63"/>
      <c r="E21" s="63"/>
      <c r="F21" s="63"/>
      <c r="G21" s="63"/>
      <c r="H21" s="63"/>
    </row>
    <row r="22" spans="1:8" x14ac:dyDescent="0.25">
      <c r="A22" s="66" t="s">
        <v>152</v>
      </c>
      <c r="B22" s="63"/>
      <c r="C22" s="63"/>
      <c r="D22" s="63"/>
      <c r="E22" s="63"/>
      <c r="F22" s="63"/>
      <c r="G22" s="63"/>
      <c r="H22" s="63"/>
    </row>
    <row r="23" spans="1:8" x14ac:dyDescent="0.25">
      <c r="A23" s="62" t="s">
        <v>137</v>
      </c>
      <c r="B23" s="63"/>
      <c r="C23" s="63"/>
      <c r="D23" s="63"/>
      <c r="E23" s="63"/>
      <c r="F23" s="63"/>
      <c r="G23" s="63"/>
      <c r="H23" s="63"/>
    </row>
    <row r="24" spans="1:8" x14ac:dyDescent="0.25">
      <c r="A24" s="62" t="s">
        <v>138</v>
      </c>
      <c r="B24" s="63"/>
      <c r="C24" s="63"/>
      <c r="D24" s="63"/>
      <c r="E24" s="63"/>
      <c r="F24" s="63"/>
      <c r="G24" s="63"/>
      <c r="H24" s="63"/>
    </row>
    <row r="25" spans="1:8" x14ac:dyDescent="0.25">
      <c r="A25" s="33" t="s">
        <v>8</v>
      </c>
      <c r="B25" s="34">
        <f>SUM(B16:B24)</f>
        <v>0</v>
      </c>
      <c r="C25" s="34">
        <f t="shared" ref="C25:H25" si="1">SUM(C16:C24)</f>
        <v>0</v>
      </c>
      <c r="D25" s="34">
        <f t="shared" si="1"/>
        <v>0</v>
      </c>
      <c r="E25" s="34">
        <f t="shared" si="1"/>
        <v>0</v>
      </c>
      <c r="F25" s="34">
        <f t="shared" si="1"/>
        <v>0</v>
      </c>
      <c r="G25" s="34">
        <f t="shared" si="1"/>
        <v>0</v>
      </c>
      <c r="H25" s="34">
        <f t="shared" si="1"/>
        <v>0</v>
      </c>
    </row>
    <row r="26" spans="1:8" x14ac:dyDescent="0.25">
      <c r="B26" s="4"/>
      <c r="C26" s="4"/>
      <c r="D26" s="4"/>
      <c r="E26" s="4"/>
      <c r="F26" s="4"/>
      <c r="G26" s="4"/>
    </row>
    <row r="27" spans="1:8" ht="15.6" x14ac:dyDescent="0.3">
      <c r="A27" s="3" t="s">
        <v>9</v>
      </c>
      <c r="B27" s="4"/>
      <c r="C27" s="4"/>
      <c r="D27" s="4"/>
      <c r="E27" s="4"/>
      <c r="F27" s="4"/>
      <c r="G27" s="4"/>
    </row>
    <row r="28" spans="1:8" x14ac:dyDescent="0.25">
      <c r="A28" s="1" t="s">
        <v>29</v>
      </c>
      <c r="B28" s="4"/>
      <c r="C28" s="4"/>
      <c r="D28" s="4"/>
      <c r="E28" s="4"/>
      <c r="F28" s="4"/>
      <c r="G28" s="4"/>
    </row>
    <row r="29" spans="1:8" x14ac:dyDescent="0.25">
      <c r="A29" s="62" t="s">
        <v>10</v>
      </c>
      <c r="B29" s="63"/>
      <c r="C29" s="63"/>
      <c r="D29" s="63"/>
      <c r="E29" s="63"/>
      <c r="F29" s="63"/>
      <c r="G29" s="63"/>
      <c r="H29" s="63"/>
    </row>
    <row r="30" spans="1:8" x14ac:dyDescent="0.25">
      <c r="A30" s="62" t="s">
        <v>139</v>
      </c>
      <c r="B30" s="63"/>
      <c r="C30" s="63"/>
      <c r="D30" s="63"/>
      <c r="E30" s="63"/>
      <c r="F30" s="63"/>
      <c r="G30" s="63"/>
      <c r="H30" s="63"/>
    </row>
    <row r="31" spans="1:8" x14ac:dyDescent="0.25">
      <c r="A31" s="62" t="s">
        <v>140</v>
      </c>
      <c r="B31" s="63"/>
      <c r="C31" s="63"/>
      <c r="D31" s="63"/>
      <c r="E31" s="63"/>
      <c r="F31" s="63"/>
      <c r="G31" s="63"/>
      <c r="H31" s="63"/>
    </row>
    <row r="32" spans="1:8" x14ac:dyDescent="0.25">
      <c r="A32" s="62" t="s">
        <v>141</v>
      </c>
      <c r="B32" s="63"/>
      <c r="C32" s="63"/>
      <c r="D32" s="63"/>
      <c r="E32" s="63"/>
      <c r="F32" s="63"/>
      <c r="G32" s="63"/>
      <c r="H32" s="63"/>
    </row>
    <row r="33" spans="1:8" x14ac:dyDescent="0.25">
      <c r="A33" s="62" t="s">
        <v>153</v>
      </c>
      <c r="B33" s="63"/>
      <c r="C33" s="63"/>
      <c r="D33" s="63"/>
      <c r="E33" s="63"/>
      <c r="F33" s="63"/>
      <c r="G33" s="63"/>
      <c r="H33" s="63"/>
    </row>
    <row r="34" spans="1:8" x14ac:dyDescent="0.25">
      <c r="A34" s="62" t="s">
        <v>153</v>
      </c>
      <c r="B34" s="63"/>
      <c r="C34" s="63"/>
      <c r="D34" s="63"/>
      <c r="E34" s="63"/>
      <c r="F34" s="63"/>
      <c r="G34" s="63"/>
      <c r="H34" s="63"/>
    </row>
    <row r="35" spans="1:8" x14ac:dyDescent="0.25">
      <c r="A35" s="62" t="s">
        <v>153</v>
      </c>
      <c r="B35" s="63"/>
      <c r="C35" s="63"/>
      <c r="D35" s="63"/>
      <c r="E35" s="63"/>
      <c r="F35" s="63"/>
      <c r="G35" s="63"/>
      <c r="H35" s="63"/>
    </row>
    <row r="36" spans="1:8" x14ac:dyDescent="0.25">
      <c r="A36" s="62" t="s">
        <v>153</v>
      </c>
      <c r="B36" s="63"/>
      <c r="C36" s="63"/>
      <c r="D36" s="63"/>
      <c r="E36" s="63"/>
      <c r="F36" s="63"/>
      <c r="G36" s="63"/>
      <c r="H36" s="62"/>
    </row>
    <row r="37" spans="1:8" x14ac:dyDescent="0.25">
      <c r="A37" s="62" t="s">
        <v>153</v>
      </c>
      <c r="B37" s="63"/>
      <c r="C37" s="63"/>
      <c r="D37" s="63"/>
      <c r="E37" s="63"/>
      <c r="F37" s="63"/>
      <c r="G37" s="63"/>
      <c r="H37" s="62"/>
    </row>
    <row r="38" spans="1:8" x14ac:dyDescent="0.25">
      <c r="A38" s="33" t="s">
        <v>11</v>
      </c>
      <c r="B38" s="34">
        <f>SUM(B29:B37)</f>
        <v>0</v>
      </c>
      <c r="C38" s="34">
        <f t="shared" ref="C38:H38" si="2">SUM(C29:C37)</f>
        <v>0</v>
      </c>
      <c r="D38" s="34">
        <f t="shared" si="2"/>
        <v>0</v>
      </c>
      <c r="E38" s="34">
        <f t="shared" si="2"/>
        <v>0</v>
      </c>
      <c r="F38" s="34">
        <f t="shared" si="2"/>
        <v>0</v>
      </c>
      <c r="G38" s="34">
        <f t="shared" si="2"/>
        <v>0</v>
      </c>
      <c r="H38" s="34">
        <f t="shared" si="2"/>
        <v>0</v>
      </c>
    </row>
    <row r="39" spans="1:8" x14ac:dyDescent="0.25">
      <c r="A39" s="62" t="s">
        <v>142</v>
      </c>
      <c r="B39" s="63"/>
      <c r="C39" s="63"/>
      <c r="D39" s="63"/>
      <c r="E39" s="63"/>
      <c r="F39" s="63"/>
      <c r="G39" s="63"/>
      <c r="H39" s="63"/>
    </row>
    <row r="40" spans="1:8" x14ac:dyDescent="0.25">
      <c r="A40" s="62" t="s">
        <v>12</v>
      </c>
      <c r="B40" s="63"/>
      <c r="C40" s="63"/>
      <c r="D40" s="63"/>
      <c r="E40" s="63"/>
      <c r="F40" s="63"/>
      <c r="G40" s="63"/>
      <c r="H40" s="63"/>
    </row>
    <row r="41" spans="1:8" x14ac:dyDescent="0.25">
      <c r="A41" s="62" t="s">
        <v>71</v>
      </c>
      <c r="B41" s="63"/>
      <c r="C41" s="63"/>
      <c r="D41" s="63"/>
      <c r="E41" s="63"/>
      <c r="F41" s="63"/>
      <c r="G41" s="63"/>
      <c r="H41" s="63"/>
    </row>
    <row r="42" spans="1:8" x14ac:dyDescent="0.25">
      <c r="A42" s="62" t="s">
        <v>71</v>
      </c>
      <c r="B42" s="63"/>
      <c r="C42" s="63"/>
      <c r="D42" s="63"/>
      <c r="E42" s="63"/>
      <c r="F42" s="63"/>
      <c r="G42" s="63"/>
      <c r="H42" s="63"/>
    </row>
    <row r="43" spans="1:8" x14ac:dyDescent="0.25">
      <c r="A43" s="62" t="s">
        <v>71</v>
      </c>
      <c r="B43" s="63"/>
      <c r="C43" s="63"/>
      <c r="D43" s="63"/>
      <c r="E43" s="63"/>
      <c r="F43" s="63"/>
      <c r="G43" s="63"/>
      <c r="H43" s="63"/>
    </row>
    <row r="44" spans="1:8" x14ac:dyDescent="0.25">
      <c r="A44" s="47" t="s">
        <v>95</v>
      </c>
      <c r="B44" s="46">
        <f>SUM(B39:B43)</f>
        <v>0</v>
      </c>
      <c r="C44" s="46">
        <f t="shared" ref="C44:H44" si="3">SUM(C39:C43)</f>
        <v>0</v>
      </c>
      <c r="D44" s="46">
        <f t="shared" si="3"/>
        <v>0</v>
      </c>
      <c r="E44" s="46">
        <f t="shared" si="3"/>
        <v>0</v>
      </c>
      <c r="F44" s="46">
        <f t="shared" si="3"/>
        <v>0</v>
      </c>
      <c r="G44" s="46">
        <f t="shared" si="3"/>
        <v>0</v>
      </c>
      <c r="H44" s="46">
        <f t="shared" si="3"/>
        <v>0</v>
      </c>
    </row>
    <row r="45" spans="1:8" x14ac:dyDescent="0.25">
      <c r="A45" s="33" t="s">
        <v>13</v>
      </c>
      <c r="B45" s="34">
        <f>SUM(B38:B43)</f>
        <v>0</v>
      </c>
      <c r="C45" s="34">
        <f t="shared" ref="C45:H45" si="4">SUM(C38:C43)</f>
        <v>0</v>
      </c>
      <c r="D45" s="34">
        <f t="shared" si="4"/>
        <v>0</v>
      </c>
      <c r="E45" s="34">
        <f t="shared" si="4"/>
        <v>0</v>
      </c>
      <c r="F45" s="34">
        <f t="shared" si="4"/>
        <v>0</v>
      </c>
      <c r="G45" s="34">
        <f t="shared" si="4"/>
        <v>0</v>
      </c>
      <c r="H45" s="34">
        <f t="shared" si="4"/>
        <v>0</v>
      </c>
    </row>
    <row r="46" spans="1:8" x14ac:dyDescent="0.25">
      <c r="A46" s="45" t="s">
        <v>14</v>
      </c>
      <c r="B46" s="43"/>
      <c r="C46" s="43"/>
      <c r="D46" s="43"/>
      <c r="E46" s="43"/>
      <c r="F46" s="43"/>
      <c r="G46" s="43"/>
      <c r="H46" s="44"/>
    </row>
    <row r="47" spans="1:8" x14ac:dyDescent="0.25">
      <c r="A47" s="62" t="s">
        <v>145</v>
      </c>
      <c r="B47" s="63"/>
      <c r="C47" s="63"/>
      <c r="D47" s="63"/>
      <c r="E47" s="63"/>
      <c r="F47" s="63"/>
      <c r="G47" s="63"/>
      <c r="H47" s="63"/>
    </row>
    <row r="48" spans="1:8" x14ac:dyDescent="0.25">
      <c r="A48" s="62" t="s">
        <v>15</v>
      </c>
      <c r="B48" s="63"/>
      <c r="C48" s="63"/>
      <c r="D48" s="63"/>
      <c r="E48" s="63"/>
      <c r="F48" s="63"/>
      <c r="G48" s="63"/>
      <c r="H48" s="63"/>
    </row>
    <row r="49" spans="1:8" x14ac:dyDescent="0.25">
      <c r="A49" s="62" t="s">
        <v>144</v>
      </c>
      <c r="B49" s="63"/>
      <c r="C49" s="63"/>
      <c r="D49" s="63"/>
      <c r="E49" s="63"/>
      <c r="F49" s="63"/>
      <c r="G49" s="63"/>
      <c r="H49" s="63"/>
    </row>
    <row r="50" spans="1:8" x14ac:dyDescent="0.25">
      <c r="A50" s="66" t="s">
        <v>126</v>
      </c>
      <c r="B50" s="63"/>
      <c r="C50" s="63"/>
      <c r="D50" s="63"/>
      <c r="E50" s="63"/>
      <c r="F50" s="63"/>
      <c r="G50" s="63"/>
      <c r="H50" s="63"/>
    </row>
    <row r="51" spans="1:8" x14ac:dyDescent="0.25">
      <c r="A51" s="62" t="s">
        <v>16</v>
      </c>
      <c r="B51" s="63"/>
      <c r="C51" s="63"/>
      <c r="D51" s="63"/>
      <c r="E51" s="63"/>
      <c r="F51" s="63"/>
      <c r="G51" s="63"/>
      <c r="H51" s="63"/>
    </row>
    <row r="52" spans="1:8" x14ac:dyDescent="0.25">
      <c r="A52" s="62" t="s">
        <v>143</v>
      </c>
      <c r="B52" s="63"/>
      <c r="C52" s="63"/>
      <c r="D52" s="63"/>
      <c r="E52" s="63"/>
      <c r="F52" s="63"/>
      <c r="G52" s="63"/>
      <c r="H52" s="63"/>
    </row>
    <row r="53" spans="1:8" x14ac:dyDescent="0.25">
      <c r="A53" s="62" t="s">
        <v>154</v>
      </c>
      <c r="B53" s="63"/>
      <c r="C53" s="63"/>
      <c r="D53" s="63"/>
      <c r="E53" s="63"/>
      <c r="F53" s="63"/>
      <c r="G53" s="62"/>
      <c r="H53" s="62"/>
    </row>
    <row r="54" spans="1:8" x14ac:dyDescent="0.25">
      <c r="A54" s="62" t="s">
        <v>154</v>
      </c>
      <c r="B54" s="63"/>
      <c r="C54" s="63"/>
      <c r="D54" s="63"/>
      <c r="E54" s="63"/>
      <c r="F54" s="63"/>
      <c r="G54" s="62"/>
      <c r="H54" s="62"/>
    </row>
    <row r="55" spans="1:8" x14ac:dyDescent="0.25">
      <c r="A55" s="33" t="s">
        <v>17</v>
      </c>
      <c r="B55" s="34">
        <f>SUM(B47:B54)</f>
        <v>0</v>
      </c>
      <c r="C55" s="34">
        <f t="shared" ref="C55:H55" si="5">SUM(C47:C54)</f>
        <v>0</v>
      </c>
      <c r="D55" s="34">
        <f t="shared" si="5"/>
        <v>0</v>
      </c>
      <c r="E55" s="34">
        <f t="shared" si="5"/>
        <v>0</v>
      </c>
      <c r="F55" s="34">
        <f t="shared" si="5"/>
        <v>0</v>
      </c>
      <c r="G55" s="34">
        <f t="shared" si="5"/>
        <v>0</v>
      </c>
      <c r="H55" s="34">
        <f t="shared" si="5"/>
        <v>0</v>
      </c>
    </row>
    <row r="56" spans="1:8" x14ac:dyDescent="0.25">
      <c r="A56" s="33" t="s">
        <v>18</v>
      </c>
      <c r="B56" s="34">
        <f t="shared" ref="B56:H56" si="6">B45+B55</f>
        <v>0</v>
      </c>
      <c r="C56" s="34">
        <f t="shared" si="6"/>
        <v>0</v>
      </c>
      <c r="D56" s="34">
        <f t="shared" si="6"/>
        <v>0</v>
      </c>
      <c r="E56" s="34">
        <f t="shared" si="6"/>
        <v>0</v>
      </c>
      <c r="F56" s="34">
        <f t="shared" si="6"/>
        <v>0</v>
      </c>
      <c r="G56" s="34">
        <f t="shared" si="6"/>
        <v>0</v>
      </c>
      <c r="H56" s="34">
        <f t="shared" si="6"/>
        <v>0</v>
      </c>
    </row>
    <row r="57" spans="1:8" x14ac:dyDescent="0.25">
      <c r="A57" s="1"/>
      <c r="C57" s="4"/>
    </row>
    <row r="58" spans="1:8" x14ac:dyDescent="0.25">
      <c r="A58" s="1"/>
    </row>
    <row r="59" spans="1:8" x14ac:dyDescent="0.25">
      <c r="A59" s="1"/>
    </row>
    <row r="60" spans="1:8" ht="15.6" x14ac:dyDescent="0.3">
      <c r="A60" s="3"/>
    </row>
    <row r="61" spans="1:8" ht="15.6" x14ac:dyDescent="0.3">
      <c r="A61" s="3"/>
    </row>
    <row r="62" spans="1:8" ht="15.6" x14ac:dyDescent="0.3">
      <c r="A62" s="3"/>
      <c r="E62" s="1"/>
    </row>
    <row r="63" spans="1:8" ht="15.6" x14ac:dyDescent="0.3">
      <c r="A63" s="3"/>
      <c r="B63" s="13"/>
      <c r="C63" s="13"/>
      <c r="D63" s="13"/>
      <c r="E63" s="13"/>
      <c r="F63" s="13"/>
      <c r="G63" s="13"/>
      <c r="H63" s="13"/>
    </row>
    <row r="87" spans="1:6" x14ac:dyDescent="0.25">
      <c r="A87" s="1"/>
      <c r="B87" s="4"/>
      <c r="C87" s="4"/>
      <c r="D87" s="4"/>
      <c r="E87" s="4"/>
      <c r="F87" s="4"/>
    </row>
    <row r="88" spans="1:6" ht="15.6" x14ac:dyDescent="0.3">
      <c r="A88" s="3"/>
      <c r="B88" s="4"/>
      <c r="C88" s="4"/>
      <c r="D88" s="4"/>
      <c r="E88" s="4"/>
      <c r="F88" s="4"/>
    </row>
    <row r="89" spans="1:6" ht="15.6" x14ac:dyDescent="0.3">
      <c r="A89" s="3"/>
      <c r="B89" s="4"/>
      <c r="C89" s="4"/>
      <c r="D89" s="4"/>
      <c r="E89" s="4"/>
      <c r="F89" s="4"/>
    </row>
    <row r="90" spans="1:6" x14ac:dyDescent="0.25">
      <c r="A90" s="1"/>
      <c r="B90" s="4"/>
      <c r="C90" s="4"/>
      <c r="D90" s="4"/>
      <c r="E90" s="4"/>
      <c r="F90" s="4"/>
    </row>
  </sheetData>
  <sheetProtection sheet="1" objects="1" scenarios="1"/>
  <mergeCells count="4">
    <mergeCell ref="B3:H3"/>
    <mergeCell ref="F1:H1"/>
    <mergeCell ref="A1:E1"/>
    <mergeCell ref="B2:H2"/>
  </mergeCells>
  <phoneticPr fontId="0" type="noConversion"/>
  <pageMargins left="0.75" right="0.75" top="0.75" bottom="0.75" header="0.511811023622047" footer="0.511811023622047"/>
  <pageSetup scale="90" orientation="portrait" r:id="rId1"/>
  <headerFooter alignWithMargins="0">
    <oddFooter>&amp;R&amp;D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 fitToPage="1"/>
  </sheetPr>
  <dimension ref="A1:H35"/>
  <sheetViews>
    <sheetView showGridLines="0" showRowColHeaders="0" showZeros="0" workbookViewId="0">
      <selection activeCell="B6" sqref="B6"/>
    </sheetView>
  </sheetViews>
  <sheetFormatPr defaultRowHeight="13.2" x14ac:dyDescent="0.25"/>
  <cols>
    <col min="1" max="1" width="43.44140625" customWidth="1"/>
    <col min="2" max="8" width="6.88671875" customWidth="1"/>
  </cols>
  <sheetData>
    <row r="1" spans="1:8" ht="20.25" customHeight="1" x14ac:dyDescent="0.25">
      <c r="A1" s="81" t="s">
        <v>165</v>
      </c>
      <c r="B1" s="82"/>
      <c r="C1" s="82"/>
      <c r="D1" s="82"/>
      <c r="E1" s="82"/>
      <c r="F1" s="97"/>
      <c r="G1" s="98"/>
      <c r="H1" s="98"/>
    </row>
    <row r="2" spans="1:8" ht="50.25" customHeight="1" x14ac:dyDescent="0.25">
      <c r="A2" s="84"/>
      <c r="B2" s="49"/>
      <c r="C2" s="49"/>
      <c r="D2" s="49"/>
      <c r="E2" s="49"/>
      <c r="F2" s="49"/>
      <c r="G2" s="49"/>
      <c r="H2" s="49"/>
    </row>
    <row r="3" spans="1:8" ht="20.25" customHeight="1" x14ac:dyDescent="0.25">
      <c r="A3" s="15" t="s">
        <v>75</v>
      </c>
      <c r="B3" s="96">
        <f>'Data Balance Sheet'!B3:H3</f>
        <v>0</v>
      </c>
      <c r="C3" s="96"/>
      <c r="D3" s="96"/>
      <c r="E3" s="96"/>
      <c r="F3" s="96"/>
      <c r="G3" s="96"/>
      <c r="H3" s="96"/>
    </row>
    <row r="4" spans="1:8" ht="13.8" x14ac:dyDescent="0.25">
      <c r="A4" s="15" t="s">
        <v>76</v>
      </c>
      <c r="B4" s="21">
        <f>'Data Balance Sheet'!B4</f>
        <v>0</v>
      </c>
      <c r="C4" s="21">
        <f>'Data Balance Sheet'!C4</f>
        <v>-1</v>
      </c>
      <c r="D4" s="21">
        <f>'Data Balance Sheet'!D4</f>
        <v>-2</v>
      </c>
      <c r="E4" s="21">
        <f>'Data Balance Sheet'!E4</f>
        <v>-3</v>
      </c>
      <c r="F4" s="21">
        <f>'Data Balance Sheet'!F4</f>
        <v>-4</v>
      </c>
      <c r="G4" s="21">
        <f>'Data Balance Sheet'!G4</f>
        <v>-5</v>
      </c>
      <c r="H4" s="21">
        <f>'Data Balance Sheet'!H4</f>
        <v>-6</v>
      </c>
    </row>
    <row r="6" spans="1:8" x14ac:dyDescent="0.25">
      <c r="A6" s="65" t="s">
        <v>20</v>
      </c>
      <c r="B6" s="63"/>
      <c r="C6" s="63"/>
      <c r="D6" s="63"/>
      <c r="E6" s="63"/>
      <c r="F6" s="63"/>
      <c r="G6" s="63"/>
      <c r="H6" s="63"/>
    </row>
    <row r="7" spans="1:8" x14ac:dyDescent="0.25">
      <c r="A7" s="65" t="s">
        <v>77</v>
      </c>
      <c r="B7" s="63"/>
      <c r="C7" s="63"/>
      <c r="D7" s="63"/>
      <c r="E7" s="63"/>
      <c r="F7" s="63"/>
      <c r="G7" s="63"/>
      <c r="H7" s="63"/>
    </row>
    <row r="8" spans="1:8" x14ac:dyDescent="0.25">
      <c r="A8" s="33" t="s">
        <v>22</v>
      </c>
      <c r="B8" s="34">
        <f>B6+B7</f>
        <v>0</v>
      </c>
      <c r="C8" s="34">
        <f t="shared" ref="C8:H8" si="0">C6+C7</f>
        <v>0</v>
      </c>
      <c r="D8" s="34">
        <f t="shared" si="0"/>
        <v>0</v>
      </c>
      <c r="E8" s="34">
        <f t="shared" si="0"/>
        <v>0</v>
      </c>
      <c r="F8" s="34">
        <f t="shared" si="0"/>
        <v>0</v>
      </c>
      <c r="G8" s="34">
        <f t="shared" si="0"/>
        <v>0</v>
      </c>
      <c r="H8" s="34">
        <f t="shared" si="0"/>
        <v>0</v>
      </c>
    </row>
    <row r="9" spans="1:8" x14ac:dyDescent="0.25">
      <c r="A9" s="66" t="s">
        <v>127</v>
      </c>
      <c r="B9" s="63"/>
      <c r="C9" s="63"/>
      <c r="D9" s="63"/>
      <c r="E9" s="63"/>
      <c r="F9" s="63"/>
      <c r="G9" s="63"/>
      <c r="H9" s="63"/>
    </row>
    <row r="10" spans="1:8" x14ac:dyDescent="0.25">
      <c r="A10" s="66" t="s">
        <v>155</v>
      </c>
      <c r="B10" s="63"/>
      <c r="C10" s="63"/>
      <c r="D10" s="63"/>
      <c r="E10" s="63"/>
      <c r="F10" s="63"/>
      <c r="G10" s="63"/>
      <c r="H10" s="63"/>
    </row>
    <row r="11" spans="1:8" x14ac:dyDescent="0.25">
      <c r="A11" s="66" t="s">
        <v>155</v>
      </c>
      <c r="B11" s="63"/>
      <c r="C11" s="63"/>
      <c r="D11" s="63"/>
      <c r="E11" s="63"/>
      <c r="F11" s="63"/>
      <c r="G11" s="63"/>
      <c r="H11" s="63"/>
    </row>
    <row r="12" spans="1:8" x14ac:dyDescent="0.25">
      <c r="A12" s="66" t="s">
        <v>155</v>
      </c>
      <c r="B12" s="63"/>
      <c r="C12" s="63"/>
      <c r="D12" s="63"/>
      <c r="E12" s="63"/>
      <c r="F12" s="63"/>
      <c r="G12" s="63"/>
      <c r="H12" s="63"/>
    </row>
    <row r="13" spans="1:8" x14ac:dyDescent="0.25">
      <c r="A13" s="66" t="s">
        <v>155</v>
      </c>
      <c r="B13" s="63"/>
      <c r="C13" s="63"/>
      <c r="D13" s="63"/>
      <c r="E13" s="63"/>
      <c r="F13" s="63"/>
      <c r="G13" s="63"/>
      <c r="H13" s="63"/>
    </row>
    <row r="14" spans="1:8" x14ac:dyDescent="0.25">
      <c r="A14" s="66" t="s">
        <v>156</v>
      </c>
      <c r="B14" s="63"/>
      <c r="C14" s="63"/>
      <c r="D14" s="63"/>
      <c r="E14" s="63"/>
      <c r="F14" s="63"/>
      <c r="G14" s="63"/>
      <c r="H14" s="63"/>
    </row>
    <row r="15" spans="1:8" x14ac:dyDescent="0.25">
      <c r="A15" s="66" t="s">
        <v>156</v>
      </c>
      <c r="B15" s="63"/>
      <c r="C15" s="63"/>
      <c r="D15" s="63"/>
      <c r="E15" s="63"/>
      <c r="F15" s="63"/>
      <c r="G15" s="63"/>
      <c r="H15" s="63"/>
    </row>
    <row r="16" spans="1:8" x14ac:dyDescent="0.25">
      <c r="A16" s="66" t="s">
        <v>156</v>
      </c>
      <c r="B16" s="63"/>
      <c r="C16" s="63"/>
      <c r="D16" s="63"/>
      <c r="E16" s="63"/>
      <c r="F16" s="63"/>
      <c r="G16" s="63"/>
      <c r="H16" s="63"/>
    </row>
    <row r="17" spans="1:8" x14ac:dyDescent="0.25">
      <c r="A17" s="66" t="s">
        <v>128</v>
      </c>
      <c r="B17" s="63"/>
      <c r="C17" s="63"/>
      <c r="D17" s="63"/>
      <c r="E17" s="63"/>
      <c r="F17" s="63"/>
      <c r="G17" s="63"/>
      <c r="H17" s="63"/>
    </row>
    <row r="18" spans="1:8" x14ac:dyDescent="0.25">
      <c r="A18" s="33" t="s">
        <v>23</v>
      </c>
      <c r="B18" s="34">
        <f>B8+SUM(B9:B17)</f>
        <v>0</v>
      </c>
      <c r="C18" s="34">
        <f t="shared" ref="C18:H18" si="1">C8+SUM(C9:C17)</f>
        <v>0</v>
      </c>
      <c r="D18" s="34">
        <f t="shared" si="1"/>
        <v>0</v>
      </c>
      <c r="E18" s="34">
        <f t="shared" si="1"/>
        <v>0</v>
      </c>
      <c r="F18" s="34">
        <f t="shared" si="1"/>
        <v>0</v>
      </c>
      <c r="G18" s="34">
        <f t="shared" si="1"/>
        <v>0</v>
      </c>
      <c r="H18" s="34">
        <f t="shared" si="1"/>
        <v>0</v>
      </c>
    </row>
    <row r="19" spans="1:8" x14ac:dyDescent="0.25">
      <c r="A19" s="66" t="s">
        <v>129</v>
      </c>
      <c r="B19" s="63"/>
      <c r="C19" s="63"/>
      <c r="D19" s="63"/>
      <c r="E19" s="63"/>
      <c r="F19" s="63"/>
      <c r="G19" s="63"/>
      <c r="H19" s="63"/>
    </row>
    <row r="20" spans="1:8" x14ac:dyDescent="0.25">
      <c r="A20" s="33" t="s">
        <v>25</v>
      </c>
      <c r="B20" s="34">
        <f>B18+B19</f>
        <v>0</v>
      </c>
      <c r="C20" s="34">
        <f t="shared" ref="C20:H20" si="2">C18+C19</f>
        <v>0</v>
      </c>
      <c r="D20" s="34">
        <f t="shared" si="2"/>
        <v>0</v>
      </c>
      <c r="E20" s="34">
        <f t="shared" si="2"/>
        <v>0</v>
      </c>
      <c r="F20" s="34">
        <f t="shared" si="2"/>
        <v>0</v>
      </c>
      <c r="G20" s="34">
        <f t="shared" si="2"/>
        <v>0</v>
      </c>
      <c r="H20" s="34">
        <f t="shared" si="2"/>
        <v>0</v>
      </c>
    </row>
    <row r="21" spans="1:8" x14ac:dyDescent="0.25">
      <c r="A21" s="66" t="s">
        <v>130</v>
      </c>
      <c r="B21" s="63"/>
      <c r="C21" s="63"/>
      <c r="D21" s="63"/>
      <c r="E21" s="63"/>
      <c r="F21" s="63"/>
      <c r="G21" s="63"/>
      <c r="H21" s="63"/>
    </row>
    <row r="22" spans="1:8" x14ac:dyDescent="0.25">
      <c r="A22" s="33" t="s">
        <v>26</v>
      </c>
      <c r="B22" s="34">
        <f>B20+B21</f>
        <v>0</v>
      </c>
      <c r="C22" s="34">
        <f t="shared" ref="C22:H22" si="3">C20+C21</f>
        <v>0</v>
      </c>
      <c r="D22" s="34">
        <f t="shared" si="3"/>
        <v>0</v>
      </c>
      <c r="E22" s="34">
        <f t="shared" si="3"/>
        <v>0</v>
      </c>
      <c r="F22" s="34">
        <f t="shared" si="3"/>
        <v>0</v>
      </c>
      <c r="G22" s="34">
        <f t="shared" si="3"/>
        <v>0</v>
      </c>
      <c r="H22" s="34">
        <f t="shared" si="3"/>
        <v>0</v>
      </c>
    </row>
    <row r="23" spans="1:8" x14ac:dyDescent="0.25">
      <c r="A23" s="66"/>
      <c r="B23" s="63"/>
      <c r="C23" s="63"/>
      <c r="D23" s="63"/>
      <c r="E23" s="63"/>
      <c r="F23" s="63"/>
      <c r="G23" s="63"/>
      <c r="H23" s="62"/>
    </row>
    <row r="24" spans="1:8" x14ac:dyDescent="0.25">
      <c r="A24" s="66"/>
      <c r="B24" s="63"/>
      <c r="C24" s="63"/>
      <c r="D24" s="63"/>
      <c r="E24" s="63"/>
      <c r="F24" s="63"/>
      <c r="G24" s="63"/>
      <c r="H24" s="62"/>
    </row>
    <row r="25" spans="1:8" x14ac:dyDescent="0.25">
      <c r="A25" s="66"/>
      <c r="B25" s="63"/>
      <c r="C25" s="63"/>
      <c r="D25" s="63"/>
      <c r="E25" s="63"/>
      <c r="F25" s="63"/>
      <c r="G25" s="63"/>
      <c r="H25" s="62"/>
    </row>
    <row r="26" spans="1:8" x14ac:dyDescent="0.25">
      <c r="A26" s="33" t="s">
        <v>27</v>
      </c>
      <c r="B26" s="34">
        <f>B22+SUM(B23:B25)</f>
        <v>0</v>
      </c>
      <c r="C26" s="34">
        <f t="shared" ref="C26:H26" si="4">C22+SUM(C23:C25)</f>
        <v>0</v>
      </c>
      <c r="D26" s="34">
        <f t="shared" si="4"/>
        <v>0</v>
      </c>
      <c r="E26" s="34">
        <f t="shared" si="4"/>
        <v>0</v>
      </c>
      <c r="F26" s="34">
        <f t="shared" si="4"/>
        <v>0</v>
      </c>
      <c r="G26" s="34">
        <f t="shared" si="4"/>
        <v>0</v>
      </c>
      <c r="H26" s="34">
        <f t="shared" si="4"/>
        <v>0</v>
      </c>
    </row>
    <row r="27" spans="1:8" x14ac:dyDescent="0.25">
      <c r="A27" s="66" t="s">
        <v>146</v>
      </c>
      <c r="B27" s="63"/>
      <c r="C27" s="63"/>
      <c r="D27" s="63"/>
      <c r="E27" s="63"/>
      <c r="F27" s="63"/>
      <c r="G27" s="62"/>
      <c r="H27" s="62"/>
    </row>
    <row r="28" spans="1:8" x14ac:dyDescent="0.25">
      <c r="A28" s="33" t="s">
        <v>134</v>
      </c>
      <c r="B28" s="34">
        <f>B26+B27</f>
        <v>0</v>
      </c>
      <c r="C28" s="34">
        <f t="shared" ref="C28:H28" si="5">C26+C27</f>
        <v>0</v>
      </c>
      <c r="D28" s="34">
        <f t="shared" si="5"/>
        <v>0</v>
      </c>
      <c r="E28" s="34">
        <f t="shared" si="5"/>
        <v>0</v>
      </c>
      <c r="F28" s="34">
        <f t="shared" si="5"/>
        <v>0</v>
      </c>
      <c r="G28" s="34">
        <f t="shared" si="5"/>
        <v>0</v>
      </c>
      <c r="H28" s="34">
        <f t="shared" si="5"/>
        <v>0</v>
      </c>
    </row>
    <row r="29" spans="1:8" x14ac:dyDescent="0.25">
      <c r="A29" s="66" t="s">
        <v>132</v>
      </c>
      <c r="B29" s="63"/>
      <c r="C29" s="63"/>
      <c r="D29" s="63"/>
      <c r="E29" s="63"/>
      <c r="F29" s="63"/>
      <c r="G29" s="63"/>
      <c r="H29" s="62"/>
    </row>
    <row r="30" spans="1:8" x14ac:dyDescent="0.25">
      <c r="A30" s="33" t="s">
        <v>133</v>
      </c>
      <c r="B30" s="34">
        <f>B28+B29</f>
        <v>0</v>
      </c>
      <c r="C30" s="34">
        <f t="shared" ref="C30:H30" si="6">C28+C29</f>
        <v>0</v>
      </c>
      <c r="D30" s="34">
        <f t="shared" si="6"/>
        <v>0</v>
      </c>
      <c r="E30" s="34">
        <f t="shared" si="6"/>
        <v>0</v>
      </c>
      <c r="F30" s="34">
        <f t="shared" si="6"/>
        <v>0</v>
      </c>
      <c r="G30" s="34">
        <f t="shared" si="6"/>
        <v>0</v>
      </c>
      <c r="H30" s="34">
        <f t="shared" si="6"/>
        <v>0</v>
      </c>
    </row>
    <row r="32" spans="1:8" x14ac:dyDescent="0.25">
      <c r="A32" s="66" t="s">
        <v>101</v>
      </c>
      <c r="B32" s="67"/>
      <c r="C32" s="67"/>
      <c r="D32" s="67"/>
      <c r="E32" s="67"/>
      <c r="F32" s="67"/>
      <c r="G32" s="67"/>
      <c r="H32" s="67"/>
    </row>
    <row r="35" spans="1:1" x14ac:dyDescent="0.25">
      <c r="A35" s="22"/>
    </row>
  </sheetData>
  <sheetProtection sheet="1" objects="1" scenarios="1"/>
  <mergeCells count="2">
    <mergeCell ref="B3:H3"/>
    <mergeCell ref="F1:H1"/>
  </mergeCells>
  <phoneticPr fontId="0" type="noConversion"/>
  <pageMargins left="0.75" right="0.75" top="0.75" bottom="0.75" header="0.5" footer="0.5"/>
  <pageSetup scale="99" orientation="portrait" r:id="rId1"/>
  <headerFooter alignWithMargins="0">
    <oddFooter>&amp;R&amp;D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autoPageBreaks="0"/>
  </sheetPr>
  <dimension ref="A1:H18"/>
  <sheetViews>
    <sheetView showGridLines="0" showRowColHeaders="0" showZeros="0" zoomScaleNormal="102" workbookViewId="0">
      <selection activeCell="B7" sqref="B7"/>
    </sheetView>
  </sheetViews>
  <sheetFormatPr defaultRowHeight="13.2" x14ac:dyDescent="0.25"/>
  <cols>
    <col min="1" max="1" width="34.6640625" customWidth="1"/>
    <col min="2" max="8" width="7" customWidth="1"/>
  </cols>
  <sheetData>
    <row r="1" spans="1:8" ht="21" customHeight="1" x14ac:dyDescent="0.25">
      <c r="A1" s="81" t="s">
        <v>166</v>
      </c>
      <c r="B1" s="82"/>
      <c r="C1" s="82"/>
      <c r="D1" s="82"/>
      <c r="E1" s="82"/>
      <c r="F1" s="97"/>
      <c r="G1" s="98"/>
      <c r="H1" s="98"/>
    </row>
    <row r="2" spans="1:8" ht="50.25" customHeight="1" x14ac:dyDescent="0.25">
      <c r="A2" s="84"/>
      <c r="B2" s="49"/>
      <c r="C2" s="49"/>
      <c r="D2" s="49"/>
      <c r="E2" s="49"/>
      <c r="F2" s="49"/>
      <c r="G2" s="49"/>
      <c r="H2" s="49"/>
    </row>
    <row r="3" spans="1:8" ht="21" customHeight="1" x14ac:dyDescent="0.25">
      <c r="A3" s="15" t="s">
        <v>75</v>
      </c>
      <c r="B3" s="103">
        <f>'Data Balance Sheet'!B3:H3</f>
        <v>0</v>
      </c>
      <c r="C3" s="104"/>
      <c r="D3" s="104"/>
      <c r="E3" s="104"/>
      <c r="F3" s="104"/>
      <c r="G3" s="104"/>
      <c r="H3" s="105"/>
    </row>
    <row r="4" spans="1:8" ht="13.8" x14ac:dyDescent="0.25">
      <c r="A4" s="15" t="s">
        <v>76</v>
      </c>
      <c r="B4" s="21">
        <f>'Data Balance Sheet'!B4</f>
        <v>0</v>
      </c>
      <c r="C4" s="21">
        <f>'Data Balance Sheet'!C4</f>
        <v>-1</v>
      </c>
      <c r="D4" s="21">
        <f>'Data Balance Sheet'!D4</f>
        <v>-2</v>
      </c>
      <c r="E4" s="21">
        <f>'Data Balance Sheet'!E4</f>
        <v>-3</v>
      </c>
      <c r="F4" s="21">
        <f>'Data Balance Sheet'!F4</f>
        <v>-4</v>
      </c>
      <c r="G4" s="21">
        <f>'Data Balance Sheet'!G4</f>
        <v>-5</v>
      </c>
      <c r="H4" s="21">
        <f>'Data Balance Sheet'!H4</f>
        <v>-6</v>
      </c>
    </row>
    <row r="6" spans="1:8" ht="15.6" x14ac:dyDescent="0.3">
      <c r="A6" s="3" t="s">
        <v>72</v>
      </c>
    </row>
    <row r="7" spans="1:8" x14ac:dyDescent="0.25">
      <c r="A7" s="68" t="s">
        <v>55</v>
      </c>
      <c r="B7" s="69"/>
      <c r="C7" s="69"/>
      <c r="D7" s="62"/>
      <c r="E7" s="62"/>
      <c r="F7" s="62"/>
      <c r="G7" s="62"/>
      <c r="H7" s="62"/>
    </row>
    <row r="8" spans="1:8" x14ac:dyDescent="0.25">
      <c r="A8" s="68" t="s">
        <v>54</v>
      </c>
      <c r="B8" s="69"/>
      <c r="C8" s="69"/>
      <c r="D8" s="62"/>
      <c r="E8" s="62"/>
      <c r="F8" s="62"/>
      <c r="G8" s="62"/>
      <c r="H8" s="62"/>
    </row>
    <row r="9" spans="1:8" x14ac:dyDescent="0.25">
      <c r="A9" s="68" t="s">
        <v>120</v>
      </c>
      <c r="B9" s="62"/>
      <c r="C9" s="62"/>
      <c r="D9" s="62"/>
      <c r="E9" s="62"/>
      <c r="F9" s="62"/>
      <c r="G9" s="62"/>
      <c r="H9" s="62"/>
    </row>
    <row r="10" spans="1:8" x14ac:dyDescent="0.25">
      <c r="A10" s="55"/>
      <c r="B10" s="58"/>
      <c r="C10" s="58"/>
      <c r="D10" s="58"/>
      <c r="E10" s="58"/>
      <c r="F10" s="58"/>
      <c r="G10" s="58"/>
      <c r="H10" s="58"/>
    </row>
    <row r="11" spans="1:8" x14ac:dyDescent="0.25">
      <c r="A11" s="56"/>
      <c r="B11" s="58"/>
      <c r="C11" s="58"/>
      <c r="D11" s="58"/>
      <c r="E11" s="58"/>
      <c r="F11" s="58"/>
      <c r="G11" s="58"/>
      <c r="H11" s="58"/>
    </row>
    <row r="12" spans="1:8" x14ac:dyDescent="0.25">
      <c r="A12" s="12"/>
    </row>
    <row r="13" spans="1:8" x14ac:dyDescent="0.25">
      <c r="A13" s="55"/>
      <c r="B13" s="55"/>
      <c r="C13" s="55"/>
      <c r="D13" s="55"/>
      <c r="E13" s="55"/>
      <c r="F13" s="55"/>
      <c r="G13" s="55"/>
      <c r="H13" s="55"/>
    </row>
    <row r="14" spans="1:8" x14ac:dyDescent="0.25">
      <c r="A14" s="55"/>
      <c r="B14" s="55"/>
      <c r="C14" s="55"/>
      <c r="D14" s="55"/>
      <c r="E14" s="55"/>
      <c r="F14" s="55"/>
      <c r="G14" s="55"/>
      <c r="H14" s="55"/>
    </row>
    <row r="15" spans="1:8" x14ac:dyDescent="0.25">
      <c r="A15" s="56"/>
      <c r="B15" s="53"/>
      <c r="C15" s="53"/>
      <c r="D15" s="53"/>
      <c r="E15" s="53"/>
      <c r="F15" s="53"/>
      <c r="G15" s="53"/>
      <c r="H15" s="53"/>
    </row>
    <row r="16" spans="1:8" x14ac:dyDescent="0.25">
      <c r="A16" s="55"/>
      <c r="B16" s="57"/>
      <c r="C16" s="57"/>
      <c r="D16" s="57"/>
      <c r="E16" s="57"/>
      <c r="F16" s="57"/>
      <c r="G16" s="57"/>
      <c r="H16" s="57"/>
    </row>
    <row r="17" spans="1:8" x14ac:dyDescent="0.25">
      <c r="A17" s="55"/>
      <c r="B17" s="57"/>
      <c r="C17" s="57"/>
      <c r="D17" s="57"/>
      <c r="E17" s="57"/>
      <c r="F17" s="57"/>
      <c r="G17" s="57"/>
      <c r="H17" s="57"/>
    </row>
    <row r="18" spans="1:8" x14ac:dyDescent="0.25">
      <c r="A18" s="55"/>
      <c r="B18" s="57"/>
      <c r="C18" s="57"/>
      <c r="D18" s="57"/>
      <c r="E18" s="57"/>
      <c r="F18" s="57"/>
      <c r="G18" s="57"/>
      <c r="H18" s="57"/>
    </row>
  </sheetData>
  <sheetProtection sheet="1" objects="1" scenarios="1"/>
  <mergeCells count="2">
    <mergeCell ref="B3:H3"/>
    <mergeCell ref="F1:H1"/>
  </mergeCells>
  <phoneticPr fontId="0" type="noConversion"/>
  <pageMargins left="0.75" right="0.75" top="0.75" bottom="0.75" header="0.5" footer="0.5"/>
  <pageSetup orientation="portrait" r:id="rId1"/>
  <headerFooter alignWithMargins="0">
    <oddFooter>&amp;R&amp;D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H112"/>
  <sheetViews>
    <sheetView showGridLines="0" showRowColHeaders="0" showZeros="0" workbookViewId="0">
      <selection activeCell="B8" sqref="B8"/>
    </sheetView>
  </sheetViews>
  <sheetFormatPr defaultRowHeight="13.2" x14ac:dyDescent="0.25"/>
  <cols>
    <col min="1" max="1" width="37" customWidth="1"/>
    <col min="2" max="3" width="7.44140625" customWidth="1"/>
    <col min="4" max="4" width="7.5546875" customWidth="1"/>
    <col min="5" max="5" width="7.44140625" customWidth="1"/>
    <col min="6" max="7" width="7.5546875" customWidth="1"/>
    <col min="8" max="8" width="7.44140625" customWidth="1"/>
  </cols>
  <sheetData>
    <row r="1" spans="1:8" ht="20.25" customHeight="1" x14ac:dyDescent="0.25">
      <c r="A1" s="106" t="s">
        <v>170</v>
      </c>
      <c r="B1" s="98"/>
      <c r="C1" s="98"/>
      <c r="D1" s="98"/>
      <c r="E1" s="98"/>
      <c r="F1" s="97"/>
      <c r="G1" s="98"/>
      <c r="H1" s="98"/>
    </row>
    <row r="2" spans="1:8" ht="50.25" customHeight="1" x14ac:dyDescent="0.4">
      <c r="A2" s="85"/>
      <c r="B2" s="49"/>
      <c r="C2" s="86"/>
      <c r="D2" s="49"/>
      <c r="E2" s="49"/>
      <c r="F2" s="49"/>
      <c r="G2" s="49"/>
      <c r="H2" s="49"/>
    </row>
    <row r="3" spans="1:8" ht="20.25" customHeight="1" x14ac:dyDescent="0.25">
      <c r="A3" s="15" t="s">
        <v>75</v>
      </c>
      <c r="B3" s="103">
        <f>'Data Balance Sheet'!B3:H3</f>
        <v>0</v>
      </c>
      <c r="C3" s="104"/>
      <c r="D3" s="104"/>
      <c r="E3" s="104"/>
      <c r="F3" s="104"/>
      <c r="G3" s="104"/>
      <c r="H3" s="105"/>
    </row>
    <row r="4" spans="1:8" ht="13.8" x14ac:dyDescent="0.25">
      <c r="A4" s="15" t="s">
        <v>76</v>
      </c>
      <c r="B4" s="21">
        <f>'Data Balance Sheet'!B4</f>
        <v>0</v>
      </c>
      <c r="C4" s="21">
        <f>'Data Balance Sheet'!C4</f>
        <v>-1</v>
      </c>
      <c r="D4" s="21">
        <f>'Data Balance Sheet'!D4</f>
        <v>-2</v>
      </c>
      <c r="E4" s="21">
        <f>'Data Balance Sheet'!E4</f>
        <v>-3</v>
      </c>
      <c r="F4" s="21">
        <f>'Data Balance Sheet'!F4</f>
        <v>-4</v>
      </c>
      <c r="G4" s="21">
        <f>'Data Balance Sheet'!G4</f>
        <v>-5</v>
      </c>
      <c r="H4" s="21">
        <f>'Data Balance Sheet'!H4</f>
        <v>-6</v>
      </c>
    </row>
    <row r="5" spans="1:8" ht="12.75" customHeight="1" x14ac:dyDescent="0.4">
      <c r="A5" s="14"/>
      <c r="C5" s="9"/>
    </row>
    <row r="6" spans="1:8" ht="15.6" x14ac:dyDescent="0.3">
      <c r="A6" s="3" t="str">
        <f>'Data Balance Sheet'!A7</f>
        <v>Assets</v>
      </c>
      <c r="B6" s="13"/>
      <c r="C6" s="13"/>
      <c r="D6" s="13"/>
      <c r="E6" s="13"/>
      <c r="F6" s="13"/>
      <c r="G6" s="13"/>
      <c r="H6" s="13"/>
    </row>
    <row r="7" spans="1:8" x14ac:dyDescent="0.25">
      <c r="A7" s="1" t="str">
        <f>'Data Balance Sheet'!A8</f>
        <v>Current Assets</v>
      </c>
    </row>
    <row r="8" spans="1:8" x14ac:dyDescent="0.25">
      <c r="A8" s="5" t="str">
        <f>'Data Balance Sheet'!A9</f>
        <v>Cash</v>
      </c>
      <c r="B8" s="36" t="str">
        <f>IF('Data Balance Sheet'!B$25=0,"",'Data Balance Sheet'!B9/'Data Balance Sheet'!B$25*100)</f>
        <v/>
      </c>
      <c r="C8" s="36" t="str">
        <f>IF('Data Balance Sheet'!C$25=0,"",'Data Balance Sheet'!C9/'Data Balance Sheet'!C$25*100)</f>
        <v/>
      </c>
      <c r="D8" s="36" t="str">
        <f>IF('Data Balance Sheet'!D$25=0,"",'Data Balance Sheet'!D9/'Data Balance Sheet'!D$25*100)</f>
        <v/>
      </c>
      <c r="E8" s="36" t="str">
        <f>IF('Data Balance Sheet'!E$25=0,"",'Data Balance Sheet'!E9/'Data Balance Sheet'!E$25*100)</f>
        <v/>
      </c>
      <c r="F8" s="36" t="str">
        <f>IF('Data Balance Sheet'!F$25=0,"",'Data Balance Sheet'!F9/'Data Balance Sheet'!F$25*100)</f>
        <v/>
      </c>
      <c r="G8" s="36" t="str">
        <f>IF('Data Balance Sheet'!G$25=0,"",'Data Balance Sheet'!G9/'Data Balance Sheet'!G$25*100)</f>
        <v/>
      </c>
      <c r="H8" s="36" t="str">
        <f>IF('Data Balance Sheet'!H$25=0,"",'Data Balance Sheet'!H9/'Data Balance Sheet'!H$25*100)</f>
        <v/>
      </c>
    </row>
    <row r="9" spans="1:8" x14ac:dyDescent="0.25">
      <c r="A9" s="5" t="str">
        <f>'Data Balance Sheet'!A10</f>
        <v>Marketable Securities</v>
      </c>
      <c r="B9" s="36" t="str">
        <f>IF('Data Balance Sheet'!B$25=0,"",'Data Balance Sheet'!B10/'Data Balance Sheet'!B$25*100)</f>
        <v/>
      </c>
      <c r="C9" s="36" t="str">
        <f>IF('Data Balance Sheet'!C$25=0,"",'Data Balance Sheet'!C10/'Data Balance Sheet'!C$25*100)</f>
        <v/>
      </c>
      <c r="D9" s="36" t="str">
        <f>IF('Data Balance Sheet'!D$25=0,"",'Data Balance Sheet'!D10/'Data Balance Sheet'!D$25*100)</f>
        <v/>
      </c>
      <c r="E9" s="36" t="str">
        <f>IF('Data Balance Sheet'!E$25=0,"",'Data Balance Sheet'!E10/'Data Balance Sheet'!E$25*100)</f>
        <v/>
      </c>
      <c r="F9" s="36" t="str">
        <f>IF('Data Balance Sheet'!F$25=0,"",'Data Balance Sheet'!F10/'Data Balance Sheet'!F$25*100)</f>
        <v/>
      </c>
      <c r="G9" s="36" t="str">
        <f>IF('Data Balance Sheet'!G$25=0,"",'Data Balance Sheet'!G10/'Data Balance Sheet'!G$25*100)</f>
        <v/>
      </c>
      <c r="H9" s="36" t="str">
        <f>IF('Data Balance Sheet'!H$25=0,"",'Data Balance Sheet'!H10/'Data Balance Sheet'!H$25*100)</f>
        <v/>
      </c>
    </row>
    <row r="10" spans="1:8" x14ac:dyDescent="0.25">
      <c r="A10" s="5" t="str">
        <f>'Data Balance Sheet'!A11</f>
        <v>Accounts Receivable</v>
      </c>
      <c r="B10" s="36" t="str">
        <f>IF('Data Balance Sheet'!B$25=0,"",'Data Balance Sheet'!B11/'Data Balance Sheet'!B$25*100)</f>
        <v/>
      </c>
      <c r="C10" s="36" t="str">
        <f>IF('Data Balance Sheet'!C$25=0,"",'Data Balance Sheet'!C11/'Data Balance Sheet'!C$25*100)</f>
        <v/>
      </c>
      <c r="D10" s="36" t="str">
        <f>IF('Data Balance Sheet'!D$25=0,"",'Data Balance Sheet'!D11/'Data Balance Sheet'!D$25*100)</f>
        <v/>
      </c>
      <c r="E10" s="36" t="str">
        <f>IF('Data Balance Sheet'!E$25=0,"",'Data Balance Sheet'!E11/'Data Balance Sheet'!E$25*100)</f>
        <v/>
      </c>
      <c r="F10" s="36" t="str">
        <f>IF('Data Balance Sheet'!F$25=0,"",'Data Balance Sheet'!F11/'Data Balance Sheet'!F$25*100)</f>
        <v/>
      </c>
      <c r="G10" s="36" t="str">
        <f>IF('Data Balance Sheet'!G$25=0,"",'Data Balance Sheet'!G11/'Data Balance Sheet'!G$25*100)</f>
        <v/>
      </c>
      <c r="H10" s="36" t="str">
        <f>IF('Data Balance Sheet'!H$25=0,"",'Data Balance Sheet'!H11/'Data Balance Sheet'!H$25*100)</f>
        <v/>
      </c>
    </row>
    <row r="11" spans="1:8" x14ac:dyDescent="0.25">
      <c r="A11" s="5" t="str">
        <f>'Data Balance Sheet'!A12</f>
        <v>Inventories</v>
      </c>
      <c r="B11" s="36" t="str">
        <f>IF('Data Balance Sheet'!B$25=0,"",'Data Balance Sheet'!B12/'Data Balance Sheet'!B$25*100)</f>
        <v/>
      </c>
      <c r="C11" s="36" t="str">
        <f>IF('Data Balance Sheet'!C$25=0,"",'Data Balance Sheet'!C12/'Data Balance Sheet'!C$25*100)</f>
        <v/>
      </c>
      <c r="D11" s="36" t="str">
        <f>IF('Data Balance Sheet'!D$25=0,"",'Data Balance Sheet'!D12/'Data Balance Sheet'!D$25*100)</f>
        <v/>
      </c>
      <c r="E11" s="36" t="str">
        <f>IF('Data Balance Sheet'!E$25=0,"",'Data Balance Sheet'!E12/'Data Balance Sheet'!E$25*100)</f>
        <v/>
      </c>
      <c r="F11" s="36" t="str">
        <f>IF('Data Balance Sheet'!F$25=0,"",'Data Balance Sheet'!F12/'Data Balance Sheet'!F$25*100)</f>
        <v/>
      </c>
      <c r="G11" s="36" t="str">
        <f>IF('Data Balance Sheet'!G$25=0,"",'Data Balance Sheet'!G12/'Data Balance Sheet'!G$25*100)</f>
        <v/>
      </c>
      <c r="H11" s="36" t="str">
        <f>IF('Data Balance Sheet'!H$25=0,"",'Data Balance Sheet'!H12/'Data Balance Sheet'!H$25*100)</f>
        <v/>
      </c>
    </row>
    <row r="12" spans="1:8" x14ac:dyDescent="0.25">
      <c r="A12" s="5" t="str">
        <f>'Data Balance Sheet'!A13</f>
        <v>Prepaid Expenses</v>
      </c>
      <c r="B12" s="36" t="str">
        <f>IF('Data Balance Sheet'!B$25=0,"",'Data Balance Sheet'!B13/'Data Balance Sheet'!B$25*100)</f>
        <v/>
      </c>
      <c r="C12" s="36" t="str">
        <f>IF('Data Balance Sheet'!C$25=0,"",'Data Balance Sheet'!C13/'Data Balance Sheet'!C$25*100)</f>
        <v/>
      </c>
      <c r="D12" s="36" t="str">
        <f>IF('Data Balance Sheet'!D$25=0,"",'Data Balance Sheet'!D13/'Data Balance Sheet'!D$25*100)</f>
        <v/>
      </c>
      <c r="E12" s="36" t="str">
        <f>IF('Data Balance Sheet'!E$25=0,"",'Data Balance Sheet'!E13/'Data Balance Sheet'!E$25*100)</f>
        <v/>
      </c>
      <c r="F12" s="36" t="str">
        <f>IF('Data Balance Sheet'!F$25=0,"",'Data Balance Sheet'!F13/'Data Balance Sheet'!F$25*100)</f>
        <v/>
      </c>
      <c r="G12" s="36" t="str">
        <f>IF('Data Balance Sheet'!G$25=0,"",'Data Balance Sheet'!G13/'Data Balance Sheet'!G$25*100)</f>
        <v/>
      </c>
      <c r="H12" s="36" t="str">
        <f>IF('Data Balance Sheet'!H$25=0,"",'Data Balance Sheet'!H13/'Data Balance Sheet'!H$25*100)</f>
        <v/>
      </c>
    </row>
    <row r="13" spans="1:8" x14ac:dyDescent="0.25">
      <c r="A13" s="5" t="str">
        <f>'Data Balance Sheet'!A14</f>
        <v>Other Current Assets</v>
      </c>
      <c r="B13" s="36" t="str">
        <f>IF('Data Balance Sheet'!B$25=0,"",'Data Balance Sheet'!B14/'Data Balance Sheet'!B$25*100)</f>
        <v/>
      </c>
      <c r="C13" s="36" t="str">
        <f>IF('Data Balance Sheet'!C$25=0,"",'Data Balance Sheet'!C14/'Data Balance Sheet'!C$25*100)</f>
        <v/>
      </c>
      <c r="D13" s="36" t="str">
        <f>IF('Data Balance Sheet'!D$25=0,"",'Data Balance Sheet'!D14/'Data Balance Sheet'!D$25*100)</f>
        <v/>
      </c>
      <c r="E13" s="36" t="str">
        <f>IF('Data Balance Sheet'!E$25=0,"",'Data Balance Sheet'!E14/'Data Balance Sheet'!E$25*100)</f>
        <v/>
      </c>
      <c r="F13" s="36" t="str">
        <f>IF('Data Balance Sheet'!F$25=0,"",'Data Balance Sheet'!F14/'Data Balance Sheet'!F$25*100)</f>
        <v/>
      </c>
      <c r="G13" s="36" t="str">
        <f>IF('Data Balance Sheet'!G$25=0,"",'Data Balance Sheet'!G14/'Data Balance Sheet'!G$25*100)</f>
        <v/>
      </c>
      <c r="H13" s="36" t="str">
        <f>IF('Data Balance Sheet'!H$25=0,"",'Data Balance Sheet'!H14/'Data Balance Sheet'!H$25*100)</f>
        <v/>
      </c>
    </row>
    <row r="14" spans="1:8" x14ac:dyDescent="0.25">
      <c r="A14" s="5" t="str">
        <f>'Data Balance Sheet'!A15</f>
        <v>Other Current Assets</v>
      </c>
      <c r="B14" s="36" t="str">
        <f>IF('Data Balance Sheet'!B$25=0,"",'Data Balance Sheet'!B15/'Data Balance Sheet'!B$25*100)</f>
        <v/>
      </c>
      <c r="C14" s="36" t="str">
        <f>IF('Data Balance Sheet'!C$25=0,"",'Data Balance Sheet'!C15/'Data Balance Sheet'!C$25*100)</f>
        <v/>
      </c>
      <c r="D14" s="36" t="str">
        <f>IF('Data Balance Sheet'!D$25=0,"",'Data Balance Sheet'!D15/'Data Balance Sheet'!D$25*100)</f>
        <v/>
      </c>
      <c r="E14" s="36" t="str">
        <f>IF('Data Balance Sheet'!E$25=0,"",'Data Balance Sheet'!E15/'Data Balance Sheet'!E$25*100)</f>
        <v/>
      </c>
      <c r="F14" s="36" t="str">
        <f>IF('Data Balance Sheet'!F$25=0,"",'Data Balance Sheet'!F15/'Data Balance Sheet'!F$25*100)</f>
        <v/>
      </c>
      <c r="G14" s="36" t="str">
        <f>IF('Data Balance Sheet'!G$25=0,"",'Data Balance Sheet'!G15/'Data Balance Sheet'!G$25*100)</f>
        <v/>
      </c>
      <c r="H14" s="36" t="str">
        <f>IF('Data Balance Sheet'!H$25=0,"",'Data Balance Sheet'!H15/'Data Balance Sheet'!H$25*100)</f>
        <v/>
      </c>
    </row>
    <row r="15" spans="1:8" x14ac:dyDescent="0.25">
      <c r="A15" s="1" t="str">
        <f>'Data Balance Sheet'!A16</f>
        <v>Total Current Assets</v>
      </c>
      <c r="B15" s="59" t="str">
        <f>IF('Data Balance Sheet'!B$25=0,"",'Data Balance Sheet'!B16/'Data Balance Sheet'!B$25*100)</f>
        <v/>
      </c>
      <c r="C15" s="59" t="str">
        <f>IF('Data Balance Sheet'!C$25=0,"",'Data Balance Sheet'!C16/'Data Balance Sheet'!C$25*100)</f>
        <v/>
      </c>
      <c r="D15" s="59" t="str">
        <f>IF('Data Balance Sheet'!D$25=0,"",'Data Balance Sheet'!D16/'Data Balance Sheet'!D$25*100)</f>
        <v/>
      </c>
      <c r="E15" s="59" t="str">
        <f>IF('Data Balance Sheet'!E$25=0,"",'Data Balance Sheet'!E16/'Data Balance Sheet'!E$25*100)</f>
        <v/>
      </c>
      <c r="F15" s="59" t="str">
        <f>IF('Data Balance Sheet'!F$25=0,"",'Data Balance Sheet'!F16/'Data Balance Sheet'!F$25*100)</f>
        <v/>
      </c>
      <c r="G15" s="59" t="str">
        <f>IF('Data Balance Sheet'!G$25=0,"",'Data Balance Sheet'!G16/'Data Balance Sheet'!G$25*100)</f>
        <v/>
      </c>
      <c r="H15" s="59" t="str">
        <f>IF('Data Balance Sheet'!H$25=0,"",'Data Balance Sheet'!H16/'Data Balance Sheet'!H$25*100)</f>
        <v/>
      </c>
    </row>
    <row r="16" spans="1:8" x14ac:dyDescent="0.25">
      <c r="A16" s="5" t="str">
        <f>'Data Balance Sheet'!A17</f>
        <v>Land</v>
      </c>
      <c r="B16" s="36" t="str">
        <f>IF('Data Balance Sheet'!B$25=0,"",'Data Balance Sheet'!B17/'Data Balance Sheet'!B$25*100)</f>
        <v/>
      </c>
      <c r="C16" s="36" t="str">
        <f>IF('Data Balance Sheet'!C$25=0,"",'Data Balance Sheet'!C17/'Data Balance Sheet'!C$25*100)</f>
        <v/>
      </c>
      <c r="D16" s="36" t="str">
        <f>IF('Data Balance Sheet'!D$25=0,"",'Data Balance Sheet'!D17/'Data Balance Sheet'!D$25*100)</f>
        <v/>
      </c>
      <c r="E16" s="36" t="str">
        <f>IF('Data Balance Sheet'!E$25=0,"",'Data Balance Sheet'!E17/'Data Balance Sheet'!E$25*100)</f>
        <v/>
      </c>
      <c r="F16" s="36" t="str">
        <f>IF('Data Balance Sheet'!F$25=0,"",'Data Balance Sheet'!F17/'Data Balance Sheet'!F$25*100)</f>
        <v/>
      </c>
      <c r="G16" s="36" t="str">
        <f>IF('Data Balance Sheet'!G$25=0,"",'Data Balance Sheet'!G17/'Data Balance Sheet'!G$25*100)</f>
        <v/>
      </c>
      <c r="H16" s="36" t="str">
        <f>IF('Data Balance Sheet'!H$25=0,"",'Data Balance Sheet'!H17/'Data Balance Sheet'!H$25*100)</f>
        <v/>
      </c>
    </row>
    <row r="17" spans="1:8" x14ac:dyDescent="0.25">
      <c r="A17" s="5" t="str">
        <f>'Data Balance Sheet'!A18</f>
        <v>Property, Plant, etc (net)</v>
      </c>
      <c r="B17" s="36" t="str">
        <f>IF('Data Balance Sheet'!B$25=0,"",'Data Balance Sheet'!B18/'Data Balance Sheet'!B$25*100)</f>
        <v/>
      </c>
      <c r="C17" s="36" t="str">
        <f>IF('Data Balance Sheet'!C$25=0,"",'Data Balance Sheet'!C18/'Data Balance Sheet'!C$25*100)</f>
        <v/>
      </c>
      <c r="D17" s="36" t="str">
        <f>IF('Data Balance Sheet'!D$25=0,"",'Data Balance Sheet'!D18/'Data Balance Sheet'!D$25*100)</f>
        <v/>
      </c>
      <c r="E17" s="36" t="str">
        <f>IF('Data Balance Sheet'!E$25=0,"",'Data Balance Sheet'!E18/'Data Balance Sheet'!E$25*100)</f>
        <v/>
      </c>
      <c r="F17" s="36" t="str">
        <f>IF('Data Balance Sheet'!F$25=0,"",'Data Balance Sheet'!F18/'Data Balance Sheet'!F$25*100)</f>
        <v/>
      </c>
      <c r="G17" s="36" t="str">
        <f>IF('Data Balance Sheet'!G$25=0,"",'Data Balance Sheet'!G18/'Data Balance Sheet'!G$25*100)</f>
        <v/>
      </c>
      <c r="H17" s="36" t="str">
        <f>IF('Data Balance Sheet'!H$25=0,"",'Data Balance Sheet'!H18/'Data Balance Sheet'!H$25*100)</f>
        <v/>
      </c>
    </row>
    <row r="18" spans="1:8" x14ac:dyDescent="0.25">
      <c r="A18" s="5" t="str">
        <f>'Data Balance Sheet'!A19</f>
        <v>Less: Accumulated Depreciation</v>
      </c>
      <c r="B18" s="36" t="str">
        <f>IF('Data Balance Sheet'!B$25=0,"",'Data Balance Sheet'!B19/'Data Balance Sheet'!B$25*100)</f>
        <v/>
      </c>
      <c r="C18" s="36" t="str">
        <f>IF('Data Balance Sheet'!C$25=0,"",'Data Balance Sheet'!C19/'Data Balance Sheet'!C$25*100)</f>
        <v/>
      </c>
      <c r="D18" s="36" t="str">
        <f>IF('Data Balance Sheet'!D$25=0,"",'Data Balance Sheet'!D19/'Data Balance Sheet'!D$25*100)</f>
        <v/>
      </c>
      <c r="E18" s="36" t="str">
        <f>IF('Data Balance Sheet'!E$25=0,"",'Data Balance Sheet'!E19/'Data Balance Sheet'!E$25*100)</f>
        <v/>
      </c>
      <c r="F18" s="36" t="str">
        <f>IF('Data Balance Sheet'!F$25=0,"",'Data Balance Sheet'!F19/'Data Balance Sheet'!F$25*100)</f>
        <v/>
      </c>
      <c r="G18" s="36" t="str">
        <f>IF('Data Balance Sheet'!G$25=0,"",'Data Balance Sheet'!G19/'Data Balance Sheet'!G$25*-100)</f>
        <v/>
      </c>
      <c r="H18" s="36" t="str">
        <f>IF('Data Balance Sheet'!H$25=0,"",'Data Balance Sheet'!H19/'Data Balance Sheet'!H$25*100)</f>
        <v/>
      </c>
    </row>
    <row r="19" spans="1:8" x14ac:dyDescent="0.25">
      <c r="A19" s="5" t="str">
        <f>'Data Balance Sheet'!A20</f>
        <v>Other Non Current Assets</v>
      </c>
      <c r="B19" s="36" t="str">
        <f>IF('Data Balance Sheet'!B$25=0,"",'Data Balance Sheet'!B20/'Data Balance Sheet'!B$25*100)</f>
        <v/>
      </c>
      <c r="C19" s="36" t="str">
        <f>IF('Data Balance Sheet'!C$25=0,"",'Data Balance Sheet'!C20/'Data Balance Sheet'!C$25*100)</f>
        <v/>
      </c>
      <c r="D19" s="36" t="str">
        <f>IF('Data Balance Sheet'!D$25=0,"",'Data Balance Sheet'!D20/'Data Balance Sheet'!D$25*100)</f>
        <v/>
      </c>
      <c r="E19" s="36" t="str">
        <f>IF('Data Balance Sheet'!E$25=0,"",'Data Balance Sheet'!E20/'Data Balance Sheet'!E$25*100)</f>
        <v/>
      </c>
      <c r="F19" s="36" t="str">
        <f>IF('Data Balance Sheet'!F$25=0,"",'Data Balance Sheet'!F20/'Data Balance Sheet'!F$25*100)</f>
        <v/>
      </c>
      <c r="G19" s="36" t="str">
        <f>IF('Data Balance Sheet'!G$25=0,"",'Data Balance Sheet'!G20/'Data Balance Sheet'!G$25*100)</f>
        <v/>
      </c>
      <c r="H19" s="36" t="str">
        <f>IF('Data Balance Sheet'!H$25=0,"",'Data Balance Sheet'!H20/'Data Balance Sheet'!H$25*100)</f>
        <v/>
      </c>
    </row>
    <row r="20" spans="1:8" x14ac:dyDescent="0.25">
      <c r="A20" s="5" t="str">
        <f>'Data Balance Sheet'!A21</f>
        <v>Other Non Current Assets</v>
      </c>
      <c r="B20" s="36" t="str">
        <f>IF('Data Balance Sheet'!B$25=0,"",'Data Balance Sheet'!B21/'Data Balance Sheet'!B$25*100)</f>
        <v/>
      </c>
      <c r="C20" s="36" t="str">
        <f>IF('Data Balance Sheet'!C$25=0,"",'Data Balance Sheet'!C21/'Data Balance Sheet'!C$25*100)</f>
        <v/>
      </c>
      <c r="D20" s="36" t="str">
        <f>IF('Data Balance Sheet'!D$25=0,"",'Data Balance Sheet'!D21/'Data Balance Sheet'!D$25*100)</f>
        <v/>
      </c>
      <c r="E20" s="36" t="str">
        <f>IF('Data Balance Sheet'!E$25=0,"",'Data Balance Sheet'!E21/'Data Balance Sheet'!E$25*100)</f>
        <v/>
      </c>
      <c r="F20" s="36" t="str">
        <f>IF('Data Balance Sheet'!F$25=0,"",'Data Balance Sheet'!F21/'Data Balance Sheet'!F$25*100)</f>
        <v/>
      </c>
      <c r="G20" s="36" t="str">
        <f>IF('Data Balance Sheet'!G$25=0,"",'Data Balance Sheet'!G21/'Data Balance Sheet'!G$25*100)</f>
        <v/>
      </c>
      <c r="H20" s="36" t="str">
        <f>IF('Data Balance Sheet'!H$25=0,"",'Data Balance Sheet'!H21/'Data Balance Sheet'!H$25*100)</f>
        <v/>
      </c>
    </row>
    <row r="21" spans="1:8" x14ac:dyDescent="0.25">
      <c r="A21" s="5" t="str">
        <f>'Data Balance Sheet'!A22</f>
        <v>Other Non Current Assets</v>
      </c>
      <c r="B21" s="36" t="str">
        <f>IF('Data Balance Sheet'!B$25=0,"",'Data Balance Sheet'!B22/'Data Balance Sheet'!B$25*100)</f>
        <v/>
      </c>
      <c r="C21" s="36" t="str">
        <f>IF('Data Balance Sheet'!C$25=0,"",'Data Balance Sheet'!C22/'Data Balance Sheet'!C$25*100)</f>
        <v/>
      </c>
      <c r="D21" s="36" t="str">
        <f>IF('Data Balance Sheet'!D$25=0,"",'Data Balance Sheet'!D22/'Data Balance Sheet'!D$25*100)</f>
        <v/>
      </c>
      <c r="E21" s="36" t="str">
        <f>IF('Data Balance Sheet'!E$25=0,"",'Data Balance Sheet'!E22/'Data Balance Sheet'!E$25*100)</f>
        <v/>
      </c>
      <c r="F21" s="36" t="str">
        <f>IF('Data Balance Sheet'!F$25=0,"",'Data Balance Sheet'!F22/'Data Balance Sheet'!F$25*100)</f>
        <v/>
      </c>
      <c r="G21" s="36" t="str">
        <f>IF('Data Balance Sheet'!G$25=0,"",'Data Balance Sheet'!G22/'Data Balance Sheet'!G$25*100)</f>
        <v/>
      </c>
      <c r="H21" s="36" t="str">
        <f>IF('Data Balance Sheet'!H$25=0,"",'Data Balance Sheet'!H22/'Data Balance Sheet'!H$25*100)</f>
        <v/>
      </c>
    </row>
    <row r="22" spans="1:8" x14ac:dyDescent="0.25">
      <c r="A22" s="5" t="str">
        <f>'Data Balance Sheet'!A23</f>
        <v>Long-term Marketable Securities</v>
      </c>
      <c r="B22" s="36" t="str">
        <f>IF('Data Balance Sheet'!B$25=0,"",'Data Balance Sheet'!B23/'Data Balance Sheet'!B$25*100)</f>
        <v/>
      </c>
      <c r="C22" s="36" t="str">
        <f>IF('Data Balance Sheet'!C$25=0,"",'Data Balance Sheet'!C23/'Data Balance Sheet'!C$25*100)</f>
        <v/>
      </c>
      <c r="D22" s="36" t="str">
        <f>IF('Data Balance Sheet'!D$25=0,"",'Data Balance Sheet'!D23/'Data Balance Sheet'!D$25*100)</f>
        <v/>
      </c>
      <c r="E22" s="36" t="str">
        <f>IF('Data Balance Sheet'!E$25=0,"",'Data Balance Sheet'!E23/'Data Balance Sheet'!E$25*100)</f>
        <v/>
      </c>
      <c r="F22" s="36" t="str">
        <f>IF('Data Balance Sheet'!F$25=0,"",'Data Balance Sheet'!F23/'Data Balance Sheet'!F$25*100)</f>
        <v/>
      </c>
      <c r="G22" s="36" t="str">
        <f>IF('Data Balance Sheet'!G$25=0,"",'Data Balance Sheet'!G23/'Data Balance Sheet'!G$25*100)</f>
        <v/>
      </c>
      <c r="H22" s="36" t="str">
        <f>IF('Data Balance Sheet'!H$25=0,"",'Data Balance Sheet'!H23/'Data Balance Sheet'!H$25*100)</f>
        <v/>
      </c>
    </row>
    <row r="23" spans="1:8" x14ac:dyDescent="0.25">
      <c r="A23" s="5" t="str">
        <f>'Data Balance Sheet'!A24</f>
        <v>Goodwill and Other Intangibles</v>
      </c>
      <c r="B23" s="36" t="str">
        <f>IF('Data Balance Sheet'!B$25=0,"",'Data Balance Sheet'!B24/'Data Balance Sheet'!B$25*100)</f>
        <v/>
      </c>
      <c r="C23" s="36" t="str">
        <f>IF('Data Balance Sheet'!C$25=0,"",'Data Balance Sheet'!C24/'Data Balance Sheet'!C$25*100)</f>
        <v/>
      </c>
      <c r="D23" s="36" t="str">
        <f>IF('Data Balance Sheet'!D$25=0,"",'Data Balance Sheet'!D24/'Data Balance Sheet'!D$25*100)</f>
        <v/>
      </c>
      <c r="E23" s="36" t="str">
        <f>IF('Data Balance Sheet'!E$25=0,"",'Data Balance Sheet'!E24/'Data Balance Sheet'!E$25*100)</f>
        <v/>
      </c>
      <c r="F23" s="36" t="str">
        <f>IF('Data Balance Sheet'!F$25=0,"",'Data Balance Sheet'!F24/'Data Balance Sheet'!F$25*100)</f>
        <v/>
      </c>
      <c r="G23" s="36" t="str">
        <f>IF('Data Balance Sheet'!G$25=0,"",'Data Balance Sheet'!G24/'Data Balance Sheet'!G$25*100)</f>
        <v/>
      </c>
      <c r="H23" s="36" t="str">
        <f>IF('Data Balance Sheet'!H$25=0,"",'Data Balance Sheet'!H24/'Data Balance Sheet'!H$25*100)</f>
        <v/>
      </c>
    </row>
    <row r="24" spans="1:8" x14ac:dyDescent="0.25">
      <c r="A24" s="1" t="str">
        <f>'Data Balance Sheet'!A25</f>
        <v>Total Assets</v>
      </c>
      <c r="B24" s="59" t="str">
        <f>IF('Data Balance Sheet'!B$25=0,"",'Data Balance Sheet'!B25/'Data Balance Sheet'!B$25*100)</f>
        <v/>
      </c>
      <c r="C24" s="59" t="str">
        <f>IF('Data Balance Sheet'!C$25=0,"",'Data Balance Sheet'!C25/'Data Balance Sheet'!C$25*100)</f>
        <v/>
      </c>
      <c r="D24" s="59" t="str">
        <f>IF('Data Balance Sheet'!D$25=0,"",'Data Balance Sheet'!D25/'Data Balance Sheet'!D$25*100)</f>
        <v/>
      </c>
      <c r="E24" s="59" t="str">
        <f>IF('Data Balance Sheet'!E$25=0,"",'Data Balance Sheet'!E25/'Data Balance Sheet'!E$25*100)</f>
        <v/>
      </c>
      <c r="F24" s="59" t="str">
        <f>IF('Data Balance Sheet'!F$25=0,"",'Data Balance Sheet'!F25/'Data Balance Sheet'!F$25*100)</f>
        <v/>
      </c>
      <c r="G24" s="59" t="str">
        <f>IF('Data Balance Sheet'!G$25=0,"",'Data Balance Sheet'!G25/'Data Balance Sheet'!G$25*100)</f>
        <v/>
      </c>
      <c r="H24" s="59" t="str">
        <f>IF('Data Balance Sheet'!H$25=0,"",'Data Balance Sheet'!H25/'Data Balance Sheet'!H$25*100)</f>
        <v/>
      </c>
    </row>
    <row r="25" spans="1:8" ht="9.75" customHeight="1" x14ac:dyDescent="0.25">
      <c r="A25" s="1"/>
      <c r="B25" s="6"/>
      <c r="C25" s="6"/>
      <c r="D25" s="6"/>
      <c r="E25" s="6"/>
      <c r="F25" s="6"/>
    </row>
    <row r="26" spans="1:8" ht="15.6" x14ac:dyDescent="0.3">
      <c r="A26" s="3" t="str">
        <f>'Data Balance Sheet'!A27</f>
        <v>Liabilities</v>
      </c>
      <c r="B26" s="6"/>
      <c r="C26" s="6"/>
      <c r="D26" s="6"/>
      <c r="E26" s="6"/>
      <c r="F26" s="6"/>
    </row>
    <row r="27" spans="1:8" x14ac:dyDescent="0.25">
      <c r="A27" s="1" t="str">
        <f>'Data Balance Sheet'!A28</f>
        <v>Current Liabilities</v>
      </c>
      <c r="B27" s="6"/>
      <c r="C27" s="6"/>
      <c r="D27" s="6"/>
      <c r="E27" s="6"/>
      <c r="F27" s="6"/>
    </row>
    <row r="28" spans="1:8" x14ac:dyDescent="0.25">
      <c r="A28" s="5" t="str">
        <f>'Data Balance Sheet'!A29</f>
        <v>Accounts Payable</v>
      </c>
      <c r="B28" s="36" t="str">
        <f>IF('Data Balance Sheet'!B$56=0,"",'Data Balance Sheet'!B29/'Data Balance Sheet'!B$56*100)</f>
        <v/>
      </c>
      <c r="C28" s="36" t="str">
        <f>IF('Data Balance Sheet'!C$56=0,"",'Data Balance Sheet'!C29/'Data Balance Sheet'!C$56*100)</f>
        <v/>
      </c>
      <c r="D28" s="36" t="str">
        <f>IF('Data Balance Sheet'!D$56=0,"",'Data Balance Sheet'!D29/'Data Balance Sheet'!D$56*100)</f>
        <v/>
      </c>
      <c r="E28" s="36" t="str">
        <f>IF('Data Balance Sheet'!E$56=0,"",'Data Balance Sheet'!E29/'Data Balance Sheet'!E$56*100)</f>
        <v/>
      </c>
      <c r="F28" s="36" t="str">
        <f>IF('Data Balance Sheet'!F$56=0,"",'Data Balance Sheet'!F29/'Data Balance Sheet'!F$56*100)</f>
        <v/>
      </c>
      <c r="G28" s="36" t="str">
        <f>IF('Data Balance Sheet'!G$56=0,"",'Data Balance Sheet'!G29/'Data Balance Sheet'!G$56*100)</f>
        <v/>
      </c>
      <c r="H28" s="36" t="str">
        <f>IF('Data Balance Sheet'!H$56=0,"",'Data Balance Sheet'!H29/'Data Balance Sheet'!H$56*100)</f>
        <v/>
      </c>
    </row>
    <row r="29" spans="1:8" x14ac:dyDescent="0.25">
      <c r="A29" s="5" t="str">
        <f>'Data Balance Sheet'!A30</f>
        <v>Loans and Notes Payable</v>
      </c>
      <c r="B29" s="36" t="str">
        <f>IF('Data Balance Sheet'!B$56=0,"",'Data Balance Sheet'!B30/'Data Balance Sheet'!B$56*100)</f>
        <v/>
      </c>
      <c r="C29" s="36" t="str">
        <f>IF('Data Balance Sheet'!C$56=0,"",'Data Balance Sheet'!C30/'Data Balance Sheet'!C$56*100)</f>
        <v/>
      </c>
      <c r="D29" s="36" t="str">
        <f>IF('Data Balance Sheet'!D$56=0,"",'Data Balance Sheet'!D30/'Data Balance Sheet'!D$56*100)</f>
        <v/>
      </c>
      <c r="E29" s="36" t="str">
        <f>IF('Data Balance Sheet'!E$56=0,"",'Data Balance Sheet'!E30/'Data Balance Sheet'!E$56*100)</f>
        <v/>
      </c>
      <c r="F29" s="36" t="str">
        <f>IF('Data Balance Sheet'!F$56=0,"",'Data Balance Sheet'!F30/'Data Balance Sheet'!F$56*100)</f>
        <v/>
      </c>
      <c r="G29" s="36" t="str">
        <f>IF('Data Balance Sheet'!G$56=0,"",'Data Balance Sheet'!G30/'Data Balance Sheet'!G$56*100)</f>
        <v/>
      </c>
      <c r="H29" s="36" t="str">
        <f>IF('Data Balance Sheet'!H$56=0,"",'Data Balance Sheet'!H30/'Data Balance Sheet'!H$56*100)</f>
        <v/>
      </c>
    </row>
    <row r="30" spans="1:8" x14ac:dyDescent="0.25">
      <c r="A30" s="5" t="str">
        <f>'Data Balance Sheet'!A31</f>
        <v>Current Maturities of Long-term Debt</v>
      </c>
      <c r="B30" s="36" t="str">
        <f>IF('Data Balance Sheet'!B$56=0,"",'Data Balance Sheet'!B31/'Data Balance Sheet'!B$56*100)</f>
        <v/>
      </c>
      <c r="C30" s="36" t="str">
        <f>IF('Data Balance Sheet'!C$56=0,"",'Data Balance Sheet'!C31/'Data Balance Sheet'!C$56*100)</f>
        <v/>
      </c>
      <c r="D30" s="36" t="str">
        <f>IF('Data Balance Sheet'!D$56=0,"",'Data Balance Sheet'!D31/'Data Balance Sheet'!D$56*100)</f>
        <v/>
      </c>
      <c r="E30" s="36" t="str">
        <f>IF('Data Balance Sheet'!E$56=0,"",'Data Balance Sheet'!E31/'Data Balance Sheet'!E$56*100)</f>
        <v/>
      </c>
      <c r="F30" s="36" t="str">
        <f>IF('Data Balance Sheet'!F$56=0,"",'Data Balance Sheet'!F31/'Data Balance Sheet'!F$56*100)</f>
        <v/>
      </c>
      <c r="G30" s="36" t="str">
        <f>IF('Data Balance Sheet'!G$56=0,"",'Data Balance Sheet'!G31/'Data Balance Sheet'!G$56*100)</f>
        <v/>
      </c>
      <c r="H30" s="36" t="str">
        <f>IF('Data Balance Sheet'!H$56=0,"",'Data Balance Sheet'!H31/'Data Balance Sheet'!H$56*100)</f>
        <v/>
      </c>
    </row>
    <row r="31" spans="1:8" x14ac:dyDescent="0.25">
      <c r="A31" s="5" t="str">
        <f>'Data Balance Sheet'!A32</f>
        <v>Accrued Income Taxes</v>
      </c>
      <c r="B31" s="36" t="str">
        <f>IF('Data Balance Sheet'!B$56=0,"",'Data Balance Sheet'!B32/'Data Balance Sheet'!B$56*100)</f>
        <v/>
      </c>
      <c r="C31" s="36" t="str">
        <f>IF('Data Balance Sheet'!C$56=0,"",'Data Balance Sheet'!C32/'Data Balance Sheet'!C$56*100)</f>
        <v/>
      </c>
      <c r="D31" s="36" t="str">
        <f>IF('Data Balance Sheet'!D$56=0,"",'Data Balance Sheet'!D32/'Data Balance Sheet'!D$56*100)</f>
        <v/>
      </c>
      <c r="E31" s="36" t="str">
        <f>IF('Data Balance Sheet'!E$56=0,"",'Data Balance Sheet'!E32/'Data Balance Sheet'!E$56*100)</f>
        <v/>
      </c>
      <c r="F31" s="36" t="str">
        <f>IF('Data Balance Sheet'!F$56=0,"",'Data Balance Sheet'!F32/'Data Balance Sheet'!F$56*100)</f>
        <v/>
      </c>
      <c r="G31" s="36" t="str">
        <f>IF('Data Balance Sheet'!G$56=0,"",'Data Balance Sheet'!G32/'Data Balance Sheet'!G$56*100)</f>
        <v/>
      </c>
      <c r="H31" s="36" t="str">
        <f>IF('Data Balance Sheet'!H$56=0,"",'Data Balance Sheet'!H32/'Data Balance Sheet'!H$56*100)</f>
        <v/>
      </c>
    </row>
    <row r="32" spans="1:8" x14ac:dyDescent="0.25">
      <c r="A32" s="5" t="str">
        <f>'Data Balance Sheet'!A33</f>
        <v>Other Current Liabilities</v>
      </c>
      <c r="B32" s="36" t="str">
        <f>IF('Data Balance Sheet'!B$56=0,"",'Data Balance Sheet'!B33/'Data Balance Sheet'!B$56*100)</f>
        <v/>
      </c>
      <c r="C32" s="36" t="str">
        <f>IF('Data Balance Sheet'!C$56=0,"",'Data Balance Sheet'!C33/'Data Balance Sheet'!C$56*100)</f>
        <v/>
      </c>
      <c r="D32" s="36" t="str">
        <f>IF('Data Balance Sheet'!D$56=0,"",'Data Balance Sheet'!D33/'Data Balance Sheet'!D$56*100)</f>
        <v/>
      </c>
      <c r="E32" s="36" t="str">
        <f>IF('Data Balance Sheet'!E$56=0,"",'Data Balance Sheet'!E33/'Data Balance Sheet'!E$56*100)</f>
        <v/>
      </c>
      <c r="F32" s="36" t="str">
        <f>IF('Data Balance Sheet'!F$56=0,"",'Data Balance Sheet'!F33/'Data Balance Sheet'!F$56*100)</f>
        <v/>
      </c>
      <c r="G32" s="36" t="str">
        <f>IF('Data Balance Sheet'!G$56=0,"",'Data Balance Sheet'!G33/'Data Balance Sheet'!G$56*100)</f>
        <v/>
      </c>
      <c r="H32" s="36" t="str">
        <f>IF('Data Balance Sheet'!H$56=0,"",'Data Balance Sheet'!H33/'Data Balance Sheet'!H$56*100)</f>
        <v/>
      </c>
    </row>
    <row r="33" spans="1:8" x14ac:dyDescent="0.25">
      <c r="A33" s="5" t="str">
        <f>'Data Balance Sheet'!A34</f>
        <v>Other Current Liabilities</v>
      </c>
      <c r="B33" s="36" t="str">
        <f>IF('Data Balance Sheet'!B$56=0,"",'Data Balance Sheet'!B34/'Data Balance Sheet'!B$56*100)</f>
        <v/>
      </c>
      <c r="C33" s="36" t="str">
        <f>IF('Data Balance Sheet'!C$56=0,"",'Data Balance Sheet'!C34/'Data Balance Sheet'!C$56*100)</f>
        <v/>
      </c>
      <c r="D33" s="36" t="str">
        <f>IF('Data Balance Sheet'!D$56=0,"",'Data Balance Sheet'!D34/'Data Balance Sheet'!D$56*100)</f>
        <v/>
      </c>
      <c r="E33" s="36" t="str">
        <f>IF('Data Balance Sheet'!E$56=0,"",'Data Balance Sheet'!E34/'Data Balance Sheet'!E$56*100)</f>
        <v/>
      </c>
      <c r="F33" s="36" t="str">
        <f>IF('Data Balance Sheet'!F$56=0,"",'Data Balance Sheet'!F34/'Data Balance Sheet'!F$56*100)</f>
        <v/>
      </c>
      <c r="G33" s="36" t="str">
        <f>IF('Data Balance Sheet'!G$56=0,"",'Data Balance Sheet'!G34/'Data Balance Sheet'!G$56*100)</f>
        <v/>
      </c>
      <c r="H33" s="36" t="str">
        <f>IF('Data Balance Sheet'!H$56=0,"",'Data Balance Sheet'!H34/'Data Balance Sheet'!H$56*100)</f>
        <v/>
      </c>
    </row>
    <row r="34" spans="1:8" x14ac:dyDescent="0.25">
      <c r="A34" s="5" t="str">
        <f>'Data Balance Sheet'!A35</f>
        <v>Other Current Liabilities</v>
      </c>
      <c r="B34" s="36" t="str">
        <f>IF('Data Balance Sheet'!B$56=0,"",'Data Balance Sheet'!B35/'Data Balance Sheet'!B$56*100)</f>
        <v/>
      </c>
      <c r="C34" s="36" t="str">
        <f>IF('Data Balance Sheet'!C$56=0,"",'Data Balance Sheet'!C35/'Data Balance Sheet'!C$56*100)</f>
        <v/>
      </c>
      <c r="D34" s="36" t="str">
        <f>IF('Data Balance Sheet'!D$56=0,"",'Data Balance Sheet'!D35/'Data Balance Sheet'!D$56*100)</f>
        <v/>
      </c>
      <c r="E34" s="36" t="str">
        <f>IF('Data Balance Sheet'!E$56=0,"",'Data Balance Sheet'!E35/'Data Balance Sheet'!E$56*100)</f>
        <v/>
      </c>
      <c r="F34" s="36" t="str">
        <f>IF('Data Balance Sheet'!F$56=0,"",'Data Balance Sheet'!F35/'Data Balance Sheet'!F$56*100)</f>
        <v/>
      </c>
      <c r="G34" s="36" t="str">
        <f>IF('Data Balance Sheet'!G$56=0,"",'Data Balance Sheet'!G35/'Data Balance Sheet'!G$56*100)</f>
        <v/>
      </c>
      <c r="H34" s="36" t="str">
        <f>IF('Data Balance Sheet'!H$56=0,"",'Data Balance Sheet'!H35/'Data Balance Sheet'!H$56*100)</f>
        <v/>
      </c>
    </row>
    <row r="35" spans="1:8" x14ac:dyDescent="0.25">
      <c r="A35" s="5" t="str">
        <f>'Data Balance Sheet'!A36</f>
        <v>Other Current Liabilities</v>
      </c>
      <c r="B35" s="36" t="str">
        <f>IF('Data Balance Sheet'!B$56=0,"",'Data Balance Sheet'!B36/'Data Balance Sheet'!B$56*100)</f>
        <v/>
      </c>
      <c r="C35" s="36" t="str">
        <f>IF('Data Balance Sheet'!C$56=0,"",'Data Balance Sheet'!C36/'Data Balance Sheet'!C$56*100)</f>
        <v/>
      </c>
      <c r="D35" s="36" t="str">
        <f>IF('Data Balance Sheet'!D$56=0,"",'Data Balance Sheet'!D36/'Data Balance Sheet'!D$56*100)</f>
        <v/>
      </c>
      <c r="E35" s="36" t="str">
        <f>IF('Data Balance Sheet'!E$56=0,"",'Data Balance Sheet'!E36/'Data Balance Sheet'!E$56*100)</f>
        <v/>
      </c>
      <c r="F35" s="36" t="str">
        <f>IF('Data Balance Sheet'!F$56=0,"",'Data Balance Sheet'!F36/'Data Balance Sheet'!F$56*100)</f>
        <v/>
      </c>
      <c r="G35" s="36" t="str">
        <f>IF('Data Balance Sheet'!G$56=0,"",'Data Balance Sheet'!G36/'Data Balance Sheet'!G$56*100)</f>
        <v/>
      </c>
      <c r="H35" s="36" t="str">
        <f>IF('Data Balance Sheet'!H$56=0,"",'Data Balance Sheet'!H36/'Data Balance Sheet'!H$56*100)</f>
        <v/>
      </c>
    </row>
    <row r="36" spans="1:8" x14ac:dyDescent="0.25">
      <c r="A36" s="5" t="str">
        <f>'Data Balance Sheet'!A37</f>
        <v>Other Current Liabilities</v>
      </c>
      <c r="B36" s="36" t="str">
        <f>IF('Data Balance Sheet'!B$56=0,"",'Data Balance Sheet'!B37/'Data Balance Sheet'!B$56*100)</f>
        <v/>
      </c>
      <c r="C36" s="36" t="str">
        <f>IF('Data Balance Sheet'!C$56=0,"",'Data Balance Sheet'!C37/'Data Balance Sheet'!C$56*100)</f>
        <v/>
      </c>
      <c r="D36" s="36" t="str">
        <f>IF('Data Balance Sheet'!D$56=0,"",'Data Balance Sheet'!D37/'Data Balance Sheet'!D$56*100)</f>
        <v/>
      </c>
      <c r="E36" s="36" t="str">
        <f>IF('Data Balance Sheet'!E$56=0,"",'Data Balance Sheet'!E37/'Data Balance Sheet'!E$56*100)</f>
        <v/>
      </c>
      <c r="F36" s="36" t="str">
        <f>IF('Data Balance Sheet'!F$56=0,"",'Data Balance Sheet'!F37/'Data Balance Sheet'!F$56*100)</f>
        <v/>
      </c>
      <c r="G36" s="36" t="str">
        <f>IF('Data Balance Sheet'!G$56=0,"",'Data Balance Sheet'!G37/'Data Balance Sheet'!G$56*100)</f>
        <v/>
      </c>
      <c r="H36" s="36" t="str">
        <f>IF('Data Balance Sheet'!H$56=0,"",'Data Balance Sheet'!H37/'Data Balance Sheet'!H$56*100)</f>
        <v/>
      </c>
    </row>
    <row r="37" spans="1:8" x14ac:dyDescent="0.25">
      <c r="A37" s="1" t="str">
        <f>'Data Balance Sheet'!A38</f>
        <v>Total Current Liabilities</v>
      </c>
      <c r="B37" s="59" t="str">
        <f>IF('Data Balance Sheet'!B$56=0,"",'Data Balance Sheet'!B38/'Data Balance Sheet'!B$56*100)</f>
        <v/>
      </c>
      <c r="C37" s="59" t="str">
        <f>IF('Data Balance Sheet'!C$56=0,"",'Data Balance Sheet'!C38/'Data Balance Sheet'!C$56*100)</f>
        <v/>
      </c>
      <c r="D37" s="59" t="str">
        <f>IF('Data Balance Sheet'!D$56=0,"",'Data Balance Sheet'!D38/'Data Balance Sheet'!D$56*100)</f>
        <v/>
      </c>
      <c r="E37" s="59" t="str">
        <f>IF('Data Balance Sheet'!E$56=0,"",'Data Balance Sheet'!E38/'Data Balance Sheet'!E$56*100)</f>
        <v/>
      </c>
      <c r="F37" s="59" t="str">
        <f>IF('Data Balance Sheet'!F$56=0,"",'Data Balance Sheet'!F38/'Data Balance Sheet'!F$56*100)</f>
        <v/>
      </c>
      <c r="G37" s="59" t="str">
        <f>IF('Data Balance Sheet'!G$56=0,"",'Data Balance Sheet'!G38/'Data Balance Sheet'!G$56*100)</f>
        <v/>
      </c>
      <c r="H37" s="59" t="str">
        <f>IF('Data Balance Sheet'!H$56=0,"",'Data Balance Sheet'!H38/'Data Balance Sheet'!H$56*100)</f>
        <v/>
      </c>
    </row>
    <row r="38" spans="1:8" x14ac:dyDescent="0.25">
      <c r="A38" s="5" t="str">
        <f>'Data Balance Sheet'!A39</f>
        <v>Non-current Long Term Debt</v>
      </c>
      <c r="B38" s="36" t="str">
        <f>IF('Data Balance Sheet'!B$56=0,"",'Data Balance Sheet'!B39/'Data Balance Sheet'!B$56*100)</f>
        <v/>
      </c>
      <c r="C38" s="36" t="str">
        <f>IF('Data Balance Sheet'!C$56=0,"",'Data Balance Sheet'!C39/'Data Balance Sheet'!C$56*100)</f>
        <v/>
      </c>
      <c r="D38" s="36" t="str">
        <f>IF('Data Balance Sheet'!D$56=0,"",'Data Balance Sheet'!D39/'Data Balance Sheet'!D$56*100)</f>
        <v/>
      </c>
      <c r="E38" s="36" t="str">
        <f>IF('Data Balance Sheet'!E$56=0,"",'Data Balance Sheet'!E39/'Data Balance Sheet'!E$56*100)</f>
        <v/>
      </c>
      <c r="F38" s="36" t="str">
        <f>IF('Data Balance Sheet'!F$56=0,"",'Data Balance Sheet'!F39/'Data Balance Sheet'!F$56*100)</f>
        <v/>
      </c>
      <c r="G38" s="36" t="str">
        <f>IF('Data Balance Sheet'!G$56=0,"",'Data Balance Sheet'!G39/'Data Balance Sheet'!G$56*100)</f>
        <v/>
      </c>
      <c r="H38" s="36" t="str">
        <f>IF('Data Balance Sheet'!H$56=0,"",'Data Balance Sheet'!H39/'Data Balance Sheet'!H$56*100)</f>
        <v/>
      </c>
    </row>
    <row r="39" spans="1:8" x14ac:dyDescent="0.25">
      <c r="A39" s="5" t="str">
        <f>'Data Balance Sheet'!A40</f>
        <v>Deferred Income Taxes</v>
      </c>
      <c r="B39" s="36" t="str">
        <f>IF('Data Balance Sheet'!B$56=0,"",'Data Balance Sheet'!B40/'Data Balance Sheet'!B$56*100)</f>
        <v/>
      </c>
      <c r="C39" s="36" t="str">
        <f>IF('Data Balance Sheet'!C$56=0,"",'Data Balance Sheet'!C40/'Data Balance Sheet'!C$56*100)</f>
        <v/>
      </c>
      <c r="D39" s="36" t="str">
        <f>IF('Data Balance Sheet'!D$56=0,"",'Data Balance Sheet'!D40/'Data Balance Sheet'!D$56*100)</f>
        <v/>
      </c>
      <c r="E39" s="36" t="str">
        <f>IF('Data Balance Sheet'!E$56=0,"",'Data Balance Sheet'!E40/'Data Balance Sheet'!E$56*100)</f>
        <v/>
      </c>
      <c r="F39" s="36" t="str">
        <f>IF('Data Balance Sheet'!F$56=0,"",'Data Balance Sheet'!F40/'Data Balance Sheet'!F$56*100)</f>
        <v/>
      </c>
      <c r="G39" s="36" t="str">
        <f>IF('Data Balance Sheet'!G$56=0,"",'Data Balance Sheet'!G40/'Data Balance Sheet'!G$56*100)</f>
        <v/>
      </c>
      <c r="H39" s="36" t="str">
        <f>IF('Data Balance Sheet'!H$56=0,"",'Data Balance Sheet'!H40/'Data Balance Sheet'!H$56*100)</f>
        <v/>
      </c>
    </row>
    <row r="40" spans="1:8" x14ac:dyDescent="0.25">
      <c r="A40" s="5" t="str">
        <f>'Data Balance Sheet'!A41</f>
        <v>Other Non-Current Liabilities</v>
      </c>
      <c r="B40" s="36" t="str">
        <f>IF('Data Balance Sheet'!B$56=0,"",'Data Balance Sheet'!B41/'Data Balance Sheet'!B$56*100)</f>
        <v/>
      </c>
      <c r="C40" s="36" t="str">
        <f>IF('Data Balance Sheet'!C$56=0,"",'Data Balance Sheet'!C41/'Data Balance Sheet'!C$56*100)</f>
        <v/>
      </c>
      <c r="D40" s="36" t="str">
        <f>IF('Data Balance Sheet'!D$56=0,"",'Data Balance Sheet'!D41/'Data Balance Sheet'!D$56*100)</f>
        <v/>
      </c>
      <c r="E40" s="36" t="str">
        <f>IF('Data Balance Sheet'!E$56=0,"",'Data Balance Sheet'!E41/'Data Balance Sheet'!E$56*100)</f>
        <v/>
      </c>
      <c r="F40" s="36" t="str">
        <f>IF('Data Balance Sheet'!F$56=0,"",'Data Balance Sheet'!F41/'Data Balance Sheet'!F$56*100)</f>
        <v/>
      </c>
      <c r="G40" s="36" t="str">
        <f>IF('Data Balance Sheet'!G$56=0,"",'Data Balance Sheet'!G41/'Data Balance Sheet'!G$56*100)</f>
        <v/>
      </c>
      <c r="H40" s="36" t="str">
        <f>IF('Data Balance Sheet'!H$56=0,"",'Data Balance Sheet'!H41/'Data Balance Sheet'!H$56*100)</f>
        <v/>
      </c>
    </row>
    <row r="41" spans="1:8" x14ac:dyDescent="0.25">
      <c r="A41" s="5" t="str">
        <f>'Data Balance Sheet'!A42</f>
        <v>Other Non-Current Liabilities</v>
      </c>
      <c r="B41" s="36" t="str">
        <f>IF('Data Balance Sheet'!B$56=0,"",'Data Balance Sheet'!B42/'Data Balance Sheet'!B$56*100)</f>
        <v/>
      </c>
      <c r="C41" s="36" t="str">
        <f>IF('Data Balance Sheet'!C$56=0,"",'Data Balance Sheet'!C42/'Data Balance Sheet'!C$56*100)</f>
        <v/>
      </c>
      <c r="D41" s="36" t="str">
        <f>IF('Data Balance Sheet'!D$56=0,"",'Data Balance Sheet'!D42/'Data Balance Sheet'!D$56*100)</f>
        <v/>
      </c>
      <c r="E41" s="36" t="str">
        <f>IF('Data Balance Sheet'!E$56=0,"",'Data Balance Sheet'!E42/'Data Balance Sheet'!E$56*100)</f>
        <v/>
      </c>
      <c r="F41" s="36" t="str">
        <f>IF('Data Balance Sheet'!F$56=0,"",'Data Balance Sheet'!F42/'Data Balance Sheet'!F$56*100)</f>
        <v/>
      </c>
      <c r="G41" s="36" t="str">
        <f>IF('Data Balance Sheet'!G$56=0,"",'Data Balance Sheet'!G42/'Data Balance Sheet'!G$56*100)</f>
        <v/>
      </c>
      <c r="H41" s="36" t="str">
        <f>IF('Data Balance Sheet'!H$56=0,"",'Data Balance Sheet'!H42/'Data Balance Sheet'!H$56*100)</f>
        <v/>
      </c>
    </row>
    <row r="42" spans="1:8" x14ac:dyDescent="0.25">
      <c r="A42" s="5" t="str">
        <f>'Data Balance Sheet'!A43</f>
        <v>Other Non-Current Liabilities</v>
      </c>
      <c r="B42" s="36" t="str">
        <f>IF('Data Balance Sheet'!B$56=0,"",'Data Balance Sheet'!B43/'Data Balance Sheet'!B$56*100)</f>
        <v/>
      </c>
      <c r="C42" s="36" t="str">
        <f>IF('Data Balance Sheet'!C$56=0,"",'Data Balance Sheet'!C43/'Data Balance Sheet'!C$56*100)</f>
        <v/>
      </c>
      <c r="D42" s="36" t="str">
        <f>IF('Data Balance Sheet'!D$56=0,"",'Data Balance Sheet'!D43/'Data Balance Sheet'!D$56*100)</f>
        <v/>
      </c>
      <c r="E42" s="36" t="str">
        <f>IF('Data Balance Sheet'!E$56=0,"",'Data Balance Sheet'!E43/'Data Balance Sheet'!E$56*100)</f>
        <v/>
      </c>
      <c r="F42" s="36" t="str">
        <f>IF('Data Balance Sheet'!F$56=0,"",'Data Balance Sheet'!F43/'Data Balance Sheet'!F$56*100)</f>
        <v/>
      </c>
      <c r="G42" s="36" t="str">
        <f>IF('Data Balance Sheet'!G$56=0,"",'Data Balance Sheet'!G43/'Data Balance Sheet'!G$56*100)</f>
        <v/>
      </c>
      <c r="H42" s="36" t="str">
        <f>IF('Data Balance Sheet'!H$56=0,"",'Data Balance Sheet'!H43/'Data Balance Sheet'!H$56*100)</f>
        <v/>
      </c>
    </row>
    <row r="43" spans="1:8" x14ac:dyDescent="0.25">
      <c r="A43" s="1" t="str">
        <f>'Data Balance Sheet'!A44</f>
        <v xml:space="preserve">Total Non-Current Liabilities </v>
      </c>
      <c r="B43" s="59" t="str">
        <f>IF('Data Balance Sheet'!B$56=0,"",'Data Balance Sheet'!B44/'Data Balance Sheet'!B$56*100)</f>
        <v/>
      </c>
      <c r="C43" s="59" t="str">
        <f>IF('Data Balance Sheet'!C$56=0,"",'Data Balance Sheet'!C44/'Data Balance Sheet'!C$56*100)</f>
        <v/>
      </c>
      <c r="D43" s="59" t="str">
        <f>IF('Data Balance Sheet'!D$56=0,"",'Data Balance Sheet'!D44/'Data Balance Sheet'!D$56*100)</f>
        <v/>
      </c>
      <c r="E43" s="59" t="str">
        <f>IF('Data Balance Sheet'!E$56=0,"",'Data Balance Sheet'!E44/'Data Balance Sheet'!E$56*100)</f>
        <v/>
      </c>
      <c r="F43" s="59" t="str">
        <f>IF('Data Balance Sheet'!F$56=0,"",'Data Balance Sheet'!F44/'Data Balance Sheet'!F$56*100)</f>
        <v/>
      </c>
      <c r="G43" s="59" t="str">
        <f>IF('Data Balance Sheet'!G$56=0,"",'Data Balance Sheet'!G44/'Data Balance Sheet'!G$56*100)</f>
        <v/>
      </c>
      <c r="H43" s="59" t="str">
        <f>IF('Data Balance Sheet'!H$56=0,"",'Data Balance Sheet'!H44/'Data Balance Sheet'!H$56*100)</f>
        <v/>
      </c>
    </row>
    <row r="44" spans="1:8" x14ac:dyDescent="0.25">
      <c r="A44" s="1" t="str">
        <f>'Data Balance Sheet'!A45</f>
        <v>Total Liabilities</v>
      </c>
      <c r="B44" s="59" t="str">
        <f>IF('Data Balance Sheet'!B$56=0,"",'Data Balance Sheet'!B45/'Data Balance Sheet'!B$56*100)</f>
        <v/>
      </c>
      <c r="C44" s="59" t="str">
        <f>IF('Data Balance Sheet'!C$56=0,"",'Data Balance Sheet'!C45/'Data Balance Sheet'!C$56*100)</f>
        <v/>
      </c>
      <c r="D44" s="59" t="str">
        <f>IF('Data Balance Sheet'!D$56=0,"",'Data Balance Sheet'!D45/'Data Balance Sheet'!D$56*100)</f>
        <v/>
      </c>
      <c r="E44" s="59" t="str">
        <f>IF('Data Balance Sheet'!E$56=0,"",'Data Balance Sheet'!E45/'Data Balance Sheet'!E$56*100)</f>
        <v/>
      </c>
      <c r="F44" s="59" t="str">
        <f>IF('Data Balance Sheet'!F$56=0,"",'Data Balance Sheet'!F45/'Data Balance Sheet'!F$56*100)</f>
        <v/>
      </c>
      <c r="G44" s="59" t="str">
        <f>IF('Data Balance Sheet'!G$56=0,"",'Data Balance Sheet'!G45/'Data Balance Sheet'!G$56*100)</f>
        <v/>
      </c>
      <c r="H44" s="59" t="str">
        <f>IF('Data Balance Sheet'!H$56=0,"",'Data Balance Sheet'!H45/'Data Balance Sheet'!H$56*100)</f>
        <v/>
      </c>
    </row>
    <row r="45" spans="1:8" x14ac:dyDescent="0.25">
      <c r="A45" s="1" t="str">
        <f>'Data Balance Sheet'!A46</f>
        <v>Shareholders' Equity</v>
      </c>
      <c r="B45" s="60"/>
      <c r="C45" s="60"/>
      <c r="D45" s="60"/>
      <c r="E45" s="60"/>
      <c r="F45" s="60"/>
      <c r="G45" s="60"/>
      <c r="H45" s="60"/>
    </row>
    <row r="46" spans="1:8" x14ac:dyDescent="0.25">
      <c r="A46" s="5" t="str">
        <f>'Data Balance Sheet'!A47</f>
        <v>Common Shares</v>
      </c>
      <c r="B46" s="36" t="str">
        <f>IF('Data Balance Sheet'!B$56=0,"",'Data Balance Sheet'!B47/'Data Balance Sheet'!B$56*100)</f>
        <v/>
      </c>
      <c r="C46" s="36" t="str">
        <f>IF('Data Balance Sheet'!C$56=0,"",'Data Balance Sheet'!C47/'Data Balance Sheet'!C$56*100)</f>
        <v/>
      </c>
      <c r="D46" s="36" t="str">
        <f>IF('Data Balance Sheet'!D$56=0,"",'Data Balance Sheet'!D47/'Data Balance Sheet'!D$56*100)</f>
        <v/>
      </c>
      <c r="E46" s="36" t="str">
        <f>IF('Data Balance Sheet'!E$56=0,"",'Data Balance Sheet'!E47/'Data Balance Sheet'!E$56*100)</f>
        <v/>
      </c>
      <c r="F46" s="36" t="str">
        <f>IF('Data Balance Sheet'!F$56=0,"",'Data Balance Sheet'!F47/'Data Balance Sheet'!F$56*100)</f>
        <v/>
      </c>
      <c r="G46" s="36" t="str">
        <f>IF('Data Balance Sheet'!G$56=0,"",'Data Balance Sheet'!G47/'Data Balance Sheet'!G$56*100)</f>
        <v/>
      </c>
      <c r="H46" s="36" t="str">
        <f>IF('Data Balance Sheet'!H$56=0,"",'Data Balance Sheet'!H47/'Data Balance Sheet'!H$56*100)</f>
        <v/>
      </c>
    </row>
    <row r="47" spans="1:8" x14ac:dyDescent="0.25">
      <c r="A47" s="5" t="str">
        <f>'Data Balance Sheet'!A48</f>
        <v>Additional Paid In Capital</v>
      </c>
      <c r="B47" s="36" t="str">
        <f>IF('Data Balance Sheet'!B$56=0,"",'Data Balance Sheet'!B48/'Data Balance Sheet'!B$56*100)</f>
        <v/>
      </c>
      <c r="C47" s="36" t="str">
        <f>IF('Data Balance Sheet'!C$56=0,"",'Data Balance Sheet'!C48/'Data Balance Sheet'!C$56*100)</f>
        <v/>
      </c>
      <c r="D47" s="36" t="str">
        <f>IF('Data Balance Sheet'!D$56=0,"",'Data Balance Sheet'!D48/'Data Balance Sheet'!D$56*100)</f>
        <v/>
      </c>
      <c r="E47" s="36" t="str">
        <f>IF('Data Balance Sheet'!E$56=0,"",'Data Balance Sheet'!E48/'Data Balance Sheet'!E$56*100)</f>
        <v/>
      </c>
      <c r="F47" s="36" t="str">
        <f>IF('Data Balance Sheet'!F$56=0,"",'Data Balance Sheet'!F48/'Data Balance Sheet'!F$56*100)</f>
        <v/>
      </c>
      <c r="G47" s="36" t="str">
        <f>IF('Data Balance Sheet'!G$56=0,"",'Data Balance Sheet'!G48/'Data Balance Sheet'!G$56*100)</f>
        <v/>
      </c>
      <c r="H47" s="36" t="str">
        <f>IF('Data Balance Sheet'!H$56=0,"",'Data Balance Sheet'!H48/'Data Balance Sheet'!H$56*100)</f>
        <v/>
      </c>
    </row>
    <row r="48" spans="1:8" x14ac:dyDescent="0.25">
      <c r="A48" s="5" t="str">
        <f>'Data Balance Sheet'!A49</f>
        <v>Preferred Shares</v>
      </c>
      <c r="B48" s="36" t="str">
        <f>IF('Data Balance Sheet'!B$56=0,"",'Data Balance Sheet'!B49/'Data Balance Sheet'!B$56*100)</f>
        <v/>
      </c>
      <c r="C48" s="36" t="str">
        <f>IF('Data Balance Sheet'!C$56=0,"",'Data Balance Sheet'!C49/'Data Balance Sheet'!C$56*100)</f>
        <v/>
      </c>
      <c r="D48" s="36" t="str">
        <f>IF('Data Balance Sheet'!D$56=0,"",'Data Balance Sheet'!D49/'Data Balance Sheet'!D$56*100)</f>
        <v/>
      </c>
      <c r="E48" s="36" t="str">
        <f>IF('Data Balance Sheet'!E$56=0,"",'Data Balance Sheet'!E49/'Data Balance Sheet'!E$56*100)</f>
        <v/>
      </c>
      <c r="F48" s="36" t="str">
        <f>IF('Data Balance Sheet'!F$56=0,"",'Data Balance Sheet'!F49/'Data Balance Sheet'!F$56*100)</f>
        <v/>
      </c>
      <c r="G48" s="36" t="str">
        <f>IF('Data Balance Sheet'!G$56=0,"",'Data Balance Sheet'!G49/'Data Balance Sheet'!G$56*100)</f>
        <v/>
      </c>
      <c r="H48" s="36" t="str">
        <f>IF('Data Balance Sheet'!H$56=0,"",'Data Balance Sheet'!H49/'Data Balance Sheet'!H$56*100)</f>
        <v/>
      </c>
    </row>
    <row r="49" spans="1:8" x14ac:dyDescent="0.25">
      <c r="A49" s="5" t="str">
        <f>'Data Balance Sheet'!A50</f>
        <v>Less: Treasury Stock</v>
      </c>
      <c r="B49" s="36" t="str">
        <f>IF('Data Balance Sheet'!B$56=0,"",'Data Balance Sheet'!B50/'Data Balance Sheet'!B$56*100)</f>
        <v/>
      </c>
      <c r="C49" s="36" t="str">
        <f>IF('Data Balance Sheet'!C$56=0,"",'Data Balance Sheet'!C50/'Data Balance Sheet'!C$56*100)</f>
        <v/>
      </c>
      <c r="D49" s="36" t="str">
        <f>IF('Data Balance Sheet'!D$56=0,"",'Data Balance Sheet'!D50/'Data Balance Sheet'!D$56*100)</f>
        <v/>
      </c>
      <c r="E49" s="36" t="str">
        <f>IF('Data Balance Sheet'!E$56=0,"",'Data Balance Sheet'!E50/'Data Balance Sheet'!E$56*100)</f>
        <v/>
      </c>
      <c r="F49" s="36" t="str">
        <f>IF('Data Balance Sheet'!F$56=0,"",'Data Balance Sheet'!F50/'Data Balance Sheet'!F$56*100)</f>
        <v/>
      </c>
      <c r="G49" s="36" t="str">
        <f>IF('Data Balance Sheet'!G$56=0,"",'Data Balance Sheet'!G50/'Data Balance Sheet'!G$56*100)</f>
        <v/>
      </c>
      <c r="H49" s="36" t="str">
        <f>IF('Data Balance Sheet'!H$56=0,"",'Data Balance Sheet'!H50/'Data Balance Sheet'!H$56*100)</f>
        <v/>
      </c>
    </row>
    <row r="50" spans="1:8" x14ac:dyDescent="0.25">
      <c r="A50" s="5" t="str">
        <f>'Data Balance Sheet'!A51</f>
        <v>Retained Earnings</v>
      </c>
      <c r="B50" s="36" t="str">
        <f>IF('Data Balance Sheet'!B$56=0,"",'Data Balance Sheet'!B51/'Data Balance Sheet'!B$56*100)</f>
        <v/>
      </c>
      <c r="C50" s="36" t="str">
        <f>IF('Data Balance Sheet'!C$56=0,"",'Data Balance Sheet'!C51/'Data Balance Sheet'!C$56*100)</f>
        <v/>
      </c>
      <c r="D50" s="36" t="str">
        <f>IF('Data Balance Sheet'!D$56=0,"",'Data Balance Sheet'!D51/'Data Balance Sheet'!D$56*100)</f>
        <v/>
      </c>
      <c r="E50" s="36" t="str">
        <f>IF('Data Balance Sheet'!E$56=0,"",'Data Balance Sheet'!E51/'Data Balance Sheet'!E$56*100)</f>
        <v/>
      </c>
      <c r="F50" s="36" t="str">
        <f>IF('Data Balance Sheet'!F$56=0,"",'Data Balance Sheet'!F51/'Data Balance Sheet'!F$56*100)</f>
        <v/>
      </c>
      <c r="G50" s="36" t="str">
        <f>IF('Data Balance Sheet'!G$56=0,"",'Data Balance Sheet'!G51/'Data Balance Sheet'!G$56*100)</f>
        <v/>
      </c>
      <c r="H50" s="36" t="str">
        <f>IF('Data Balance Sheet'!H$56=0,"",'Data Balance Sheet'!H51/'Data Balance Sheet'!H$56*100)</f>
        <v/>
      </c>
    </row>
    <row r="51" spans="1:8" x14ac:dyDescent="0.25">
      <c r="A51" s="5" t="str">
        <f>'Data Balance Sheet'!A52</f>
        <v>Accumulated Comprehensive Income</v>
      </c>
      <c r="B51" s="36" t="str">
        <f>IF('Data Balance Sheet'!B$56=0,"",'Data Balance Sheet'!B52/'Data Balance Sheet'!B$56*100)</f>
        <v/>
      </c>
      <c r="C51" s="36" t="str">
        <f>IF('Data Balance Sheet'!C$56=0,"",'Data Balance Sheet'!C52/'Data Balance Sheet'!C$56*100)</f>
        <v/>
      </c>
      <c r="D51" s="36" t="str">
        <f>IF('Data Balance Sheet'!D$56=0,"",'Data Balance Sheet'!D52/'Data Balance Sheet'!D$56*100)</f>
        <v/>
      </c>
      <c r="E51" s="36" t="str">
        <f>IF('Data Balance Sheet'!E$56=0,"",'Data Balance Sheet'!E52/'Data Balance Sheet'!E$56*100)</f>
        <v/>
      </c>
      <c r="F51" s="36" t="str">
        <f>IF('Data Balance Sheet'!F$56=0,"",'Data Balance Sheet'!F52/'Data Balance Sheet'!F$56*100)</f>
        <v/>
      </c>
      <c r="G51" s="36" t="str">
        <f>IF('Data Balance Sheet'!G$56=0,"",'Data Balance Sheet'!G52/'Data Balance Sheet'!G$56*100)</f>
        <v/>
      </c>
      <c r="H51" s="36" t="str">
        <f>IF('Data Balance Sheet'!H$56=0,"",'Data Balance Sheet'!H52/'Data Balance Sheet'!H$56*100)</f>
        <v/>
      </c>
    </row>
    <row r="52" spans="1:8" x14ac:dyDescent="0.25">
      <c r="A52" s="5" t="str">
        <f>'Data Balance Sheet'!A53</f>
        <v>Other Shareholders' Equity Items</v>
      </c>
      <c r="B52" s="36" t="str">
        <f>IF('Data Balance Sheet'!B$56=0,"",'Data Balance Sheet'!B53/'Data Balance Sheet'!B$56*100)</f>
        <v/>
      </c>
      <c r="C52" s="36" t="str">
        <f>IF('Data Balance Sheet'!C$56=0,"",'Data Balance Sheet'!C53/'Data Balance Sheet'!C$56*100)</f>
        <v/>
      </c>
      <c r="D52" s="36" t="str">
        <f>IF('Data Balance Sheet'!D$56=0,"",'Data Balance Sheet'!D53/'Data Balance Sheet'!D$56*100)</f>
        <v/>
      </c>
      <c r="E52" s="36" t="str">
        <f>IF('Data Balance Sheet'!E$56=0,"",'Data Balance Sheet'!E53/'Data Balance Sheet'!E$56*100)</f>
        <v/>
      </c>
      <c r="F52" s="36" t="str">
        <f>IF('Data Balance Sheet'!F$56=0,"",'Data Balance Sheet'!F53/'Data Balance Sheet'!F$56*100)</f>
        <v/>
      </c>
      <c r="G52" s="36" t="str">
        <f>IF('Data Balance Sheet'!G$56=0,"",'Data Balance Sheet'!G53/'Data Balance Sheet'!G$56*100)</f>
        <v/>
      </c>
      <c r="H52" s="36" t="str">
        <f>IF('Data Balance Sheet'!H$56=0,"",'Data Balance Sheet'!H53/'Data Balance Sheet'!H$56*100)</f>
        <v/>
      </c>
    </row>
    <row r="53" spans="1:8" x14ac:dyDescent="0.25">
      <c r="A53" s="5" t="str">
        <f>'Data Balance Sheet'!A54</f>
        <v>Other Shareholders' Equity Items</v>
      </c>
      <c r="B53" s="36" t="str">
        <f>IF('Data Balance Sheet'!B$56=0,"",'Data Balance Sheet'!B54/'Data Balance Sheet'!B$56*100)</f>
        <v/>
      </c>
      <c r="C53" s="36" t="str">
        <f>IF('Data Balance Sheet'!C$56=0,"",'Data Balance Sheet'!C54/'Data Balance Sheet'!C$56*100)</f>
        <v/>
      </c>
      <c r="D53" s="36" t="str">
        <f>IF('Data Balance Sheet'!D$56=0,"",'Data Balance Sheet'!D54/'Data Balance Sheet'!D$56*100)</f>
        <v/>
      </c>
      <c r="E53" s="36" t="str">
        <f>IF('Data Balance Sheet'!E$56=0,"",'Data Balance Sheet'!E54/'Data Balance Sheet'!E$56*100)</f>
        <v/>
      </c>
      <c r="F53" s="36" t="str">
        <f>IF('Data Balance Sheet'!F$56=0,"",'Data Balance Sheet'!F54/'Data Balance Sheet'!F$56*100)</f>
        <v/>
      </c>
      <c r="G53" s="36" t="str">
        <f>IF('Data Balance Sheet'!G$56=0,"",'Data Balance Sheet'!G54/'Data Balance Sheet'!G$56*100)</f>
        <v/>
      </c>
      <c r="H53" s="36" t="str">
        <f>IF('Data Balance Sheet'!H$56=0,"",'Data Balance Sheet'!H54/'Data Balance Sheet'!H$56*100)</f>
        <v/>
      </c>
    </row>
    <row r="54" spans="1:8" x14ac:dyDescent="0.25">
      <c r="A54" s="1" t="str">
        <f>'Data Balance Sheet'!A55</f>
        <v>Total Shareholders' Equity</v>
      </c>
      <c r="B54" s="59" t="str">
        <f>IF('Data Balance Sheet'!B$56=0,"",'Data Balance Sheet'!B55/'Data Balance Sheet'!B$56*100)</f>
        <v/>
      </c>
      <c r="C54" s="59" t="str">
        <f>IF('Data Balance Sheet'!C$56=0,"",'Data Balance Sheet'!C55/'Data Balance Sheet'!C$56*100)</f>
        <v/>
      </c>
      <c r="D54" s="59" t="str">
        <f>IF('Data Balance Sheet'!D$56=0,"",'Data Balance Sheet'!D55/'Data Balance Sheet'!D$56*100)</f>
        <v/>
      </c>
      <c r="E54" s="59" t="str">
        <f>IF('Data Balance Sheet'!E$56=0,"",'Data Balance Sheet'!E55/'Data Balance Sheet'!E$56*100)</f>
        <v/>
      </c>
      <c r="F54" s="59" t="str">
        <f>IF('Data Balance Sheet'!F$56=0,"",'Data Balance Sheet'!F55/'Data Balance Sheet'!F$56*100)</f>
        <v/>
      </c>
      <c r="G54" s="59" t="str">
        <f>IF('Data Balance Sheet'!G$56=0,"",'Data Balance Sheet'!G55/'Data Balance Sheet'!G$56*100)</f>
        <v/>
      </c>
      <c r="H54" s="59" t="str">
        <f>IF('Data Balance Sheet'!H$56=0,"",'Data Balance Sheet'!H55/'Data Balance Sheet'!H$56*100)</f>
        <v/>
      </c>
    </row>
    <row r="55" spans="1:8" x14ac:dyDescent="0.25">
      <c r="A55" s="1" t="str">
        <f>'Data Balance Sheet'!A56</f>
        <v>Total Liabilities and Equity</v>
      </c>
      <c r="B55" s="59" t="str">
        <f>IF('Data Balance Sheet'!B$56=0,"",'Data Balance Sheet'!B56/'Data Balance Sheet'!B$56*100)</f>
        <v/>
      </c>
      <c r="C55" s="59" t="str">
        <f>IF('Data Balance Sheet'!C$56=0,"",'Data Balance Sheet'!C56/'Data Balance Sheet'!C$56*100)</f>
        <v/>
      </c>
      <c r="D55" s="59" t="str">
        <f>IF('Data Balance Sheet'!D$56=0,"",'Data Balance Sheet'!D56/'Data Balance Sheet'!D$56*100)</f>
        <v/>
      </c>
      <c r="E55" s="59" t="str">
        <f>IF('Data Balance Sheet'!E$56=0,"",'Data Balance Sheet'!E56/'Data Balance Sheet'!E$56*100)</f>
        <v/>
      </c>
      <c r="F55" s="59" t="str">
        <f>IF('Data Balance Sheet'!F$56=0,"",'Data Balance Sheet'!F56/'Data Balance Sheet'!F$56*100)</f>
        <v/>
      </c>
      <c r="G55" s="59" t="str">
        <f>IF('Data Balance Sheet'!G$56=0,"",'Data Balance Sheet'!G56/'Data Balance Sheet'!G$56*100)</f>
        <v/>
      </c>
      <c r="H55" s="59" t="str">
        <f>IF('Data Balance Sheet'!H$56=0,"",'Data Balance Sheet'!H56/'Data Balance Sheet'!H$56*100)</f>
        <v/>
      </c>
    </row>
    <row r="56" spans="1:8" ht="15.6" x14ac:dyDescent="0.3">
      <c r="A56" s="3"/>
      <c r="B56" s="6"/>
      <c r="C56" s="6"/>
      <c r="D56" s="6"/>
      <c r="E56" s="6"/>
      <c r="F56" s="6"/>
    </row>
    <row r="57" spans="1:8" ht="21" x14ac:dyDescent="0.4">
      <c r="A57" s="28" t="s">
        <v>65</v>
      </c>
      <c r="B57" s="26"/>
      <c r="C57" s="29"/>
      <c r="D57" s="26"/>
      <c r="E57" s="26"/>
      <c r="F57" s="26"/>
      <c r="G57" s="26"/>
      <c r="H57" s="26"/>
    </row>
    <row r="58" spans="1:8" ht="15" customHeight="1" x14ac:dyDescent="0.4">
      <c r="A58" s="14"/>
      <c r="C58" s="9"/>
      <c r="E58" s="2"/>
    </row>
    <row r="59" spans="1:8" ht="15.6" x14ac:dyDescent="0.3">
      <c r="A59" s="3" t="str">
        <f>'Data Balance Sheet'!A6</f>
        <v>Balance Sheet</v>
      </c>
      <c r="B59" s="37">
        <f>B4</f>
        <v>0</v>
      </c>
      <c r="C59" s="37">
        <f t="shared" ref="C59:H59" si="0">B59-1</f>
        <v>-1</v>
      </c>
      <c r="D59" s="37">
        <f t="shared" si="0"/>
        <v>-2</v>
      </c>
      <c r="E59" s="37">
        <f t="shared" si="0"/>
        <v>-3</v>
      </c>
      <c r="F59" s="37">
        <f t="shared" si="0"/>
        <v>-4</v>
      </c>
      <c r="G59" s="37">
        <f t="shared" si="0"/>
        <v>-5</v>
      </c>
      <c r="H59" s="37">
        <f t="shared" si="0"/>
        <v>-6</v>
      </c>
    </row>
    <row r="60" spans="1:8" x14ac:dyDescent="0.25">
      <c r="A60" s="1" t="str">
        <f>'Data Balance Sheet'!A8</f>
        <v>Current Assets</v>
      </c>
    </row>
    <row r="61" spans="1:8" x14ac:dyDescent="0.25">
      <c r="A61" s="5" t="str">
        <f>'Data Balance Sheet'!A9</f>
        <v>Cash</v>
      </c>
      <c r="B61" s="35" t="e">
        <f ca="1">IF(INDIRECT(ADDRESS(9,Instructions!$H$7+1,1,TRUE,"Data Balance Sheet"))=0,"",'Data Balance Sheet'!B9/INDIRECT(ADDRESS(9,Instructions!$H$7+1,1,TRUE,"Data Balance Sheet"))*100)</f>
        <v>#VALUE!</v>
      </c>
      <c r="C61" s="35" t="e">
        <f ca="1">IF(INDIRECT(ADDRESS(9,Instructions!$H$7+1,1,TRUE,"Data Balance Sheet"))=0,"",'Data Balance Sheet'!C9/INDIRECT(ADDRESS(9,Instructions!$H$7+1,1,TRUE,"Data Balance Sheet"))*100)</f>
        <v>#VALUE!</v>
      </c>
      <c r="D61" s="35" t="e">
        <f ca="1">IF(INDIRECT(ADDRESS(9,Instructions!$H$7+1,1,TRUE,"Data Balance Sheet"))=0,"",'Data Balance Sheet'!D9/INDIRECT(ADDRESS(9,Instructions!$H$7+1,1,TRUE,"Data Balance Sheet"))*100)</f>
        <v>#VALUE!</v>
      </c>
      <c r="E61" s="35" t="e">
        <f ca="1">IF(INDIRECT(ADDRESS(9,Instructions!$H$7+1,1,TRUE,"Data Balance Sheet"))=0,"",'Data Balance Sheet'!E9/INDIRECT(ADDRESS(9,Instructions!$H$7+1,1,TRUE,"Data Balance Sheet"))*100)</f>
        <v>#VALUE!</v>
      </c>
      <c r="F61" s="35" t="e">
        <f ca="1">IF(INDIRECT(ADDRESS(9,Instructions!$H$7+1,1,TRUE,"Data Balance Sheet"))=0,"",'Data Balance Sheet'!F9/INDIRECT(ADDRESS(9,Instructions!$H$7+1,1,TRUE,"Data Balance Sheet"))*100)</f>
        <v>#VALUE!</v>
      </c>
      <c r="G61" s="35" t="e">
        <f ca="1">IF(INDIRECT(ADDRESS(9,Instructions!$H$7+1,1,TRUE,"Data Balance Sheet"))=0,"",'Data Balance Sheet'!G9/INDIRECT(ADDRESS(9,Instructions!$H$7+1,1,TRUE,"Data Balance Sheet"))*100)</f>
        <v>#VALUE!</v>
      </c>
      <c r="H61" s="35" t="e">
        <f ca="1">IF(INDIRECT(ADDRESS(9,Instructions!$H$7+1,1,TRUE,"Data Balance Sheet"))=0,"",'Data Balance Sheet'!H9/INDIRECT(ADDRESS(9,Instructions!$H$7+1,1,TRUE,"Data Balance Sheet"))*100)</f>
        <v>#VALUE!</v>
      </c>
    </row>
    <row r="62" spans="1:8" x14ac:dyDescent="0.25">
      <c r="A62" s="5" t="str">
        <f>'Data Balance Sheet'!A10</f>
        <v>Marketable Securities</v>
      </c>
      <c r="B62" s="35" t="e">
        <f ca="1">IF(INDIRECT(ADDRESS(10,Instructions!$H$7+1,1,TRUE,"Data Balance Sheet"))=0,"",'Data Balance Sheet'!B10/INDIRECT(ADDRESS(10,Instructions!$H$7+1,1,TRUE,"Data Balance Sheet"))*100)</f>
        <v>#VALUE!</v>
      </c>
      <c r="C62" s="42" t="e">
        <f ca="1">IF(INDIRECT(ADDRESS(10,Instructions!$H$7+1,1,TRUE,"Data Balance Sheet"))=0,"",'Data Balance Sheet'!C10/INDIRECT(ADDRESS(10,Instructions!$H$7+1,1,TRUE,"Data Balance Sheet"))*100)</f>
        <v>#VALUE!</v>
      </c>
      <c r="D62" s="42" t="e">
        <f ca="1">IF(INDIRECT(ADDRESS(10,Instructions!$H$7+1,1,TRUE,"Data Balance Sheet"))=0,"",'Data Balance Sheet'!D10/INDIRECT(ADDRESS(10,Instructions!$H$7+1,1,TRUE,"Data Balance Sheet"))*100)</f>
        <v>#VALUE!</v>
      </c>
      <c r="E62" s="42" t="e">
        <f ca="1">IF(INDIRECT(ADDRESS(10,Instructions!$H$7+1,1,TRUE,"Data Balance Sheet"))=0,"",'Data Balance Sheet'!E10/INDIRECT(ADDRESS(10,Instructions!$H$7+1,1,TRUE,"Data Balance Sheet"))*100)</f>
        <v>#VALUE!</v>
      </c>
      <c r="F62" s="42" t="e">
        <f ca="1">IF(INDIRECT(ADDRESS(10,Instructions!$H$7+1,1,TRUE,"Data Balance Sheet"))=0,"",'Data Balance Sheet'!F10/INDIRECT(ADDRESS(10,Instructions!$H$7+1,1,TRUE,"Data Balance Sheet"))*100)</f>
        <v>#VALUE!</v>
      </c>
      <c r="G62" s="42" t="e">
        <f ca="1">IF(INDIRECT(ADDRESS(10,Instructions!$H$7+1,1,TRUE,"Data Balance Sheet"))=0,"",'Data Balance Sheet'!G10/INDIRECT(ADDRESS(10,Instructions!$H$7+1,1,TRUE,"Data Balance Sheet"))*100)</f>
        <v>#VALUE!</v>
      </c>
      <c r="H62" s="42" t="e">
        <f ca="1">IF(INDIRECT(ADDRESS(10,Instructions!$H$7+1,1,TRUE,"Data Balance Sheet"))=0,"",'Data Balance Sheet'!H10/INDIRECT(ADDRESS(10,Instructions!$H$7+1,1,TRUE,"Data Balance Sheet"))*100)</f>
        <v>#VALUE!</v>
      </c>
    </row>
    <row r="63" spans="1:8" x14ac:dyDescent="0.25">
      <c r="A63" s="5" t="str">
        <f>'Data Balance Sheet'!A11</f>
        <v>Accounts Receivable</v>
      </c>
      <c r="B63" s="42" t="e">
        <f ca="1">IF(INDIRECT(ADDRESS(11,Instructions!$H$7+1,1,TRUE,"Data Balance Sheet"))=0,"",'Data Balance Sheet'!B11/INDIRECT(ADDRESS(11,Instructions!$H$7+1,1,TRUE,"Data Balance Sheet"))*100)</f>
        <v>#VALUE!</v>
      </c>
      <c r="C63" s="42" t="e">
        <f ca="1">IF(INDIRECT(ADDRESS(11,Instructions!$H$7+1,1,TRUE,"Data Balance Sheet"))=0,"",'Data Balance Sheet'!C11/INDIRECT(ADDRESS(11,Instructions!$H$7+1,1,TRUE,"Data Balance Sheet"))*100)</f>
        <v>#VALUE!</v>
      </c>
      <c r="D63" s="42" t="e">
        <f ca="1">IF(INDIRECT(ADDRESS(11,Instructions!$H$7+1,1,TRUE,"Data Balance Sheet"))=0,"",'Data Balance Sheet'!D11/INDIRECT(ADDRESS(11,Instructions!$H$7+1,1,TRUE,"Data Balance Sheet"))*100)</f>
        <v>#VALUE!</v>
      </c>
      <c r="E63" s="42" t="e">
        <f ca="1">IF(INDIRECT(ADDRESS(11,Instructions!$H$7+1,1,TRUE,"Data Balance Sheet"))=0,"",'Data Balance Sheet'!E11/INDIRECT(ADDRESS(11,Instructions!$H$7+1,1,TRUE,"Data Balance Sheet"))*100)</f>
        <v>#VALUE!</v>
      </c>
      <c r="F63" s="42" t="e">
        <f ca="1">IF(INDIRECT(ADDRESS(11,Instructions!$H$7+1,1,TRUE,"Data Balance Sheet"))=0,"",'Data Balance Sheet'!F11/INDIRECT(ADDRESS(11,Instructions!$H$7+1,1,TRUE,"Data Balance Sheet"))*100)</f>
        <v>#VALUE!</v>
      </c>
      <c r="G63" s="42" t="e">
        <f ca="1">IF(INDIRECT(ADDRESS(11,Instructions!$H$7+1,1,TRUE,"Data Balance Sheet"))=0,"",'Data Balance Sheet'!G11/INDIRECT(ADDRESS(11,Instructions!$H$7+1,1,TRUE,"Data Balance Sheet"))*100)</f>
        <v>#VALUE!</v>
      </c>
      <c r="H63" s="42" t="e">
        <f ca="1">IF(INDIRECT(ADDRESS(11,Instructions!$H$7+1,1,TRUE,"Data Balance Sheet"))=0,"",'Data Balance Sheet'!H11/INDIRECT(ADDRESS(11,Instructions!$H$7+1,1,TRUE,"Data Balance Sheet"))*100)</f>
        <v>#VALUE!</v>
      </c>
    </row>
    <row r="64" spans="1:8" x14ac:dyDescent="0.25">
      <c r="A64" s="5" t="str">
        <f>'Data Balance Sheet'!A12</f>
        <v>Inventories</v>
      </c>
      <c r="B64" s="42" t="e">
        <f ca="1">IF(INDIRECT(ADDRESS(12,Instructions!$H$7+1,1,TRUE,"Data Balance Sheet"))=0,"",'Data Balance Sheet'!B12/INDIRECT(ADDRESS(12,Instructions!$H$7+1,1,TRUE,"Data Balance Sheet"))*100)</f>
        <v>#VALUE!</v>
      </c>
      <c r="C64" s="42" t="e">
        <f ca="1">IF(INDIRECT(ADDRESS(12,Instructions!$H$7+1,1,TRUE,"Data Balance Sheet"))=0,"",'Data Balance Sheet'!C12/INDIRECT(ADDRESS(12,Instructions!$H$7+1,1,TRUE,"Data Balance Sheet"))*100)</f>
        <v>#VALUE!</v>
      </c>
      <c r="D64" s="42" t="e">
        <f ca="1">IF(INDIRECT(ADDRESS(12,Instructions!$H$7+1,1,TRUE,"Data Balance Sheet"))=0,"",'Data Balance Sheet'!D12/INDIRECT(ADDRESS(12,Instructions!$H$7+1,1,TRUE,"Data Balance Sheet"))*100)</f>
        <v>#VALUE!</v>
      </c>
      <c r="E64" s="42" t="e">
        <f ca="1">IF(INDIRECT(ADDRESS(12,Instructions!$H$7+1,1,TRUE,"Data Balance Sheet"))=0,"",'Data Balance Sheet'!E12/INDIRECT(ADDRESS(12,Instructions!$H$7+1,1,TRUE,"Data Balance Sheet"))*100)</f>
        <v>#VALUE!</v>
      </c>
      <c r="F64" s="42" t="e">
        <f ca="1">IF(INDIRECT(ADDRESS(12,Instructions!$H$7+1,1,TRUE,"Data Balance Sheet"))=0,"",'Data Balance Sheet'!F12/INDIRECT(ADDRESS(12,Instructions!$H$7+1,1,TRUE,"Data Balance Sheet"))*100)</f>
        <v>#VALUE!</v>
      </c>
      <c r="G64" s="42" t="e">
        <f ca="1">IF(INDIRECT(ADDRESS(12,Instructions!$H$7+1,1,TRUE,"Data Balance Sheet"))=0,"",'Data Balance Sheet'!G12/INDIRECT(ADDRESS(12,Instructions!$H$7+1,1,TRUE,"Data Balance Sheet"))*100)</f>
        <v>#VALUE!</v>
      </c>
      <c r="H64" s="42" t="e">
        <f ca="1">IF(INDIRECT(ADDRESS(12,Instructions!$H$7+1,1,TRUE,"Data Balance Sheet"))=0,"",'Data Balance Sheet'!H12/INDIRECT(ADDRESS(12,Instructions!$H$7+1,1,TRUE,"Data Balance Sheet"))*100)</f>
        <v>#VALUE!</v>
      </c>
    </row>
    <row r="65" spans="1:8" x14ac:dyDescent="0.25">
      <c r="A65" s="5" t="str">
        <f>'Data Balance Sheet'!A13</f>
        <v>Prepaid Expenses</v>
      </c>
      <c r="B65" s="42" t="e">
        <f ca="1">IF(INDIRECT(ADDRESS(13,Instructions!$H$7+1,1,TRUE,"Data Balance Sheet"))=0,"",'Data Balance Sheet'!B13/INDIRECT(ADDRESS(13,Instructions!$H$7+1,1,TRUE,"Data Balance Sheet"))*100)</f>
        <v>#VALUE!</v>
      </c>
      <c r="C65" s="42" t="e">
        <f ca="1">IF(INDIRECT(ADDRESS(13,Instructions!$H$7+1,1,TRUE,"Data Balance Sheet"))=0,"",'Data Balance Sheet'!C13/INDIRECT(ADDRESS(13,Instructions!$H$7+1,1,TRUE,"Data Balance Sheet"))*100)</f>
        <v>#VALUE!</v>
      </c>
      <c r="D65" s="42" t="e">
        <f ca="1">IF(INDIRECT(ADDRESS(13,Instructions!$H$7+1,1,TRUE,"Data Balance Sheet"))=0,"",'Data Balance Sheet'!D13/INDIRECT(ADDRESS(13,Instructions!$H$7+1,1,TRUE,"Data Balance Sheet"))*100)</f>
        <v>#VALUE!</v>
      </c>
      <c r="E65" s="42" t="e">
        <f ca="1">IF(INDIRECT(ADDRESS(13,Instructions!$H$7+1,1,TRUE,"Data Balance Sheet"))=0,"",'Data Balance Sheet'!E13/INDIRECT(ADDRESS(13,Instructions!$H$7+1,1,TRUE,"Data Balance Sheet"))*100)</f>
        <v>#VALUE!</v>
      </c>
      <c r="F65" s="42" t="e">
        <f ca="1">IF(INDIRECT(ADDRESS(13,Instructions!$H$7+1,1,TRUE,"Data Balance Sheet"))=0,"",'Data Balance Sheet'!F13/INDIRECT(ADDRESS(13,Instructions!$H$7+1,1,TRUE,"Data Balance Sheet"))*100)</f>
        <v>#VALUE!</v>
      </c>
      <c r="G65" s="42" t="e">
        <f ca="1">IF(INDIRECT(ADDRESS(13,Instructions!$H$7+1,1,TRUE,"Data Balance Sheet"))=0,"",'Data Balance Sheet'!G13/INDIRECT(ADDRESS(13,Instructions!$H$7+1,1,TRUE,"Data Balance Sheet"))*100)</f>
        <v>#VALUE!</v>
      </c>
      <c r="H65" s="42" t="e">
        <f ca="1">IF(INDIRECT(ADDRESS(13,Instructions!$H$7+1,1,TRUE,"Data Balance Sheet"))=0,"",'Data Balance Sheet'!H13/INDIRECT(ADDRESS(13,Instructions!$H$7+1,1,TRUE,"Data Balance Sheet"))*100)</f>
        <v>#VALUE!</v>
      </c>
    </row>
    <row r="66" spans="1:8" x14ac:dyDescent="0.25">
      <c r="A66" s="5" t="str">
        <f>'Data Balance Sheet'!A14</f>
        <v>Other Current Assets</v>
      </c>
      <c r="B66" s="42" t="e">
        <f ca="1">IF(INDIRECT(ADDRESS(14,Instructions!$H$7+1,1,TRUE,"Data Balance Sheet"))=0,"",'Data Balance Sheet'!B14/INDIRECT(ADDRESS(14,Instructions!$H$7+1,1,TRUE,"Data Balance Sheet"))*100)</f>
        <v>#VALUE!</v>
      </c>
      <c r="C66" s="42" t="e">
        <f ca="1">IF(INDIRECT(ADDRESS(14,Instructions!$H$7+1,1,TRUE,"Data Balance Sheet"))=0,"",'Data Balance Sheet'!C14/INDIRECT(ADDRESS(14,Instructions!$H$7+1,1,TRUE,"Data Balance Sheet"))*100)</f>
        <v>#VALUE!</v>
      </c>
      <c r="D66" s="42" t="e">
        <f ca="1">IF(INDIRECT(ADDRESS(14,Instructions!$H$7+1,1,TRUE,"Data Balance Sheet"))=0,"",'Data Balance Sheet'!D14/INDIRECT(ADDRESS(14,Instructions!$H$7+1,1,TRUE,"Data Balance Sheet"))*100)</f>
        <v>#VALUE!</v>
      </c>
      <c r="E66" s="42" t="e">
        <f ca="1">IF(INDIRECT(ADDRESS(14,Instructions!$H$7+1,1,TRUE,"Data Balance Sheet"))=0,"",'Data Balance Sheet'!E14/INDIRECT(ADDRESS(14,Instructions!$H$7+1,1,TRUE,"Data Balance Sheet"))*100)</f>
        <v>#VALUE!</v>
      </c>
      <c r="F66" s="42" t="e">
        <f ca="1">IF(INDIRECT(ADDRESS(14,Instructions!$H$7+1,1,TRUE,"Data Balance Sheet"))=0,"",'Data Balance Sheet'!F14/INDIRECT(ADDRESS(14,Instructions!$H$7+1,1,TRUE,"Data Balance Sheet"))*100)</f>
        <v>#VALUE!</v>
      </c>
      <c r="G66" s="42" t="e">
        <f ca="1">IF(INDIRECT(ADDRESS(14,Instructions!$H$7+1,1,TRUE,"Data Balance Sheet"))=0,"",'Data Balance Sheet'!G14/INDIRECT(ADDRESS(14,Instructions!$H$7+1,1,TRUE,"Data Balance Sheet"))*100)</f>
        <v>#VALUE!</v>
      </c>
      <c r="H66" s="42" t="e">
        <f ca="1">IF(INDIRECT(ADDRESS(14,Instructions!$H$7+1,1,TRUE,"Data Balance Sheet"))=0,"",'Data Balance Sheet'!H14/INDIRECT(ADDRESS(14,Instructions!$H$7+1,1,TRUE,"Data Balance Sheet"))*100)</f>
        <v>#VALUE!</v>
      </c>
    </row>
    <row r="67" spans="1:8" x14ac:dyDescent="0.25">
      <c r="A67" s="5" t="str">
        <f>'Data Balance Sheet'!A15</f>
        <v>Other Current Assets</v>
      </c>
      <c r="B67" s="42" t="e">
        <f ca="1">IF(INDIRECT(ADDRESS(15,Instructions!$H$7+1,1,TRUE,"Data Balance Sheet"))=0,"",'Data Balance Sheet'!B15/INDIRECT(ADDRESS(15,Instructions!$H$7+1,1,TRUE,"Data Balance Sheet"))*100)</f>
        <v>#VALUE!</v>
      </c>
      <c r="C67" s="42" t="e">
        <f ca="1">IF(INDIRECT(ADDRESS(15,Instructions!$H$7+1,1,TRUE,"Data Balance Sheet"))=0,"",'Data Balance Sheet'!C15/INDIRECT(ADDRESS(15,Instructions!$H$7+1,1,TRUE,"Data Balance Sheet"))*100)</f>
        <v>#VALUE!</v>
      </c>
      <c r="D67" s="42" t="e">
        <f ca="1">IF(INDIRECT(ADDRESS(15,Instructions!$H$7+1,1,TRUE,"Data Balance Sheet"))=0,"",'Data Balance Sheet'!D15/INDIRECT(ADDRESS(15,Instructions!$H$7+1,1,TRUE,"Data Balance Sheet"))*100)</f>
        <v>#VALUE!</v>
      </c>
      <c r="E67" s="42" t="e">
        <f ca="1">IF(INDIRECT(ADDRESS(15,Instructions!$H$7+1,1,TRUE,"Data Balance Sheet"))=0,"",'Data Balance Sheet'!E15/INDIRECT(ADDRESS(15,Instructions!$H$7+1,1,TRUE,"Data Balance Sheet"))*100)</f>
        <v>#VALUE!</v>
      </c>
      <c r="F67" s="42" t="e">
        <f ca="1">IF(INDIRECT(ADDRESS(15,Instructions!$H$7+1,1,TRUE,"Data Balance Sheet"))=0,"",'Data Balance Sheet'!F15/INDIRECT(ADDRESS(15,Instructions!$H$7+1,1,TRUE,"Data Balance Sheet"))*100)</f>
        <v>#VALUE!</v>
      </c>
      <c r="G67" s="42" t="e">
        <f ca="1">IF(INDIRECT(ADDRESS(15,Instructions!$H$7+1,1,TRUE,"Data Balance Sheet"))=0,"",'Data Balance Sheet'!G15/INDIRECT(ADDRESS(15,Instructions!$H$7+1,1,TRUE,"Data Balance Sheet"))*100)</f>
        <v>#VALUE!</v>
      </c>
      <c r="H67" s="42" t="e">
        <f ca="1">IF(INDIRECT(ADDRESS(15,Instructions!$H$7+1,1,TRUE,"Data Balance Sheet"))=0,"",'Data Balance Sheet'!H15/INDIRECT(ADDRESS(15,Instructions!$H$7+1,1,TRUE,"Data Balance Sheet"))*100)</f>
        <v>#VALUE!</v>
      </c>
    </row>
    <row r="68" spans="1:8" x14ac:dyDescent="0.25">
      <c r="A68" s="1" t="str">
        <f>'Data Balance Sheet'!A16</f>
        <v>Total Current Assets</v>
      </c>
      <c r="B68" s="37" t="e">
        <f ca="1">IF(INDIRECT(ADDRESS(16,Instructions!$H$7+1,1,TRUE,"Data Balance Sheet"))=0,"",'Data Balance Sheet'!B16/INDIRECT(ADDRESS(16,Instructions!$H$7+1,1,TRUE,"Data Balance Sheet"))*100)</f>
        <v>#VALUE!</v>
      </c>
      <c r="C68" s="37" t="e">
        <f ca="1">IF(INDIRECT(ADDRESS(16,Instructions!$H$7+1,1,TRUE,"Data Balance Sheet"))=0,"",'Data Balance Sheet'!C16/INDIRECT(ADDRESS(16,Instructions!$H$7+1,1,TRUE,"Data Balance Sheet"))*100)</f>
        <v>#VALUE!</v>
      </c>
      <c r="D68" s="37" t="e">
        <f ca="1">IF(INDIRECT(ADDRESS(16,Instructions!$H$7+1,1,TRUE,"Data Balance Sheet"))=0,"",'Data Balance Sheet'!D16/INDIRECT(ADDRESS(16,Instructions!$H$7+1,1,TRUE,"Data Balance Sheet"))*100)</f>
        <v>#VALUE!</v>
      </c>
      <c r="E68" s="37" t="e">
        <f ca="1">IF(INDIRECT(ADDRESS(16,Instructions!$H$7+1,1,TRUE,"Data Balance Sheet"))=0,"",'Data Balance Sheet'!E16/INDIRECT(ADDRESS(16,Instructions!$H$7+1,1,TRUE,"Data Balance Sheet"))*100)</f>
        <v>#VALUE!</v>
      </c>
      <c r="F68" s="37" t="e">
        <f ca="1">IF(INDIRECT(ADDRESS(16,Instructions!$H$7+1,1,TRUE,"Data Balance Sheet"))=0,"",'Data Balance Sheet'!F16/INDIRECT(ADDRESS(16,Instructions!$H$7+1,1,TRUE,"Data Balance Sheet"))*100)</f>
        <v>#VALUE!</v>
      </c>
      <c r="G68" s="37" t="e">
        <f ca="1">IF(INDIRECT(ADDRESS(16,Instructions!$H$7+1,1,TRUE,"Data Balance Sheet"))=0,"",'Data Balance Sheet'!G16/INDIRECT(ADDRESS(16,Instructions!$H$7+1,1,TRUE,"Data Balance Sheet"))*100)</f>
        <v>#VALUE!</v>
      </c>
      <c r="H68" s="37" t="e">
        <f ca="1">IF(INDIRECT(ADDRESS(16,Instructions!$H$7+1,1,TRUE,"Data Balance Sheet"))=0,"",'Data Balance Sheet'!H16/INDIRECT(ADDRESS(16,Instructions!$H$7+1,1,TRUE,"Data Balance Sheet"))*100)</f>
        <v>#VALUE!</v>
      </c>
    </row>
    <row r="69" spans="1:8" x14ac:dyDescent="0.25">
      <c r="A69" s="5" t="str">
        <f>'Data Balance Sheet'!A17</f>
        <v>Land</v>
      </c>
      <c r="B69" s="35" t="e">
        <f ca="1">IF(INDIRECT(ADDRESS(17,Instructions!$H$7+1,1,TRUE,"Data Balance Sheet"))=0,"",'Data Balance Sheet'!B17/INDIRECT(ADDRESS(17,Instructions!$H$7+1,1,TRUE,"Data Balance Sheet"))*100)</f>
        <v>#VALUE!</v>
      </c>
      <c r="C69" s="35" t="e">
        <f ca="1">IF(INDIRECT(ADDRESS(17,Instructions!$H$7+1,1,TRUE,"Data Balance Sheet"))=0,"",'Data Balance Sheet'!C17/INDIRECT(ADDRESS(17,Instructions!$H$7+1,1,TRUE,"Data Balance Sheet"))*100)</f>
        <v>#VALUE!</v>
      </c>
      <c r="D69" s="35" t="e">
        <f ca="1">IF(INDIRECT(ADDRESS(17,Instructions!$H$7+1,1,TRUE,"Data Balance Sheet"))=0,"",'Data Balance Sheet'!D17/INDIRECT(ADDRESS(17,Instructions!$H$7+1,1,TRUE,"Data Balance Sheet"))*100)</f>
        <v>#VALUE!</v>
      </c>
      <c r="E69" s="35" t="e">
        <f ca="1">IF(INDIRECT(ADDRESS(17,Instructions!$H$7+1,1,TRUE,"Data Balance Sheet"))=0,"",'Data Balance Sheet'!E17/INDIRECT(ADDRESS(17,Instructions!$H$7+1,1,TRUE,"Data Balance Sheet"))*100)</f>
        <v>#VALUE!</v>
      </c>
      <c r="F69" s="35" t="e">
        <f ca="1">IF(INDIRECT(ADDRESS(17,Instructions!$H$7+1,1,TRUE,"Data Balance Sheet"))=0,"",'Data Balance Sheet'!F17/INDIRECT(ADDRESS(17,Instructions!$H$7+1,1,TRUE,"Data Balance Sheet"))*100)</f>
        <v>#VALUE!</v>
      </c>
      <c r="G69" s="35" t="e">
        <f ca="1">IF(INDIRECT(ADDRESS(17,Instructions!$H$7+1,1,TRUE,"Data Balance Sheet"))=0,"",'Data Balance Sheet'!G17/INDIRECT(ADDRESS(17,Instructions!$H$7+1,1,TRUE,"Data Balance Sheet"))*100)</f>
        <v>#VALUE!</v>
      </c>
      <c r="H69" s="35" t="e">
        <f ca="1">IF(INDIRECT(ADDRESS(17,Instructions!$H$7+1,1,TRUE,"Data Balance Sheet"))=0,"",'Data Balance Sheet'!H17/INDIRECT(ADDRESS(17,Instructions!$H$7+1,1,TRUE,"Data Balance Sheet"))*100)</f>
        <v>#VALUE!</v>
      </c>
    </row>
    <row r="70" spans="1:8" x14ac:dyDescent="0.25">
      <c r="A70" s="5" t="str">
        <f>'Data Balance Sheet'!A18</f>
        <v>Property, Plant, etc (net)</v>
      </c>
      <c r="B70" s="35" t="e">
        <f ca="1">IF(INDIRECT(ADDRESS(18,Instructions!$H$7+1,1,TRUE,"Data Balance Sheet"))=0,"",'Data Balance Sheet'!B18/INDIRECT(ADDRESS(18,Instructions!$H$7+1,1,TRUE,"Data Balance Sheet"))*100)</f>
        <v>#VALUE!</v>
      </c>
      <c r="C70" s="35" t="e">
        <f ca="1">IF(INDIRECT(ADDRESS(18,Instructions!$H$7+1,1,TRUE,"Data Balance Sheet"))=0,"",'Data Balance Sheet'!C18/INDIRECT(ADDRESS(18,Instructions!$H$7+1,1,TRUE,"Data Balance Sheet"))*100)</f>
        <v>#VALUE!</v>
      </c>
      <c r="D70" s="35" t="e">
        <f ca="1">IF(INDIRECT(ADDRESS(18,Instructions!$H$7+1,1,TRUE,"Data Balance Sheet"))=0,"",'Data Balance Sheet'!D18/INDIRECT(ADDRESS(18,Instructions!$H$7+1,1,TRUE,"Data Balance Sheet"))*100)</f>
        <v>#VALUE!</v>
      </c>
      <c r="E70" s="35" t="e">
        <f ca="1">IF(INDIRECT(ADDRESS(18,Instructions!$H$7+1,1,TRUE,"Data Balance Sheet"))=0,"",'Data Balance Sheet'!E18/INDIRECT(ADDRESS(18,Instructions!$H$7+1,1,TRUE,"Data Balance Sheet"))*100)</f>
        <v>#VALUE!</v>
      </c>
      <c r="F70" s="35" t="e">
        <f ca="1">IF(INDIRECT(ADDRESS(18,Instructions!$H$7+1,1,TRUE,"Data Balance Sheet"))=0,"",'Data Balance Sheet'!F18/INDIRECT(ADDRESS(18,Instructions!$H$7+1,1,TRUE,"Data Balance Sheet"))*100)</f>
        <v>#VALUE!</v>
      </c>
      <c r="G70" s="35" t="e">
        <f ca="1">IF(INDIRECT(ADDRESS(18,Instructions!$H$7+1,1,TRUE,"Data Balance Sheet"))=0,"",'Data Balance Sheet'!G18/INDIRECT(ADDRESS(18,Instructions!$H$7+1,1,TRUE,"Data Balance Sheet"))*100)</f>
        <v>#VALUE!</v>
      </c>
      <c r="H70" s="35" t="e">
        <f ca="1">IF(INDIRECT(ADDRESS(18,Instructions!$H$7+1,1,TRUE,"Data Balance Sheet"))=0,"",'Data Balance Sheet'!H18/INDIRECT(ADDRESS(18,Instructions!$H$7+1,1,TRUE,"Data Balance Sheet"))*100)</f>
        <v>#VALUE!</v>
      </c>
    </row>
    <row r="71" spans="1:8" x14ac:dyDescent="0.25">
      <c r="A71" s="5" t="str">
        <f>'Data Balance Sheet'!A19</f>
        <v>Less: Accumulated Depreciation</v>
      </c>
      <c r="B71" s="35" t="e">
        <f ca="1">IF(INDIRECT(ADDRESS(19,Instructions!$H$7+1,1,TRUE,"Data Balance Sheet"))=0,"",'Data Balance Sheet'!B19/INDIRECT(ADDRESS(19,Instructions!$H$7+1,1,TRUE,"Data Balance Sheet"))*100)</f>
        <v>#VALUE!</v>
      </c>
      <c r="C71" s="35" t="e">
        <f ca="1">IF(INDIRECT(ADDRESS(19,Instructions!$H$7+1,1,TRUE,"Data Balance Sheet"))=0,"",'Data Balance Sheet'!C19/INDIRECT(ADDRESS(19,Instructions!$H$7+1,1,TRUE,"Data Balance Sheet"))*100)</f>
        <v>#VALUE!</v>
      </c>
      <c r="D71" s="35" t="e">
        <f ca="1">IF(INDIRECT(ADDRESS(19,Instructions!$H$7+1,1,TRUE,"Data Balance Sheet"))=0,"",'Data Balance Sheet'!D19/INDIRECT(ADDRESS(19,Instructions!$H$7+1,1,TRUE,"Data Balance Sheet"))*100)</f>
        <v>#VALUE!</v>
      </c>
      <c r="E71" s="35" t="e">
        <f ca="1">IF(INDIRECT(ADDRESS(19,Instructions!$H$7+1,1,TRUE,"Data Balance Sheet"))=0,"",'Data Balance Sheet'!E19/INDIRECT(ADDRESS(19,Instructions!$H$7+1,1,TRUE,"Data Balance Sheet"))*100)</f>
        <v>#VALUE!</v>
      </c>
      <c r="F71" s="35" t="e">
        <f ca="1">IF(INDIRECT(ADDRESS(19,Instructions!$H$7+1,1,TRUE,"Data Balance Sheet"))=0,"",'Data Balance Sheet'!F19/INDIRECT(ADDRESS(19,Instructions!$H$7+1,1,TRUE,"Data Balance Sheet"))*100)</f>
        <v>#VALUE!</v>
      </c>
      <c r="G71" s="35" t="e">
        <f ca="1">IF(INDIRECT(ADDRESS(19,Instructions!$H$7+1,1,TRUE,"Data Balance Sheet"))=0,"",'Data Balance Sheet'!G19/INDIRECT(ADDRESS(19,Instructions!$H$7+1,1,TRUE,"Data Balance Sheet"))*100)</f>
        <v>#VALUE!</v>
      </c>
      <c r="H71" s="35" t="e">
        <f ca="1">IF(INDIRECT(ADDRESS(19,Instructions!$H$7+1,1,TRUE,"Data Balance Sheet"))=0,"",'Data Balance Sheet'!H19/INDIRECT(ADDRESS(19,Instructions!$H$7+1,1,TRUE,"Data Balance Sheet"))*100)</f>
        <v>#VALUE!</v>
      </c>
    </row>
    <row r="72" spans="1:8" x14ac:dyDescent="0.25">
      <c r="A72" s="5" t="str">
        <f>'Data Balance Sheet'!A20</f>
        <v>Other Non Current Assets</v>
      </c>
      <c r="B72" s="35" t="e">
        <f ca="1">IF(INDIRECT(ADDRESS(20,Instructions!$H$7+1,1,TRUE,"Data Balance Sheet"))=0,"",'Data Balance Sheet'!B20/INDIRECT(ADDRESS(20,Instructions!$H$7+1,1,TRUE,"Data Balance Sheet"))*100)</f>
        <v>#VALUE!</v>
      </c>
      <c r="C72" s="35" t="e">
        <f ca="1">IF(INDIRECT(ADDRESS(20,Instructions!$H$7+1,1,TRUE,"Data Balance Sheet"))=0,"",'Data Balance Sheet'!C20/INDIRECT(ADDRESS(20,Instructions!$H$7+1,1,TRUE,"Data Balance Sheet"))*100)</f>
        <v>#VALUE!</v>
      </c>
      <c r="D72" s="35" t="e">
        <f ca="1">IF(INDIRECT(ADDRESS(20,Instructions!$H$7+1,1,TRUE,"Data Balance Sheet"))=0,"",'Data Balance Sheet'!D20/INDIRECT(ADDRESS(20,Instructions!$H$7+1,1,TRUE,"Data Balance Sheet"))*100)</f>
        <v>#VALUE!</v>
      </c>
      <c r="E72" s="35" t="e">
        <f ca="1">IF(INDIRECT(ADDRESS(20,Instructions!$H$7+1,1,TRUE,"Data Balance Sheet"))=0,"",'Data Balance Sheet'!E20/INDIRECT(ADDRESS(20,Instructions!$H$7+1,1,TRUE,"Data Balance Sheet"))*100)</f>
        <v>#VALUE!</v>
      </c>
      <c r="F72" s="35" t="e">
        <f ca="1">IF(INDIRECT(ADDRESS(20,Instructions!$H$7+1,1,TRUE,"Data Balance Sheet"))=0,"",'Data Balance Sheet'!F20/INDIRECT(ADDRESS(20,Instructions!$H$7+1,1,TRUE,"Data Balance Sheet"))*100)</f>
        <v>#VALUE!</v>
      </c>
      <c r="G72" s="35" t="e">
        <f ca="1">IF(INDIRECT(ADDRESS(20,Instructions!$H$7+1,1,TRUE,"Data Balance Sheet"))=0,"",'Data Balance Sheet'!G20/INDIRECT(ADDRESS(20,Instructions!$H$7+1,1,TRUE,"Data Balance Sheet"))*100)</f>
        <v>#VALUE!</v>
      </c>
      <c r="H72" s="35" t="e">
        <f ca="1">IF(INDIRECT(ADDRESS(20,Instructions!$H$7+1,1,TRUE,"Data Balance Sheet"))=0,"",'Data Balance Sheet'!H20/INDIRECT(ADDRESS(20,Instructions!$H$7+1,1,TRUE,"Data Balance Sheet"))*100)</f>
        <v>#VALUE!</v>
      </c>
    </row>
    <row r="73" spans="1:8" x14ac:dyDescent="0.25">
      <c r="A73" s="5" t="str">
        <f>'Data Balance Sheet'!A21</f>
        <v>Other Non Current Assets</v>
      </c>
      <c r="B73" s="35" t="e">
        <f ca="1">IF(INDIRECT(ADDRESS(21,Instructions!$H$7+1,1,TRUE,"Data Balance Sheet"))=0,"",'Data Balance Sheet'!B21/INDIRECT(ADDRESS(21,Instructions!$H$7+1,1,TRUE,"Data Balance Sheet"))*100)</f>
        <v>#VALUE!</v>
      </c>
      <c r="C73" s="35" t="e">
        <f ca="1">IF(INDIRECT(ADDRESS(21,Instructions!$H$7+1,1,TRUE,"Data Balance Sheet"))=0,"",'Data Balance Sheet'!C21/INDIRECT(ADDRESS(21,Instructions!$H$7+1,1,TRUE,"Data Balance Sheet"))*100)</f>
        <v>#VALUE!</v>
      </c>
      <c r="D73" s="35" t="e">
        <f ca="1">IF(INDIRECT(ADDRESS(21,Instructions!$H$7+1,1,TRUE,"Data Balance Sheet"))=0,"",'Data Balance Sheet'!D21/INDIRECT(ADDRESS(21,Instructions!$H$7+1,1,TRUE,"Data Balance Sheet"))*100)</f>
        <v>#VALUE!</v>
      </c>
      <c r="E73" s="35" t="e">
        <f ca="1">IF(INDIRECT(ADDRESS(21,Instructions!$H$7+1,1,TRUE,"Data Balance Sheet"))=0,"",'Data Balance Sheet'!E21/INDIRECT(ADDRESS(21,Instructions!$H$7+1,1,TRUE,"Data Balance Sheet"))*100)</f>
        <v>#VALUE!</v>
      </c>
      <c r="F73" s="35" t="e">
        <f ca="1">IF(INDIRECT(ADDRESS(21,Instructions!$H$7+1,1,TRUE,"Data Balance Sheet"))=0,"",'Data Balance Sheet'!F21/INDIRECT(ADDRESS(21,Instructions!$H$7+1,1,TRUE,"Data Balance Sheet"))*100)</f>
        <v>#VALUE!</v>
      </c>
      <c r="G73" s="35" t="e">
        <f ca="1">IF(INDIRECT(ADDRESS(21,Instructions!$H$7+1,1,TRUE,"Data Balance Sheet"))=0,"",'Data Balance Sheet'!G21/INDIRECT(ADDRESS(21,Instructions!$H$7+1,1,TRUE,"Data Balance Sheet"))*100)</f>
        <v>#VALUE!</v>
      </c>
      <c r="H73" s="35" t="e">
        <f ca="1">IF(INDIRECT(ADDRESS(21,Instructions!$H$7+1,1,TRUE,"Data Balance Sheet"))=0,"",'Data Balance Sheet'!H21/INDIRECT(ADDRESS(21,Instructions!$H$7+1,1,TRUE,"Data Balance Sheet"))*100)</f>
        <v>#VALUE!</v>
      </c>
    </row>
    <row r="74" spans="1:8" x14ac:dyDescent="0.25">
      <c r="A74" s="5" t="str">
        <f>'Data Balance Sheet'!A22</f>
        <v>Other Non Current Assets</v>
      </c>
      <c r="B74" s="35" t="e">
        <f ca="1">IF(INDIRECT(ADDRESS(22,Instructions!$H$7+1,1,TRUE,"Data Balance Sheet"))=0,"",'Data Balance Sheet'!B22/INDIRECT(ADDRESS(22,Instructions!$H$7+1,1,TRUE,"Data Balance Sheet"))*100)</f>
        <v>#VALUE!</v>
      </c>
      <c r="C74" s="35" t="e">
        <f ca="1">IF(INDIRECT(ADDRESS(22,Instructions!$H$7+1,1,TRUE,"Data Balance Sheet"))=0,"",'Data Balance Sheet'!C22/INDIRECT(ADDRESS(22,Instructions!$H$7+1,1,TRUE,"Data Balance Sheet"))*100)</f>
        <v>#VALUE!</v>
      </c>
      <c r="D74" s="35" t="e">
        <f ca="1">IF(INDIRECT(ADDRESS(22,Instructions!$H$7+1,1,TRUE,"Data Balance Sheet"))=0,"",'Data Balance Sheet'!D22/INDIRECT(ADDRESS(22,Instructions!$H$7+1,1,TRUE,"Data Balance Sheet"))*100)</f>
        <v>#VALUE!</v>
      </c>
      <c r="E74" s="35" t="e">
        <f ca="1">IF(INDIRECT(ADDRESS(22,Instructions!$H$7+1,1,TRUE,"Data Balance Sheet"))=0,"",'Data Balance Sheet'!E22/INDIRECT(ADDRESS(22,Instructions!$H$7+1,1,TRUE,"Data Balance Sheet"))*100)</f>
        <v>#VALUE!</v>
      </c>
      <c r="F74" s="35" t="e">
        <f ca="1">IF(INDIRECT(ADDRESS(22,Instructions!$H$7+1,1,TRUE,"Data Balance Sheet"))=0,"",'Data Balance Sheet'!F22/INDIRECT(ADDRESS(22,Instructions!$H$7+1,1,TRUE,"Data Balance Sheet"))*100)</f>
        <v>#VALUE!</v>
      </c>
      <c r="G74" s="35" t="e">
        <f ca="1">IF(INDIRECT(ADDRESS(22,Instructions!$H$7+1,1,TRUE,"Data Balance Sheet"))=0,"",'Data Balance Sheet'!G22/INDIRECT(ADDRESS(22,Instructions!$H$7+1,1,TRUE,"Data Balance Sheet"))*100)</f>
        <v>#VALUE!</v>
      </c>
      <c r="H74" s="35" t="e">
        <f ca="1">IF(INDIRECT(ADDRESS(22,Instructions!$H$7+1,1,TRUE,"Data Balance Sheet"))=0,"",'Data Balance Sheet'!H22/INDIRECT(ADDRESS(22,Instructions!$H$7+1,1,TRUE,"Data Balance Sheet"))*100)</f>
        <v>#VALUE!</v>
      </c>
    </row>
    <row r="75" spans="1:8" x14ac:dyDescent="0.25">
      <c r="A75" s="5" t="str">
        <f>'Data Balance Sheet'!A23</f>
        <v>Long-term Marketable Securities</v>
      </c>
      <c r="B75" s="35" t="e">
        <f ca="1">IF(INDIRECT(ADDRESS(23,Instructions!$H$7+1,1,TRUE,"Data Balance Sheet"))=0,"",'Data Balance Sheet'!B23/INDIRECT(ADDRESS(23,Instructions!$H$7+1,1,TRUE,"Data Balance Sheet"))*100)</f>
        <v>#VALUE!</v>
      </c>
      <c r="C75" s="35" t="e">
        <f ca="1">IF(INDIRECT(ADDRESS(23,Instructions!$H$7+1,1,TRUE,"Data Balance Sheet"))=0,"",'Data Balance Sheet'!C23/INDIRECT(ADDRESS(23,Instructions!$H$7+1,1,TRUE,"Data Balance Sheet"))*100)</f>
        <v>#VALUE!</v>
      </c>
      <c r="D75" s="35" t="e">
        <f ca="1">IF(INDIRECT(ADDRESS(23,Instructions!$H$7+1,1,TRUE,"Data Balance Sheet"))=0,"",'Data Balance Sheet'!D23/INDIRECT(ADDRESS(23,Instructions!$H$7+1,1,TRUE,"Data Balance Sheet"))*100)</f>
        <v>#VALUE!</v>
      </c>
      <c r="E75" s="35" t="e">
        <f ca="1">IF(INDIRECT(ADDRESS(23,Instructions!$H$7+1,1,TRUE,"Data Balance Sheet"))=0,"",'Data Balance Sheet'!E23/INDIRECT(ADDRESS(23,Instructions!$H$7+1,1,TRUE,"Data Balance Sheet"))*100)</f>
        <v>#VALUE!</v>
      </c>
      <c r="F75" s="35" t="e">
        <f ca="1">IF(INDIRECT(ADDRESS(23,Instructions!$H$7+1,1,TRUE,"Data Balance Sheet"))=0,"",'Data Balance Sheet'!F23/INDIRECT(ADDRESS(23,Instructions!$H$7+1,1,TRUE,"Data Balance Sheet"))*100)</f>
        <v>#VALUE!</v>
      </c>
      <c r="G75" s="35" t="e">
        <f ca="1">IF(INDIRECT(ADDRESS(23,Instructions!$H$7+1,1,TRUE,"Data Balance Sheet"))=0,"",'Data Balance Sheet'!G23/INDIRECT(ADDRESS(23,Instructions!$H$7+1,1,TRUE,"Data Balance Sheet"))*100)</f>
        <v>#VALUE!</v>
      </c>
      <c r="H75" s="35" t="e">
        <f ca="1">IF(INDIRECT(ADDRESS(23,Instructions!$H$7+1,1,TRUE,"Data Balance Sheet"))=0,"",'Data Balance Sheet'!H23/INDIRECT(ADDRESS(23,Instructions!$H$7+1,1,TRUE,"Data Balance Sheet"))*100)</f>
        <v>#VALUE!</v>
      </c>
    </row>
    <row r="76" spans="1:8" x14ac:dyDescent="0.25">
      <c r="A76" s="5" t="str">
        <f>'Data Balance Sheet'!A24</f>
        <v>Goodwill and Other Intangibles</v>
      </c>
      <c r="B76" s="35" t="e">
        <f ca="1">IF(INDIRECT(ADDRESS(24,Instructions!$H$7+1,1,TRUE,"Data Balance Sheet"))=0,"",'Data Balance Sheet'!B24/INDIRECT(ADDRESS(24,Instructions!$H$7+1,1,TRUE,"Data Balance Sheet"))*100)</f>
        <v>#VALUE!</v>
      </c>
      <c r="C76" s="35" t="e">
        <f ca="1">IF(INDIRECT(ADDRESS(24,Instructions!$H$7+1,1,TRUE,"Data Balance Sheet"))=0,"",'Data Balance Sheet'!C24/INDIRECT(ADDRESS(24,Instructions!$H$7+1,1,TRUE,"Data Balance Sheet"))*100)</f>
        <v>#VALUE!</v>
      </c>
      <c r="D76" s="35" t="e">
        <f ca="1">IF(INDIRECT(ADDRESS(24,Instructions!$H$7+1,1,TRUE,"Data Balance Sheet"))=0,"",'Data Balance Sheet'!D24/INDIRECT(ADDRESS(24,Instructions!$H$7+1,1,TRUE,"Data Balance Sheet"))*100)</f>
        <v>#VALUE!</v>
      </c>
      <c r="E76" s="35" t="e">
        <f ca="1">IF(INDIRECT(ADDRESS(24,Instructions!$H$7+1,1,TRUE,"Data Balance Sheet"))=0,"",'Data Balance Sheet'!E24/INDIRECT(ADDRESS(24,Instructions!$H$7+1,1,TRUE,"Data Balance Sheet"))*100)</f>
        <v>#VALUE!</v>
      </c>
      <c r="F76" s="35" t="e">
        <f ca="1">IF(INDIRECT(ADDRESS(24,Instructions!$H$7+1,1,TRUE,"Data Balance Sheet"))=0,"",'Data Balance Sheet'!F24/INDIRECT(ADDRESS(24,Instructions!$H$7+1,1,TRUE,"Data Balance Sheet"))*100)</f>
        <v>#VALUE!</v>
      </c>
      <c r="G76" s="35" t="e">
        <f ca="1">IF(INDIRECT(ADDRESS(24,Instructions!$H$7+1,1,TRUE,"Data Balance Sheet"))=0,"",'Data Balance Sheet'!G24/INDIRECT(ADDRESS(24,Instructions!$H$7+1,1,TRUE,"Data Balance Sheet"))*100)</f>
        <v>#VALUE!</v>
      </c>
      <c r="H76" s="35" t="e">
        <f ca="1">IF(INDIRECT(ADDRESS(24,Instructions!$H$7+1,1,TRUE,"Data Balance Sheet"))=0,"",'Data Balance Sheet'!H24/INDIRECT(ADDRESS(24,Instructions!$H$7+1,1,TRUE,"Data Balance Sheet"))*100)</f>
        <v>#VALUE!</v>
      </c>
    </row>
    <row r="77" spans="1:8" x14ac:dyDescent="0.25">
      <c r="A77" s="1" t="str">
        <f>'Data Balance Sheet'!A25</f>
        <v>Total Assets</v>
      </c>
      <c r="B77" s="37" t="e">
        <f ca="1">IF(INDIRECT(ADDRESS(25,Instructions!$H$7+1,1,TRUE,"Data Balance Sheet"))=0,"",'Data Balance Sheet'!B25/INDIRECT(ADDRESS(25,Instructions!$H$7+1,1,TRUE,"Data Balance Sheet"))*100)</f>
        <v>#VALUE!</v>
      </c>
      <c r="C77" s="37" t="e">
        <f ca="1">IF(INDIRECT(ADDRESS(25,Instructions!$H$7+1,1,TRUE,"Data Balance Sheet"))=0,"",'Data Balance Sheet'!C25/INDIRECT(ADDRESS(25,Instructions!$H$7+1,1,TRUE,"Data Balance Sheet"))*100)</f>
        <v>#VALUE!</v>
      </c>
      <c r="D77" s="37" t="e">
        <f ca="1">IF(INDIRECT(ADDRESS(25,Instructions!$H$7+1,1,TRUE,"Data Balance Sheet"))=0,"",'Data Balance Sheet'!D25/INDIRECT(ADDRESS(25,Instructions!$H$7+1,1,TRUE,"Data Balance Sheet"))*100)</f>
        <v>#VALUE!</v>
      </c>
      <c r="E77" s="37" t="e">
        <f ca="1">IF(INDIRECT(ADDRESS(25,Instructions!$H$7+1,1,TRUE,"Data Balance Sheet"))=0,"",'Data Balance Sheet'!E25/INDIRECT(ADDRESS(25,Instructions!$H$7+1,1,TRUE,"Data Balance Sheet"))*100)</f>
        <v>#VALUE!</v>
      </c>
      <c r="F77" s="37" t="e">
        <f ca="1">IF(INDIRECT(ADDRESS(25,Instructions!$H$7+1,1,TRUE,"Data Balance Sheet"))=0,"",'Data Balance Sheet'!F25/INDIRECT(ADDRESS(25,Instructions!$H$7+1,1,TRUE,"Data Balance Sheet"))*100)</f>
        <v>#VALUE!</v>
      </c>
      <c r="G77" s="37" t="e">
        <f ca="1">IF(INDIRECT(ADDRESS(25,Instructions!$H$7+1,1,TRUE,"Data Balance Sheet"))=0,"",'Data Balance Sheet'!G25/INDIRECT(ADDRESS(25,Instructions!$H$7+1,1,TRUE,"Data Balance Sheet"))*100)</f>
        <v>#VALUE!</v>
      </c>
      <c r="H77" s="37" t="e">
        <f ca="1">IF(INDIRECT(ADDRESS(25,Instructions!$H$7+1,1,TRUE,"Data Balance Sheet"))=0,"",'Data Balance Sheet'!H25/INDIRECT(ADDRESS(25,Instructions!$H$7+1,1,TRUE,"Data Balance Sheet"))*100)</f>
        <v>#VALUE!</v>
      </c>
    </row>
    <row r="78" spans="1:8" x14ac:dyDescent="0.25">
      <c r="A78" s="1"/>
      <c r="B78" s="53"/>
      <c r="C78" s="54"/>
      <c r="D78" s="54"/>
      <c r="E78" s="54"/>
      <c r="F78" s="54"/>
      <c r="G78" s="55"/>
      <c r="H78" s="55"/>
    </row>
    <row r="79" spans="1:8" ht="15.6" x14ac:dyDescent="0.3">
      <c r="A79" s="3" t="str">
        <f>'Data Balance Sheet'!A27</f>
        <v>Liabilities</v>
      </c>
      <c r="B79" s="8"/>
      <c r="C79" s="6"/>
      <c r="D79" s="6"/>
      <c r="E79" s="6"/>
      <c r="F79" s="6"/>
    </row>
    <row r="80" spans="1:8" x14ac:dyDescent="0.25">
      <c r="A80" s="1" t="str">
        <f>'Data Balance Sheet'!A28</f>
        <v>Current Liabilities</v>
      </c>
      <c r="B80" s="8"/>
      <c r="C80" s="6"/>
      <c r="D80" s="6"/>
      <c r="E80" s="6"/>
      <c r="F80" s="6"/>
    </row>
    <row r="81" spans="1:8" x14ac:dyDescent="0.25">
      <c r="A81" s="5" t="str">
        <f>'Data Balance Sheet'!A29</f>
        <v>Accounts Payable</v>
      </c>
      <c r="B81" s="42" t="e">
        <f ca="1">IF(INDIRECT(ADDRESS(29,Instructions!$H$7+1,1,TRUE,"Data Balance Sheet"))=0,"",'Data Balance Sheet'!B29/INDIRECT(ADDRESS(29,Instructions!$H$7+1,1,TRUE,"Data Balance Sheet"))*100)</f>
        <v>#VALUE!</v>
      </c>
      <c r="C81" s="42" t="e">
        <f ca="1">IF(INDIRECT(ADDRESS(29,Instructions!$H$7+1,1,TRUE,"Data Balance Sheet"))=0,"",'Data Balance Sheet'!C29/INDIRECT(ADDRESS(29,Instructions!$H$7+1,1,TRUE,"Data Balance Sheet"))*100)</f>
        <v>#VALUE!</v>
      </c>
      <c r="D81" s="42" t="e">
        <f ca="1">IF(INDIRECT(ADDRESS(29,Instructions!$H$7+1,1,TRUE,"Data Balance Sheet"))=0,"",'Data Balance Sheet'!D29/INDIRECT(ADDRESS(29,Instructions!$H$7+1,1,TRUE,"Data Balance Sheet"))*100)</f>
        <v>#VALUE!</v>
      </c>
      <c r="E81" s="42" t="e">
        <f ca="1">IF(INDIRECT(ADDRESS(29,Instructions!$H$7+1,1,TRUE,"Data Balance Sheet"))=0,"",'Data Balance Sheet'!E29/INDIRECT(ADDRESS(29,Instructions!$H$7+1,1,TRUE,"Data Balance Sheet"))*100)</f>
        <v>#VALUE!</v>
      </c>
      <c r="F81" s="42" t="e">
        <f ca="1">IF(INDIRECT(ADDRESS(29,Instructions!$H$7+1,1,TRUE,"Data Balance Sheet"))=0,"",'Data Balance Sheet'!F29/INDIRECT(ADDRESS(29,Instructions!$H$7+1,1,TRUE,"Data Balance Sheet"))*100)</f>
        <v>#VALUE!</v>
      </c>
      <c r="G81" s="42" t="e">
        <f ca="1">IF(INDIRECT(ADDRESS(29,Instructions!$H$7+1,1,TRUE,"Data Balance Sheet"))=0,"",'Data Balance Sheet'!G29/INDIRECT(ADDRESS(29,Instructions!$H$7+1,1,TRUE,"Data Balance Sheet"))*100)</f>
        <v>#VALUE!</v>
      </c>
      <c r="H81" s="42" t="e">
        <f ca="1">IF(INDIRECT(ADDRESS(29,Instructions!$H$7+1,1,TRUE,"Data Balance Sheet"))=0,"",'Data Balance Sheet'!H29/INDIRECT(ADDRESS(29,Instructions!$H$7+1,1,TRUE,"Data Balance Sheet"))*100)</f>
        <v>#VALUE!</v>
      </c>
    </row>
    <row r="82" spans="1:8" x14ac:dyDescent="0.25">
      <c r="A82" s="5" t="str">
        <f>'Data Balance Sheet'!A30</f>
        <v>Loans and Notes Payable</v>
      </c>
      <c r="B82" s="35" t="e">
        <f ca="1">IF(INDIRECT(ADDRESS(30,Instructions!$H$7+1,1,TRUE,"Data Balance Sheet"))=0,"",'Data Balance Sheet'!B30/INDIRECT(ADDRESS(30,Instructions!$H$7+1,1,TRUE,"Data Balance Sheet"))*100)</f>
        <v>#VALUE!</v>
      </c>
      <c r="C82" s="35" t="e">
        <f ca="1">IF(INDIRECT(ADDRESS(30,Instructions!$H$7+1,1,TRUE,"Data Balance Sheet"))=0,"",'Data Balance Sheet'!C30/INDIRECT(ADDRESS(30,Instructions!$H$7+1,1,TRUE,"Data Balance Sheet"))*100)</f>
        <v>#VALUE!</v>
      </c>
      <c r="D82" s="35" t="e">
        <f ca="1">IF(INDIRECT(ADDRESS(30,Instructions!$H$7+1,1,TRUE,"Data Balance Sheet"))=0,"",'Data Balance Sheet'!D30/INDIRECT(ADDRESS(30,Instructions!$H$7+1,1,TRUE,"Data Balance Sheet"))*100)</f>
        <v>#VALUE!</v>
      </c>
      <c r="E82" s="35" t="e">
        <f ca="1">IF(INDIRECT(ADDRESS(30,Instructions!$H$7+1,1,TRUE,"Data Balance Sheet"))=0,"",'Data Balance Sheet'!E30/INDIRECT(ADDRESS(30,Instructions!$H$7+1,1,TRUE,"Data Balance Sheet"))*100)</f>
        <v>#VALUE!</v>
      </c>
      <c r="F82" s="35" t="e">
        <f ca="1">IF(INDIRECT(ADDRESS(30,Instructions!$H$7+1,1,TRUE,"Data Balance Sheet"))=0,"",'Data Balance Sheet'!F30/INDIRECT(ADDRESS(30,Instructions!$H$7+1,1,TRUE,"Data Balance Sheet"))*100)</f>
        <v>#VALUE!</v>
      </c>
      <c r="G82" s="35" t="e">
        <f ca="1">IF(INDIRECT(ADDRESS(30,Instructions!$H$7+1,1,TRUE,"Data Balance Sheet"))=0,"",'Data Balance Sheet'!G30/INDIRECT(ADDRESS(30,Instructions!$H$7+1,1,TRUE,"Data Balance Sheet"))*100)</f>
        <v>#VALUE!</v>
      </c>
      <c r="H82" s="35" t="e">
        <f ca="1">IF(INDIRECT(ADDRESS(30,Instructions!$H$7+1,1,TRUE,"Data Balance Sheet"))=0,"",'Data Balance Sheet'!H30/INDIRECT(ADDRESS(30,Instructions!$H$7+1,1,TRUE,"Data Balance Sheet"))*100)</f>
        <v>#VALUE!</v>
      </c>
    </row>
    <row r="83" spans="1:8" x14ac:dyDescent="0.25">
      <c r="A83" s="5" t="str">
        <f>'Data Balance Sheet'!A31</f>
        <v>Current Maturities of Long-term Debt</v>
      </c>
      <c r="B83" s="35" t="e">
        <f ca="1">IF(INDIRECT(ADDRESS(31,Instructions!$H$7+1,1,TRUE,"Data Balance Sheet"))=0,"",'Data Balance Sheet'!B31/INDIRECT(ADDRESS(31,Instructions!$H$7+1,1,TRUE,"Data Balance Sheet"))*100)</f>
        <v>#VALUE!</v>
      </c>
      <c r="C83" s="35" t="e">
        <f ca="1">IF(INDIRECT(ADDRESS(31,Instructions!$H$7+1,1,TRUE,"Data Balance Sheet"))=0,"",'Data Balance Sheet'!C31/INDIRECT(ADDRESS(31,Instructions!$H$7+1,1,TRUE,"Data Balance Sheet"))*100)</f>
        <v>#VALUE!</v>
      </c>
      <c r="D83" s="35" t="e">
        <f ca="1">IF(INDIRECT(ADDRESS(31,Instructions!$H$7+1,1,TRUE,"Data Balance Sheet"))=0,"",'Data Balance Sheet'!D31/INDIRECT(ADDRESS(31,Instructions!$H$7+1,1,TRUE,"Data Balance Sheet"))*100)</f>
        <v>#VALUE!</v>
      </c>
      <c r="E83" s="35" t="e">
        <f ca="1">IF(INDIRECT(ADDRESS(31,Instructions!$H$7+1,1,TRUE,"Data Balance Sheet"))=0,"",'Data Balance Sheet'!E31/INDIRECT(ADDRESS(31,Instructions!$H$7+1,1,TRUE,"Data Balance Sheet"))*100)</f>
        <v>#VALUE!</v>
      </c>
      <c r="F83" s="35" t="e">
        <f ca="1">IF(INDIRECT(ADDRESS(31,Instructions!$H$7+1,1,TRUE,"Data Balance Sheet"))=0,"",'Data Balance Sheet'!F31/INDIRECT(ADDRESS(31,Instructions!$H$7+1,1,TRUE,"Data Balance Sheet"))*100)</f>
        <v>#VALUE!</v>
      </c>
      <c r="G83" s="35" t="e">
        <f ca="1">IF(INDIRECT(ADDRESS(31,Instructions!$H$7+1,1,TRUE,"Data Balance Sheet"))=0,"",'Data Balance Sheet'!G31/INDIRECT(ADDRESS(31,Instructions!$H$7+1,1,TRUE,"Data Balance Sheet"))*100)</f>
        <v>#VALUE!</v>
      </c>
      <c r="H83" s="35" t="e">
        <f ca="1">IF(INDIRECT(ADDRESS(31,Instructions!$H$7+1,1,TRUE,"Data Balance Sheet"))=0,"",'Data Balance Sheet'!H31/INDIRECT(ADDRESS(31,Instructions!$H$7+1,1,TRUE,"Data Balance Sheet"))*100)</f>
        <v>#VALUE!</v>
      </c>
    </row>
    <row r="84" spans="1:8" x14ac:dyDescent="0.25">
      <c r="A84" s="5" t="str">
        <f>'Data Balance Sheet'!A32</f>
        <v>Accrued Income Taxes</v>
      </c>
      <c r="B84" s="35" t="e">
        <f ca="1">IF(INDIRECT(ADDRESS(32,Instructions!$H$7+1,1,TRUE,"Data Balance Sheet"))=0,"",'Data Balance Sheet'!B32/INDIRECT(ADDRESS(32,Instructions!$H$7+1,1,TRUE,"Data Balance Sheet"))*100)</f>
        <v>#VALUE!</v>
      </c>
      <c r="C84" s="35" t="e">
        <f ca="1">IF(INDIRECT(ADDRESS(32,Instructions!$H$7+1,1,TRUE,"Data Balance Sheet"))=0,"",'Data Balance Sheet'!C32/INDIRECT(ADDRESS(32,Instructions!$H$7+1,1,TRUE,"Data Balance Sheet"))*100)</f>
        <v>#VALUE!</v>
      </c>
      <c r="D84" s="35" t="e">
        <f ca="1">IF(INDIRECT(ADDRESS(32,Instructions!$H$7+1,1,TRUE,"Data Balance Sheet"))=0,"",'Data Balance Sheet'!D32/INDIRECT(ADDRESS(32,Instructions!$H$7+1,1,TRUE,"Data Balance Sheet"))*100)</f>
        <v>#VALUE!</v>
      </c>
      <c r="E84" s="35" t="e">
        <f ca="1">IF(INDIRECT(ADDRESS(32,Instructions!$H$7+1,1,TRUE,"Data Balance Sheet"))=0,"",'Data Balance Sheet'!E32/INDIRECT(ADDRESS(32,Instructions!$H$7+1,1,TRUE,"Data Balance Sheet"))*100)</f>
        <v>#VALUE!</v>
      </c>
      <c r="F84" s="35" t="e">
        <f ca="1">IF(INDIRECT(ADDRESS(32,Instructions!$H$7+1,1,TRUE,"Data Balance Sheet"))=0,"",'Data Balance Sheet'!F32/INDIRECT(ADDRESS(32,Instructions!$H$7+1,1,TRUE,"Data Balance Sheet"))*100)</f>
        <v>#VALUE!</v>
      </c>
      <c r="G84" s="35" t="e">
        <f ca="1">IF(INDIRECT(ADDRESS(32,Instructions!$H$7+1,1,TRUE,"Data Balance Sheet"))=0,"",'Data Balance Sheet'!G32/INDIRECT(ADDRESS(32,Instructions!$H$7+1,1,TRUE,"Data Balance Sheet"))*100)</f>
        <v>#VALUE!</v>
      </c>
      <c r="H84" s="35" t="e">
        <f ca="1">IF(INDIRECT(ADDRESS(32,Instructions!$H$7+1,1,TRUE,"Data Balance Sheet"))=0,"",'Data Balance Sheet'!H32/INDIRECT(ADDRESS(32,Instructions!$H$7+1,1,TRUE,"Data Balance Sheet"))*100)</f>
        <v>#VALUE!</v>
      </c>
    </row>
    <row r="85" spans="1:8" x14ac:dyDescent="0.25">
      <c r="A85" s="5" t="str">
        <f>'Data Balance Sheet'!A33</f>
        <v>Other Current Liabilities</v>
      </c>
      <c r="B85" s="35" t="e">
        <f ca="1">IF(INDIRECT(ADDRESS(33,Instructions!$H$7+1,1,TRUE,"Data Balance Sheet"))=0,"",'Data Balance Sheet'!B33/INDIRECT(ADDRESS(33,Instructions!$H$7+1,1,TRUE,"Data Balance Sheet"))*100)</f>
        <v>#VALUE!</v>
      </c>
      <c r="C85" s="35" t="e">
        <f ca="1">IF(INDIRECT(ADDRESS(33,Instructions!$H$7+1,1,TRUE,"Data Balance Sheet"))=0,"",'Data Balance Sheet'!C33/INDIRECT(ADDRESS(33,Instructions!$H$7+1,1,TRUE,"Data Balance Sheet"))*100)</f>
        <v>#VALUE!</v>
      </c>
      <c r="D85" s="35" t="e">
        <f ca="1">IF(INDIRECT(ADDRESS(33,Instructions!$H$7+1,1,TRUE,"Data Balance Sheet"))=0,"",'Data Balance Sheet'!D33/INDIRECT(ADDRESS(33,Instructions!$H$7+1,1,TRUE,"Data Balance Sheet"))*100)</f>
        <v>#VALUE!</v>
      </c>
      <c r="E85" s="35" t="e">
        <f ca="1">IF(INDIRECT(ADDRESS(33,Instructions!$H$7+1,1,TRUE,"Data Balance Sheet"))=0,"",'Data Balance Sheet'!E33/INDIRECT(ADDRESS(33,Instructions!$H$7+1,1,TRUE,"Data Balance Sheet"))*100)</f>
        <v>#VALUE!</v>
      </c>
      <c r="F85" s="35" t="e">
        <f ca="1">IF(INDIRECT(ADDRESS(33,Instructions!$H$7+1,1,TRUE,"Data Balance Sheet"))=0,"",'Data Balance Sheet'!F33/INDIRECT(ADDRESS(33,Instructions!$H$7+1,1,TRUE,"Data Balance Sheet"))*100)</f>
        <v>#VALUE!</v>
      </c>
      <c r="G85" s="35" t="e">
        <f ca="1">IF(INDIRECT(ADDRESS(33,Instructions!$H$7+1,1,TRUE,"Data Balance Sheet"))=0,"",'Data Balance Sheet'!G33/INDIRECT(ADDRESS(33,Instructions!$H$7+1,1,TRUE,"Data Balance Sheet"))*100)</f>
        <v>#VALUE!</v>
      </c>
      <c r="H85" s="35" t="e">
        <f ca="1">IF(INDIRECT(ADDRESS(33,Instructions!$H$7+1,1,TRUE,"Data Balance Sheet"))=0,"",'Data Balance Sheet'!H33/INDIRECT(ADDRESS(33,Instructions!$H$7+1,1,TRUE,"Data Balance Sheet"))*100)</f>
        <v>#VALUE!</v>
      </c>
    </row>
    <row r="86" spans="1:8" x14ac:dyDescent="0.25">
      <c r="A86" s="5" t="str">
        <f>'Data Balance Sheet'!A34</f>
        <v>Other Current Liabilities</v>
      </c>
      <c r="B86" s="35" t="e">
        <f ca="1">IF(INDIRECT(ADDRESS(34,Instructions!$H$7+1,1,TRUE,"Data Balance Sheet"))=0,"",'Data Balance Sheet'!B34/INDIRECT(ADDRESS(34,Instructions!$H$7+1,1,TRUE,"Data Balance Sheet"))*100)</f>
        <v>#VALUE!</v>
      </c>
      <c r="C86" s="35" t="e">
        <f ca="1">IF(INDIRECT(ADDRESS(34,Instructions!$H$7+1,1,TRUE,"Data Balance Sheet"))=0,"",'Data Balance Sheet'!C34/INDIRECT(ADDRESS(34,Instructions!$H$7+1,1,TRUE,"Data Balance Sheet"))*100)</f>
        <v>#VALUE!</v>
      </c>
      <c r="D86" s="35" t="e">
        <f ca="1">IF(INDIRECT(ADDRESS(34,Instructions!$H$7+1,1,TRUE,"Data Balance Sheet"))=0,"",'Data Balance Sheet'!D34/INDIRECT(ADDRESS(34,Instructions!$H$7+1,1,TRUE,"Data Balance Sheet"))*100)</f>
        <v>#VALUE!</v>
      </c>
      <c r="E86" s="35" t="e">
        <f ca="1">IF(INDIRECT(ADDRESS(34,Instructions!$H$7+1,1,TRUE,"Data Balance Sheet"))=0,"",'Data Balance Sheet'!E34/INDIRECT(ADDRESS(34,Instructions!$H$7+1,1,TRUE,"Data Balance Sheet"))*100)</f>
        <v>#VALUE!</v>
      </c>
      <c r="F86" s="35" t="e">
        <f ca="1">IF(INDIRECT(ADDRESS(34,Instructions!$H$7+1,1,TRUE,"Data Balance Sheet"))=0,"",'Data Balance Sheet'!F34/INDIRECT(ADDRESS(34,Instructions!$H$7+1,1,TRUE,"Data Balance Sheet"))*100)</f>
        <v>#VALUE!</v>
      </c>
      <c r="G86" s="35" t="e">
        <f ca="1">IF(INDIRECT(ADDRESS(34,Instructions!$H$7+1,1,TRUE,"Data Balance Sheet"))=0,"",'Data Balance Sheet'!G34/INDIRECT(ADDRESS(34,Instructions!$H$7+1,1,TRUE,"Data Balance Sheet"))*100)</f>
        <v>#VALUE!</v>
      </c>
      <c r="H86" s="35" t="e">
        <f ca="1">IF(INDIRECT(ADDRESS(34,Instructions!$H$7+1,1,TRUE,"Data Balance Sheet"))=0,"",'Data Balance Sheet'!H34/INDIRECT(ADDRESS(34,Instructions!$H$7+1,1,TRUE,"Data Balance Sheet"))*100)</f>
        <v>#VALUE!</v>
      </c>
    </row>
    <row r="87" spans="1:8" x14ac:dyDescent="0.25">
      <c r="A87" s="5" t="str">
        <f>'Data Balance Sheet'!A35</f>
        <v>Other Current Liabilities</v>
      </c>
      <c r="B87" s="35" t="e">
        <f ca="1">IF(INDIRECT(ADDRESS(35,Instructions!$H$7+1,1,TRUE,"Data Balance Sheet"))=0,"",'Data Balance Sheet'!B35/INDIRECT(ADDRESS(35,Instructions!$H$7+1,1,TRUE,"Data Balance Sheet"))*100)</f>
        <v>#VALUE!</v>
      </c>
      <c r="C87" s="35" t="e">
        <f ca="1">IF(INDIRECT(ADDRESS(35,Instructions!$H$7+1,1,TRUE,"Data Balance Sheet"))=0,"",'Data Balance Sheet'!C35/INDIRECT(ADDRESS(35,Instructions!$H$7+1,1,TRUE,"Data Balance Sheet"))*100)</f>
        <v>#VALUE!</v>
      </c>
      <c r="D87" s="35" t="e">
        <f ca="1">IF(INDIRECT(ADDRESS(35,Instructions!$H$7+1,1,TRUE,"Data Balance Sheet"))=0,"",'Data Balance Sheet'!D35/INDIRECT(ADDRESS(35,Instructions!$H$7+1,1,TRUE,"Data Balance Sheet"))*100)</f>
        <v>#VALUE!</v>
      </c>
      <c r="E87" s="35" t="e">
        <f ca="1">IF(INDIRECT(ADDRESS(35,Instructions!$H$7+1,1,TRUE,"Data Balance Sheet"))=0,"",'Data Balance Sheet'!E35/INDIRECT(ADDRESS(35,Instructions!$H$7+1,1,TRUE,"Data Balance Sheet"))*100)</f>
        <v>#VALUE!</v>
      </c>
      <c r="F87" s="35" t="e">
        <f ca="1">IF(INDIRECT(ADDRESS(35,Instructions!$H$7+1,1,TRUE,"Data Balance Sheet"))=0,"",'Data Balance Sheet'!F35/INDIRECT(ADDRESS(35,Instructions!$H$7+1,1,TRUE,"Data Balance Sheet"))*100)</f>
        <v>#VALUE!</v>
      </c>
      <c r="G87" s="35" t="e">
        <f ca="1">IF(INDIRECT(ADDRESS(35,Instructions!$H$7+1,1,TRUE,"Data Balance Sheet"))=0,"",'Data Balance Sheet'!G35/INDIRECT(ADDRESS(35,Instructions!$H$7+1,1,TRUE,"Data Balance Sheet"))*100)</f>
        <v>#VALUE!</v>
      </c>
      <c r="H87" s="35" t="e">
        <f ca="1">IF(INDIRECT(ADDRESS(35,Instructions!$H$7+1,1,TRUE,"Data Balance Sheet"))=0,"",'Data Balance Sheet'!H35/INDIRECT(ADDRESS(35,Instructions!$H$7+1,1,TRUE,"Data Balance Sheet"))*100)</f>
        <v>#VALUE!</v>
      </c>
    </row>
    <row r="88" spans="1:8" x14ac:dyDescent="0.25">
      <c r="A88" s="5" t="str">
        <f>'Data Balance Sheet'!A36</f>
        <v>Other Current Liabilities</v>
      </c>
      <c r="B88" s="35" t="e">
        <f ca="1">IF(INDIRECT(ADDRESS(36,Instructions!$H$7+1,1,TRUE,"Data Balance Sheet"))=0,"",'Data Balance Sheet'!B36/INDIRECT(ADDRESS(36,Instructions!$H$7+1,1,TRUE,"Data Balance Sheet"))*100)</f>
        <v>#VALUE!</v>
      </c>
      <c r="C88" s="35" t="e">
        <f ca="1">IF(INDIRECT(ADDRESS(36,Instructions!$H$7+1,1,TRUE,"Data Balance Sheet"))=0,"",'Data Balance Sheet'!C36/INDIRECT(ADDRESS(36,Instructions!$H$7+1,1,TRUE,"Data Balance Sheet"))*100)</f>
        <v>#VALUE!</v>
      </c>
      <c r="D88" s="35" t="e">
        <f ca="1">IF(INDIRECT(ADDRESS(36,Instructions!$H$7+1,1,TRUE,"Data Balance Sheet"))=0,"",'Data Balance Sheet'!D36/INDIRECT(ADDRESS(36,Instructions!$H$7+1,1,TRUE,"Data Balance Sheet"))*100)</f>
        <v>#VALUE!</v>
      </c>
      <c r="E88" s="35" t="e">
        <f ca="1">IF(INDIRECT(ADDRESS(36,Instructions!$H$7+1,1,TRUE,"Data Balance Sheet"))=0,"",'Data Balance Sheet'!E36/INDIRECT(ADDRESS(36,Instructions!$H$7+1,1,TRUE,"Data Balance Sheet"))*100)</f>
        <v>#VALUE!</v>
      </c>
      <c r="F88" s="35" t="e">
        <f ca="1">IF(INDIRECT(ADDRESS(36,Instructions!$H$7+1,1,TRUE,"Data Balance Sheet"))=0,"",'Data Balance Sheet'!F36/INDIRECT(ADDRESS(36,Instructions!$H$7+1,1,TRUE,"Data Balance Sheet"))*100)</f>
        <v>#VALUE!</v>
      </c>
      <c r="G88" s="35" t="e">
        <f ca="1">IF(INDIRECT(ADDRESS(36,Instructions!$H$7+1,1,TRUE,"Data Balance Sheet"))=0,"",'Data Balance Sheet'!G36/INDIRECT(ADDRESS(36,Instructions!$H$7+1,1,TRUE,"Data Balance Sheet"))*100)</f>
        <v>#VALUE!</v>
      </c>
      <c r="H88" s="35" t="e">
        <f ca="1">IF(INDIRECT(ADDRESS(36,Instructions!$H$7+1,1,TRUE,"Data Balance Sheet"))=0,"",'Data Balance Sheet'!H36/INDIRECT(ADDRESS(36,Instructions!$H$7+1,1,TRUE,"Data Balance Sheet"))*100)</f>
        <v>#VALUE!</v>
      </c>
    </row>
    <row r="89" spans="1:8" x14ac:dyDescent="0.25">
      <c r="A89" s="5" t="str">
        <f>'Data Balance Sheet'!A37</f>
        <v>Other Current Liabilities</v>
      </c>
      <c r="B89" s="35" t="e">
        <f ca="1">IF(INDIRECT(ADDRESS(37,Instructions!$H$7+1,1,TRUE,"Data Balance Sheet"))=0,"",'Data Balance Sheet'!B37/INDIRECT(ADDRESS(37,Instructions!$H$7+1,1,TRUE,"Data Balance Sheet"))*100)</f>
        <v>#VALUE!</v>
      </c>
      <c r="C89" s="35" t="e">
        <f ca="1">IF(INDIRECT(ADDRESS(37,Instructions!$H$7+1,1,TRUE,"Data Balance Sheet"))=0,"",'Data Balance Sheet'!C37/INDIRECT(ADDRESS(37,Instructions!$H$7+1,1,TRUE,"Data Balance Sheet"))*100)</f>
        <v>#VALUE!</v>
      </c>
      <c r="D89" s="35" t="e">
        <f ca="1">IF(INDIRECT(ADDRESS(37,Instructions!$H$7+1,1,TRUE,"Data Balance Sheet"))=0,"",'Data Balance Sheet'!D37/INDIRECT(ADDRESS(37,Instructions!$H$7+1,1,TRUE,"Data Balance Sheet"))*100)</f>
        <v>#VALUE!</v>
      </c>
      <c r="E89" s="35" t="e">
        <f ca="1">IF(INDIRECT(ADDRESS(37,Instructions!$H$7+1,1,TRUE,"Data Balance Sheet"))=0,"",'Data Balance Sheet'!E37/INDIRECT(ADDRESS(37,Instructions!$H$7+1,1,TRUE,"Data Balance Sheet"))*100)</f>
        <v>#VALUE!</v>
      </c>
      <c r="F89" s="35" t="e">
        <f ca="1">IF(INDIRECT(ADDRESS(37,Instructions!$H$7+1,1,TRUE,"Data Balance Sheet"))=0,"",'Data Balance Sheet'!F37/INDIRECT(ADDRESS(37,Instructions!$H$7+1,1,TRUE,"Data Balance Sheet"))*100)</f>
        <v>#VALUE!</v>
      </c>
      <c r="G89" s="35" t="e">
        <f ca="1">IF(INDIRECT(ADDRESS(37,Instructions!$H$7+1,1,TRUE,"Data Balance Sheet"))=0,"",'Data Balance Sheet'!G37/INDIRECT(ADDRESS(37,Instructions!$H$7+1,1,TRUE,"Data Balance Sheet"))*100)</f>
        <v>#VALUE!</v>
      </c>
      <c r="H89" s="35" t="e">
        <f ca="1">IF(INDIRECT(ADDRESS(37,Instructions!$H$7+1,1,TRUE,"Data Balance Sheet"))=0,"",'Data Balance Sheet'!H37/INDIRECT(ADDRESS(37,Instructions!$H$7+1,1,TRUE,"Data Balance Sheet"))*100)</f>
        <v>#VALUE!</v>
      </c>
    </row>
    <row r="90" spans="1:8" x14ac:dyDescent="0.25">
      <c r="A90" s="1" t="str">
        <f>'Data Balance Sheet'!A38</f>
        <v>Total Current Liabilities</v>
      </c>
      <c r="B90" s="37" t="e">
        <f ca="1">IF(INDIRECT(ADDRESS(38,Instructions!$H$7+1,1,TRUE,"Data Balance Sheet"))=0,"",'Data Balance Sheet'!B38/INDIRECT(ADDRESS(38,Instructions!$H$7+1,1,TRUE,"Data Balance Sheet"))*100)</f>
        <v>#VALUE!</v>
      </c>
      <c r="C90" s="37" t="e">
        <f ca="1">IF(INDIRECT(ADDRESS(38,Instructions!$H$7+1,1,TRUE,"Data Balance Sheet"))=0,"",'Data Balance Sheet'!C38/INDIRECT(ADDRESS(38,Instructions!$H$7+1,1,TRUE,"Data Balance Sheet"))*100)</f>
        <v>#VALUE!</v>
      </c>
      <c r="D90" s="37" t="e">
        <f ca="1">IF(INDIRECT(ADDRESS(38,Instructions!$H$7+1,1,TRUE,"Data Balance Sheet"))=0,"",'Data Balance Sheet'!D38/INDIRECT(ADDRESS(38,Instructions!$H$7+1,1,TRUE,"Data Balance Sheet"))*100)</f>
        <v>#VALUE!</v>
      </c>
      <c r="E90" s="37" t="e">
        <f ca="1">IF(INDIRECT(ADDRESS(38,Instructions!$H$7+1,1,TRUE,"Data Balance Sheet"))=0,"",'Data Balance Sheet'!E38/INDIRECT(ADDRESS(38,Instructions!$H$7+1,1,TRUE,"Data Balance Sheet"))*100)</f>
        <v>#VALUE!</v>
      </c>
      <c r="F90" s="37" t="e">
        <f ca="1">IF(INDIRECT(ADDRESS(38,Instructions!$H$7+1,1,TRUE,"Data Balance Sheet"))=0,"",'Data Balance Sheet'!F38/INDIRECT(ADDRESS(38,Instructions!$H$7+1,1,TRUE,"Data Balance Sheet"))*100)</f>
        <v>#VALUE!</v>
      </c>
      <c r="G90" s="37" t="e">
        <f ca="1">IF(INDIRECT(ADDRESS(38,Instructions!$H$7+1,1,TRUE,"Data Balance Sheet"))=0,"",'Data Balance Sheet'!G38/INDIRECT(ADDRESS(38,Instructions!$H$7+1,1,TRUE,"Data Balance Sheet"))*100)</f>
        <v>#VALUE!</v>
      </c>
      <c r="H90" s="37" t="e">
        <f ca="1">IF(INDIRECT(ADDRESS(38,Instructions!$H$7+1,1,TRUE,"Data Balance Sheet"))=0,"",'Data Balance Sheet'!H38/INDIRECT(ADDRESS(38,Instructions!$H$7+1,1,TRUE,"Data Balance Sheet"))*100)</f>
        <v>#VALUE!</v>
      </c>
    </row>
    <row r="91" spans="1:8" x14ac:dyDescent="0.25">
      <c r="A91" s="5" t="str">
        <f>'Data Balance Sheet'!A39</f>
        <v>Non-current Long Term Debt</v>
      </c>
      <c r="B91" s="35" t="e">
        <f ca="1">IF(INDIRECT(ADDRESS(39,Instructions!$H$7+1,1,TRUE,"Data Balance Sheet"))=0,"",'Data Balance Sheet'!B39/INDIRECT(ADDRESS(39,Instructions!$H$7+1,1,TRUE,"Data Balance Sheet"))*100)</f>
        <v>#VALUE!</v>
      </c>
      <c r="C91" s="35" t="e">
        <f ca="1">IF(INDIRECT(ADDRESS(39,Instructions!$H$7+1,1,TRUE,"Data Balance Sheet"))=0,"",'Data Balance Sheet'!C39/INDIRECT(ADDRESS(39,Instructions!$H$7+1,1,TRUE,"Data Balance Sheet"))*100)</f>
        <v>#VALUE!</v>
      </c>
      <c r="D91" s="35" t="e">
        <f ca="1">IF(INDIRECT(ADDRESS(39,Instructions!$H$7+1,1,TRUE,"Data Balance Sheet"))=0,"",'Data Balance Sheet'!D39/INDIRECT(ADDRESS(39,Instructions!$H$7+1,1,TRUE,"Data Balance Sheet"))*100)</f>
        <v>#VALUE!</v>
      </c>
      <c r="E91" s="35" t="e">
        <f ca="1">IF(INDIRECT(ADDRESS(39,Instructions!$H$7+1,1,TRUE,"Data Balance Sheet"))=0,"",'Data Balance Sheet'!E39/INDIRECT(ADDRESS(39,Instructions!$H$7+1,1,TRUE,"Data Balance Sheet"))*100)</f>
        <v>#VALUE!</v>
      </c>
      <c r="F91" s="35" t="e">
        <f ca="1">IF(INDIRECT(ADDRESS(39,Instructions!$H$7+1,1,TRUE,"Data Balance Sheet"))=0,"",'Data Balance Sheet'!F39/INDIRECT(ADDRESS(39,Instructions!$H$7+1,1,TRUE,"Data Balance Sheet"))*100)</f>
        <v>#VALUE!</v>
      </c>
      <c r="G91" s="35" t="e">
        <f ca="1">IF(INDIRECT(ADDRESS(39,Instructions!$H$7+1,1,TRUE,"Data Balance Sheet"))=0,"",'Data Balance Sheet'!G39/INDIRECT(ADDRESS(39,Instructions!$H$7+1,1,TRUE,"Data Balance Sheet"))*100)</f>
        <v>#VALUE!</v>
      </c>
      <c r="H91" s="35" t="e">
        <f ca="1">IF(INDIRECT(ADDRESS(39,Instructions!$H$7+1,1,TRUE,"Data Balance Sheet"))=0,"",'Data Balance Sheet'!H39/INDIRECT(ADDRESS(39,Instructions!$H$7+1,1,TRUE,"Data Balance Sheet"))*100)</f>
        <v>#VALUE!</v>
      </c>
    </row>
    <row r="92" spans="1:8" x14ac:dyDescent="0.25">
      <c r="A92" s="5" t="str">
        <f>'Data Balance Sheet'!A40</f>
        <v>Deferred Income Taxes</v>
      </c>
      <c r="B92" s="35" t="e">
        <f ca="1">IF(INDIRECT(ADDRESS(40,Instructions!$H$7+1,1,TRUE,"Data Balance Sheet"))=0,"",'Data Balance Sheet'!B40/INDIRECT(ADDRESS(40,Instructions!$H$7+1,1,TRUE,"Data Balance Sheet"))*100)</f>
        <v>#VALUE!</v>
      </c>
      <c r="C92" s="35" t="e">
        <f ca="1">IF(INDIRECT(ADDRESS(40,Instructions!$H$7+1,1,TRUE,"Data Balance Sheet"))=0,"",'Data Balance Sheet'!C40/INDIRECT(ADDRESS(40,Instructions!$H$7+1,1,TRUE,"Data Balance Sheet"))*100)</f>
        <v>#VALUE!</v>
      </c>
      <c r="D92" s="35" t="e">
        <f ca="1">IF(INDIRECT(ADDRESS(40,Instructions!$H$7+1,1,TRUE,"Data Balance Sheet"))=0,"",'Data Balance Sheet'!D40/INDIRECT(ADDRESS(40,Instructions!$H$7+1,1,TRUE,"Data Balance Sheet"))*100)</f>
        <v>#VALUE!</v>
      </c>
      <c r="E92" s="35" t="e">
        <f ca="1">IF(INDIRECT(ADDRESS(40,Instructions!$H$7+1,1,TRUE,"Data Balance Sheet"))=0,"",'Data Balance Sheet'!E40/INDIRECT(ADDRESS(40,Instructions!$H$7+1,1,TRUE,"Data Balance Sheet"))*100)</f>
        <v>#VALUE!</v>
      </c>
      <c r="F92" s="35" t="e">
        <f ca="1">IF(INDIRECT(ADDRESS(40,Instructions!$H$7+1,1,TRUE,"Data Balance Sheet"))=0,"",'Data Balance Sheet'!F40/INDIRECT(ADDRESS(40,Instructions!$H$7+1,1,TRUE,"Data Balance Sheet"))*100)</f>
        <v>#VALUE!</v>
      </c>
      <c r="G92" s="35" t="e">
        <f ca="1">IF(INDIRECT(ADDRESS(40,Instructions!$H$7+1,1,TRUE,"Data Balance Sheet"))=0,"",'Data Balance Sheet'!G40/INDIRECT(ADDRESS(40,Instructions!$H$7+1,1,TRUE,"Data Balance Sheet"))*100)</f>
        <v>#VALUE!</v>
      </c>
      <c r="H92" s="35" t="e">
        <f ca="1">IF(INDIRECT(ADDRESS(40,Instructions!$H$7+1,1,TRUE,"Data Balance Sheet"))=0,"",'Data Balance Sheet'!H40/INDIRECT(ADDRESS(40,Instructions!$H$7+1,1,TRUE,"Data Balance Sheet"))*100)</f>
        <v>#VALUE!</v>
      </c>
    </row>
    <row r="93" spans="1:8" x14ac:dyDescent="0.25">
      <c r="A93" s="5" t="str">
        <f>'Data Balance Sheet'!A41</f>
        <v>Other Non-Current Liabilities</v>
      </c>
      <c r="B93" s="35" t="e">
        <f ca="1">IF(INDIRECT(ADDRESS(41,Instructions!$H$7+1,1,TRUE,"Data Balance Sheet"))=0,"",'Data Balance Sheet'!B41/INDIRECT(ADDRESS(41,Instructions!$H$7+1,1,TRUE,"Data Balance Sheet"))*100)</f>
        <v>#VALUE!</v>
      </c>
      <c r="C93" s="35" t="e">
        <f ca="1">IF(INDIRECT(ADDRESS(41,Instructions!$H$7+1,1,TRUE,"Data Balance Sheet"))=0,"",'Data Balance Sheet'!C41/INDIRECT(ADDRESS(41,Instructions!$H$7+1,1,TRUE,"Data Balance Sheet"))*100)</f>
        <v>#VALUE!</v>
      </c>
      <c r="D93" s="35" t="e">
        <f ca="1">IF(INDIRECT(ADDRESS(41,Instructions!$H$7+1,1,TRUE,"Data Balance Sheet"))=0,"",'Data Balance Sheet'!D41/INDIRECT(ADDRESS(41,Instructions!$H$7+1,1,TRUE,"Data Balance Sheet"))*100)</f>
        <v>#VALUE!</v>
      </c>
      <c r="E93" s="35" t="e">
        <f ca="1">IF(INDIRECT(ADDRESS(41,Instructions!$H$7+1,1,TRUE,"Data Balance Sheet"))=0,"",'Data Balance Sheet'!E41/INDIRECT(ADDRESS(41,Instructions!$H$7+1,1,TRUE,"Data Balance Sheet"))*100)</f>
        <v>#VALUE!</v>
      </c>
      <c r="F93" s="35" t="e">
        <f ca="1">IF(INDIRECT(ADDRESS(41,Instructions!$H$7+1,1,TRUE,"Data Balance Sheet"))=0,"",'Data Balance Sheet'!F41/INDIRECT(ADDRESS(41,Instructions!$H$7+1,1,TRUE,"Data Balance Sheet"))*100)</f>
        <v>#VALUE!</v>
      </c>
      <c r="G93" s="35" t="e">
        <f ca="1">IF(INDIRECT(ADDRESS(41,Instructions!$H$7+1,1,TRUE,"Data Balance Sheet"))=0,"",'Data Balance Sheet'!G41/INDIRECT(ADDRESS(41,Instructions!$H$7+1,1,TRUE,"Data Balance Sheet"))*100)</f>
        <v>#VALUE!</v>
      </c>
      <c r="H93" s="35" t="e">
        <f ca="1">IF(INDIRECT(ADDRESS(41,Instructions!$H$7+1,1,TRUE,"Data Balance Sheet"))=0,"",'Data Balance Sheet'!H41/INDIRECT(ADDRESS(41,Instructions!$H$7+1,1,TRUE,"Data Balance Sheet"))*100)</f>
        <v>#VALUE!</v>
      </c>
    </row>
    <row r="94" spans="1:8" x14ac:dyDescent="0.25">
      <c r="A94" s="5" t="str">
        <f>'Data Balance Sheet'!A42</f>
        <v>Other Non-Current Liabilities</v>
      </c>
      <c r="B94" s="35" t="e">
        <f ca="1">IF(INDIRECT(ADDRESS(42,Instructions!$H$7+1,1,TRUE,"Data Balance Sheet"))=0,"",'Data Balance Sheet'!B42/INDIRECT(ADDRESS(42,Instructions!$H$7+1,1,TRUE,"Data Balance Sheet"))*100)</f>
        <v>#VALUE!</v>
      </c>
      <c r="C94" s="35" t="e">
        <f ca="1">IF(INDIRECT(ADDRESS(42,Instructions!$H$7+1,1,TRUE,"Data Balance Sheet"))=0,"",'Data Balance Sheet'!C42/INDIRECT(ADDRESS(42,Instructions!$H$7+1,1,TRUE,"Data Balance Sheet"))*100)</f>
        <v>#VALUE!</v>
      </c>
      <c r="D94" s="35" t="e">
        <f ca="1">IF(INDIRECT(ADDRESS(42,Instructions!$H$7+1,1,TRUE,"Data Balance Sheet"))=0,"",'Data Balance Sheet'!D42/INDIRECT(ADDRESS(42,Instructions!$H$7+1,1,TRUE,"Data Balance Sheet"))*100)</f>
        <v>#VALUE!</v>
      </c>
      <c r="E94" s="35" t="e">
        <f ca="1">IF(INDIRECT(ADDRESS(42,Instructions!$H$7+1,1,TRUE,"Data Balance Sheet"))=0,"",'Data Balance Sheet'!E42/INDIRECT(ADDRESS(42,Instructions!$H$7+1,1,TRUE,"Data Balance Sheet"))*100)</f>
        <v>#VALUE!</v>
      </c>
      <c r="F94" s="35" t="e">
        <f ca="1">IF(INDIRECT(ADDRESS(42,Instructions!$H$7+1,1,TRUE,"Data Balance Sheet"))=0,"",'Data Balance Sheet'!F42/INDIRECT(ADDRESS(42,Instructions!$H$7+1,1,TRUE,"Data Balance Sheet"))*100)</f>
        <v>#VALUE!</v>
      </c>
      <c r="G94" s="35" t="e">
        <f ca="1">IF(INDIRECT(ADDRESS(42,Instructions!$H$7+1,1,TRUE,"Data Balance Sheet"))=0,"",'Data Balance Sheet'!G42/INDIRECT(ADDRESS(42,Instructions!$H$7+1,1,TRUE,"Data Balance Sheet"))*100)</f>
        <v>#VALUE!</v>
      </c>
      <c r="H94" s="35" t="e">
        <f ca="1">IF(INDIRECT(ADDRESS(42,Instructions!$H$7+1,1,TRUE,"Data Balance Sheet"))=0,"",'Data Balance Sheet'!H42/INDIRECT(ADDRESS(42,Instructions!$H$7+1,1,TRUE,"Data Balance Sheet"))*100)</f>
        <v>#VALUE!</v>
      </c>
    </row>
    <row r="95" spans="1:8" x14ac:dyDescent="0.25">
      <c r="A95" s="5" t="str">
        <f>'Data Balance Sheet'!A43</f>
        <v>Other Non-Current Liabilities</v>
      </c>
      <c r="B95" s="35" t="e">
        <f ca="1">IF(INDIRECT(ADDRESS(43,Instructions!$H$7+1,1,TRUE,"Data Balance Sheet"))=0,"",'Data Balance Sheet'!B43/INDIRECT(ADDRESS(43,Instructions!$H$7+1,1,TRUE,"Data Balance Sheet"))*100)</f>
        <v>#VALUE!</v>
      </c>
      <c r="C95" s="35" t="e">
        <f ca="1">IF(INDIRECT(ADDRESS(43,Instructions!$H$7+1,1,TRUE,"Data Balance Sheet"))=0,"",'Data Balance Sheet'!C43/INDIRECT(ADDRESS(43,Instructions!$H$7+1,1,TRUE,"Data Balance Sheet"))*100)</f>
        <v>#VALUE!</v>
      </c>
      <c r="D95" s="35" t="e">
        <f ca="1">IF(INDIRECT(ADDRESS(43,Instructions!$H$7+1,1,TRUE,"Data Balance Sheet"))=0,"",'Data Balance Sheet'!D43/INDIRECT(ADDRESS(43,Instructions!$H$7+1,1,TRUE,"Data Balance Sheet"))*100)</f>
        <v>#VALUE!</v>
      </c>
      <c r="E95" s="35" t="e">
        <f ca="1">IF(INDIRECT(ADDRESS(43,Instructions!$H$7+1,1,TRUE,"Data Balance Sheet"))=0,"",'Data Balance Sheet'!E43/INDIRECT(ADDRESS(43,Instructions!$H$7+1,1,TRUE,"Data Balance Sheet"))*100)</f>
        <v>#VALUE!</v>
      </c>
      <c r="F95" s="35" t="e">
        <f ca="1">IF(INDIRECT(ADDRESS(43,Instructions!$H$7+1,1,TRUE,"Data Balance Sheet"))=0,"",'Data Balance Sheet'!F43/INDIRECT(ADDRESS(43,Instructions!$H$7+1,1,TRUE,"Data Balance Sheet"))*100)</f>
        <v>#VALUE!</v>
      </c>
      <c r="G95" s="35" t="e">
        <f ca="1">IF(INDIRECT(ADDRESS(43,Instructions!$H$7+1,1,TRUE,"Data Balance Sheet"))=0,"",'Data Balance Sheet'!G43/INDIRECT(ADDRESS(43,Instructions!$H$7+1,1,TRUE,"Data Balance Sheet"))*100)</f>
        <v>#VALUE!</v>
      </c>
      <c r="H95" s="35" t="e">
        <f ca="1">IF(INDIRECT(ADDRESS(43,Instructions!$H$7+1,1,TRUE,"Data Balance Sheet"))=0,"",'Data Balance Sheet'!H43/INDIRECT(ADDRESS(43,Instructions!$H$7+1,1,TRUE,"Data Balance Sheet"))*100)</f>
        <v>#VALUE!</v>
      </c>
    </row>
    <row r="96" spans="1:8" x14ac:dyDescent="0.25">
      <c r="A96" s="1" t="str">
        <f>'Data Balance Sheet'!A44</f>
        <v xml:space="preserve">Total Non-Current Liabilities </v>
      </c>
      <c r="B96" s="37" t="e">
        <f ca="1">IF(INDIRECT(ADDRESS(44,Instructions!$H$7+1,1,TRUE,"Data Balance Sheet"))=0,"",'Data Balance Sheet'!B44/INDIRECT(ADDRESS(44,Instructions!$H$7+1,1,TRUE,"Data Balance Sheet"))*100)</f>
        <v>#VALUE!</v>
      </c>
      <c r="C96" s="37" t="e">
        <f ca="1">IF(INDIRECT(ADDRESS(44,Instructions!$H$7+1,1,TRUE,"Data Balance Sheet"))=0,"",'Data Balance Sheet'!C44/INDIRECT(ADDRESS(44,Instructions!$H$7+1,1,TRUE,"Data Balance Sheet"))*100)</f>
        <v>#VALUE!</v>
      </c>
      <c r="D96" s="37" t="e">
        <f ca="1">IF(INDIRECT(ADDRESS(44,Instructions!$H$7+1,1,TRUE,"Data Balance Sheet"))=0,"",'Data Balance Sheet'!D44/INDIRECT(ADDRESS(44,Instructions!$H$7+1,1,TRUE,"Data Balance Sheet"))*100)</f>
        <v>#VALUE!</v>
      </c>
      <c r="E96" s="37" t="e">
        <f ca="1">IF(INDIRECT(ADDRESS(44,Instructions!$H$7+1,1,TRUE,"Data Balance Sheet"))=0,"",'Data Balance Sheet'!E44/INDIRECT(ADDRESS(44,Instructions!$H$7+1,1,TRUE,"Data Balance Sheet"))*100)</f>
        <v>#VALUE!</v>
      </c>
      <c r="F96" s="37" t="e">
        <f ca="1">IF(INDIRECT(ADDRESS(44,Instructions!$H$7+1,1,TRUE,"Data Balance Sheet"))=0,"",'Data Balance Sheet'!F44/INDIRECT(ADDRESS(44,Instructions!$H$7+1,1,TRUE,"Data Balance Sheet"))*100)</f>
        <v>#VALUE!</v>
      </c>
      <c r="G96" s="37" t="e">
        <f ca="1">IF(INDIRECT(ADDRESS(44,Instructions!$H$7+1,1,TRUE,"Data Balance Sheet"))=0,"",'Data Balance Sheet'!G44/INDIRECT(ADDRESS(44,Instructions!$H$7+1,1,TRUE,"Data Balance Sheet"))*100)</f>
        <v>#VALUE!</v>
      </c>
      <c r="H96" s="37" t="e">
        <f ca="1">IF(INDIRECT(ADDRESS(44,Instructions!$H$7+1,1,TRUE,"Data Balance Sheet"))=0,"",'Data Balance Sheet'!H44/INDIRECT(ADDRESS(44,Instructions!$H$7+1,1,TRUE,"Data Balance Sheet"))*100)</f>
        <v>#VALUE!</v>
      </c>
    </row>
    <row r="97" spans="1:8" x14ac:dyDescent="0.25">
      <c r="A97" s="1" t="str">
        <f>'Data Balance Sheet'!A45</f>
        <v>Total Liabilities</v>
      </c>
      <c r="B97" s="37" t="e">
        <f ca="1">IF(INDIRECT(ADDRESS(45,Instructions!$H$7+1,1,TRUE,"Data Balance Sheet"))=0,"",'Data Balance Sheet'!B45/INDIRECT(ADDRESS(45,Instructions!$H$7+1,1,TRUE,"Data Balance Sheet"))*100)</f>
        <v>#VALUE!</v>
      </c>
      <c r="C97" s="37" t="e">
        <f ca="1">IF(INDIRECT(ADDRESS(45,Instructions!$H$7+1,1,TRUE,"Data Balance Sheet"))=0,"",'Data Balance Sheet'!C45/INDIRECT(ADDRESS(45,Instructions!$H$7+1,1,TRUE,"Data Balance Sheet"))*100)</f>
        <v>#VALUE!</v>
      </c>
      <c r="D97" s="37" t="e">
        <f ca="1">IF(INDIRECT(ADDRESS(45,Instructions!$H$7+1,1,TRUE,"Data Balance Sheet"))=0,"",'Data Balance Sheet'!D45/INDIRECT(ADDRESS(45,Instructions!$H$7+1,1,TRUE,"Data Balance Sheet"))*100)</f>
        <v>#VALUE!</v>
      </c>
      <c r="E97" s="37" t="e">
        <f ca="1">IF(INDIRECT(ADDRESS(45,Instructions!$H$7+1,1,TRUE,"Data Balance Sheet"))=0,"",'Data Balance Sheet'!E45/INDIRECT(ADDRESS(45,Instructions!$H$7+1,1,TRUE,"Data Balance Sheet"))*100)</f>
        <v>#VALUE!</v>
      </c>
      <c r="F97" s="37" t="e">
        <f ca="1">IF(INDIRECT(ADDRESS(45,Instructions!$H$7+1,1,TRUE,"Data Balance Sheet"))=0,"",'Data Balance Sheet'!F45/INDIRECT(ADDRESS(45,Instructions!$H$7+1,1,TRUE,"Data Balance Sheet"))*100)</f>
        <v>#VALUE!</v>
      </c>
      <c r="G97" s="37" t="e">
        <f ca="1">IF(INDIRECT(ADDRESS(45,Instructions!$H$7+1,1,TRUE,"Data Balance Sheet"))=0,"",'Data Balance Sheet'!G45/INDIRECT(ADDRESS(45,Instructions!$H$7+1,1,TRUE,"Data Balance Sheet"))*100)</f>
        <v>#VALUE!</v>
      </c>
      <c r="H97" s="37" t="e">
        <f ca="1">IF(INDIRECT(ADDRESS(45,Instructions!$H$7+1,1,TRUE,"Data Balance Sheet"))=0,"",'Data Balance Sheet'!H45/INDIRECT(ADDRESS(45,Instructions!$H$7+1,1,TRUE,"Data Balance Sheet"))*100)</f>
        <v>#VALUE!</v>
      </c>
    </row>
    <row r="98" spans="1:8" x14ac:dyDescent="0.25">
      <c r="A98" s="1" t="str">
        <f>'Data Balance Sheet'!A46</f>
        <v>Shareholders' Equity</v>
      </c>
      <c r="B98" s="61" t="e">
        <f ca="1">IF(INDIRECT(ADDRESS(46,Instructions!$H$7+1,1,TRUE,"Data Balance Sheet"))=0,"",'Data Balance Sheet'!B46/INDIRECT(ADDRESS(46,Instructions!$H$7+1,1,TRUE,"Data Balance Sheet"))*100)</f>
        <v>#VALUE!</v>
      </c>
      <c r="C98" s="61" t="e">
        <f ca="1">IF(INDIRECT(ADDRESS(46,Instructions!$H$7+1,1,TRUE,"Data Balance Sheet"))=0,"",'Data Balance Sheet'!C46/INDIRECT(ADDRESS(46,Instructions!$H$7+1,1,TRUE,"Data Balance Sheet"))*100)</f>
        <v>#VALUE!</v>
      </c>
      <c r="D98" s="61" t="e">
        <f ca="1">IF(INDIRECT(ADDRESS(46,Instructions!$H$7+1,1,TRUE,"Data Balance Sheet"))=0,"",'Data Balance Sheet'!D46/INDIRECT(ADDRESS(46,Instructions!$H$7+1,1,TRUE,"Data Balance Sheet"))*100)</f>
        <v>#VALUE!</v>
      </c>
      <c r="E98" s="61" t="e">
        <f ca="1">IF(INDIRECT(ADDRESS(46,Instructions!$H$7+1,1,TRUE,"Data Balance Sheet"))=0,"",'Data Balance Sheet'!E46/INDIRECT(ADDRESS(46,Instructions!$H$7+1,1,TRUE,"Data Balance Sheet"))*100)</f>
        <v>#VALUE!</v>
      </c>
      <c r="F98" s="61" t="e">
        <f ca="1">IF(INDIRECT(ADDRESS(46,Instructions!$H$7+1,1,TRUE,"Data Balance Sheet"))=0,"",'Data Balance Sheet'!F46/INDIRECT(ADDRESS(46,Instructions!$H$7+1,1,TRUE,"Data Balance Sheet"))*100)</f>
        <v>#VALUE!</v>
      </c>
      <c r="G98" s="61" t="e">
        <f ca="1">IF(INDIRECT(ADDRESS(46,Instructions!$H$7+1,1,TRUE,"Data Balance Sheet"))=0,"",'Data Balance Sheet'!G46/INDIRECT(ADDRESS(46,Instructions!$H$7+1,1,TRUE,"Data Balance Sheet"))*100)</f>
        <v>#VALUE!</v>
      </c>
      <c r="H98" s="61" t="e">
        <f ca="1">IF(INDIRECT(ADDRESS(46,Instructions!$H$7+1,1,TRUE,"Data Balance Sheet"))=0,"",'Data Balance Sheet'!H46/INDIRECT(ADDRESS(46,Instructions!$H$7+1,1,TRUE,"Data Balance Sheet"))*100)</f>
        <v>#VALUE!</v>
      </c>
    </row>
    <row r="99" spans="1:8" x14ac:dyDescent="0.25">
      <c r="A99" s="5" t="str">
        <f>'Data Balance Sheet'!A47</f>
        <v>Common Shares</v>
      </c>
      <c r="B99" s="35" t="e">
        <f ca="1">IF(INDIRECT(ADDRESS(47,Instructions!$H$7+1,1,TRUE,"Data Balance Sheet"))=0,"",'Data Balance Sheet'!B47/INDIRECT(ADDRESS(47,Instructions!$H$7+1,1,TRUE,"Data Balance Sheet"))*100)</f>
        <v>#VALUE!</v>
      </c>
      <c r="C99" s="35" t="e">
        <f ca="1">IF(INDIRECT(ADDRESS(47,Instructions!$H$7+1,1,TRUE,"Data Balance Sheet"))=0,"",'Data Balance Sheet'!C47/INDIRECT(ADDRESS(47,Instructions!$H$7+1,1,TRUE,"Data Balance Sheet"))*100)</f>
        <v>#VALUE!</v>
      </c>
      <c r="D99" s="35" t="e">
        <f ca="1">IF(INDIRECT(ADDRESS(47,Instructions!$H$7+1,1,TRUE,"Data Balance Sheet"))=0,"",'Data Balance Sheet'!D47/INDIRECT(ADDRESS(47,Instructions!$H$7+1,1,TRUE,"Data Balance Sheet"))*100)</f>
        <v>#VALUE!</v>
      </c>
      <c r="E99" s="35" t="e">
        <f ca="1">IF(INDIRECT(ADDRESS(47,Instructions!$H$7+1,1,TRUE,"Data Balance Sheet"))=0,"",'Data Balance Sheet'!E47/INDIRECT(ADDRESS(47,Instructions!$H$7+1,1,TRUE,"Data Balance Sheet"))*100)</f>
        <v>#VALUE!</v>
      </c>
      <c r="F99" s="35" t="e">
        <f ca="1">IF(INDIRECT(ADDRESS(47,Instructions!$H$7+1,1,TRUE,"Data Balance Sheet"))=0,"",'Data Balance Sheet'!F47/INDIRECT(ADDRESS(47,Instructions!$H$7+1,1,TRUE,"Data Balance Sheet"))*100)</f>
        <v>#VALUE!</v>
      </c>
      <c r="G99" s="35" t="e">
        <f ca="1">IF(INDIRECT(ADDRESS(47,Instructions!$H$7+1,1,TRUE,"Data Balance Sheet"))=0,"",'Data Balance Sheet'!G47/INDIRECT(ADDRESS(47,Instructions!$H$7+1,1,TRUE,"Data Balance Sheet"))*100)</f>
        <v>#VALUE!</v>
      </c>
      <c r="H99" s="35" t="e">
        <f ca="1">IF(INDIRECT(ADDRESS(47,Instructions!$H$7+1,1,TRUE,"Data Balance Sheet"))=0,"",'Data Balance Sheet'!H47/INDIRECT(ADDRESS(47,Instructions!$H$7+1,1,TRUE,"Data Balance Sheet"))*100)</f>
        <v>#VALUE!</v>
      </c>
    </row>
    <row r="100" spans="1:8" x14ac:dyDescent="0.25">
      <c r="A100" s="5" t="str">
        <f>'Data Balance Sheet'!A48</f>
        <v>Additional Paid In Capital</v>
      </c>
      <c r="B100" s="35" t="e">
        <f ca="1">IF(INDIRECT(ADDRESS(48,Instructions!$H$7+1,1,TRUE,"Data Balance Sheet"))=0,"",'Data Balance Sheet'!B48/INDIRECT(ADDRESS(48,Instructions!$H$7+1,1,TRUE,"Data Balance Sheet"))*100)</f>
        <v>#VALUE!</v>
      </c>
      <c r="C100" s="35" t="e">
        <f ca="1">IF(INDIRECT(ADDRESS(48,Instructions!$H$7+1,1,TRUE,"Data Balance Sheet"))=0,"",'Data Balance Sheet'!C48/INDIRECT(ADDRESS(48,Instructions!$H$7+1,1,TRUE,"Data Balance Sheet"))*100)</f>
        <v>#VALUE!</v>
      </c>
      <c r="D100" s="35" t="e">
        <f ca="1">IF(INDIRECT(ADDRESS(48,Instructions!$H$7+1,1,TRUE,"Data Balance Sheet"))=0,"",'Data Balance Sheet'!D48/INDIRECT(ADDRESS(48,Instructions!$H$7+1,1,TRUE,"Data Balance Sheet"))*100)</f>
        <v>#VALUE!</v>
      </c>
      <c r="E100" s="35" t="e">
        <f ca="1">IF(INDIRECT(ADDRESS(48,Instructions!$H$7+1,1,TRUE,"Data Balance Sheet"))=0,"",'Data Balance Sheet'!E48/INDIRECT(ADDRESS(48,Instructions!$H$7+1,1,TRUE,"Data Balance Sheet"))*100)</f>
        <v>#VALUE!</v>
      </c>
      <c r="F100" s="35" t="e">
        <f ca="1">IF(INDIRECT(ADDRESS(48,Instructions!$H$7+1,1,TRUE,"Data Balance Sheet"))=0,"",'Data Balance Sheet'!F48/INDIRECT(ADDRESS(48,Instructions!$H$7+1,1,TRUE,"Data Balance Sheet"))*100)</f>
        <v>#VALUE!</v>
      </c>
      <c r="G100" s="35" t="e">
        <f ca="1">IF(INDIRECT(ADDRESS(48,Instructions!$H$7+1,1,TRUE,"Data Balance Sheet"))=0,"",'Data Balance Sheet'!G48/INDIRECT(ADDRESS(48,Instructions!$H$7+1,1,TRUE,"Data Balance Sheet"))*100)</f>
        <v>#VALUE!</v>
      </c>
      <c r="H100" s="35" t="e">
        <f ca="1">IF(INDIRECT(ADDRESS(48,Instructions!$H$7+1,1,TRUE,"Data Balance Sheet"))=0,"",'Data Balance Sheet'!H48/INDIRECT(ADDRESS(48,Instructions!$H$7+1,1,TRUE,"Data Balance Sheet"))*100)</f>
        <v>#VALUE!</v>
      </c>
    </row>
    <row r="101" spans="1:8" x14ac:dyDescent="0.25">
      <c r="A101" s="5" t="str">
        <f>'Data Balance Sheet'!A49</f>
        <v>Preferred Shares</v>
      </c>
      <c r="B101" s="35" t="e">
        <f ca="1">IF(INDIRECT(ADDRESS(49,Instructions!$H$7+1,1,TRUE,"Data Balance Sheet"))=0,"",'Data Balance Sheet'!B49/INDIRECT(ADDRESS(49,Instructions!$H$7+1,1,TRUE,"Data Balance Sheet"))*100)</f>
        <v>#VALUE!</v>
      </c>
      <c r="C101" s="35" t="e">
        <f ca="1">IF(INDIRECT(ADDRESS(49,Instructions!$H$7+1,1,TRUE,"Data Balance Sheet"))=0,"",'Data Balance Sheet'!C49/INDIRECT(ADDRESS(49,Instructions!$H$7+1,1,TRUE,"Data Balance Sheet"))*100)</f>
        <v>#VALUE!</v>
      </c>
      <c r="D101" s="35" t="e">
        <f ca="1">IF(INDIRECT(ADDRESS(49,Instructions!$H$7+1,1,TRUE,"Data Balance Sheet"))=0,"",'Data Balance Sheet'!D49/INDIRECT(ADDRESS(49,Instructions!$H$7+1,1,TRUE,"Data Balance Sheet"))*100)</f>
        <v>#VALUE!</v>
      </c>
      <c r="E101" s="35" t="e">
        <f ca="1">IF(INDIRECT(ADDRESS(49,Instructions!$H$7+1,1,TRUE,"Data Balance Sheet"))=0,"",'Data Balance Sheet'!E49/INDIRECT(ADDRESS(49,Instructions!$H$7+1,1,TRUE,"Data Balance Sheet"))*100)</f>
        <v>#VALUE!</v>
      </c>
      <c r="F101" s="35" t="e">
        <f ca="1">IF(INDIRECT(ADDRESS(49,Instructions!$H$7+1,1,TRUE,"Data Balance Sheet"))=0,"",'Data Balance Sheet'!F49/INDIRECT(ADDRESS(49,Instructions!$H$7+1,1,TRUE,"Data Balance Sheet"))*100)</f>
        <v>#VALUE!</v>
      </c>
      <c r="G101" s="35" t="e">
        <f ca="1">IF(INDIRECT(ADDRESS(49,Instructions!$H$7+1,1,TRUE,"Data Balance Sheet"))=0,"",'Data Balance Sheet'!G49/INDIRECT(ADDRESS(49,Instructions!$H$7+1,1,TRUE,"Data Balance Sheet"))*100)</f>
        <v>#VALUE!</v>
      </c>
      <c r="H101" s="35" t="e">
        <f ca="1">IF(INDIRECT(ADDRESS(49,Instructions!$H$7+1,1,TRUE,"Data Balance Sheet"))=0,"",'Data Balance Sheet'!H49/INDIRECT(ADDRESS(49,Instructions!$H$7+1,1,TRUE,"Data Balance Sheet"))*100)</f>
        <v>#VALUE!</v>
      </c>
    </row>
    <row r="102" spans="1:8" x14ac:dyDescent="0.25">
      <c r="A102" s="5" t="str">
        <f>'Data Balance Sheet'!A50</f>
        <v>Less: Treasury Stock</v>
      </c>
      <c r="B102" s="35" t="e">
        <f ca="1">IF(INDIRECT(ADDRESS(50,Instructions!$H$7+1,1,TRUE,"Data Balance Sheet"))=0,"",'Data Balance Sheet'!B50/INDIRECT(ADDRESS(50,Instructions!$H$7+1,1,TRUE,"Data Balance Sheet"))*100)</f>
        <v>#VALUE!</v>
      </c>
      <c r="C102" s="35" t="e">
        <f ca="1">IF(INDIRECT(ADDRESS(50,Instructions!$H$7+1,1,TRUE,"Data Balance Sheet"))=0,"",'Data Balance Sheet'!C50/INDIRECT(ADDRESS(50,Instructions!$H$7+1,1,TRUE,"Data Balance Sheet"))*100)</f>
        <v>#VALUE!</v>
      </c>
      <c r="D102" s="35" t="e">
        <f ca="1">IF(INDIRECT(ADDRESS(50,Instructions!$H$7+1,1,TRUE,"Data Balance Sheet"))=0,"",'Data Balance Sheet'!D50/INDIRECT(ADDRESS(50,Instructions!$H$7+1,1,TRUE,"Data Balance Sheet"))*100)</f>
        <v>#VALUE!</v>
      </c>
      <c r="E102" s="35" t="e">
        <f ca="1">IF(INDIRECT(ADDRESS(50,Instructions!$H$7+1,1,TRUE,"Data Balance Sheet"))=0,"",'Data Balance Sheet'!E50/INDIRECT(ADDRESS(50,Instructions!$H$7+1,1,TRUE,"Data Balance Sheet"))*100)</f>
        <v>#VALUE!</v>
      </c>
      <c r="F102" s="35" t="e">
        <f ca="1">IF(INDIRECT(ADDRESS(50,Instructions!$H$7+1,1,TRUE,"Data Balance Sheet"))=0,"",'Data Balance Sheet'!F50/INDIRECT(ADDRESS(50,Instructions!$H$7+1,1,TRUE,"Data Balance Sheet"))*100)</f>
        <v>#VALUE!</v>
      </c>
      <c r="G102" s="35" t="e">
        <f ca="1">IF(INDIRECT(ADDRESS(50,Instructions!$H$7+1,1,TRUE,"Data Balance Sheet"))=0,"",'Data Balance Sheet'!G50/INDIRECT(ADDRESS(50,Instructions!$H$7+1,1,TRUE,"Data Balance Sheet"))*100)</f>
        <v>#VALUE!</v>
      </c>
      <c r="H102" s="35" t="e">
        <f ca="1">IF(INDIRECT(ADDRESS(50,Instructions!$H$7+1,1,TRUE,"Data Balance Sheet"))=0,"",'Data Balance Sheet'!H50/INDIRECT(ADDRESS(50,Instructions!$H$7+1,1,TRUE,"Data Balance Sheet"))*100)</f>
        <v>#VALUE!</v>
      </c>
    </row>
    <row r="103" spans="1:8" x14ac:dyDescent="0.25">
      <c r="A103" s="5" t="str">
        <f>'Data Balance Sheet'!A51</f>
        <v>Retained Earnings</v>
      </c>
      <c r="B103" s="35" t="e">
        <f ca="1">IF(INDIRECT(ADDRESS(51,Instructions!$H$7+1,1,TRUE,"Data Balance Sheet"))=0,"",'Data Balance Sheet'!B51/INDIRECT(ADDRESS(51,Instructions!$H$7+1,1,TRUE,"Data Balance Sheet"))*100)</f>
        <v>#VALUE!</v>
      </c>
      <c r="C103" s="35" t="e">
        <f ca="1">IF(INDIRECT(ADDRESS(51,Instructions!$H$7+1,1,TRUE,"Data Balance Sheet"))=0,"",'Data Balance Sheet'!C51/INDIRECT(ADDRESS(51,Instructions!$H$7+1,1,TRUE,"Data Balance Sheet"))*100)</f>
        <v>#VALUE!</v>
      </c>
      <c r="D103" s="35" t="e">
        <f ca="1">IF(INDIRECT(ADDRESS(51,Instructions!$H$7+1,1,TRUE,"Data Balance Sheet"))=0,"",'Data Balance Sheet'!D51/INDIRECT(ADDRESS(51,Instructions!$H$7+1,1,TRUE,"Data Balance Sheet"))*100)</f>
        <v>#VALUE!</v>
      </c>
      <c r="E103" s="35" t="e">
        <f ca="1">IF(INDIRECT(ADDRESS(51,Instructions!$H$7+1,1,TRUE,"Data Balance Sheet"))=0,"",'Data Balance Sheet'!E51/INDIRECT(ADDRESS(51,Instructions!$H$7+1,1,TRUE,"Data Balance Sheet"))*100)</f>
        <v>#VALUE!</v>
      </c>
      <c r="F103" s="35" t="e">
        <f ca="1">IF(INDIRECT(ADDRESS(51,Instructions!$H$7+1,1,TRUE,"Data Balance Sheet"))=0,"",'Data Balance Sheet'!F51/INDIRECT(ADDRESS(51,Instructions!$H$7+1,1,TRUE,"Data Balance Sheet"))*100)</f>
        <v>#VALUE!</v>
      </c>
      <c r="G103" s="35" t="e">
        <f ca="1">IF(INDIRECT(ADDRESS(51,Instructions!$H$7+1,1,TRUE,"Data Balance Sheet"))=0,"",'Data Balance Sheet'!G51/INDIRECT(ADDRESS(51,Instructions!$H$7+1,1,TRUE,"Data Balance Sheet"))*100)</f>
        <v>#VALUE!</v>
      </c>
      <c r="H103" s="35" t="e">
        <f ca="1">IF(INDIRECT(ADDRESS(51,Instructions!$H$7+1,1,TRUE,"Data Balance Sheet"))=0,"",'Data Balance Sheet'!H51/INDIRECT(ADDRESS(51,Instructions!$H$7+1,1,TRUE,"Data Balance Sheet"))*100)</f>
        <v>#VALUE!</v>
      </c>
    </row>
    <row r="104" spans="1:8" x14ac:dyDescent="0.25">
      <c r="A104" s="5" t="str">
        <f>'Data Balance Sheet'!A52</f>
        <v>Accumulated Comprehensive Income</v>
      </c>
      <c r="B104" s="35" t="e">
        <f ca="1">IF(INDIRECT(ADDRESS(52,Instructions!$H$7+1,1,TRUE,"Data Balance Sheet"))=0,"",'Data Balance Sheet'!B52/INDIRECT(ADDRESS(52,Instructions!$H$7+1,1,TRUE,"Data Balance Sheet"))*100)</f>
        <v>#VALUE!</v>
      </c>
      <c r="C104" s="35" t="e">
        <f ca="1">IF(INDIRECT(ADDRESS(52,Instructions!$H$7+1,1,TRUE,"Data Balance Sheet"))=0,"",'Data Balance Sheet'!C52/INDIRECT(ADDRESS(52,Instructions!$H$7+1,1,TRUE,"Data Balance Sheet"))*100)</f>
        <v>#VALUE!</v>
      </c>
      <c r="D104" s="35" t="e">
        <f ca="1">IF(INDIRECT(ADDRESS(52,Instructions!$H$7+1,1,TRUE,"Data Balance Sheet"))=0,"",'Data Balance Sheet'!D52/INDIRECT(ADDRESS(52,Instructions!$H$7+1,1,TRUE,"Data Balance Sheet"))*100)</f>
        <v>#VALUE!</v>
      </c>
      <c r="E104" s="35" t="e">
        <f ca="1">IF(INDIRECT(ADDRESS(52,Instructions!$H$7+1,1,TRUE,"Data Balance Sheet"))=0,"",'Data Balance Sheet'!E52/INDIRECT(ADDRESS(52,Instructions!$H$7+1,1,TRUE,"Data Balance Sheet"))*100)</f>
        <v>#VALUE!</v>
      </c>
      <c r="F104" s="35" t="e">
        <f ca="1">IF(INDIRECT(ADDRESS(52,Instructions!$H$7+1,1,TRUE,"Data Balance Sheet"))=0,"",'Data Balance Sheet'!F52/INDIRECT(ADDRESS(52,Instructions!$H$7+1,1,TRUE,"Data Balance Sheet"))*100)</f>
        <v>#VALUE!</v>
      </c>
      <c r="G104" s="35" t="e">
        <f ca="1">IF(INDIRECT(ADDRESS(52,Instructions!$H$7+1,1,TRUE,"Data Balance Sheet"))=0,"",'Data Balance Sheet'!G52/INDIRECT(ADDRESS(52,Instructions!$H$7+1,1,TRUE,"Data Balance Sheet"))*100)</f>
        <v>#VALUE!</v>
      </c>
      <c r="H104" s="35" t="e">
        <f ca="1">IF(INDIRECT(ADDRESS(52,Instructions!$H$7+1,1,TRUE,"Data Balance Sheet"))=0,"",'Data Balance Sheet'!H52/INDIRECT(ADDRESS(52,Instructions!$H$7+1,1,TRUE,"Data Balance Sheet"))*100)</f>
        <v>#VALUE!</v>
      </c>
    </row>
    <row r="105" spans="1:8" x14ac:dyDescent="0.25">
      <c r="A105" s="5" t="str">
        <f>'Data Balance Sheet'!A53</f>
        <v>Other Shareholders' Equity Items</v>
      </c>
      <c r="B105" s="35" t="e">
        <f ca="1">IF(INDIRECT(ADDRESS(53,Instructions!$H$7+1,1,TRUE,"Data Balance Sheet"))=0,"",'Data Balance Sheet'!B53/INDIRECT(ADDRESS(53,Instructions!$H$7+1,1,TRUE,"Data Balance Sheet"))*100)</f>
        <v>#VALUE!</v>
      </c>
      <c r="C105" s="35" t="e">
        <f ca="1">IF(INDIRECT(ADDRESS(53,Instructions!$H$7+1,1,TRUE,"Data Balance Sheet"))=0,"",'Data Balance Sheet'!C53/INDIRECT(ADDRESS(53,Instructions!$H$7+1,1,TRUE,"Data Balance Sheet"))*100)</f>
        <v>#VALUE!</v>
      </c>
      <c r="D105" s="35" t="e">
        <f ca="1">IF(INDIRECT(ADDRESS(53,Instructions!$H$7+1,1,TRUE,"Data Balance Sheet"))=0,"",'Data Balance Sheet'!D53/INDIRECT(ADDRESS(53,Instructions!$H$7+1,1,TRUE,"Data Balance Sheet"))*100)</f>
        <v>#VALUE!</v>
      </c>
      <c r="E105" s="35" t="e">
        <f ca="1">IF(INDIRECT(ADDRESS(53,Instructions!$H$7+1,1,TRUE,"Data Balance Sheet"))=0,"",'Data Balance Sheet'!E53/INDIRECT(ADDRESS(53,Instructions!$H$7+1,1,TRUE,"Data Balance Sheet"))*100)</f>
        <v>#VALUE!</v>
      </c>
      <c r="F105" s="35" t="e">
        <f ca="1">IF(INDIRECT(ADDRESS(53,Instructions!$H$7+1,1,TRUE,"Data Balance Sheet"))=0,"",'Data Balance Sheet'!F53/INDIRECT(ADDRESS(53,Instructions!$H$7+1,1,TRUE,"Data Balance Sheet"))*100)</f>
        <v>#VALUE!</v>
      </c>
      <c r="G105" s="35" t="e">
        <f ca="1">IF(INDIRECT(ADDRESS(53,Instructions!$H$7+1,1,TRUE,"Data Balance Sheet"))=0,"",'Data Balance Sheet'!G53/INDIRECT(ADDRESS(53,Instructions!$H$7+1,1,TRUE,"Data Balance Sheet"))*100)</f>
        <v>#VALUE!</v>
      </c>
      <c r="H105" s="35" t="e">
        <f ca="1">IF(INDIRECT(ADDRESS(53,Instructions!$H$7+1,1,TRUE,"Data Balance Sheet"))=0,"",'Data Balance Sheet'!H53/INDIRECT(ADDRESS(53,Instructions!$H$7+1,1,TRUE,"Data Balance Sheet"))*100)</f>
        <v>#VALUE!</v>
      </c>
    </row>
    <row r="106" spans="1:8" x14ac:dyDescent="0.25">
      <c r="A106" s="5" t="str">
        <f>'Data Balance Sheet'!A54</f>
        <v>Other Shareholders' Equity Items</v>
      </c>
      <c r="B106" s="35" t="e">
        <f ca="1">IF(INDIRECT(ADDRESS(53,Instructions!$H$7+1,1,TRUE,"Data Balance Sheet"))=0,"",'Data Balance Sheet'!B54/INDIRECT(ADDRESS(53,Instructions!$H$7+1,1,TRUE,"Data Balance Sheet"))*100)</f>
        <v>#VALUE!</v>
      </c>
      <c r="C106" s="35" t="e">
        <f ca="1">IF(INDIRECT(ADDRESS(53,Instructions!$H$7+1,1,TRUE,"Data Balance Sheet"))=0,"",'Data Balance Sheet'!C54/INDIRECT(ADDRESS(53,Instructions!$H$7+1,1,TRUE,"Data Balance Sheet"))*100)</f>
        <v>#VALUE!</v>
      </c>
      <c r="D106" s="35" t="e">
        <f ca="1">IF(INDIRECT(ADDRESS(53,Instructions!$H$7+1,1,TRUE,"Data Balance Sheet"))=0,"",'Data Balance Sheet'!D54/INDIRECT(ADDRESS(53,Instructions!$H$7+1,1,TRUE,"Data Balance Sheet"))*100)</f>
        <v>#VALUE!</v>
      </c>
      <c r="E106" s="35" t="e">
        <f ca="1">IF(INDIRECT(ADDRESS(53,Instructions!$H$7+1,1,TRUE,"Data Balance Sheet"))=0,"",'Data Balance Sheet'!E54/INDIRECT(ADDRESS(53,Instructions!$H$7+1,1,TRUE,"Data Balance Sheet"))*100)</f>
        <v>#VALUE!</v>
      </c>
      <c r="F106" s="35" t="e">
        <f ca="1">IF(INDIRECT(ADDRESS(53,Instructions!$H$7+1,1,TRUE,"Data Balance Sheet"))=0,"",'Data Balance Sheet'!F54/INDIRECT(ADDRESS(53,Instructions!$H$7+1,1,TRUE,"Data Balance Sheet"))*100)</f>
        <v>#VALUE!</v>
      </c>
      <c r="G106" s="35" t="e">
        <f ca="1">IF(INDIRECT(ADDRESS(53,Instructions!$H$7+1,1,TRUE,"Data Balance Sheet"))=0,"",'Data Balance Sheet'!G54/INDIRECT(ADDRESS(53,Instructions!$H$7+1,1,TRUE,"Data Balance Sheet"))*100)</f>
        <v>#VALUE!</v>
      </c>
      <c r="H106" s="35" t="e">
        <f ca="1">IF(INDIRECT(ADDRESS(53,Instructions!$H$7+1,1,TRUE,"Data Balance Sheet"))=0,"",'Data Balance Sheet'!H54/INDIRECT(ADDRESS(53,Instructions!$H$7+1,1,TRUE,"Data Balance Sheet"))*100)</f>
        <v>#VALUE!</v>
      </c>
    </row>
    <row r="107" spans="1:8" x14ac:dyDescent="0.25">
      <c r="A107" s="1" t="str">
        <f>'Data Balance Sheet'!A55</f>
        <v>Total Shareholders' Equity</v>
      </c>
      <c r="B107" s="37" t="e">
        <f ca="1">IF(INDIRECT(ADDRESS(55,Instructions!$H$7+1,1,TRUE,"Data Balance Sheet"))=0,"",'Data Balance Sheet'!B55/INDIRECT(ADDRESS(55,Instructions!$H$7+1,1,TRUE,"Data Balance Sheet"))*100)</f>
        <v>#VALUE!</v>
      </c>
      <c r="C107" s="37" t="e">
        <f ca="1">IF(INDIRECT(ADDRESS(55,Instructions!$H$7+1,1,TRUE,"Data Balance Sheet"))=0,"",'Data Balance Sheet'!C55/INDIRECT(ADDRESS(55,Instructions!$H$7+1,1,TRUE,"Data Balance Sheet"))*100)</f>
        <v>#VALUE!</v>
      </c>
      <c r="D107" s="37" t="e">
        <f ca="1">IF(INDIRECT(ADDRESS(55,Instructions!$H$7+1,1,TRUE,"Data Balance Sheet"))=0,"",'Data Balance Sheet'!D55/INDIRECT(ADDRESS(55,Instructions!$H$7+1,1,TRUE,"Data Balance Sheet"))*100)</f>
        <v>#VALUE!</v>
      </c>
      <c r="E107" s="37" t="e">
        <f ca="1">IF(INDIRECT(ADDRESS(55,Instructions!$H$7+1,1,TRUE,"Data Balance Sheet"))=0,"",'Data Balance Sheet'!E55/INDIRECT(ADDRESS(55,Instructions!$H$7+1,1,TRUE,"Data Balance Sheet"))*100)</f>
        <v>#VALUE!</v>
      </c>
      <c r="F107" s="37" t="e">
        <f ca="1">IF(INDIRECT(ADDRESS(55,Instructions!$H$7+1,1,TRUE,"Data Balance Sheet"))=0,"",'Data Balance Sheet'!F55/INDIRECT(ADDRESS(55,Instructions!$H$7+1,1,TRUE,"Data Balance Sheet"))*100)</f>
        <v>#VALUE!</v>
      </c>
      <c r="G107" s="37" t="e">
        <f ca="1">IF(INDIRECT(ADDRESS(55,Instructions!$H$7+1,1,TRUE,"Data Balance Sheet"))=0,"",'Data Balance Sheet'!G55/INDIRECT(ADDRESS(55,Instructions!$H$7+1,1,TRUE,"Data Balance Sheet"))*100)</f>
        <v>#VALUE!</v>
      </c>
      <c r="H107" s="37" t="e">
        <f ca="1">IF(INDIRECT(ADDRESS(55,Instructions!$H$7+1,1,TRUE,"Data Balance Sheet"))=0,"",'Data Balance Sheet'!H55/INDIRECT(ADDRESS(55,Instructions!$H$7+1,1,TRUE,"Data Balance Sheet"))*100)</f>
        <v>#VALUE!</v>
      </c>
    </row>
    <row r="108" spans="1:8" x14ac:dyDescent="0.25">
      <c r="A108" s="1" t="str">
        <f>'Data Balance Sheet'!A56</f>
        <v>Total Liabilities and Equity</v>
      </c>
      <c r="B108" s="37" t="e">
        <f ca="1">IF(INDIRECT(ADDRESS(56,Instructions!$H$7+1,1,TRUE,"Data Balance Sheet"))=0,"",'Data Balance Sheet'!B56/INDIRECT(ADDRESS(56,Instructions!$H$7+1,1,TRUE,"Data Balance Sheet"))*100)</f>
        <v>#VALUE!</v>
      </c>
      <c r="C108" s="37" t="e">
        <f ca="1">IF(INDIRECT(ADDRESS(56,Instructions!$H$7+1,1,TRUE,"Data Balance Sheet"))=0,"",'Data Balance Sheet'!C56/INDIRECT(ADDRESS(56,Instructions!$H$7+1,1,TRUE,"Data Balance Sheet"))*100)</f>
        <v>#VALUE!</v>
      </c>
      <c r="D108" s="37" t="e">
        <f ca="1">IF(INDIRECT(ADDRESS(56,Instructions!$H$7+1,1,TRUE,"Data Balance Sheet"))=0,"",'Data Balance Sheet'!D56/INDIRECT(ADDRESS(56,Instructions!$H$7+1,1,TRUE,"Data Balance Sheet"))*100)</f>
        <v>#VALUE!</v>
      </c>
      <c r="E108" s="37" t="e">
        <f ca="1">IF(INDIRECT(ADDRESS(56,Instructions!$H$7+1,1,TRUE,"Data Balance Sheet"))=0,"",'Data Balance Sheet'!E56/INDIRECT(ADDRESS(56,Instructions!$H$7+1,1,TRUE,"Data Balance Sheet"))*100)</f>
        <v>#VALUE!</v>
      </c>
      <c r="F108" s="37" t="e">
        <f ca="1">IF(INDIRECT(ADDRESS(56,Instructions!$H$7+1,1,TRUE,"Data Balance Sheet"))=0,"",'Data Balance Sheet'!F56/INDIRECT(ADDRESS(56,Instructions!$H$7+1,1,TRUE,"Data Balance Sheet"))*100)</f>
        <v>#VALUE!</v>
      </c>
      <c r="G108" s="37" t="e">
        <f ca="1">IF(INDIRECT(ADDRESS(56,Instructions!$H$7+1,1,TRUE,"Data Balance Sheet"))=0,"",'Data Balance Sheet'!G56/INDIRECT(ADDRESS(56,Instructions!$H$7+1,1,TRUE,"Data Balance Sheet"))*100)</f>
        <v>#VALUE!</v>
      </c>
      <c r="H108" s="37" t="e">
        <f ca="1">IF(INDIRECT(ADDRESS(56,Instructions!$H$7+1,1,TRUE,"Data Balance Sheet"))=0,"",'Data Balance Sheet'!H56/INDIRECT(ADDRESS(56,Instructions!$H$7+1,1,TRUE,"Data Balance Sheet"))*100)</f>
        <v>#VALUE!</v>
      </c>
    </row>
    <row r="109" spans="1:8" x14ac:dyDescent="0.25">
      <c r="A109" s="1"/>
      <c r="B109" s="6"/>
      <c r="C109" s="6"/>
      <c r="D109" s="6"/>
      <c r="E109" s="6"/>
      <c r="F109" s="6"/>
    </row>
    <row r="110" spans="1:8" x14ac:dyDescent="0.25">
      <c r="A110" s="5"/>
      <c r="B110" s="6"/>
      <c r="C110" s="6"/>
      <c r="D110" s="6"/>
      <c r="E110" s="6"/>
      <c r="F110" s="6"/>
    </row>
    <row r="111" spans="1:8" x14ac:dyDescent="0.25">
      <c r="A111" s="5"/>
      <c r="B111" s="6"/>
      <c r="C111" s="6"/>
      <c r="D111" s="6"/>
      <c r="E111" s="6"/>
      <c r="F111" s="6"/>
    </row>
    <row r="112" spans="1:8" x14ac:dyDescent="0.25">
      <c r="A112" s="5"/>
      <c r="B112" s="6"/>
      <c r="C112" s="6"/>
      <c r="D112" s="6"/>
      <c r="E112" s="6"/>
      <c r="F112" s="6"/>
    </row>
  </sheetData>
  <sheetCalcPr fullCalcOnLoad="1"/>
  <sheetProtection sheet="1" objects="1" scenarios="1"/>
  <mergeCells count="3">
    <mergeCell ref="B3:H3"/>
    <mergeCell ref="F1:H1"/>
    <mergeCell ref="A1:E1"/>
  </mergeCells>
  <phoneticPr fontId="0" type="noConversion"/>
  <pageMargins left="0.75" right="0.75" top="0.75" bottom="0.75" header="0.5" footer="0.3"/>
  <pageSetup scale="88" fitToHeight="2" orientation="portrait" r:id="rId1"/>
  <headerFooter alignWithMargins="0">
    <oddFooter>&amp;CPage &amp;P of &amp;N&amp;R&amp;D</oddFooter>
  </headerFooter>
  <rowBreaks count="1" manualBreakCount="1">
    <brk id="55" max="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63"/>
  <sheetViews>
    <sheetView showGridLines="0" showRowColHeaders="0" showZeros="0" workbookViewId="0">
      <selection activeCell="B6" sqref="B6"/>
    </sheetView>
  </sheetViews>
  <sheetFormatPr defaultRowHeight="13.2" x14ac:dyDescent="0.25"/>
  <cols>
    <col min="1" max="1" width="42.6640625" customWidth="1"/>
    <col min="2" max="8" width="6.6640625" customWidth="1"/>
  </cols>
  <sheetData>
    <row r="1" spans="1:8" ht="20.25" customHeight="1" x14ac:dyDescent="0.25">
      <c r="A1" s="108" t="s">
        <v>171</v>
      </c>
      <c r="B1" s="109"/>
      <c r="C1" s="109"/>
      <c r="D1" s="109"/>
      <c r="E1" s="109"/>
      <c r="F1" s="97"/>
      <c r="G1" s="98"/>
      <c r="H1" s="98"/>
    </row>
    <row r="2" spans="1:8" ht="50.25" customHeight="1" x14ac:dyDescent="0.4">
      <c r="A2" s="87"/>
      <c r="B2" s="88"/>
      <c r="C2" s="88"/>
      <c r="D2" s="88"/>
      <c r="E2" s="88"/>
      <c r="F2" s="88"/>
      <c r="G2" s="49"/>
      <c r="H2" s="49"/>
    </row>
    <row r="3" spans="1:8" ht="20.25" customHeight="1" x14ac:dyDescent="0.25">
      <c r="A3" s="15" t="s">
        <v>75</v>
      </c>
      <c r="B3" s="107">
        <f>'Data Balance Sheet'!B3</f>
        <v>0</v>
      </c>
      <c r="C3" s="107"/>
      <c r="D3" s="107"/>
      <c r="E3" s="107"/>
      <c r="F3" s="107"/>
      <c r="G3" s="107"/>
      <c r="H3" s="107"/>
    </row>
    <row r="4" spans="1:8" ht="13.8" x14ac:dyDescent="0.25">
      <c r="A4" s="15" t="s">
        <v>76</v>
      </c>
      <c r="B4" s="37">
        <f>'Data Balance Sheet'!B4</f>
        <v>0</v>
      </c>
      <c r="C4" s="37">
        <f>'Data Balance Sheet'!C4</f>
        <v>-1</v>
      </c>
      <c r="D4" s="37">
        <f>'Data Balance Sheet'!D4</f>
        <v>-2</v>
      </c>
      <c r="E4" s="37">
        <f>'Data Balance Sheet'!E4</f>
        <v>-3</v>
      </c>
      <c r="F4" s="37">
        <f>'Data Balance Sheet'!F4</f>
        <v>-4</v>
      </c>
      <c r="G4" s="37">
        <f>'Data Balance Sheet'!G4</f>
        <v>-5</v>
      </c>
      <c r="H4" s="37">
        <f>'Data Balance Sheet'!H4</f>
        <v>-6</v>
      </c>
    </row>
    <row r="5" spans="1:8" ht="13.8" x14ac:dyDescent="0.25">
      <c r="A5" s="15"/>
      <c r="B5" s="13"/>
      <c r="C5" s="13"/>
      <c r="D5" s="13"/>
      <c r="E5" s="13"/>
      <c r="F5" s="13"/>
      <c r="G5" s="13"/>
      <c r="H5" s="13"/>
    </row>
    <row r="6" spans="1:8" x14ac:dyDescent="0.25">
      <c r="A6" t="str">
        <f>'Data Income Statement'!A6</f>
        <v>Revenue</v>
      </c>
      <c r="B6" s="59" t="str">
        <f>IF('Data Income Statement'!B$6=0,"",'Data Income Statement'!B6/'Data Income Statement'!B$6*100)</f>
        <v/>
      </c>
      <c r="C6" s="59" t="str">
        <f>IF('Data Income Statement'!C$6=0,"",'Data Income Statement'!C6/'Data Income Statement'!C$6*100)</f>
        <v/>
      </c>
      <c r="D6" s="59" t="str">
        <f>IF('Data Income Statement'!D$6=0,"",'Data Income Statement'!D6/'Data Income Statement'!D$6*100)</f>
        <v/>
      </c>
      <c r="E6" s="59" t="str">
        <f>IF('Data Income Statement'!E$6=0,"",'Data Income Statement'!E6/'Data Income Statement'!E$6*100)</f>
        <v/>
      </c>
      <c r="F6" s="59" t="str">
        <f>IF('Data Income Statement'!F$6=0,"",'Data Income Statement'!F6/'Data Income Statement'!F$6*100)</f>
        <v/>
      </c>
      <c r="G6" s="59" t="str">
        <f>IF('Data Income Statement'!G$6=0,"",'Data Income Statement'!G6/'Data Income Statement'!G$6*100)</f>
        <v/>
      </c>
      <c r="H6" s="59" t="str">
        <f>IF('Data Income Statement'!H$6=0,"",'Data Income Statement'!H6/'Data Income Statement'!H$6*100)</f>
        <v/>
      </c>
    </row>
    <row r="7" spans="1:8" x14ac:dyDescent="0.25">
      <c r="A7" t="str">
        <f>'Data Income Statement'!A7</f>
        <v>Less:Cost of Goods Sold</v>
      </c>
      <c r="B7" s="36" t="str">
        <f>IF('Data Income Statement'!B$6=0,"",'Data Income Statement'!B7/'Data Income Statement'!B$6*100)</f>
        <v/>
      </c>
      <c r="C7" s="36" t="str">
        <f>IF('Data Income Statement'!C$6=0,"",'Data Income Statement'!C7/'Data Income Statement'!C$6*100)</f>
        <v/>
      </c>
      <c r="D7" s="36" t="str">
        <f>IF('Data Income Statement'!D$6=0,"",'Data Income Statement'!D7/'Data Income Statement'!D$6*100)</f>
        <v/>
      </c>
      <c r="E7" s="36" t="str">
        <f>IF('Data Income Statement'!E$6=0,"",'Data Income Statement'!E7/'Data Income Statement'!E$6*100)</f>
        <v/>
      </c>
      <c r="F7" s="36" t="str">
        <f>IF('Data Income Statement'!F$6=0,"",'Data Income Statement'!F7/'Data Income Statement'!F$6*100)</f>
        <v/>
      </c>
      <c r="G7" s="36" t="str">
        <f>IF('Data Income Statement'!G$6=0,"",'Data Income Statement'!G7/'Data Income Statement'!G$6*100)</f>
        <v/>
      </c>
      <c r="H7" s="36" t="str">
        <f>IF('Data Income Statement'!H$6=0,"",'Data Income Statement'!H7/'Data Income Statement'!H$6*100)</f>
        <v/>
      </c>
    </row>
    <row r="8" spans="1:8" x14ac:dyDescent="0.25">
      <c r="A8" s="1" t="str">
        <f>'Data Income Statement'!A8</f>
        <v>Gross Profit</v>
      </c>
      <c r="B8" s="59" t="str">
        <f>IF('Data Income Statement'!B$6=0,"",'Data Income Statement'!B8/'Data Income Statement'!B$6*100)</f>
        <v/>
      </c>
      <c r="C8" s="59" t="str">
        <f>IF('Data Income Statement'!C$6=0,"",'Data Income Statement'!C8/'Data Income Statement'!C$6*100)</f>
        <v/>
      </c>
      <c r="D8" s="59" t="str">
        <f>IF('Data Income Statement'!D$6=0,"",'Data Income Statement'!D8/'Data Income Statement'!D$6*100)</f>
        <v/>
      </c>
      <c r="E8" s="59" t="str">
        <f>IF('Data Income Statement'!E$6=0,"",'Data Income Statement'!E8/'Data Income Statement'!E$6*100)</f>
        <v/>
      </c>
      <c r="F8" s="59" t="str">
        <f>IF('Data Income Statement'!F$6=0,"",'Data Income Statement'!F8/'Data Income Statement'!F$6*100)</f>
        <v/>
      </c>
      <c r="G8" s="59" t="str">
        <f>IF('Data Income Statement'!G$6=0,"",'Data Income Statement'!G8/'Data Income Statement'!G$6*100)</f>
        <v/>
      </c>
      <c r="H8" s="59" t="str">
        <f>IF('Data Income Statement'!H$6=0,"",'Data Income Statement'!H8/'Data Income Statement'!H$6*100)</f>
        <v/>
      </c>
    </row>
    <row r="9" spans="1:8" x14ac:dyDescent="0.25">
      <c r="A9" t="str">
        <f>'Data Income Statement'!A9</f>
        <v>Less: Selling, General and Admin.</v>
      </c>
      <c r="B9" s="36" t="str">
        <f>IF('Data Income Statement'!B$6=0,"",'Data Income Statement'!B9/'Data Income Statement'!B$6*100)</f>
        <v/>
      </c>
      <c r="C9" s="36" t="str">
        <f>IF('Data Income Statement'!C$6=0,"",'Data Income Statement'!C9/'Data Income Statement'!C$6*100)</f>
        <v/>
      </c>
      <c r="D9" s="36" t="str">
        <f>IF('Data Income Statement'!D$6=0,"",'Data Income Statement'!D9/'Data Income Statement'!D$6*100)</f>
        <v/>
      </c>
      <c r="E9" s="36" t="str">
        <f>IF('Data Income Statement'!E$6=0,"",'Data Income Statement'!E9/'Data Income Statement'!E$6*100)</f>
        <v/>
      </c>
      <c r="F9" s="36" t="str">
        <f>IF('Data Income Statement'!F$6=0,"",'Data Income Statement'!F9/'Data Income Statement'!F$6*100)</f>
        <v/>
      </c>
      <c r="G9" s="36" t="str">
        <f>IF('Data Income Statement'!G$6=0,"",'Data Income Statement'!G9/'Data Income Statement'!G$6*100)</f>
        <v/>
      </c>
      <c r="H9" s="36" t="str">
        <f>IF('Data Income Statement'!H$6=0,"",'Data Income Statement'!H9/'Data Income Statement'!H$6*100)</f>
        <v/>
      </c>
    </row>
    <row r="10" spans="1:8" x14ac:dyDescent="0.25">
      <c r="A10" t="str">
        <f>'Data Income Statement'!A10</f>
        <v>Less: Other Operating Expenses</v>
      </c>
      <c r="B10" s="36" t="str">
        <f>IF('Data Income Statement'!B$6=0,"",'Data Income Statement'!B10/'Data Income Statement'!B$6*100)</f>
        <v/>
      </c>
      <c r="C10" s="36" t="str">
        <f>IF('Data Income Statement'!C$6=0,"",'Data Income Statement'!C10/'Data Income Statement'!C$6*100)</f>
        <v/>
      </c>
      <c r="D10" s="36" t="str">
        <f>IF('Data Income Statement'!D$6=0,"",'Data Income Statement'!D10/'Data Income Statement'!D$6*100)</f>
        <v/>
      </c>
      <c r="E10" s="36" t="str">
        <f>IF('Data Income Statement'!E$6=0,"",'Data Income Statement'!E10/'Data Income Statement'!E$6*100)</f>
        <v/>
      </c>
      <c r="F10" s="36" t="str">
        <f>IF('Data Income Statement'!F$6=0,"",'Data Income Statement'!F10/'Data Income Statement'!F$6*100)</f>
        <v/>
      </c>
      <c r="G10" s="36" t="str">
        <f>IF('Data Income Statement'!G$6=0,"",'Data Income Statement'!G10/'Data Income Statement'!G$6*100)</f>
        <v/>
      </c>
      <c r="H10" s="36" t="str">
        <f>IF('Data Income Statement'!H$6=0,"",'Data Income Statement'!H10/'Data Income Statement'!H$6*100)</f>
        <v/>
      </c>
    </row>
    <row r="11" spans="1:8" x14ac:dyDescent="0.25">
      <c r="A11" t="str">
        <f>'Data Income Statement'!A11</f>
        <v>Less: Other Operating Expenses</v>
      </c>
      <c r="B11" s="36" t="str">
        <f>IF('Data Income Statement'!B$6=0,"",'Data Income Statement'!B11/'Data Income Statement'!B$6*100)</f>
        <v/>
      </c>
      <c r="C11" s="36" t="str">
        <f>IF('Data Income Statement'!C$6=0,"",'Data Income Statement'!C11/'Data Income Statement'!C$6*100)</f>
        <v/>
      </c>
      <c r="D11" s="36" t="str">
        <f>IF('Data Income Statement'!D$6=0,"",'Data Income Statement'!D11/'Data Income Statement'!D$6*100)</f>
        <v/>
      </c>
      <c r="E11" s="36" t="str">
        <f>IF('Data Income Statement'!E$6=0,"",'Data Income Statement'!E11/'Data Income Statement'!E$6*100)</f>
        <v/>
      </c>
      <c r="F11" s="36" t="str">
        <f>IF('Data Income Statement'!F$6=0,"",'Data Income Statement'!F11/'Data Income Statement'!F$6*100)</f>
        <v/>
      </c>
      <c r="G11" s="36" t="str">
        <f>IF('Data Income Statement'!G$6=0,"",'Data Income Statement'!G11/'Data Income Statement'!G$6*100)</f>
        <v/>
      </c>
      <c r="H11" s="36" t="str">
        <f>IF('Data Income Statement'!H$6=0,"",'Data Income Statement'!H11/'Data Income Statement'!H$6*100)</f>
        <v/>
      </c>
    </row>
    <row r="12" spans="1:8" x14ac:dyDescent="0.25">
      <c r="A12" t="str">
        <f>'Data Income Statement'!A12</f>
        <v>Less: Other Operating Expenses</v>
      </c>
      <c r="B12" s="36" t="str">
        <f>IF('Data Income Statement'!B$6=0,"",'Data Income Statement'!B12/'Data Income Statement'!B$6*100)</f>
        <v/>
      </c>
      <c r="C12" s="36" t="str">
        <f>IF('Data Income Statement'!C$6=0,"",'Data Income Statement'!C12/'Data Income Statement'!C$6*100)</f>
        <v/>
      </c>
      <c r="D12" s="36" t="str">
        <f>IF('Data Income Statement'!D$6=0,"",'Data Income Statement'!D12/'Data Income Statement'!D$6*100)</f>
        <v/>
      </c>
      <c r="E12" s="36" t="str">
        <f>IF('Data Income Statement'!E$6=0,"",'Data Income Statement'!E12/'Data Income Statement'!E$6*100)</f>
        <v/>
      </c>
      <c r="F12" s="36" t="str">
        <f>IF('Data Income Statement'!F$6=0,"",'Data Income Statement'!F12/'Data Income Statement'!F$6*100)</f>
        <v/>
      </c>
      <c r="G12" s="36" t="str">
        <f>IF('Data Income Statement'!G$6=0,"",'Data Income Statement'!G12/'Data Income Statement'!G$6*100)</f>
        <v/>
      </c>
      <c r="H12" s="36" t="str">
        <f>IF('Data Income Statement'!H$6=0,"",'Data Income Statement'!H12/'Data Income Statement'!H$6*100)</f>
        <v/>
      </c>
    </row>
    <row r="13" spans="1:8" x14ac:dyDescent="0.25">
      <c r="A13" t="str">
        <f>'Data Income Statement'!A13</f>
        <v>Less: Other Operating Expenses</v>
      </c>
      <c r="B13" s="36" t="str">
        <f>IF('Data Income Statement'!B$6=0,"",'Data Income Statement'!B13/'Data Income Statement'!B$6*100)</f>
        <v/>
      </c>
      <c r="C13" s="36" t="str">
        <f>IF('Data Income Statement'!C$6=0,"",'Data Income Statement'!C13/'Data Income Statement'!C$6*100)</f>
        <v/>
      </c>
      <c r="D13" s="36" t="str">
        <f>IF('Data Income Statement'!D$6=0,"",'Data Income Statement'!D13/'Data Income Statement'!D$6*100)</f>
        <v/>
      </c>
      <c r="E13" s="36" t="str">
        <f>IF('Data Income Statement'!E$6=0,"",'Data Income Statement'!E13/'Data Income Statement'!E$6*100)</f>
        <v/>
      </c>
      <c r="F13" s="36" t="str">
        <f>IF('Data Income Statement'!F$6=0,"",'Data Income Statement'!F13/'Data Income Statement'!F$6*100)</f>
        <v/>
      </c>
      <c r="G13" s="36" t="str">
        <f>IF('Data Income Statement'!G$6=0,"",'Data Income Statement'!G13/'Data Income Statement'!G$6*100)</f>
        <v/>
      </c>
      <c r="H13" s="36" t="str">
        <f>IF('Data Income Statement'!H$6=0,"",'Data Income Statement'!H13/'Data Income Statement'!H$6*100)</f>
        <v/>
      </c>
    </row>
    <row r="14" spans="1:8" x14ac:dyDescent="0.25">
      <c r="A14" t="str">
        <f>'Data Income Statement'!A14</f>
        <v>Plus: Other Income/Revenue</v>
      </c>
      <c r="B14" s="36" t="str">
        <f>IF('Data Income Statement'!B$6=0,"",'Data Income Statement'!B14/'Data Income Statement'!B$6*100)</f>
        <v/>
      </c>
      <c r="C14" s="36" t="str">
        <f>IF('Data Income Statement'!C$6=0,"",'Data Income Statement'!C14/'Data Income Statement'!C$6*100)</f>
        <v/>
      </c>
      <c r="D14" s="36" t="str">
        <f>IF('Data Income Statement'!D$6=0,"",'Data Income Statement'!D14/'Data Income Statement'!D$6*100)</f>
        <v/>
      </c>
      <c r="E14" s="36" t="str">
        <f>IF('Data Income Statement'!E$6=0,"",'Data Income Statement'!E14/'Data Income Statement'!E$6*100)</f>
        <v/>
      </c>
      <c r="F14" s="36" t="str">
        <f>IF('Data Income Statement'!F$6=0,"",'Data Income Statement'!F14/'Data Income Statement'!F$6*100)</f>
        <v/>
      </c>
      <c r="G14" s="36" t="str">
        <f>IF('Data Income Statement'!G$6=0,"",'Data Income Statement'!G14/'Data Income Statement'!G$6*100)</f>
        <v/>
      </c>
      <c r="H14" s="36" t="str">
        <f>IF('Data Income Statement'!H$6=0,"",'Data Income Statement'!H14/'Data Income Statement'!H$6*100)</f>
        <v/>
      </c>
    </row>
    <row r="15" spans="1:8" x14ac:dyDescent="0.25">
      <c r="A15" t="str">
        <f>'Data Income Statement'!A15</f>
        <v>Plus: Other Income/Revenue</v>
      </c>
      <c r="B15" s="36" t="str">
        <f>IF('Data Income Statement'!B$6=0,"",'Data Income Statement'!B15/'Data Income Statement'!B$6*100)</f>
        <v/>
      </c>
      <c r="C15" s="36" t="str">
        <f>IF('Data Income Statement'!C$6=0,"",'Data Income Statement'!C15/'Data Income Statement'!C$6*100)</f>
        <v/>
      </c>
      <c r="D15" s="36" t="str">
        <f>IF('Data Income Statement'!D$6=0,"",'Data Income Statement'!D15/'Data Income Statement'!D$6*100)</f>
        <v/>
      </c>
      <c r="E15" s="36" t="str">
        <f>IF('Data Income Statement'!E$6=0,"",'Data Income Statement'!E15/'Data Income Statement'!E$6*100)</f>
        <v/>
      </c>
      <c r="F15" s="36" t="str">
        <f>IF('Data Income Statement'!F$6=0,"",'Data Income Statement'!F15/'Data Income Statement'!F$6*100)</f>
        <v/>
      </c>
      <c r="G15" s="36" t="str">
        <f>IF('Data Income Statement'!G$6=0,"",'Data Income Statement'!G15/'Data Income Statement'!G$6*100)</f>
        <v/>
      </c>
      <c r="H15" s="36" t="str">
        <f>IF('Data Income Statement'!H$6=0,"",'Data Income Statement'!H15/'Data Income Statement'!H$6*100)</f>
        <v/>
      </c>
    </row>
    <row r="16" spans="1:8" x14ac:dyDescent="0.25">
      <c r="A16" t="str">
        <f>'Data Income Statement'!A16</f>
        <v>Plus: Other Income/Revenue</v>
      </c>
      <c r="B16" s="36" t="str">
        <f>IF('Data Income Statement'!B$6=0,"",'Data Income Statement'!B16/'Data Income Statement'!B$6*100)</f>
        <v/>
      </c>
      <c r="C16" s="36" t="str">
        <f>IF('Data Income Statement'!C$6=0,"",'Data Income Statement'!C16/'Data Income Statement'!C$6*100)</f>
        <v/>
      </c>
      <c r="D16" s="36" t="str">
        <f>IF('Data Income Statement'!D$6=0,"",'Data Income Statement'!D16/'Data Income Statement'!D$6*100)</f>
        <v/>
      </c>
      <c r="E16" s="36" t="str">
        <f>IF('Data Income Statement'!E$6=0,"",'Data Income Statement'!E16/'Data Income Statement'!E$6*100)</f>
        <v/>
      </c>
      <c r="F16" s="36" t="str">
        <f>IF('Data Income Statement'!F$6=0,"",'Data Income Statement'!F16/'Data Income Statement'!F$6*100)</f>
        <v/>
      </c>
      <c r="G16" s="36" t="str">
        <f>IF('Data Income Statement'!G$6=0,"",'Data Income Statement'!G16/'Data Income Statement'!G$6*100)</f>
        <v/>
      </c>
      <c r="H16" s="36" t="str">
        <f>IF('Data Income Statement'!H$6=0,"",'Data Income Statement'!H16/'Data Income Statement'!H$6*100)</f>
        <v/>
      </c>
    </row>
    <row r="17" spans="1:8" x14ac:dyDescent="0.25">
      <c r="A17" t="str">
        <f>'Data Income Statement'!A17</f>
        <v>Plus: Interest Income</v>
      </c>
      <c r="B17" s="36" t="str">
        <f>IF('Data Income Statement'!B$6=0,"",'Data Income Statement'!B17/'Data Income Statement'!B$6*100)</f>
        <v/>
      </c>
      <c r="C17" s="36" t="str">
        <f>IF('Data Income Statement'!C$6=0,"",'Data Income Statement'!C17/'Data Income Statement'!C$6*100)</f>
        <v/>
      </c>
      <c r="D17" s="36" t="str">
        <f>IF('Data Income Statement'!D$6=0,"",'Data Income Statement'!D17/'Data Income Statement'!D$6*100)</f>
        <v/>
      </c>
      <c r="E17" s="36" t="str">
        <f>IF('Data Income Statement'!E$6=0,"",'Data Income Statement'!E17/'Data Income Statement'!E$6*100)</f>
        <v/>
      </c>
      <c r="F17" s="36" t="str">
        <f>IF('Data Income Statement'!F$6=0,"",'Data Income Statement'!F17/'Data Income Statement'!F$6*100)</f>
        <v/>
      </c>
      <c r="G17" s="36" t="str">
        <f>IF('Data Income Statement'!G$6=0,"",'Data Income Statement'!G17/'Data Income Statement'!G$6*100)</f>
        <v/>
      </c>
      <c r="H17" s="36" t="str">
        <f>IF('Data Income Statement'!H$6=0,"",'Data Income Statement'!H17/'Data Income Statement'!H$6*100)</f>
        <v/>
      </c>
    </row>
    <row r="18" spans="1:8" x14ac:dyDescent="0.25">
      <c r="A18" s="1" t="str">
        <f>'Data Income Statement'!A18</f>
        <v>Operating Income</v>
      </c>
      <c r="B18" s="59" t="str">
        <f>IF('Data Income Statement'!B$6=0,"",'Data Income Statement'!B18/'Data Income Statement'!B$6*100)</f>
        <v/>
      </c>
      <c r="C18" s="59" t="str">
        <f>IF('Data Income Statement'!C$6=0,"",'Data Income Statement'!C18/'Data Income Statement'!C$6*100)</f>
        <v/>
      </c>
      <c r="D18" s="59" t="str">
        <f>IF('Data Income Statement'!D$6=0,"",'Data Income Statement'!D18/'Data Income Statement'!D$6*100)</f>
        <v/>
      </c>
      <c r="E18" s="59" t="str">
        <f>IF('Data Income Statement'!E$6=0,"",'Data Income Statement'!E18/'Data Income Statement'!E$6*100)</f>
        <v/>
      </c>
      <c r="F18" s="59" t="str">
        <f>IF('Data Income Statement'!F$6=0,"",'Data Income Statement'!F18/'Data Income Statement'!F$6*100)</f>
        <v/>
      </c>
      <c r="G18" s="59" t="str">
        <f>IF('Data Income Statement'!G$6=0,"",'Data Income Statement'!G18/'Data Income Statement'!G$6*100)</f>
        <v/>
      </c>
      <c r="H18" s="59" t="str">
        <f>IF('Data Income Statement'!H$6=0,"",'Data Income Statement'!H18/'Data Income Statement'!H$6*100)</f>
        <v/>
      </c>
    </row>
    <row r="19" spans="1:8" x14ac:dyDescent="0.25">
      <c r="A19" t="str">
        <f>'Data Income Statement'!A19</f>
        <v>Less: Interest Expense</v>
      </c>
      <c r="B19" s="36" t="str">
        <f>IF('Data Income Statement'!B$6=0,"",'Data Income Statement'!B19/'Data Income Statement'!B$6*100)</f>
        <v/>
      </c>
      <c r="C19" s="36" t="str">
        <f>IF('Data Income Statement'!C$6=0,"",'Data Income Statement'!C19/'Data Income Statement'!C$6*100)</f>
        <v/>
      </c>
      <c r="D19" s="36" t="str">
        <f>IF('Data Income Statement'!D$6=0,"",'Data Income Statement'!D19/'Data Income Statement'!D$6*100)</f>
        <v/>
      </c>
      <c r="E19" s="36" t="str">
        <f>IF('Data Income Statement'!E$6=0,"",'Data Income Statement'!E19/'Data Income Statement'!E$6*100)</f>
        <v/>
      </c>
      <c r="F19" s="36" t="str">
        <f>IF('Data Income Statement'!F$6=0,"",'Data Income Statement'!F19/'Data Income Statement'!F$6*100)</f>
        <v/>
      </c>
      <c r="G19" s="36" t="str">
        <f>IF('Data Income Statement'!G$6=0,"",'Data Income Statement'!G19/'Data Income Statement'!G$6*100)</f>
        <v/>
      </c>
      <c r="H19" s="36" t="str">
        <f>IF('Data Income Statement'!H$6=0,"",'Data Income Statement'!H19/'Data Income Statement'!H$6*100)</f>
        <v/>
      </c>
    </row>
    <row r="20" spans="1:8" x14ac:dyDescent="0.25">
      <c r="A20" t="str">
        <f>'Data Income Statement'!A20</f>
        <v>Income Before Taxes</v>
      </c>
      <c r="B20" s="59" t="str">
        <f>IF('Data Income Statement'!B$6=0,"",'Data Income Statement'!B20/'Data Income Statement'!B$6*100)</f>
        <v/>
      </c>
      <c r="C20" s="59" t="str">
        <f>IF('Data Income Statement'!C$6=0,"",'Data Income Statement'!C20/'Data Income Statement'!C$6*100)</f>
        <v/>
      </c>
      <c r="D20" s="59" t="str">
        <f>IF('Data Income Statement'!D$6=0,"",'Data Income Statement'!D20/'Data Income Statement'!D$6*100)</f>
        <v/>
      </c>
      <c r="E20" s="59" t="str">
        <f>IF('Data Income Statement'!E$6=0,"",'Data Income Statement'!E20/'Data Income Statement'!E$6*100)</f>
        <v/>
      </c>
      <c r="F20" s="59" t="str">
        <f>IF('Data Income Statement'!F$6=0,"",'Data Income Statement'!F20/'Data Income Statement'!F$6*100)</f>
        <v/>
      </c>
      <c r="G20" s="59" t="str">
        <f>IF('Data Income Statement'!G$6=0,"",'Data Income Statement'!G20/'Data Income Statement'!G$6*100)</f>
        <v/>
      </c>
      <c r="H20" s="59" t="str">
        <f>IF('Data Income Statement'!H$6=0,"",'Data Income Statement'!H20/'Data Income Statement'!H$6*100)</f>
        <v/>
      </c>
    </row>
    <row r="21" spans="1:8" x14ac:dyDescent="0.25">
      <c r="A21" t="str">
        <f>'Data Income Statement'!A21</f>
        <v>Less: Income Tax Expense</v>
      </c>
      <c r="B21" s="36" t="str">
        <f>IF('Data Income Statement'!B$6=0,"",'Data Income Statement'!B21/'Data Income Statement'!B$6*100)</f>
        <v/>
      </c>
      <c r="C21" s="36" t="str">
        <f>IF('Data Income Statement'!C$6=0,"",'Data Income Statement'!C21/'Data Income Statement'!C$6*100)</f>
        <v/>
      </c>
      <c r="D21" s="36" t="str">
        <f>IF('Data Income Statement'!D$6=0,"",'Data Income Statement'!D21/'Data Income Statement'!D$6*100)</f>
        <v/>
      </c>
      <c r="E21" s="36" t="str">
        <f>IF('Data Income Statement'!E$6=0,"",'Data Income Statement'!E21/'Data Income Statement'!E$6*100)</f>
        <v/>
      </c>
      <c r="F21" s="36" t="str">
        <f>IF('Data Income Statement'!F$6=0,"",'Data Income Statement'!F21/'Data Income Statement'!F$6*100)</f>
        <v/>
      </c>
      <c r="G21" s="36" t="str">
        <f>IF('Data Income Statement'!G$6=0,"",'Data Income Statement'!G21/'Data Income Statement'!G$6*100)</f>
        <v/>
      </c>
      <c r="H21" s="36" t="str">
        <f>IF('Data Income Statement'!H$6=0,"",'Data Income Statement'!H21/'Data Income Statement'!H$6*100)</f>
        <v/>
      </c>
    </row>
    <row r="22" spans="1:8" x14ac:dyDescent="0.25">
      <c r="A22" s="1" t="str">
        <f>'Data Income Statement'!A22</f>
        <v>Income,Continuing Op.</v>
      </c>
      <c r="B22" s="59" t="str">
        <f>IF('Data Income Statement'!B$6=0,"",'Data Income Statement'!B22/'Data Income Statement'!B$6*100)</f>
        <v/>
      </c>
      <c r="C22" s="59" t="str">
        <f>IF('Data Income Statement'!C$6=0,"",'Data Income Statement'!C22/'Data Income Statement'!C$6*100)</f>
        <v/>
      </c>
      <c r="D22" s="59" t="str">
        <f>IF('Data Income Statement'!D$6=0,"",'Data Income Statement'!D22/'Data Income Statement'!D$6*100)</f>
        <v/>
      </c>
      <c r="E22" s="59" t="str">
        <f>IF('Data Income Statement'!E$6=0,"",'Data Income Statement'!E22/'Data Income Statement'!E$6*100)</f>
        <v/>
      </c>
      <c r="F22" s="59" t="str">
        <f>IF('Data Income Statement'!F$6=0,"",'Data Income Statement'!F22/'Data Income Statement'!F$6*100)</f>
        <v/>
      </c>
      <c r="G22" s="59" t="str">
        <f>IF('Data Income Statement'!G$6=0,"",'Data Income Statement'!G22/'Data Income Statement'!G$6*100)</f>
        <v/>
      </c>
      <c r="H22" s="59" t="str">
        <f>IF('Data Income Statement'!H$6=0,"",'Data Income Statement'!H22/'Data Income Statement'!H$6*100)</f>
        <v/>
      </c>
    </row>
    <row r="23" spans="1:8" x14ac:dyDescent="0.25">
      <c r="A23">
        <f>'Data Income Statement'!A23</f>
        <v>0</v>
      </c>
      <c r="B23" s="71" t="str">
        <f>IF('Data Income Statement'!B$6=0,"",'Data Income Statement'!B23/'Data Income Statement'!B$6*100)</f>
        <v/>
      </c>
      <c r="C23" s="71" t="str">
        <f>IF('Data Income Statement'!C$6=0,"",'Data Income Statement'!C23/'Data Income Statement'!C$6*100)</f>
        <v/>
      </c>
      <c r="D23" s="71" t="str">
        <f>IF('Data Income Statement'!D$6=0,"",'Data Income Statement'!D23/'Data Income Statement'!D$6*100)</f>
        <v/>
      </c>
      <c r="E23" s="71" t="str">
        <f>IF('Data Income Statement'!E$6=0,"",'Data Income Statement'!E23/'Data Income Statement'!E$6*100)</f>
        <v/>
      </c>
      <c r="F23" s="71" t="str">
        <f>IF('Data Income Statement'!F$6=0,"",'Data Income Statement'!F23/'Data Income Statement'!F$6*100)</f>
        <v/>
      </c>
      <c r="G23" s="71" t="str">
        <f>IF('Data Income Statement'!G$6=0,"",'Data Income Statement'!G23/'Data Income Statement'!G$6*100)</f>
        <v/>
      </c>
      <c r="H23" s="71" t="str">
        <f>IF('Data Income Statement'!H$6=0,"",'Data Income Statement'!H23/'Data Income Statement'!H$6*100)</f>
        <v/>
      </c>
    </row>
    <row r="24" spans="1:8" x14ac:dyDescent="0.25">
      <c r="A24">
        <f>'Data Income Statement'!A24</f>
        <v>0</v>
      </c>
      <c r="B24" s="71" t="str">
        <f>IF('Data Income Statement'!B$6=0,"",'Data Income Statement'!B24/'Data Income Statement'!B$6*100)</f>
        <v/>
      </c>
      <c r="C24" s="71" t="str">
        <f>IF('Data Income Statement'!C$6=0,"",'Data Income Statement'!C24/'Data Income Statement'!C$6*100)</f>
        <v/>
      </c>
      <c r="D24" s="71" t="str">
        <f>IF('Data Income Statement'!D$6=0,"",'Data Income Statement'!D24/'Data Income Statement'!D$6*100)</f>
        <v/>
      </c>
      <c r="E24" s="71" t="str">
        <f>IF('Data Income Statement'!E$6=0,"",'Data Income Statement'!E24/'Data Income Statement'!E$6*100)</f>
        <v/>
      </c>
      <c r="F24" s="71" t="str">
        <f>IF('Data Income Statement'!F$6=0,"",'Data Income Statement'!F24/'Data Income Statement'!F$6*100)</f>
        <v/>
      </c>
      <c r="G24" s="71" t="str">
        <f>IF('Data Income Statement'!G$6=0,"",'Data Income Statement'!G24/'Data Income Statement'!G$6*100)</f>
        <v/>
      </c>
      <c r="H24" s="71" t="str">
        <f>IF('Data Income Statement'!H$6=0,"",'Data Income Statement'!H24/'Data Income Statement'!H$6*100)</f>
        <v/>
      </c>
    </row>
    <row r="25" spans="1:8" x14ac:dyDescent="0.25">
      <c r="A25">
        <f>'Data Income Statement'!A25</f>
        <v>0</v>
      </c>
      <c r="B25" s="71" t="str">
        <f>IF('Data Income Statement'!B$6=0,"",'Data Income Statement'!B25/'Data Income Statement'!B$6*100)</f>
        <v/>
      </c>
      <c r="C25" s="71" t="str">
        <f>IF('Data Income Statement'!C$6=0,"",'Data Income Statement'!C25/'Data Income Statement'!C$6*100)</f>
        <v/>
      </c>
      <c r="D25" s="71" t="str">
        <f>IF('Data Income Statement'!D$6=0,"",'Data Income Statement'!D25/'Data Income Statement'!D$6*100)</f>
        <v/>
      </c>
      <c r="E25" s="71" t="str">
        <f>IF('Data Income Statement'!E$6=0,"",'Data Income Statement'!E25/'Data Income Statement'!E$6*100)</f>
        <v/>
      </c>
      <c r="F25" s="71" t="str">
        <f>IF('Data Income Statement'!F$6=0,"",'Data Income Statement'!F25/'Data Income Statement'!F$6*100)</f>
        <v/>
      </c>
      <c r="G25" s="71" t="str">
        <f>IF('Data Income Statement'!G$6=0,"",'Data Income Statement'!G25/'Data Income Statement'!G$6*100)</f>
        <v/>
      </c>
      <c r="H25" s="71" t="str">
        <f>IF('Data Income Statement'!H$6=0,"",'Data Income Statement'!H25/'Data Income Statement'!H$6*100)</f>
        <v/>
      </c>
    </row>
    <row r="26" spans="1:8" x14ac:dyDescent="0.25">
      <c r="A26" s="1" t="str">
        <f>'Data Income Statement'!A26</f>
        <v>Net Income</v>
      </c>
      <c r="B26" s="59" t="str">
        <f>IF('Data Income Statement'!B$6=0,"",'Data Income Statement'!B26/'Data Income Statement'!B$6*100)</f>
        <v/>
      </c>
      <c r="C26" s="59" t="str">
        <f>IF('Data Income Statement'!C$6=0,"",'Data Income Statement'!C26/'Data Income Statement'!C$6*100)</f>
        <v/>
      </c>
      <c r="D26" s="59" t="str">
        <f>IF('Data Income Statement'!D$6=0,"",'Data Income Statement'!D26/'Data Income Statement'!D$6*100)</f>
        <v/>
      </c>
      <c r="E26" s="59" t="str">
        <f>IF('Data Income Statement'!E$6=0,"",'Data Income Statement'!E26/'Data Income Statement'!E$6*100)</f>
        <v/>
      </c>
      <c r="F26" s="59" t="str">
        <f>IF('Data Income Statement'!F$6=0,"",'Data Income Statement'!F26/'Data Income Statement'!F$6*100)</f>
        <v/>
      </c>
      <c r="G26" s="59" t="str">
        <f>IF('Data Income Statement'!G$6=0,"",'Data Income Statement'!G26/'Data Income Statement'!G$6*100)</f>
        <v/>
      </c>
      <c r="H26" s="59" t="str">
        <f>IF('Data Income Statement'!H$6=0,"",'Data Income Statement'!H26/'Data Income Statement'!H$6*100)</f>
        <v/>
      </c>
    </row>
    <row r="27" spans="1:8" x14ac:dyDescent="0.25">
      <c r="A27" s="1" t="str">
        <f>'Data Income Statement'!A27</f>
        <v>Less:  Preferred Share Dividends</v>
      </c>
      <c r="B27" s="71" t="str">
        <f>IF('Data Income Statement'!B$6=0,"",'Data Income Statement'!B27/'Data Income Statement'!B$6*100)</f>
        <v/>
      </c>
      <c r="C27" s="71" t="str">
        <f>IF('Data Income Statement'!C$6=0,"",'Data Income Statement'!C27/'Data Income Statement'!C$6*100)</f>
        <v/>
      </c>
      <c r="D27" s="71" t="str">
        <f>IF('Data Income Statement'!D$6=0,"",'Data Income Statement'!D27/'Data Income Statement'!D$6*100)</f>
        <v/>
      </c>
      <c r="E27" s="71" t="str">
        <f>IF('Data Income Statement'!E$6=0,"",'Data Income Statement'!E27/'Data Income Statement'!E$6*100)</f>
        <v/>
      </c>
      <c r="F27" s="71" t="str">
        <f>IF('Data Income Statement'!F$6=0,"",'Data Income Statement'!F27/'Data Income Statement'!F$6*100)</f>
        <v/>
      </c>
      <c r="G27" s="71" t="str">
        <f>IF('Data Income Statement'!G$6=0,"",'Data Income Statement'!G27/'Data Income Statement'!G$6*100)</f>
        <v/>
      </c>
      <c r="H27" s="71" t="str">
        <f>IF('Data Income Statement'!H$6=0,"",'Data Income Statement'!H27/'Data Income Statement'!H$6*100)</f>
        <v/>
      </c>
    </row>
    <row r="28" spans="1:8" x14ac:dyDescent="0.25">
      <c r="A28" s="1" t="str">
        <f>'Data Income Statement'!A28</f>
        <v>Income Available to Common Shareholders</v>
      </c>
      <c r="B28" s="59" t="str">
        <f>IF('Data Income Statement'!B$6=0,"",'Data Income Statement'!B28/'Data Income Statement'!B$6*100)</f>
        <v/>
      </c>
      <c r="C28" s="59" t="str">
        <f>IF('Data Income Statement'!C$6=0,"",'Data Income Statement'!C28/'Data Income Statement'!C$6*100)</f>
        <v/>
      </c>
      <c r="D28" s="59" t="str">
        <f>IF('Data Income Statement'!D$6=0,"",'Data Income Statement'!D28/'Data Income Statement'!D$6*100)</f>
        <v/>
      </c>
      <c r="E28" s="59" t="str">
        <f>IF('Data Income Statement'!E$6=0,"",'Data Income Statement'!E28/'Data Income Statement'!E$6*100)</f>
        <v/>
      </c>
      <c r="F28" s="59" t="str">
        <f>IF('Data Income Statement'!F$6=0,"",'Data Income Statement'!F28/'Data Income Statement'!F$6*100)</f>
        <v/>
      </c>
      <c r="G28" s="59" t="str">
        <f>IF('Data Income Statement'!G$6=0,"",'Data Income Statement'!G28/'Data Income Statement'!G$6*100)</f>
        <v/>
      </c>
      <c r="H28" s="59" t="str">
        <f>IF('Data Income Statement'!H$6=0,"",'Data Income Statement'!H28/'Data Income Statement'!H$6*100)</f>
        <v/>
      </c>
    </row>
    <row r="29" spans="1:8" x14ac:dyDescent="0.25">
      <c r="A29" t="str">
        <f>'Data Income Statement'!A29</f>
        <v>Less:  Common Share Dividends</v>
      </c>
      <c r="B29" s="36" t="str">
        <f>IF('Data Income Statement'!B$6=0,"",'Data Income Statement'!B29/'Data Income Statement'!B$6*100)</f>
        <v/>
      </c>
      <c r="C29" s="36" t="str">
        <f>IF('Data Income Statement'!C$6=0,"",'Data Income Statement'!C29/'Data Income Statement'!C$6*100)</f>
        <v/>
      </c>
      <c r="D29" s="36" t="str">
        <f>IF('Data Income Statement'!D$6=0,"",'Data Income Statement'!D29/'Data Income Statement'!D$6*100)</f>
        <v/>
      </c>
      <c r="E29" s="36" t="str">
        <f>IF('Data Income Statement'!E$6=0,"",'Data Income Statement'!E29/'Data Income Statement'!E$6*100)</f>
        <v/>
      </c>
      <c r="F29" s="36" t="str">
        <f>IF('Data Income Statement'!F$6=0,"",'Data Income Statement'!F29/'Data Income Statement'!F$6*100)</f>
        <v/>
      </c>
      <c r="G29" s="36" t="str">
        <f>IF('Data Income Statement'!G$6=0,"",'Data Income Statement'!G29/'Data Income Statement'!G$6*100)</f>
        <v/>
      </c>
      <c r="H29" s="36" t="str">
        <f>IF('Data Income Statement'!H$6=0,"",'Data Income Statement'!H29/'Data Income Statement'!H$6*100)</f>
        <v/>
      </c>
    </row>
    <row r="30" spans="1:8" x14ac:dyDescent="0.25">
      <c r="A30" s="1" t="str">
        <f>'Data Income Statement'!A30</f>
        <v>Income Re-invested In Business</v>
      </c>
      <c r="B30" s="59" t="str">
        <f>IF('Data Income Statement'!B$6=0,"",'Data Income Statement'!B30/'Data Income Statement'!B$6*100)</f>
        <v/>
      </c>
      <c r="C30" s="59" t="str">
        <f>IF('Data Income Statement'!C$6=0,"",'Data Income Statement'!C30/'Data Income Statement'!C$6*100)</f>
        <v/>
      </c>
      <c r="D30" s="59" t="str">
        <f>IF('Data Income Statement'!D$6=0,"",'Data Income Statement'!D30/'Data Income Statement'!D$6*100)</f>
        <v/>
      </c>
      <c r="E30" s="59" t="str">
        <f>IF('Data Income Statement'!E$6=0,"",'Data Income Statement'!E30/'Data Income Statement'!E$6*100)</f>
        <v/>
      </c>
      <c r="F30" s="59" t="str">
        <f>IF('Data Income Statement'!F$6=0,"",'Data Income Statement'!F30/'Data Income Statement'!F$6*100)</f>
        <v/>
      </c>
      <c r="G30" s="59" t="str">
        <f>IF('Data Income Statement'!G$6=0,"",'Data Income Statement'!G30/'Data Income Statement'!G$6*100)</f>
        <v/>
      </c>
      <c r="H30" s="59" t="str">
        <f>IF('Data Income Statement'!H$6=0,"",'Data Income Statement'!H30/'Data Income Statement'!H$6*100)</f>
        <v/>
      </c>
    </row>
    <row r="31" spans="1:8" x14ac:dyDescent="0.25">
      <c r="B31" s="59"/>
    </row>
    <row r="32" spans="1:8" x14ac:dyDescent="0.25">
      <c r="A32" s="1" t="s">
        <v>101</v>
      </c>
      <c r="B32" s="59" t="str">
        <f>IF('Data Income Statement'!B$6=0,"",'Data Income Statement'!B32/'Data Income Statement'!B$6*100)</f>
        <v/>
      </c>
      <c r="C32" s="59" t="str">
        <f>IF('Data Income Statement'!C$6=0,"",'Data Income Statement'!C32/'Data Income Statement'!C$6*100)</f>
        <v/>
      </c>
      <c r="D32" s="59" t="str">
        <f>IF('Data Income Statement'!D$6=0,"",'Data Income Statement'!D32/'Data Income Statement'!D$6*100)</f>
        <v/>
      </c>
      <c r="E32" s="59" t="str">
        <f>IF('Data Income Statement'!E$6=0,"",'Data Income Statement'!E32/'Data Income Statement'!E$6*100)</f>
        <v/>
      </c>
      <c r="F32" s="59" t="str">
        <f>IF('Data Income Statement'!F$6=0,"",'Data Income Statement'!F32/'Data Income Statement'!F$6*100)</f>
        <v/>
      </c>
      <c r="G32" s="59" t="str">
        <f>IF('Data Income Statement'!G$6=0,"",'Data Income Statement'!G32/'Data Income Statement'!G$6*100)</f>
        <v/>
      </c>
      <c r="H32" s="59" t="str">
        <f>IF('Data Income Statement'!H$6=0,"",'Data Income Statement'!H32/'Data Income Statement'!H$6*100)</f>
        <v/>
      </c>
    </row>
    <row r="34" spans="1:8" ht="21" x14ac:dyDescent="0.4">
      <c r="A34" s="28" t="s">
        <v>66</v>
      </c>
      <c r="B34" s="30"/>
      <c r="C34" s="30"/>
      <c r="D34" s="30"/>
      <c r="E34" s="30"/>
      <c r="F34" s="30"/>
      <c r="G34" s="26"/>
      <c r="H34" s="26"/>
    </row>
    <row r="35" spans="1:8" ht="14.25" customHeight="1" x14ac:dyDescent="0.4">
      <c r="A35" s="14"/>
      <c r="B35" s="6"/>
      <c r="C35" s="6"/>
      <c r="D35" s="6"/>
      <c r="E35" s="16"/>
      <c r="F35" s="6"/>
    </row>
    <row r="36" spans="1:8" ht="15.6" x14ac:dyDescent="0.3">
      <c r="A36" s="3"/>
      <c r="B36" s="37">
        <f>B4</f>
        <v>0</v>
      </c>
      <c r="C36" s="37">
        <f t="shared" ref="C36:H36" si="0">B36-1</f>
        <v>-1</v>
      </c>
      <c r="D36" s="37">
        <f t="shared" si="0"/>
        <v>-2</v>
      </c>
      <c r="E36" s="37">
        <f t="shared" si="0"/>
        <v>-3</v>
      </c>
      <c r="F36" s="37">
        <f t="shared" si="0"/>
        <v>-4</v>
      </c>
      <c r="G36" s="37">
        <f t="shared" si="0"/>
        <v>-5</v>
      </c>
      <c r="H36" s="37">
        <f t="shared" si="0"/>
        <v>-6</v>
      </c>
    </row>
    <row r="37" spans="1:8" x14ac:dyDescent="0.25">
      <c r="A37" s="5" t="str">
        <f>'Data Income Statement'!A6</f>
        <v>Revenue</v>
      </c>
      <c r="B37" s="42" t="e">
        <f ca="1">IF(INDIRECT(ADDRESS(6,Instructions!$H$7+1,1,TRUE,"Data Income Statement"))=0,"",'Data Income Statement'!B6/INDIRECT(ADDRESS(6,Instructions!$H$7+1,1,TRUE,"Data Income Statement"))*100)</f>
        <v>#VALUE!</v>
      </c>
      <c r="C37" s="35" t="e">
        <f ca="1">IF(INDIRECT(ADDRESS(6,Instructions!$H$7+1,1,TRUE,"Data Income Statement"))=0,"",'Data Income Statement'!C6/INDIRECT(ADDRESS(6,Instructions!$H$7+1,1,TRUE,"Data Income Statement"))*100)</f>
        <v>#VALUE!</v>
      </c>
      <c r="D37" s="35" t="e">
        <f ca="1">IF(INDIRECT(ADDRESS(6,Instructions!$H$7+1,1,TRUE,"Data Income Statement"))=0,"",'Data Income Statement'!D6/INDIRECT(ADDRESS(6,Instructions!$H$7+1,1,TRUE,"Data Income Statement"))*100)</f>
        <v>#VALUE!</v>
      </c>
      <c r="E37" s="35" t="e">
        <f ca="1">IF(INDIRECT(ADDRESS(6,Instructions!$H$7+1,1,TRUE,"Data Income Statement"))=0,"",'Data Income Statement'!E6/INDIRECT(ADDRESS(6,Instructions!$H$7+1,1,TRUE,"Data Income Statement"))*100)</f>
        <v>#VALUE!</v>
      </c>
      <c r="F37" s="35" t="e">
        <f ca="1">IF(INDIRECT(ADDRESS(6,Instructions!$H$7+1,1,TRUE,"Data Income Statement"))=0,"",'Data Income Statement'!F6/INDIRECT(ADDRESS(6,Instructions!$H$7+1,1,TRUE,"Data Income Statement"))*100)</f>
        <v>#VALUE!</v>
      </c>
      <c r="G37" s="35" t="e">
        <f ca="1">IF(INDIRECT(ADDRESS(6,Instructions!$H$7+1,1,TRUE,"Data Income Statement"))=0,"",'Data Income Statement'!G6/INDIRECT(ADDRESS(6,Instructions!$H$7+1,1,TRUE,"Data Income Statement"))*100)</f>
        <v>#VALUE!</v>
      </c>
      <c r="H37" s="37" t="e">
        <f ca="1">IF(INDIRECT(ADDRESS(6,Instructions!$H$7+1,1,TRUE,"Data Income Statement"))=0,"",'Data Income Statement'!H6/INDIRECT(ADDRESS(6,Instructions!$H$7+1,1,TRUE,"Data Income Statement"))*100)</f>
        <v>#VALUE!</v>
      </c>
    </row>
    <row r="38" spans="1:8" x14ac:dyDescent="0.25">
      <c r="A38" s="5" t="str">
        <f>'Data Income Statement'!A7</f>
        <v>Less:Cost of Goods Sold</v>
      </c>
      <c r="B38" s="35" t="e">
        <f ca="1">IF(INDIRECT(ADDRESS(7,Instructions!$H$7+1,1,TRUE,"Data Income Statement"))=0,"",'Data Income Statement'!B7/INDIRECT(ADDRESS(7,Instructions!$H$7+1,1,TRUE,"Data Income Statement"))*100)</f>
        <v>#VALUE!</v>
      </c>
      <c r="C38" s="35" t="e">
        <f ca="1">IF(INDIRECT(ADDRESS(7,Instructions!$H$7+1,1,TRUE,"Data Income Statement"))=0,"",'Data Income Statement'!C7/INDIRECT(ADDRESS(7,Instructions!$H$7+1,1,TRUE,"Data Income Statement"))*100)</f>
        <v>#VALUE!</v>
      </c>
      <c r="D38" s="35" t="e">
        <f ca="1">IF(INDIRECT(ADDRESS(7,Instructions!$H$7+1,1,TRUE,"Data Income Statement"))=0,"",'Data Income Statement'!D7/INDIRECT(ADDRESS(7,Instructions!$H$7+1,1,TRUE,"Data Income Statement"))*100)</f>
        <v>#VALUE!</v>
      </c>
      <c r="E38" s="35" t="e">
        <f ca="1">IF(INDIRECT(ADDRESS(7,Instructions!$H$7+1,1,TRUE,"Data Income Statement"))=0,"",'Data Income Statement'!E7/INDIRECT(ADDRESS(7,Instructions!$H$7+1,1,TRUE,"Data Income Statement"))*100)</f>
        <v>#VALUE!</v>
      </c>
      <c r="F38" s="35" t="e">
        <f ca="1">IF(INDIRECT(ADDRESS(7,Instructions!$H$7+1,1,TRUE,"Data Income Statement"))=0,"",'Data Income Statement'!F7/INDIRECT(ADDRESS(7,Instructions!$H$7+1,1,TRUE,"Data Income Statement"))*100)</f>
        <v>#VALUE!</v>
      </c>
      <c r="G38" s="35" t="e">
        <f ca="1">IF(INDIRECT(ADDRESS(7,Instructions!$H$7+1,1,TRUE,"Data Income Statement"))=0,"",'Data Income Statement'!G7/INDIRECT(ADDRESS(7,Instructions!$H$7+1,1,TRUE,"Data Income Statement"))*100)</f>
        <v>#VALUE!</v>
      </c>
      <c r="H38" s="37" t="e">
        <f ca="1">IF(INDIRECT(ADDRESS(7,Instructions!$H$7+1,1,TRUE,"Data Income Statement"))=0,"",'Data Income Statement'!H7/INDIRECT(ADDRESS(7,Instructions!$H$7+1,1,TRUE,"Data Income Statement"))*100)</f>
        <v>#VALUE!</v>
      </c>
    </row>
    <row r="39" spans="1:8" x14ac:dyDescent="0.25">
      <c r="A39" s="1" t="str">
        <f>'Data Income Statement'!A8</f>
        <v>Gross Profit</v>
      </c>
      <c r="B39" s="37" t="e">
        <f ca="1">IF(INDIRECT(ADDRESS(8,Instructions!$H$7+1,1,TRUE,"Data Income Statement"))=0,"",'Data Income Statement'!B8/INDIRECT(ADDRESS(8,Instructions!$H$7+1,1,TRUE,"Data Income Statement"))*100)</f>
        <v>#VALUE!</v>
      </c>
      <c r="C39" s="37" t="e">
        <f ca="1">IF(INDIRECT(ADDRESS(8,Instructions!$H$7+1,1,TRUE,"Data Income Statement"))=0,"",'Data Income Statement'!C8/INDIRECT(ADDRESS(8,Instructions!$H$7+1,1,TRUE,"Data Income Statement"))*100)</f>
        <v>#VALUE!</v>
      </c>
      <c r="D39" s="37" t="e">
        <f ca="1">IF(INDIRECT(ADDRESS(8,Instructions!$H$7+1,1,TRUE,"Data Income Statement"))=0,"",'Data Income Statement'!D8/INDIRECT(ADDRESS(8,Instructions!$H$7+1,1,TRUE,"Data Income Statement"))*100)</f>
        <v>#VALUE!</v>
      </c>
      <c r="E39" s="37" t="e">
        <f ca="1">IF(INDIRECT(ADDRESS(8,Instructions!$H$7+1,1,TRUE,"Data Income Statement"))=0,"",'Data Income Statement'!E8/INDIRECT(ADDRESS(8,Instructions!$H$7+1,1,TRUE,"Data Income Statement"))*100)</f>
        <v>#VALUE!</v>
      </c>
      <c r="F39" s="37" t="e">
        <f ca="1">IF(INDIRECT(ADDRESS(8,Instructions!$H$7+1,1,TRUE,"Data Income Statement"))=0,"",'Data Income Statement'!F8/INDIRECT(ADDRESS(8,Instructions!$H$7+1,1,TRUE,"Data Income Statement"))*100)</f>
        <v>#VALUE!</v>
      </c>
      <c r="G39" s="37" t="e">
        <f ca="1">IF(INDIRECT(ADDRESS(8,Instructions!$H$7+1,1,TRUE,"Data Income Statement"))=0,"",'Data Income Statement'!G8/INDIRECT(ADDRESS(8,Instructions!$H$7+1,1,TRUE,"Data Income Statement"))*100)</f>
        <v>#VALUE!</v>
      </c>
      <c r="H39" s="37" t="e">
        <f ca="1">IF(INDIRECT(ADDRESS(8,Instructions!$H$7+1,1,TRUE,"Data Income Statement"))=0,"",'Data Income Statement'!H8/INDIRECT(ADDRESS(8,Instructions!$H$7+1,1,TRUE,"Data Income Statement"))*100)</f>
        <v>#VALUE!</v>
      </c>
    </row>
    <row r="40" spans="1:8" x14ac:dyDescent="0.25">
      <c r="A40" s="5" t="str">
        <f>'Data Income Statement'!A9</f>
        <v>Less: Selling, General and Admin.</v>
      </c>
      <c r="B40" s="35" t="e">
        <f ca="1">IF(INDIRECT(ADDRESS(9,Instructions!$H$7+1,1,TRUE,"Data Income Statement"))=0,"",'Data Income Statement'!B9/INDIRECT(ADDRESS(9,Instructions!$H$7+1,1,TRUE,"Data Income Statement"))*100)</f>
        <v>#VALUE!</v>
      </c>
      <c r="C40" s="35" t="e">
        <f ca="1">IF(INDIRECT(ADDRESS(9,Instructions!$H$7+1,1,TRUE,"Data Income Statement"))=0,"",'Data Income Statement'!C9/INDIRECT(ADDRESS(9,Instructions!$H$7+1,1,TRUE,"Data Income Statement"))*100)</f>
        <v>#VALUE!</v>
      </c>
      <c r="D40" s="35" t="e">
        <f ca="1">IF(INDIRECT(ADDRESS(9,Instructions!$H$7+1,1,TRUE,"Data Income Statement"))=0,"",'Data Income Statement'!D9/INDIRECT(ADDRESS(9,Instructions!$H$7+1,1,TRUE,"Data Income Statement"))*100)</f>
        <v>#VALUE!</v>
      </c>
      <c r="E40" s="35" t="e">
        <f ca="1">IF(INDIRECT(ADDRESS(9,Instructions!$H$7+1,1,TRUE,"Data Income Statement"))=0,"",'Data Income Statement'!E9/INDIRECT(ADDRESS(9,Instructions!$H$7+1,1,TRUE,"Data Income Statement"))*100)</f>
        <v>#VALUE!</v>
      </c>
      <c r="F40" s="35" t="e">
        <f ca="1">IF(INDIRECT(ADDRESS(9,Instructions!$H$7+1,1,TRUE,"Data Income Statement"))=0,"",'Data Income Statement'!F9/INDIRECT(ADDRESS(9,Instructions!$H$7+1,1,TRUE,"Data Income Statement"))*100)</f>
        <v>#VALUE!</v>
      </c>
      <c r="G40" s="35" t="e">
        <f ca="1">IF(INDIRECT(ADDRESS(9,Instructions!$H$7+1,1,TRUE,"Data Income Statement"))=0,"",'Data Income Statement'!G9/INDIRECT(ADDRESS(9,Instructions!$H$7+1,1,TRUE,"Data Income Statement"))*100)</f>
        <v>#VALUE!</v>
      </c>
      <c r="H40" s="37" t="e">
        <f ca="1">IF(INDIRECT(ADDRESS(9,Instructions!$H$7+1,1,TRUE,"Data Income Statement"))=0,"",'Data Income Statement'!H9/INDIRECT(ADDRESS(9,Instructions!$H$7+1,1,TRUE,"Data Income Statement"))*100)</f>
        <v>#VALUE!</v>
      </c>
    </row>
    <row r="41" spans="1:8" x14ac:dyDescent="0.25">
      <c r="A41" s="5" t="str">
        <f>'Data Income Statement'!A10</f>
        <v>Less: Other Operating Expenses</v>
      </c>
      <c r="B41" s="35" t="e">
        <f ca="1">IF(INDIRECT(ADDRESS(10,Instructions!$H$7+1,1,TRUE,"Data Income Statement"))=0,"",'Data Income Statement'!B10/INDIRECT(ADDRESS(10,Instructions!$H$7+1,1,TRUE,"Data Income Statement"))*100)</f>
        <v>#VALUE!</v>
      </c>
      <c r="C41" s="35" t="e">
        <f ca="1">IF(INDIRECT(ADDRESS(10,Instructions!$H$7+1,1,TRUE,"Data Income Statement"))=0,"",'Data Income Statement'!C10/INDIRECT(ADDRESS(10,Instructions!$H$7+1,1,TRUE,"Data Income Statement"))*100)</f>
        <v>#VALUE!</v>
      </c>
      <c r="D41" s="35" t="e">
        <f ca="1">IF(INDIRECT(ADDRESS(10,Instructions!$H$7+1,1,TRUE,"Data Income Statement"))=0,"",'Data Income Statement'!D10/INDIRECT(ADDRESS(10,Instructions!$H$7+1,1,TRUE,"Data Income Statement"))*100)</f>
        <v>#VALUE!</v>
      </c>
      <c r="E41" s="35" t="e">
        <f ca="1">IF(INDIRECT(ADDRESS(10,Instructions!$H$7+1,1,TRUE,"Data Income Statement"))=0,"",'Data Income Statement'!E10/INDIRECT(ADDRESS(10,Instructions!$H$7+1,1,TRUE,"Data Income Statement"))*100)</f>
        <v>#VALUE!</v>
      </c>
      <c r="F41" s="35" t="e">
        <f ca="1">IF(INDIRECT(ADDRESS(10,Instructions!$H$7+1,1,TRUE,"Data Income Statement"))=0,"",'Data Income Statement'!F10/INDIRECT(ADDRESS(10,Instructions!$H$7+1,1,TRUE,"Data Income Statement"))*100)</f>
        <v>#VALUE!</v>
      </c>
      <c r="G41" s="35" t="e">
        <f ca="1">IF(INDIRECT(ADDRESS(10,Instructions!$H$7+1,1,TRUE,"Data Income Statement"))=0,"",'Data Income Statement'!G10/INDIRECT(ADDRESS(10,Instructions!$H$7+1,1,TRUE,"Data Income Statement"))*100)</f>
        <v>#VALUE!</v>
      </c>
      <c r="H41" s="37" t="e">
        <f ca="1">IF(INDIRECT(ADDRESS(10,Instructions!$H$7+1,1,TRUE,"Data Income Statement"))=0,"",'Data Income Statement'!H10/INDIRECT(ADDRESS(10,Instructions!$H$7+1,1,TRUE,"Data Income Statement"))*100)</f>
        <v>#VALUE!</v>
      </c>
    </row>
    <row r="42" spans="1:8" x14ac:dyDescent="0.25">
      <c r="A42" s="5" t="str">
        <f>'Data Income Statement'!A11</f>
        <v>Less: Other Operating Expenses</v>
      </c>
      <c r="B42" s="35" t="e">
        <f ca="1">IF(INDIRECT(ADDRESS(11,Instructions!$H$7+1,1,TRUE,"Data Income Statement"))=0,"",'Data Income Statement'!B11/INDIRECT(ADDRESS(11,Instructions!$H$7+1,1,TRUE,"Data Income Statement"))*100)</f>
        <v>#VALUE!</v>
      </c>
      <c r="C42" s="35" t="e">
        <f ca="1">IF(INDIRECT(ADDRESS(11,Instructions!$H$7+1,1,TRUE,"Data Income Statement"))=0,"",'Data Income Statement'!C11/INDIRECT(ADDRESS(11,Instructions!$H$7+1,1,TRUE,"Data Income Statement"))*100)</f>
        <v>#VALUE!</v>
      </c>
      <c r="D42" s="35" t="e">
        <f ca="1">IF(INDIRECT(ADDRESS(11,Instructions!$H$7+1,1,TRUE,"Data Income Statement"))=0,"",'Data Income Statement'!D11/INDIRECT(ADDRESS(11,Instructions!$H$7+1,1,TRUE,"Data Income Statement"))*100)</f>
        <v>#VALUE!</v>
      </c>
      <c r="E42" s="35" t="e">
        <f ca="1">IF(INDIRECT(ADDRESS(11,Instructions!$H$7+1,1,TRUE,"Data Income Statement"))=0,"",'Data Income Statement'!E11/INDIRECT(ADDRESS(11,Instructions!$H$7+1,1,TRUE,"Data Income Statement"))*100)</f>
        <v>#VALUE!</v>
      </c>
      <c r="F42" s="35" t="e">
        <f ca="1">IF(INDIRECT(ADDRESS(11,Instructions!$H$7+1,1,TRUE,"Data Income Statement"))=0,"",'Data Income Statement'!F11/INDIRECT(ADDRESS(11,Instructions!$H$7+1,1,TRUE,"Data Income Statement"))*100)</f>
        <v>#VALUE!</v>
      </c>
      <c r="G42" s="35" t="e">
        <f ca="1">IF(INDIRECT(ADDRESS(11,Instructions!$H$7+1,1,TRUE,"Data Income Statement"))=0,"",'Data Income Statement'!G11/INDIRECT(ADDRESS(11,Instructions!$H$7+1,1,TRUE,"Data Income Statement"))*100)</f>
        <v>#VALUE!</v>
      </c>
      <c r="H42" s="37" t="e">
        <f ca="1">IF(INDIRECT(ADDRESS(11,Instructions!$H$7+1,1,TRUE,"Data Income Statement"))=0,"",'Data Income Statement'!H11/INDIRECT(ADDRESS(11,Instructions!$H$7+1,1,TRUE,"Data Income Statement"))*100)</f>
        <v>#VALUE!</v>
      </c>
    </row>
    <row r="43" spans="1:8" x14ac:dyDescent="0.25">
      <c r="A43" s="5" t="str">
        <f>'Data Income Statement'!A12</f>
        <v>Less: Other Operating Expenses</v>
      </c>
      <c r="B43" s="35" t="e">
        <f ca="1">IF(INDIRECT(ADDRESS(12,Instructions!$H$7+1,1,TRUE,"Data Income Statement"))=0,"",'Data Income Statement'!B12/INDIRECT(ADDRESS(12,Instructions!$H$7+1,1,TRUE,"Data Income Statement"))*100)</f>
        <v>#VALUE!</v>
      </c>
      <c r="C43" s="35" t="e">
        <f ca="1">IF(INDIRECT(ADDRESS(12,Instructions!$H$7+1,1,TRUE,"Data Income Statement"))=0,"",'Data Income Statement'!C12/INDIRECT(ADDRESS(12,Instructions!$H$7+1,1,TRUE,"Data Income Statement"))*100)</f>
        <v>#VALUE!</v>
      </c>
      <c r="D43" s="35" t="e">
        <f ca="1">IF(INDIRECT(ADDRESS(12,Instructions!$H$7+1,1,TRUE,"Data Income Statement"))=0,"",'Data Income Statement'!D12/INDIRECT(ADDRESS(12,Instructions!$H$7+1,1,TRUE,"Data Income Statement"))*100)</f>
        <v>#VALUE!</v>
      </c>
      <c r="E43" s="35" t="e">
        <f ca="1">IF(INDIRECT(ADDRESS(12,Instructions!$H$7+1,1,TRUE,"Data Income Statement"))=0,"",'Data Income Statement'!E12/INDIRECT(ADDRESS(12,Instructions!$H$7+1,1,TRUE,"Data Income Statement"))*100)</f>
        <v>#VALUE!</v>
      </c>
      <c r="F43" s="35" t="e">
        <f ca="1">IF(INDIRECT(ADDRESS(12,Instructions!$H$7+1,1,TRUE,"Data Income Statement"))=0,"",'Data Income Statement'!F12/INDIRECT(ADDRESS(12,Instructions!$H$7+1,1,TRUE,"Data Income Statement"))*100)</f>
        <v>#VALUE!</v>
      </c>
      <c r="G43" s="35" t="e">
        <f ca="1">IF(INDIRECT(ADDRESS(12,Instructions!$H$7+1,1,TRUE,"Data Income Statement"))=0,"",'Data Income Statement'!G12/INDIRECT(ADDRESS(12,Instructions!$H$7+1,1,TRUE,"Data Income Statement"))*100)</f>
        <v>#VALUE!</v>
      </c>
      <c r="H43" s="37" t="e">
        <f ca="1">IF(INDIRECT(ADDRESS(12,Instructions!$H$7+1,1,TRUE,"Data Income Statement"))=0,"",'Data Income Statement'!H12/INDIRECT(ADDRESS(12,Instructions!$H$7+1,1,TRUE,"Data Income Statement"))*100)</f>
        <v>#VALUE!</v>
      </c>
    </row>
    <row r="44" spans="1:8" x14ac:dyDescent="0.25">
      <c r="A44" s="5" t="str">
        <f>'Data Income Statement'!A13</f>
        <v>Less: Other Operating Expenses</v>
      </c>
      <c r="B44" s="35" t="e">
        <f ca="1">IF(INDIRECT(ADDRESS(13,Instructions!$H$7+1,1,TRUE,"Data Income Statement"))=0,"",'Data Income Statement'!B13/INDIRECT(ADDRESS(13,Instructions!$H$7+1,1,TRUE,"Data Income Statement"))*100)</f>
        <v>#VALUE!</v>
      </c>
      <c r="C44" s="35" t="e">
        <f ca="1">IF(INDIRECT(ADDRESS(13,Instructions!$H$7+1,1,TRUE,"Data Income Statement"))=0,"",'Data Income Statement'!C13/INDIRECT(ADDRESS(13,Instructions!$H$7+1,1,TRUE,"Data Income Statement"))*100)</f>
        <v>#VALUE!</v>
      </c>
      <c r="D44" s="35" t="e">
        <f ca="1">IF(INDIRECT(ADDRESS(13,Instructions!$H$7+1,1,TRUE,"Data Income Statement"))=0,"",'Data Income Statement'!D13/INDIRECT(ADDRESS(13,Instructions!$H$7+1,1,TRUE,"Data Income Statement"))*100)</f>
        <v>#VALUE!</v>
      </c>
      <c r="E44" s="35" t="e">
        <f ca="1">IF(INDIRECT(ADDRESS(13,Instructions!$H$7+1,1,TRUE,"Data Income Statement"))=0,"",'Data Income Statement'!E13/INDIRECT(ADDRESS(13,Instructions!$H$7+1,1,TRUE,"Data Income Statement"))*100)</f>
        <v>#VALUE!</v>
      </c>
      <c r="F44" s="35" t="e">
        <f ca="1">IF(INDIRECT(ADDRESS(13,Instructions!$H$7+1,1,TRUE,"Data Income Statement"))=0,"",'Data Income Statement'!F13/INDIRECT(ADDRESS(13,Instructions!$H$7+1,1,TRUE,"Data Income Statement"))*100)</f>
        <v>#VALUE!</v>
      </c>
      <c r="G44" s="35" t="e">
        <f ca="1">IF(INDIRECT(ADDRESS(13,Instructions!$H$7+1,1,TRUE,"Data Income Statement"))=0,"",'Data Income Statement'!G13/INDIRECT(ADDRESS(13,Instructions!$H$7+1,1,TRUE,"Data Income Statement"))*100)</f>
        <v>#VALUE!</v>
      </c>
      <c r="H44" s="37" t="e">
        <f ca="1">IF(INDIRECT(ADDRESS(13,Instructions!$H$7+1,1,TRUE,"Data Income Statement"))=0,"",'Data Income Statement'!H13/INDIRECT(ADDRESS(13,Instructions!$H$7+1,1,TRUE,"Data Income Statement"))*100)</f>
        <v>#VALUE!</v>
      </c>
    </row>
    <row r="45" spans="1:8" x14ac:dyDescent="0.25">
      <c r="A45" s="5" t="str">
        <f>'Data Income Statement'!A14</f>
        <v>Plus: Other Income/Revenue</v>
      </c>
      <c r="B45" s="35" t="e">
        <f ca="1">IF(INDIRECT(ADDRESS(14,Instructions!$H$7+1,1,TRUE,"Data Income Statement"))=0,"",'Data Income Statement'!B14/INDIRECT(ADDRESS(14,Instructions!$H$7+1,1,TRUE,"Data Income Statement"))*100)</f>
        <v>#VALUE!</v>
      </c>
      <c r="C45" s="35" t="e">
        <f ca="1">IF(INDIRECT(ADDRESS(14,Instructions!$H$7+1,1,TRUE,"Data Income Statement"))=0,"",'Data Income Statement'!C14/INDIRECT(ADDRESS(14,Instructions!$H$7+1,1,TRUE,"Data Income Statement"))*100)</f>
        <v>#VALUE!</v>
      </c>
      <c r="D45" s="35" t="e">
        <f ca="1">IF(INDIRECT(ADDRESS(14,Instructions!$H$7+1,1,TRUE,"Data Income Statement"))=0,"",'Data Income Statement'!D14/INDIRECT(ADDRESS(14,Instructions!$H$7+1,1,TRUE,"Data Income Statement"))*100)</f>
        <v>#VALUE!</v>
      </c>
      <c r="E45" s="35" t="e">
        <f ca="1">IF(INDIRECT(ADDRESS(14,Instructions!$H$7+1,1,TRUE,"Data Income Statement"))=0,"",'Data Income Statement'!E14/INDIRECT(ADDRESS(14,Instructions!$H$7+1,1,TRUE,"Data Income Statement"))*100)</f>
        <v>#VALUE!</v>
      </c>
      <c r="F45" s="35" t="e">
        <f ca="1">IF(INDIRECT(ADDRESS(14,Instructions!$H$7+1,1,TRUE,"Data Income Statement"))=0,"",'Data Income Statement'!F14/INDIRECT(ADDRESS(14,Instructions!$H$7+1,1,TRUE,"Data Income Statement"))*100)</f>
        <v>#VALUE!</v>
      </c>
      <c r="G45" s="35" t="e">
        <f ca="1">IF(INDIRECT(ADDRESS(14,Instructions!$H$7+1,1,TRUE,"Data Income Statement"))=0,"",'Data Income Statement'!G14/INDIRECT(ADDRESS(14,Instructions!$H$7+1,1,TRUE,"Data Income Statement"))*100)</f>
        <v>#VALUE!</v>
      </c>
      <c r="H45" s="37" t="e">
        <f ca="1">IF(INDIRECT(ADDRESS(14,Instructions!$H$7+1,1,TRUE,"Data Income Statement"))=0,"",'Data Income Statement'!H14/INDIRECT(ADDRESS(14,Instructions!$H$7+1,1,TRUE,"Data Income Statement"))*100)</f>
        <v>#VALUE!</v>
      </c>
    </row>
    <row r="46" spans="1:8" x14ac:dyDescent="0.25">
      <c r="A46" s="5" t="str">
        <f>'Data Income Statement'!A15</f>
        <v>Plus: Other Income/Revenue</v>
      </c>
      <c r="B46" s="35" t="e">
        <f ca="1">IF(INDIRECT(ADDRESS(15,Instructions!$H$7+1,1,TRUE,"Data Income Statement"))=0,"",'Data Income Statement'!B15/INDIRECT(ADDRESS(15,Instructions!$H$7+1,1,TRUE,"Data Income Statement"))*100)</f>
        <v>#VALUE!</v>
      </c>
      <c r="C46" s="35" t="e">
        <f ca="1">IF(INDIRECT(ADDRESS(15,Instructions!$H$7+1,1,TRUE,"Data Income Statement"))=0,"",'Data Income Statement'!C15/INDIRECT(ADDRESS(15,Instructions!$H$7+1,1,TRUE,"Data Income Statement"))*100)</f>
        <v>#VALUE!</v>
      </c>
      <c r="D46" s="35" t="e">
        <f ca="1">IF(INDIRECT(ADDRESS(15,Instructions!$H$7+1,1,TRUE,"Data Income Statement"))=0,"",'Data Income Statement'!D15/INDIRECT(ADDRESS(15,Instructions!$H$7+1,1,TRUE,"Data Income Statement"))*100)</f>
        <v>#VALUE!</v>
      </c>
      <c r="E46" s="35" t="e">
        <f ca="1">IF(INDIRECT(ADDRESS(15,Instructions!$H$7+1,1,TRUE,"Data Income Statement"))=0,"",'Data Income Statement'!E15/INDIRECT(ADDRESS(15,Instructions!$H$7+1,1,TRUE,"Data Income Statement"))*100)</f>
        <v>#VALUE!</v>
      </c>
      <c r="F46" s="35" t="e">
        <f ca="1">IF(INDIRECT(ADDRESS(15,Instructions!$H$7+1,1,TRUE,"Data Income Statement"))=0,"",'Data Income Statement'!F15/INDIRECT(ADDRESS(15,Instructions!$H$7+1,1,TRUE,"Data Income Statement"))*100)</f>
        <v>#VALUE!</v>
      </c>
      <c r="G46" s="35" t="e">
        <f ca="1">IF(INDIRECT(ADDRESS(15,Instructions!$H$7+1,1,TRUE,"Data Income Statement"))=0,"",'Data Income Statement'!G15/INDIRECT(ADDRESS(15,Instructions!$H$7+1,1,TRUE,"Data Income Statement"))*100)</f>
        <v>#VALUE!</v>
      </c>
      <c r="H46" s="37" t="e">
        <f ca="1">IF(INDIRECT(ADDRESS(15,Instructions!$H$7+1,1,TRUE,"Data Income Statement"))=0,"",'Data Income Statement'!H15/INDIRECT(ADDRESS(15,Instructions!$H$7+1,1,TRUE,"Data Income Statement"))*100)</f>
        <v>#VALUE!</v>
      </c>
    </row>
    <row r="47" spans="1:8" x14ac:dyDescent="0.25">
      <c r="A47" s="5" t="str">
        <f>'Data Income Statement'!A16</f>
        <v>Plus: Other Income/Revenue</v>
      </c>
      <c r="B47" s="35" t="e">
        <f ca="1">IF(INDIRECT(ADDRESS(16,Instructions!$H$7+1,1,TRUE,"Data Income Statement"))=0,"",'Data Income Statement'!B16/INDIRECT(ADDRESS(16,Instructions!$H$7+1,1,TRUE,"Data Income Statement"))*100)</f>
        <v>#VALUE!</v>
      </c>
      <c r="C47" s="35" t="e">
        <f ca="1">IF(INDIRECT(ADDRESS(16,Instructions!$H$7+1,1,TRUE,"Data Income Statement"))=0,"",'Data Income Statement'!C16/INDIRECT(ADDRESS(16,Instructions!$H$7+1,1,TRUE,"Data Income Statement"))*100)</f>
        <v>#VALUE!</v>
      </c>
      <c r="D47" s="35" t="e">
        <f ca="1">IF(INDIRECT(ADDRESS(16,Instructions!$H$7+1,1,TRUE,"Data Income Statement"))=0,"",'Data Income Statement'!D16/INDIRECT(ADDRESS(16,Instructions!$H$7+1,1,TRUE,"Data Income Statement"))*100)</f>
        <v>#VALUE!</v>
      </c>
      <c r="E47" s="35" t="e">
        <f ca="1">IF(INDIRECT(ADDRESS(16,Instructions!$H$7+1,1,TRUE,"Data Income Statement"))=0,"",'Data Income Statement'!E16/INDIRECT(ADDRESS(16,Instructions!$H$7+1,1,TRUE,"Data Income Statement"))*100)</f>
        <v>#VALUE!</v>
      </c>
      <c r="F47" s="35" t="e">
        <f ca="1">IF(INDIRECT(ADDRESS(16,Instructions!$H$7+1,1,TRUE,"Data Income Statement"))=0,"",'Data Income Statement'!F16/INDIRECT(ADDRESS(16,Instructions!$H$7+1,1,TRUE,"Data Income Statement"))*100)</f>
        <v>#VALUE!</v>
      </c>
      <c r="G47" s="35" t="e">
        <f ca="1">IF(INDIRECT(ADDRESS(16,Instructions!$H$7+1,1,TRUE,"Data Income Statement"))=0,"",'Data Income Statement'!G16/INDIRECT(ADDRESS(16,Instructions!$H$7+1,1,TRUE,"Data Income Statement"))*100)</f>
        <v>#VALUE!</v>
      </c>
      <c r="H47" s="37" t="e">
        <f ca="1">IF(INDIRECT(ADDRESS(16,Instructions!$H$7+1,1,TRUE,"Data Income Statement"))=0,"",'Data Income Statement'!H16/INDIRECT(ADDRESS(16,Instructions!$H$7+1,1,TRUE,"Data Income Statement"))*100)</f>
        <v>#VALUE!</v>
      </c>
    </row>
    <row r="48" spans="1:8" x14ac:dyDescent="0.25">
      <c r="A48" s="5" t="str">
        <f>'Data Income Statement'!A17</f>
        <v>Plus: Interest Income</v>
      </c>
      <c r="B48" s="35" t="e">
        <f ca="1">IF(INDIRECT(ADDRESS(17,Instructions!$H$7+1,1,TRUE,"Data Income Statement"))=0,"",'Data Income Statement'!B17/INDIRECT(ADDRESS(17,Instructions!$H$7+1,1,TRUE,"Data Income Statement"))*100)</f>
        <v>#VALUE!</v>
      </c>
      <c r="C48" s="35" t="e">
        <f ca="1">IF(INDIRECT(ADDRESS(17,Instructions!$H$7+1,1,TRUE,"Data Income Statement"))=0,"",'Data Income Statement'!C17/INDIRECT(ADDRESS(17,Instructions!$H$7+1,1,TRUE,"Data Income Statement"))*100)</f>
        <v>#VALUE!</v>
      </c>
      <c r="D48" s="35" t="e">
        <f ca="1">IF(INDIRECT(ADDRESS(17,Instructions!$H$7+1,1,TRUE,"Data Income Statement"))=0,"",'Data Income Statement'!D17/INDIRECT(ADDRESS(17,Instructions!$H$7+1,1,TRUE,"Data Income Statement"))*100)</f>
        <v>#VALUE!</v>
      </c>
      <c r="E48" s="35" t="e">
        <f ca="1">IF(INDIRECT(ADDRESS(17,Instructions!$H$7+1,1,TRUE,"Data Income Statement"))=0,"",'Data Income Statement'!E17/INDIRECT(ADDRESS(17,Instructions!$H$7+1,1,TRUE,"Data Income Statement"))*100)</f>
        <v>#VALUE!</v>
      </c>
      <c r="F48" s="35" t="e">
        <f ca="1">IF(INDIRECT(ADDRESS(17,Instructions!$H$7+1,1,TRUE,"Data Income Statement"))=0,"",'Data Income Statement'!F17/INDIRECT(ADDRESS(17,Instructions!$H$7+1,1,TRUE,"Data Income Statement"))*100)</f>
        <v>#VALUE!</v>
      </c>
      <c r="G48" s="35" t="e">
        <f ca="1">IF(INDIRECT(ADDRESS(17,Instructions!$H$7+1,1,TRUE,"Data Income Statement"))=0,"",'Data Income Statement'!G17/INDIRECT(ADDRESS(17,Instructions!$H$7+1,1,TRUE,"Data Income Statement"))*100)</f>
        <v>#VALUE!</v>
      </c>
      <c r="H48" s="37" t="e">
        <f ca="1">IF(INDIRECT(ADDRESS(17,Instructions!$H$7+1,1,TRUE,"Data Income Statement"))=0,"",'Data Income Statement'!H17/INDIRECT(ADDRESS(17,Instructions!$H$7+1,1,TRUE,"Data Income Statement"))*100)</f>
        <v>#VALUE!</v>
      </c>
    </row>
    <row r="49" spans="1:8" x14ac:dyDescent="0.25">
      <c r="A49" s="1" t="str">
        <f>'Data Income Statement'!A18</f>
        <v>Operating Income</v>
      </c>
      <c r="B49" s="37" t="e">
        <f ca="1">IF(INDIRECT(ADDRESS(18,Instructions!$H$7+1,1,TRUE,"Data Income Statement"))=0,"",'Data Income Statement'!B18/INDIRECT(ADDRESS(18,Instructions!$H$7+1,1,TRUE,"Data Income Statement"))*100)</f>
        <v>#VALUE!</v>
      </c>
      <c r="C49" s="37" t="e">
        <f ca="1">IF(INDIRECT(ADDRESS(18,Instructions!$H$7+1,1,TRUE,"Data Income Statement"))=0,"",'Data Income Statement'!C18/INDIRECT(ADDRESS(18,Instructions!$H$7+1,1,TRUE,"Data Income Statement"))*100)</f>
        <v>#VALUE!</v>
      </c>
      <c r="D49" s="37" t="e">
        <f ca="1">IF(INDIRECT(ADDRESS(18,Instructions!$H$7+1,1,TRUE,"Data Income Statement"))=0,"",'Data Income Statement'!D18/INDIRECT(ADDRESS(18,Instructions!$H$7+1,1,TRUE,"Data Income Statement"))*100)</f>
        <v>#VALUE!</v>
      </c>
      <c r="E49" s="37" t="e">
        <f ca="1">IF(INDIRECT(ADDRESS(18,Instructions!$H$7+1,1,TRUE,"Data Income Statement"))=0,"",'Data Income Statement'!E18/INDIRECT(ADDRESS(18,Instructions!$H$7+1,1,TRUE,"Data Income Statement"))*100)</f>
        <v>#VALUE!</v>
      </c>
      <c r="F49" s="37" t="e">
        <f ca="1">IF(INDIRECT(ADDRESS(18,Instructions!$H$7+1,1,TRUE,"Data Income Statement"))=0,"",'Data Income Statement'!F18/INDIRECT(ADDRESS(18,Instructions!$H$7+1,1,TRUE,"Data Income Statement"))*100)</f>
        <v>#VALUE!</v>
      </c>
      <c r="G49" s="37" t="e">
        <f ca="1">IF(INDIRECT(ADDRESS(18,Instructions!$H$7+1,1,TRUE,"Data Income Statement"))=0,"",'Data Income Statement'!G18/INDIRECT(ADDRESS(18,Instructions!$H$7+1,1,TRUE,"Data Income Statement"))*100)</f>
        <v>#VALUE!</v>
      </c>
      <c r="H49" s="37" t="e">
        <f ca="1">IF(INDIRECT(ADDRESS(18,Instructions!$H$7+1,1,TRUE,"Data Income Statement"))=0,"",'Data Income Statement'!H18/INDIRECT(ADDRESS(18,Instructions!$H$7+1,1,TRUE,"Data Income Statement"))*100)</f>
        <v>#VALUE!</v>
      </c>
    </row>
    <row r="50" spans="1:8" x14ac:dyDescent="0.25">
      <c r="A50" s="5" t="str">
        <f>'Data Income Statement'!A19</f>
        <v>Less: Interest Expense</v>
      </c>
      <c r="B50" s="35" t="e">
        <f ca="1">IF(INDIRECT(ADDRESS(19,Instructions!$H$7+1,1,TRUE,"Data Income Statement"))=0,"",'Data Income Statement'!B19/INDIRECT(ADDRESS(19,Instructions!$H$7+1,1,TRUE,"Data Income Statement"))*100)</f>
        <v>#VALUE!</v>
      </c>
      <c r="C50" s="35" t="e">
        <f ca="1">IF(INDIRECT(ADDRESS(19,Instructions!$H$7+1,1,TRUE,"Data Income Statement"))=0,"",'Data Income Statement'!C19/INDIRECT(ADDRESS(19,Instructions!$H$7+1,1,TRUE,"Data Income Statement"))*100)</f>
        <v>#VALUE!</v>
      </c>
      <c r="D50" s="35" t="e">
        <f ca="1">IF(INDIRECT(ADDRESS(19,Instructions!$H$7+1,1,TRUE,"Data Income Statement"))=0,"",'Data Income Statement'!D19/INDIRECT(ADDRESS(19,Instructions!$H$7+1,1,TRUE,"Data Income Statement"))*100)</f>
        <v>#VALUE!</v>
      </c>
      <c r="E50" s="35" t="e">
        <f ca="1">IF(INDIRECT(ADDRESS(19,Instructions!$H$7+1,1,TRUE,"Data Income Statement"))=0,"",'Data Income Statement'!E19/INDIRECT(ADDRESS(19,Instructions!$H$7+1,1,TRUE,"Data Income Statement"))*100)</f>
        <v>#VALUE!</v>
      </c>
      <c r="F50" s="35" t="e">
        <f ca="1">IF(INDIRECT(ADDRESS(19,Instructions!$H$7+1,1,TRUE,"Data Income Statement"))=0,"",'Data Income Statement'!F19/INDIRECT(ADDRESS(19,Instructions!$H$7+1,1,TRUE,"Data Income Statement"))*100)</f>
        <v>#VALUE!</v>
      </c>
      <c r="G50" s="35" t="e">
        <f ca="1">IF(INDIRECT(ADDRESS(19,Instructions!$H$7+1,1,TRUE,"Data Income Statement"))=0,"",'Data Income Statement'!G19/INDIRECT(ADDRESS(19,Instructions!$H$7+1,1,TRUE,"Data Income Statement"))*100)</f>
        <v>#VALUE!</v>
      </c>
      <c r="H50" s="37" t="e">
        <f ca="1">IF(INDIRECT(ADDRESS(19,Instructions!$H$7+1,1,TRUE,"Data Income Statement"))=0,"",'Data Income Statement'!H19/INDIRECT(ADDRESS(19,Instructions!$H$7+1,1,TRUE,"Data Income Statement"))*100)</f>
        <v>#VALUE!</v>
      </c>
    </row>
    <row r="51" spans="1:8" x14ac:dyDescent="0.25">
      <c r="A51" s="1" t="str">
        <f>'Data Income Statement'!A20</f>
        <v>Income Before Taxes</v>
      </c>
      <c r="B51" s="37" t="e">
        <f ca="1">IF(INDIRECT(ADDRESS(20,Instructions!$H$7+1,1,TRUE,"Data Income Statement"))=0,"",'Data Income Statement'!B20/INDIRECT(ADDRESS(20,Instructions!$H$7+1,1,TRUE,"Data Income Statement"))*100)</f>
        <v>#VALUE!</v>
      </c>
      <c r="C51" s="37" t="e">
        <f ca="1">IF(INDIRECT(ADDRESS(20,Instructions!$H$7+1,1,TRUE,"Data Income Statement"))=0,"",'Data Income Statement'!C20/INDIRECT(ADDRESS(20,Instructions!$H$7+1,1,TRUE,"Data Income Statement"))*100)</f>
        <v>#VALUE!</v>
      </c>
      <c r="D51" s="37" t="e">
        <f ca="1">IF(INDIRECT(ADDRESS(20,Instructions!$H$7+1,1,TRUE,"Data Income Statement"))=0,"",'Data Income Statement'!D20/INDIRECT(ADDRESS(20,Instructions!$H$7+1,1,TRUE,"Data Income Statement"))*100)</f>
        <v>#VALUE!</v>
      </c>
      <c r="E51" s="37" t="e">
        <f ca="1">IF(INDIRECT(ADDRESS(20,Instructions!$H$7+1,1,TRUE,"Data Income Statement"))=0,"",'Data Income Statement'!E20/INDIRECT(ADDRESS(20,Instructions!$H$7+1,1,TRUE,"Data Income Statement"))*100)</f>
        <v>#VALUE!</v>
      </c>
      <c r="F51" s="37" t="e">
        <f ca="1">IF(INDIRECT(ADDRESS(20,Instructions!$H$7+1,1,TRUE,"Data Income Statement"))=0,"",'Data Income Statement'!F20/INDIRECT(ADDRESS(20,Instructions!$H$7+1,1,TRUE,"Data Income Statement"))*100)</f>
        <v>#VALUE!</v>
      </c>
      <c r="G51" s="37" t="e">
        <f ca="1">IF(INDIRECT(ADDRESS(20,Instructions!$H$7+1,1,TRUE,"Data Income Statement"))=0,"",'Data Income Statement'!G20/INDIRECT(ADDRESS(20,Instructions!$H$7+1,1,TRUE,"Data Income Statement"))*100)</f>
        <v>#VALUE!</v>
      </c>
      <c r="H51" s="37" t="e">
        <f ca="1">IF(INDIRECT(ADDRESS(20,Instructions!$H$7+1,1,TRUE,"Data Income Statement"))=0,"",'Data Income Statement'!H20/INDIRECT(ADDRESS(20,Instructions!$H$7+1,1,TRUE,"Data Income Statement"))*100)</f>
        <v>#VALUE!</v>
      </c>
    </row>
    <row r="52" spans="1:8" x14ac:dyDescent="0.25">
      <c r="A52" s="5" t="str">
        <f>'Data Income Statement'!A21</f>
        <v>Less: Income Tax Expense</v>
      </c>
      <c r="B52" s="35" t="e">
        <f ca="1">IF(INDIRECT(ADDRESS(21,Instructions!$H$7+1,1,TRUE,"Data Income Statement"))=0,"",'Data Income Statement'!B21/INDIRECT(ADDRESS(21,Instructions!$H$7+1,1,TRUE,"Data Income Statement"))*100)</f>
        <v>#VALUE!</v>
      </c>
      <c r="C52" s="35" t="e">
        <f ca="1">IF(INDIRECT(ADDRESS(21,Instructions!$H$7+1,1,TRUE,"Data Income Statement"))=0,"",'Data Income Statement'!C21/INDIRECT(ADDRESS(21,Instructions!$H$7+1,1,TRUE,"Data Income Statement"))*100)</f>
        <v>#VALUE!</v>
      </c>
      <c r="D52" s="35" t="e">
        <f ca="1">IF(INDIRECT(ADDRESS(21,Instructions!$H$7+1,1,TRUE,"Data Income Statement"))=0,"",'Data Income Statement'!D21/INDIRECT(ADDRESS(21,Instructions!$H$7+1,1,TRUE,"Data Income Statement"))*100)</f>
        <v>#VALUE!</v>
      </c>
      <c r="E52" s="35" t="e">
        <f ca="1">IF(INDIRECT(ADDRESS(21,Instructions!$H$7+1,1,TRUE,"Data Income Statement"))=0,"",'Data Income Statement'!E21/INDIRECT(ADDRESS(21,Instructions!$H$7+1,1,TRUE,"Data Income Statement"))*100)</f>
        <v>#VALUE!</v>
      </c>
      <c r="F52" s="35" t="e">
        <f ca="1">IF(INDIRECT(ADDRESS(21,Instructions!$H$7+1,1,TRUE,"Data Income Statement"))=0,"",'Data Income Statement'!F21/INDIRECT(ADDRESS(21,Instructions!$H$7+1,1,TRUE,"Data Income Statement"))*100)</f>
        <v>#VALUE!</v>
      </c>
      <c r="G52" s="35" t="e">
        <f ca="1">IF(INDIRECT(ADDRESS(21,Instructions!$H$7+1,1,TRUE,"Data Income Statement"))=0,"",'Data Income Statement'!G21/INDIRECT(ADDRESS(21,Instructions!$H$7+1,1,TRUE,"Data Income Statement"))*100)</f>
        <v>#VALUE!</v>
      </c>
      <c r="H52" s="37" t="e">
        <f ca="1">IF(INDIRECT(ADDRESS(21,Instructions!$H$7+1,1,TRUE,"Data Income Statement"))=0,"",'Data Income Statement'!H21/INDIRECT(ADDRESS(21,Instructions!$H$7+1,1,TRUE,"Data Income Statement"))*100)</f>
        <v>#VALUE!</v>
      </c>
    </row>
    <row r="53" spans="1:8" x14ac:dyDescent="0.25">
      <c r="A53" s="1" t="str">
        <f>'Data Income Statement'!A22</f>
        <v>Income,Continuing Op.</v>
      </c>
      <c r="B53" s="37" t="e">
        <f ca="1">IF(INDIRECT(ADDRESS(22,Instructions!$H$7+1,1,TRUE,"Data Income Statement"))=0,"",'Data Income Statement'!B22/INDIRECT(ADDRESS(22,Instructions!$H$7+1,1,TRUE,"Data Income Statement"))*100)</f>
        <v>#VALUE!</v>
      </c>
      <c r="C53" s="37" t="e">
        <f ca="1">IF(INDIRECT(ADDRESS(22,Instructions!$H$7+1,1,TRUE,"Data Income Statement"))=0,"",'Data Income Statement'!C22/INDIRECT(ADDRESS(22,Instructions!$H$7+1,1,TRUE,"Data Income Statement"))*100)</f>
        <v>#VALUE!</v>
      </c>
      <c r="D53" s="37" t="e">
        <f ca="1">IF(INDIRECT(ADDRESS(22,Instructions!$H$7+1,1,TRUE,"Data Income Statement"))=0,"",'Data Income Statement'!D22/INDIRECT(ADDRESS(22,Instructions!$H$7+1,1,TRUE,"Data Income Statement"))*100)</f>
        <v>#VALUE!</v>
      </c>
      <c r="E53" s="37" t="e">
        <f ca="1">IF(INDIRECT(ADDRESS(22,Instructions!$H$7+1,1,TRUE,"Data Income Statement"))=0,"",'Data Income Statement'!E22/INDIRECT(ADDRESS(22,Instructions!$H$7+1,1,TRUE,"Data Income Statement"))*100)</f>
        <v>#VALUE!</v>
      </c>
      <c r="F53" s="37" t="e">
        <f ca="1">IF(INDIRECT(ADDRESS(22,Instructions!$H$7+1,1,TRUE,"Data Income Statement"))=0,"",'Data Income Statement'!F22/INDIRECT(ADDRESS(22,Instructions!$H$7+1,1,TRUE,"Data Income Statement"))*100)</f>
        <v>#VALUE!</v>
      </c>
      <c r="G53" s="37" t="e">
        <f ca="1">IF(INDIRECT(ADDRESS(22,Instructions!$H$7+1,1,TRUE,"Data Income Statement"))=0,"",'Data Income Statement'!G22/INDIRECT(ADDRESS(22,Instructions!$H$7+1,1,TRUE,"Data Income Statement"))*100)</f>
        <v>#VALUE!</v>
      </c>
      <c r="H53" s="37" t="e">
        <f ca="1">IF(INDIRECT(ADDRESS(22,Instructions!$H$7+1,1,TRUE,"Data Income Statement"))=0,"",'Data Income Statement'!H22/INDIRECT(ADDRESS(22,Instructions!$H$7+1,1,TRUE,"Data Income Statement"))*100)</f>
        <v>#VALUE!</v>
      </c>
    </row>
    <row r="54" spans="1:8" x14ac:dyDescent="0.25">
      <c r="A54" s="5">
        <f>'Data Income Statement'!A23</f>
        <v>0</v>
      </c>
      <c r="B54" s="70" t="str">
        <f ca="1">IF(INDIRECT(ADDRESS(23,Instructions!$H$7+1,1,TRUE,"Data Income Statement"))=0,"",'Data Income Statement'!B23/INDIRECT(ADDRESS(23,Instructions!$H$7+1,1,TRUE,"Data Income Statement"))*100)</f>
        <v/>
      </c>
      <c r="C54" s="70" t="str">
        <f ca="1">IF(INDIRECT(ADDRESS(23,Instructions!$H$7+1,1,TRUE,"Data Income Statement"))=0,"",'Data Income Statement'!C23/INDIRECT(ADDRESS(23,Instructions!$H$7+1,1,TRUE,"Data Income Statement"))*100)</f>
        <v/>
      </c>
      <c r="D54" s="70" t="str">
        <f ca="1">IF(INDIRECT(ADDRESS(23,Instructions!$H$7+1,1,TRUE,"Data Income Statement"))=0,"",'Data Income Statement'!D23/INDIRECT(ADDRESS(23,Instructions!$H$7+1,1,TRUE,"Data Income Statement"))*100)</f>
        <v/>
      </c>
      <c r="E54" s="70" t="str">
        <f ca="1">IF(INDIRECT(ADDRESS(23,Instructions!$H$7+1,1,TRUE,"Data Income Statement"))=0,"",'Data Income Statement'!E23/INDIRECT(ADDRESS(23,Instructions!$H$7+1,1,TRUE,"Data Income Statement"))*100)</f>
        <v/>
      </c>
      <c r="F54" s="70" t="str">
        <f ca="1">IF(INDIRECT(ADDRESS(23,Instructions!$H$7+1,1,TRUE,"Data Income Statement"))=0,"",'Data Income Statement'!F23/INDIRECT(ADDRESS(23,Instructions!$H$7+1,1,TRUE,"Data Income Statement"))*100)</f>
        <v/>
      </c>
      <c r="G54" s="70" t="str">
        <f ca="1">IF(INDIRECT(ADDRESS(23,Instructions!$H$7+1,1,TRUE,"Data Income Statement"))=0,"",'Data Income Statement'!G23/INDIRECT(ADDRESS(23,Instructions!$H$7+1,1,TRUE,"Data Income Statement"))*100)</f>
        <v/>
      </c>
      <c r="H54" s="37" t="str">
        <f ca="1">IF(INDIRECT(ADDRESS(23,Instructions!$H$7+1,1,TRUE,"Data Income Statement"))=0,"",'Data Income Statement'!H23/INDIRECT(ADDRESS(23,Instructions!$H$7+1,1,TRUE,"Data Income Statement"))*100)</f>
        <v/>
      </c>
    </row>
    <row r="55" spans="1:8" x14ac:dyDescent="0.25">
      <c r="A55" s="5">
        <f>'Data Income Statement'!A24</f>
        <v>0</v>
      </c>
      <c r="B55" s="70" t="str">
        <f ca="1">IF(INDIRECT(ADDRESS(24,Instructions!$H$7+1,1,TRUE,"Data Income Statement"))=0,"",'Data Income Statement'!B24/INDIRECT(ADDRESS(24,Instructions!$H$7+1,1,TRUE,"Data Income Statement"))*100)</f>
        <v/>
      </c>
      <c r="C55" s="70" t="str">
        <f ca="1">IF(INDIRECT(ADDRESS(24,Instructions!$H$7+1,1,TRUE,"Data Income Statement"))=0,"",'Data Income Statement'!C24/INDIRECT(ADDRESS(24,Instructions!$H$7+1,1,TRUE,"Data Income Statement"))*100)</f>
        <v/>
      </c>
      <c r="D55" s="70" t="str">
        <f ca="1">IF(INDIRECT(ADDRESS(24,Instructions!$H$7+1,1,TRUE,"Data Income Statement"))=0,"",'Data Income Statement'!D24/INDIRECT(ADDRESS(24,Instructions!$H$7+1,1,TRUE,"Data Income Statement"))*100)</f>
        <v/>
      </c>
      <c r="E55" s="70" t="str">
        <f ca="1">IF(INDIRECT(ADDRESS(24,Instructions!$H$7+1,1,TRUE,"Data Income Statement"))=0,"",'Data Income Statement'!E24/INDIRECT(ADDRESS(24,Instructions!$H$7+1,1,TRUE,"Data Income Statement"))*100)</f>
        <v/>
      </c>
      <c r="F55" s="70" t="str">
        <f ca="1">IF(INDIRECT(ADDRESS(24,Instructions!$H$7+1,1,TRUE,"Data Income Statement"))=0,"",'Data Income Statement'!F24/INDIRECT(ADDRESS(24,Instructions!$H$7+1,1,TRUE,"Data Income Statement"))*100)</f>
        <v/>
      </c>
      <c r="G55" s="70" t="str">
        <f ca="1">IF(INDIRECT(ADDRESS(24,Instructions!$H$7+1,1,TRUE,"Data Income Statement"))=0,"",'Data Income Statement'!G24/INDIRECT(ADDRESS(24,Instructions!$H$7+1,1,TRUE,"Data Income Statement"))*100)</f>
        <v/>
      </c>
      <c r="H55" s="37" t="str">
        <f ca="1">IF(INDIRECT(ADDRESS(24,Instructions!$H$7+1,1,TRUE,"Data Income Statement"))=0,"",'Data Income Statement'!H24/INDIRECT(ADDRESS(24,Instructions!$H$7+1,1,TRUE,"Data Income Statement"))*100)</f>
        <v/>
      </c>
    </row>
    <row r="56" spans="1:8" x14ac:dyDescent="0.25">
      <c r="A56" s="5">
        <f>'Data Income Statement'!A25</f>
        <v>0</v>
      </c>
      <c r="B56" s="70" t="str">
        <f ca="1">IF(INDIRECT(ADDRESS(25,Instructions!$H$7+1,1,TRUE,"Data Income Statement"))=0,"",'Data Income Statement'!B25/INDIRECT(ADDRESS(25,Instructions!$H$7+1,1,TRUE,"Data Income Statement"))*100)</f>
        <v/>
      </c>
      <c r="C56" s="70" t="str">
        <f ca="1">IF(INDIRECT(ADDRESS(25,Instructions!$H$7+1,1,TRUE,"Data Income Statement"))=0,"",'Data Income Statement'!C25/INDIRECT(ADDRESS(25,Instructions!$H$7+1,1,TRUE,"Data Income Statement"))*100)</f>
        <v/>
      </c>
      <c r="D56" s="70" t="str">
        <f ca="1">IF(INDIRECT(ADDRESS(25,Instructions!$H$7+1,1,TRUE,"Data Income Statement"))=0,"",'Data Income Statement'!D25/INDIRECT(ADDRESS(25,Instructions!$H$7+1,1,TRUE,"Data Income Statement"))*100)</f>
        <v/>
      </c>
      <c r="E56" s="70" t="str">
        <f ca="1">IF(INDIRECT(ADDRESS(25,Instructions!$H$7+1,1,TRUE,"Data Income Statement"))=0,"",'Data Income Statement'!E25/INDIRECT(ADDRESS(25,Instructions!$H$7+1,1,TRUE,"Data Income Statement"))*100)</f>
        <v/>
      </c>
      <c r="F56" s="70" t="str">
        <f ca="1">IF(INDIRECT(ADDRESS(25,Instructions!$H$7+1,1,TRUE,"Data Income Statement"))=0,"",'Data Income Statement'!F25/INDIRECT(ADDRESS(25,Instructions!$H$7+1,1,TRUE,"Data Income Statement"))*100)</f>
        <v/>
      </c>
      <c r="G56" s="70" t="str">
        <f ca="1">IF(INDIRECT(ADDRESS(25,Instructions!$H$7+1,1,TRUE,"Data Income Statement"))=0,"",'Data Income Statement'!G25/INDIRECT(ADDRESS(25,Instructions!$H$7+1,1,TRUE,"Data Income Statement"))*100)</f>
        <v/>
      </c>
      <c r="H56" s="37" t="str">
        <f ca="1">IF(INDIRECT(ADDRESS(25,Instructions!$H$7+1,1,TRUE,"Data Income Statement"))=0,"",'Data Income Statement'!H25/INDIRECT(ADDRESS(25,Instructions!$H$7+1,1,TRUE,"Data Income Statement"))*100)</f>
        <v/>
      </c>
    </row>
    <row r="57" spans="1:8" x14ac:dyDescent="0.25">
      <c r="A57" s="1" t="str">
        <f>'Data Income Statement'!A26</f>
        <v>Net Income</v>
      </c>
      <c r="B57" s="37" t="e">
        <f ca="1">IF(INDIRECT(ADDRESS(26,Instructions!$H$7+1,1,TRUE,"Data Income Statement"))=0,"",'Data Income Statement'!B26/INDIRECT(ADDRESS(26,Instructions!$H$7+1,1,TRUE,"Data Income Statement"))*100)</f>
        <v>#VALUE!</v>
      </c>
      <c r="C57" s="37" t="e">
        <f ca="1">IF(INDIRECT(ADDRESS(26,Instructions!$H$7+1,1,TRUE,"Data Income Statement"))=0,"",'Data Income Statement'!C26/INDIRECT(ADDRESS(26,Instructions!$H$7+1,1,TRUE,"Data Income Statement"))*100)</f>
        <v>#VALUE!</v>
      </c>
      <c r="D57" s="37" t="e">
        <f ca="1">IF(INDIRECT(ADDRESS(26,Instructions!$H$7+1,1,TRUE,"Data Income Statement"))=0,"",'Data Income Statement'!D26/INDIRECT(ADDRESS(26,Instructions!$H$7+1,1,TRUE,"Data Income Statement"))*100)</f>
        <v>#VALUE!</v>
      </c>
      <c r="E57" s="37" t="e">
        <f ca="1">IF(INDIRECT(ADDRESS(26,Instructions!$H$7+1,1,TRUE,"Data Income Statement"))=0,"",'Data Income Statement'!E26/INDIRECT(ADDRESS(26,Instructions!$H$7+1,1,TRUE,"Data Income Statement"))*100)</f>
        <v>#VALUE!</v>
      </c>
      <c r="F57" s="37" t="e">
        <f ca="1">IF(INDIRECT(ADDRESS(26,Instructions!$H$7+1,1,TRUE,"Data Income Statement"))=0,"",'Data Income Statement'!F26/INDIRECT(ADDRESS(26,Instructions!$H$7+1,1,TRUE,"Data Income Statement"))*100)</f>
        <v>#VALUE!</v>
      </c>
      <c r="G57" s="37" t="e">
        <f ca="1">IF(INDIRECT(ADDRESS(26,Instructions!$H$7+1,1,TRUE,"Data Income Statement"))=0,"",'Data Income Statement'!G26/INDIRECT(ADDRESS(26,Instructions!$H$7+1,1,TRUE,"Data Income Statement"))*100)</f>
        <v>#VALUE!</v>
      </c>
      <c r="H57" s="37" t="e">
        <f ca="1">IF(INDIRECT(ADDRESS(26,Instructions!$H$7+1,1,TRUE,"Data Income Statement"))=0,"",'Data Income Statement'!H26/INDIRECT(ADDRESS(26,Instructions!$H$7+1,1,TRUE,"Data Income Statement"))*100)</f>
        <v>#VALUE!</v>
      </c>
    </row>
    <row r="58" spans="1:8" x14ac:dyDescent="0.25">
      <c r="A58" s="1" t="str">
        <f>'Data Income Statement'!A27</f>
        <v>Less:  Preferred Share Dividends</v>
      </c>
      <c r="B58" s="70" t="e">
        <f ca="1">IF(INDIRECT(ADDRESS(27,Instructions!$H$7+1,1,TRUE,"Data Income Statement"))=0,"",'Data Income Statement'!B27/INDIRECT(ADDRESS(27,Instructions!$H$7+1,1,TRUE,"Data Income Statement"))*100)</f>
        <v>#VALUE!</v>
      </c>
      <c r="C58" s="70" t="e">
        <f ca="1">IF(INDIRECT(ADDRESS(27,Instructions!$H$7+1,1,TRUE,"Data Income Statement"))=0,"",'Data Income Statement'!C27/INDIRECT(ADDRESS(27,Instructions!$H$7+1,1,TRUE,"Data Income Statement"))*100)</f>
        <v>#VALUE!</v>
      </c>
      <c r="D58" s="70" t="e">
        <f ca="1">IF(INDIRECT(ADDRESS(27,Instructions!$H$7+1,1,TRUE,"Data Income Statement"))=0,"",'Data Income Statement'!D27/INDIRECT(ADDRESS(27,Instructions!$H$7+1,1,TRUE,"Data Income Statement"))*100)</f>
        <v>#VALUE!</v>
      </c>
      <c r="E58" s="70" t="e">
        <f ca="1">IF(INDIRECT(ADDRESS(27,Instructions!$H$7+1,1,TRUE,"Data Income Statement"))=0,"",'Data Income Statement'!E27/INDIRECT(ADDRESS(27,Instructions!$H$7+1,1,TRUE,"Data Income Statement"))*100)</f>
        <v>#VALUE!</v>
      </c>
      <c r="F58" s="70" t="e">
        <f ca="1">IF(INDIRECT(ADDRESS(27,Instructions!$H$7+1,1,TRUE,"Data Income Statement"))=0,"",'Data Income Statement'!F27/INDIRECT(ADDRESS(27,Instructions!$H$7+1,1,TRUE,"Data Income Statement"))*100)</f>
        <v>#VALUE!</v>
      </c>
      <c r="G58" s="70" t="e">
        <f ca="1">IF(INDIRECT(ADDRESS(27,Instructions!$H$7+1,1,TRUE,"Data Income Statement"))=0,"",'Data Income Statement'!G27/INDIRECT(ADDRESS(27,Instructions!$H$7+1,1,TRUE,"Data Income Statement"))*100)</f>
        <v>#VALUE!</v>
      </c>
      <c r="H58" s="37" t="e">
        <f ca="1">IF(INDIRECT(ADDRESS(27,Instructions!$H$7+1,1,TRUE,"Data Income Statement"))=0,"",'Data Income Statement'!H27/INDIRECT(ADDRESS(27,Instructions!$H$7+1,1,TRUE,"Data Income Statement"))*100)</f>
        <v>#VALUE!</v>
      </c>
    </row>
    <row r="59" spans="1:8" x14ac:dyDescent="0.25">
      <c r="A59" s="11" t="str">
        <f>'Data Income Statement'!A28</f>
        <v>Income Available to Common Shareholders</v>
      </c>
      <c r="B59" s="37" t="e">
        <f ca="1">IF(INDIRECT(ADDRESS(28,Instructions!$H$7+1,1,TRUE,"Data Income Statement"))=0,"",'Data Income Statement'!B28/INDIRECT(ADDRESS(28,Instructions!$H$7+1,1,TRUE,"Data Income Statement"))*100)</f>
        <v>#VALUE!</v>
      </c>
      <c r="C59" s="37" t="e">
        <f ca="1">IF(INDIRECT(ADDRESS(28,Instructions!$H$7+1,1,TRUE,"Data Income Statement"))=0,"",'Data Income Statement'!C28/INDIRECT(ADDRESS(28,Instructions!$H$7+1,1,TRUE,"Data Income Statement"))*100)</f>
        <v>#VALUE!</v>
      </c>
      <c r="D59" s="37" t="e">
        <f ca="1">IF(INDIRECT(ADDRESS(28,Instructions!$H$7+1,1,TRUE,"Data Income Statement"))=0,"",'Data Income Statement'!D28/INDIRECT(ADDRESS(28,Instructions!$H$7+1,1,TRUE,"Data Income Statement"))*100)</f>
        <v>#VALUE!</v>
      </c>
      <c r="E59" s="37" t="e">
        <f ca="1">IF(INDIRECT(ADDRESS(28,Instructions!$H$7+1,1,TRUE,"Data Income Statement"))=0,"",'Data Income Statement'!E28/INDIRECT(ADDRESS(28,Instructions!$H$7+1,1,TRUE,"Data Income Statement"))*100)</f>
        <v>#VALUE!</v>
      </c>
      <c r="F59" s="37" t="e">
        <f ca="1">IF(INDIRECT(ADDRESS(28,Instructions!$H$7+1,1,TRUE,"Data Income Statement"))=0,"",'Data Income Statement'!F28/INDIRECT(ADDRESS(28,Instructions!$H$7+1,1,TRUE,"Data Income Statement"))*100)</f>
        <v>#VALUE!</v>
      </c>
      <c r="G59" s="37" t="e">
        <f ca="1">IF(INDIRECT(ADDRESS(28,Instructions!$H$7+1,1,TRUE,"Data Income Statement"))=0,"",'Data Income Statement'!G28/INDIRECT(ADDRESS(28,Instructions!$H$7+1,1,TRUE,"Data Income Statement"))*100)</f>
        <v>#VALUE!</v>
      </c>
      <c r="H59" s="37" t="e">
        <f ca="1">IF(INDIRECT(ADDRESS(28,Instructions!$H$7+1,1,TRUE,"Data Income Statement"))=0,"",'Data Income Statement'!H28/INDIRECT(ADDRESS(28,Instructions!$H$7+1,1,TRUE,"Data Income Statement"))*100)</f>
        <v>#VALUE!</v>
      </c>
    </row>
    <row r="60" spans="1:8" x14ac:dyDescent="0.25">
      <c r="A60" s="17" t="str">
        <f>'Data Income Statement'!A29</f>
        <v>Less:  Common Share Dividends</v>
      </c>
      <c r="B60" s="70" t="e">
        <f ca="1">IF(INDIRECT(ADDRESS(29,Instructions!$H$7+1,1,TRUE,"Data Income Statement"))=0,"",'Data Income Statement'!B29/INDIRECT(ADDRESS(29,Instructions!$H$7+1,1,TRUE,"Data Income Statement"))*100)</f>
        <v>#VALUE!</v>
      </c>
      <c r="C60" s="70" t="e">
        <f ca="1">IF(INDIRECT(ADDRESS(29,Instructions!$H$7+1,1,TRUE,"Data Income Statement"))=0,"",'Data Income Statement'!C29/INDIRECT(ADDRESS(29,Instructions!$H$7+1,1,TRUE,"Data Income Statement"))*100)</f>
        <v>#VALUE!</v>
      </c>
      <c r="D60" s="70" t="e">
        <f ca="1">IF(INDIRECT(ADDRESS(29,Instructions!$H$7+1,1,TRUE,"Data Income Statement"))=0,"",'Data Income Statement'!D29/INDIRECT(ADDRESS(29,Instructions!$H$7+1,1,TRUE,"Data Income Statement"))*100)</f>
        <v>#VALUE!</v>
      </c>
      <c r="E60" s="70" t="e">
        <f ca="1">IF(INDIRECT(ADDRESS(29,Instructions!$H$7+1,1,TRUE,"Data Income Statement"))=0,"",'Data Income Statement'!E29/INDIRECT(ADDRESS(29,Instructions!$H$7+1,1,TRUE,"Data Income Statement"))*100)</f>
        <v>#VALUE!</v>
      </c>
      <c r="F60" s="70" t="e">
        <f ca="1">IF(INDIRECT(ADDRESS(29,Instructions!$H$7+1,1,TRUE,"Data Income Statement"))=0,"",'Data Income Statement'!F29/INDIRECT(ADDRESS(29,Instructions!$H$7+1,1,TRUE,"Data Income Statement"))*100)</f>
        <v>#VALUE!</v>
      </c>
      <c r="G60" s="70" t="e">
        <f ca="1">IF(INDIRECT(ADDRESS(29,Instructions!$H$7+1,1,TRUE,"Data Income Statement"))=0,"",'Data Income Statement'!G29/INDIRECT(ADDRESS(29,Instructions!$H$7+1,1,TRUE,"Data Income Statement"))*100)</f>
        <v>#VALUE!</v>
      </c>
      <c r="H60" s="37" t="e">
        <f ca="1">IF(INDIRECT(ADDRESS(29,Instructions!$H$7+1,1,TRUE,"Data Income Statement"))=0,"",'Data Income Statement'!H29/INDIRECT(ADDRESS(29,Instructions!$H$7+1,1,TRUE,"Data Income Statement"))*100)</f>
        <v>#VALUE!</v>
      </c>
    </row>
    <row r="61" spans="1:8" x14ac:dyDescent="0.25">
      <c r="A61" s="11" t="str">
        <f>'Data Income Statement'!A30</f>
        <v>Income Re-invested In Business</v>
      </c>
      <c r="B61" s="37" t="e">
        <f ca="1">IF(INDIRECT(ADDRESS(30,Instructions!$H$7+1,1,TRUE,"Data Income Statement"))=0,"",'Data Income Statement'!B30/INDIRECT(ADDRESS(30,Instructions!$H$7+1,1,TRUE,"Data Income Statement"))*100)</f>
        <v>#VALUE!</v>
      </c>
      <c r="C61" s="37" t="e">
        <f ca="1">IF(INDIRECT(ADDRESS(30,Instructions!$H$7+1,1,TRUE,"Data Income Statement"))=0,"",'Data Income Statement'!C30/INDIRECT(ADDRESS(30,Instructions!$H$7+1,1,TRUE,"Data Income Statement"))*100)</f>
        <v>#VALUE!</v>
      </c>
      <c r="D61" s="37" t="e">
        <f ca="1">IF(INDIRECT(ADDRESS(30,Instructions!$H$7+1,1,TRUE,"Data Income Statement"))=0,"",'Data Income Statement'!D30/INDIRECT(ADDRESS(30,Instructions!$H$7+1,1,TRUE,"Data Income Statement"))*100)</f>
        <v>#VALUE!</v>
      </c>
      <c r="E61" s="37" t="e">
        <f ca="1">IF(INDIRECT(ADDRESS(30,Instructions!$H$7+1,1,TRUE,"Data Income Statement"))=0,"",'Data Income Statement'!E30/INDIRECT(ADDRESS(30,Instructions!$H$7+1,1,TRUE,"Data Income Statement"))*100)</f>
        <v>#VALUE!</v>
      </c>
      <c r="F61" s="37" t="e">
        <f ca="1">IF(INDIRECT(ADDRESS(30,Instructions!$H$7+1,1,TRUE,"Data Income Statement"))=0,"",'Data Income Statement'!F30/INDIRECT(ADDRESS(30,Instructions!$H$7+1,1,TRUE,"Data Income Statement"))*100)</f>
        <v>#VALUE!</v>
      </c>
      <c r="G61" s="37" t="e">
        <f ca="1">IF(INDIRECT(ADDRESS(30,Instructions!$H$7+1,1,TRUE,"Data Income Statement"))=0,"",'Data Income Statement'!G30/INDIRECT(ADDRESS(30,Instructions!$H$7+1,1,TRUE,"Data Income Statement"))*100)</f>
        <v>#VALUE!</v>
      </c>
      <c r="H61" s="37" t="e">
        <f ca="1">IF(INDIRECT(ADDRESS(30,Instructions!$H$7+1,1,TRUE,"Data Income Statement"))=0,"",'Data Income Statement'!H30/INDIRECT(ADDRESS(30,Instructions!$H$7+1,1,TRUE,"Data Income Statement"))*100)</f>
        <v>#VALUE!</v>
      </c>
    </row>
    <row r="62" spans="1:8" x14ac:dyDescent="0.25">
      <c r="B62" s="37"/>
      <c r="H62" s="1"/>
    </row>
    <row r="63" spans="1:8" x14ac:dyDescent="0.25">
      <c r="A63" s="1" t="s">
        <v>101</v>
      </c>
      <c r="B63" s="37" t="e">
        <f ca="1">IF(INDIRECT(ADDRESS(32,Instructions!$H$7+1,1,TRUE,"Data Income Statement"))=0,"",'Data Income Statement'!B32/INDIRECT(ADDRESS(32,Instructions!$H$7+1,1,TRUE,"Data Income Statement"))*100)</f>
        <v>#VALUE!</v>
      </c>
      <c r="C63" s="37" t="e">
        <f ca="1">IF(INDIRECT(ADDRESS(32,Instructions!$H$7+1,1,TRUE,"Data Income Statement"))=0,"",'Data Income Statement'!C32/INDIRECT(ADDRESS(32,Instructions!$H$7+1,1,TRUE,"Data Income Statement"))*100)</f>
        <v>#VALUE!</v>
      </c>
      <c r="D63" s="37" t="e">
        <f ca="1">IF(INDIRECT(ADDRESS(32,Instructions!$H$7+1,1,TRUE,"Data Income Statement"))=0,"",'Data Income Statement'!D32/INDIRECT(ADDRESS(32,Instructions!$H$7+1,1,TRUE,"Data Income Statement"))*100)</f>
        <v>#VALUE!</v>
      </c>
      <c r="E63" s="37" t="e">
        <f ca="1">IF(INDIRECT(ADDRESS(32,Instructions!$H$7+1,1,TRUE,"Data Income Statement"))=0,"",'Data Income Statement'!E32/INDIRECT(ADDRESS(32,Instructions!$H$7+1,1,TRUE,"Data Income Statement"))*100)</f>
        <v>#VALUE!</v>
      </c>
      <c r="F63" s="37" t="e">
        <f ca="1">IF(INDIRECT(ADDRESS(32,Instructions!$H$7+1,1,TRUE,"Data Income Statement"))=0,"",'Data Income Statement'!F32/INDIRECT(ADDRESS(32,Instructions!$H$7+1,1,TRUE,"Data Income Statement"))*100)</f>
        <v>#VALUE!</v>
      </c>
      <c r="G63" s="37" t="e">
        <f ca="1">IF(INDIRECT(ADDRESS(32,Instructions!$H$7+1,1,TRUE,"Data Income Statement"))=0,"",'Data Income Statement'!G32/INDIRECT(ADDRESS(32,Instructions!$H$7+1,1,TRUE,"Data Income Statement"))*100)</f>
        <v>#VALUE!</v>
      </c>
      <c r="H63" s="37" t="e">
        <f ca="1">IF(INDIRECT(ADDRESS(32,Instructions!$H$7+1,1,TRUE,"Data Income Statement"))=0,"",'Data Income Statement'!H32/INDIRECT(ADDRESS(32,Instructions!$H$7+1,1,TRUE,"Data Income Statement"))*100)</f>
        <v>#VALUE!</v>
      </c>
    </row>
  </sheetData>
  <sheetCalcPr fullCalcOnLoad="1"/>
  <sheetProtection sheet="1" objects="1" scenarios="1"/>
  <mergeCells count="3">
    <mergeCell ref="B3:H3"/>
    <mergeCell ref="F1:H1"/>
    <mergeCell ref="A1:E1"/>
  </mergeCells>
  <phoneticPr fontId="0" type="noConversion"/>
  <pageMargins left="0.75" right="0.75" top="0.75" bottom="0.75" header="0.5" footer="0.5"/>
  <pageSetup scale="79" orientation="portrait" r:id="rId1"/>
  <headerFooter alignWithMargins="0">
    <oddFooter>&amp;R&amp;D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H347"/>
  <sheetViews>
    <sheetView showGridLines="0" showRowColHeaders="0" showZeros="0" workbookViewId="0">
      <selection activeCell="B8" sqref="B8"/>
    </sheetView>
  </sheetViews>
  <sheetFormatPr defaultRowHeight="13.2" x14ac:dyDescent="0.25"/>
  <cols>
    <col min="1" max="1" width="39.5546875" customWidth="1"/>
    <col min="2" max="8" width="8.33203125" customWidth="1"/>
  </cols>
  <sheetData>
    <row r="1" spans="1:8" ht="20.25" customHeight="1" x14ac:dyDescent="0.25">
      <c r="A1" s="81" t="s">
        <v>167</v>
      </c>
      <c r="B1" s="82"/>
      <c r="C1" s="82"/>
      <c r="D1" s="82"/>
      <c r="E1" s="82"/>
      <c r="F1" s="97"/>
      <c r="G1" s="98"/>
      <c r="H1" s="98"/>
    </row>
    <row r="2" spans="1:8" ht="50.25" customHeight="1" x14ac:dyDescent="0.25">
      <c r="A2" s="49"/>
      <c r="B2" s="49"/>
      <c r="C2" s="49"/>
      <c r="D2" s="49"/>
      <c r="E2" s="49"/>
      <c r="F2" s="49"/>
      <c r="G2" s="49"/>
      <c r="H2" s="49"/>
    </row>
    <row r="3" spans="1:8" ht="20.25" customHeight="1" x14ac:dyDescent="0.25">
      <c r="A3" s="15" t="s">
        <v>75</v>
      </c>
      <c r="B3" s="110">
        <f>'Data Balance Sheet'!B3</f>
        <v>0</v>
      </c>
      <c r="C3" s="110"/>
      <c r="D3" s="110"/>
      <c r="E3" s="110"/>
      <c r="F3" s="110"/>
      <c r="G3" s="110"/>
      <c r="H3" s="110"/>
    </row>
    <row r="4" spans="1:8" ht="3.75" customHeight="1" x14ac:dyDescent="0.25">
      <c r="A4" s="15"/>
      <c r="B4" s="25"/>
      <c r="C4" s="25"/>
      <c r="D4" s="25"/>
      <c r="E4" s="25"/>
      <c r="F4" s="25"/>
      <c r="G4" s="25"/>
      <c r="H4" s="25"/>
    </row>
    <row r="5" spans="1:8" ht="17.399999999999999" x14ac:dyDescent="0.3">
      <c r="A5" s="31" t="s">
        <v>122</v>
      </c>
      <c r="B5" s="26"/>
      <c r="C5" s="26"/>
      <c r="D5" s="26"/>
      <c r="E5" s="26"/>
      <c r="F5" s="26"/>
      <c r="G5" s="26"/>
      <c r="H5" s="26"/>
    </row>
    <row r="6" spans="1:8" ht="12" customHeight="1" x14ac:dyDescent="0.3">
      <c r="A6" s="3"/>
    </row>
    <row r="7" spans="1:8" x14ac:dyDescent="0.25">
      <c r="A7" s="1" t="s">
        <v>28</v>
      </c>
      <c r="B7" s="33">
        <f>'Data Balance Sheet'!B4</f>
        <v>0</v>
      </c>
      <c r="C7" s="33">
        <f>'Data Balance Sheet'!C4</f>
        <v>-1</v>
      </c>
      <c r="D7" s="33">
        <f>'Data Balance Sheet'!D4</f>
        <v>-2</v>
      </c>
      <c r="E7" s="33">
        <f>'Data Balance Sheet'!E4</f>
        <v>-3</v>
      </c>
      <c r="F7" s="33">
        <f>'Data Balance Sheet'!F4</f>
        <v>-4</v>
      </c>
      <c r="G7" s="33">
        <f>'Data Balance Sheet'!G4</f>
        <v>-5</v>
      </c>
      <c r="H7" s="33">
        <f>'Data Balance Sheet'!H4</f>
        <v>-6</v>
      </c>
    </row>
    <row r="8" spans="1:8" x14ac:dyDescent="0.25">
      <c r="A8" s="10" t="s">
        <v>1</v>
      </c>
      <c r="B8" s="38" t="str">
        <f>IF('Data Balance Sheet'!B38=0,"",'Data Balance Sheet'!B16/'Data Balance Sheet'!B38)</f>
        <v/>
      </c>
      <c r="C8" s="38" t="str">
        <f>IF('Data Balance Sheet'!C38=0,"",'Data Balance Sheet'!C16/'Data Balance Sheet'!C38)</f>
        <v/>
      </c>
      <c r="D8" s="38" t="str">
        <f>IF('Data Balance Sheet'!D38=0,"",'Data Balance Sheet'!D16/'Data Balance Sheet'!D38)</f>
        <v/>
      </c>
      <c r="E8" s="38" t="str">
        <f>IF('Data Balance Sheet'!E38=0,"",'Data Balance Sheet'!E16/'Data Balance Sheet'!E38)</f>
        <v/>
      </c>
      <c r="F8" s="38" t="str">
        <f>IF('Data Balance Sheet'!F38=0,"",'Data Balance Sheet'!F16/'Data Balance Sheet'!F38)</f>
        <v/>
      </c>
      <c r="G8" s="38" t="str">
        <f>IF('Data Balance Sheet'!G38=0,"",'Data Balance Sheet'!G16/'Data Balance Sheet'!G38)</f>
        <v/>
      </c>
      <c r="H8" s="38" t="str">
        <f>IF('Data Balance Sheet'!H38=0,"",'Data Balance Sheet'!H16/'Data Balance Sheet'!H38)</f>
        <v/>
      </c>
    </row>
    <row r="9" spans="1:8" x14ac:dyDescent="0.25">
      <c r="A9" s="9" t="s">
        <v>29</v>
      </c>
      <c r="B9" s="38" t="str">
        <f>IF('Data Balance Sheet'!B38=0,"",('Data Balance Sheet'!B9+'Data Balance Sheet'!B10+'Data Balance Sheet'!B11)/'Data Balance Sheet'!B38)</f>
        <v/>
      </c>
      <c r="C9" s="38" t="str">
        <f>IF('Data Balance Sheet'!C38=0,"",('Data Balance Sheet'!C9+'Data Balance Sheet'!C10+'Data Balance Sheet'!C11)/'Data Balance Sheet'!C38)</f>
        <v/>
      </c>
      <c r="D9" s="38" t="str">
        <f>IF('Data Balance Sheet'!D38=0,"",('Data Balance Sheet'!D9+'Data Balance Sheet'!D10+'Data Balance Sheet'!D11)/'Data Balance Sheet'!D38)</f>
        <v/>
      </c>
      <c r="E9" s="38" t="str">
        <f>IF('Data Balance Sheet'!E38=0,"",('Data Balance Sheet'!E9+'Data Balance Sheet'!E10+'Data Balance Sheet'!E11)/'Data Balance Sheet'!E38)</f>
        <v/>
      </c>
      <c r="F9" s="38" t="str">
        <f>IF('Data Balance Sheet'!F38=0,"",('Data Balance Sheet'!F9+'Data Balance Sheet'!F10+'Data Balance Sheet'!F11)/'Data Balance Sheet'!F38)</f>
        <v/>
      </c>
      <c r="G9" s="38" t="str">
        <f>IF('Data Balance Sheet'!G38=0,"",('Data Balance Sheet'!G9+'Data Balance Sheet'!G10+'Data Balance Sheet'!G11)/'Data Balance Sheet'!G38)</f>
        <v/>
      </c>
      <c r="H9" s="38" t="str">
        <f>IF('Data Balance Sheet'!H38=0,"",('Data Balance Sheet'!H9+'Data Balance Sheet'!H10+'Data Balance Sheet'!H11)/'Data Balance Sheet'!H38)</f>
        <v/>
      </c>
    </row>
    <row r="10" spans="1:8" ht="12.75" customHeight="1" x14ac:dyDescent="0.25">
      <c r="A10" s="1" t="s">
        <v>102</v>
      </c>
    </row>
    <row r="11" spans="1:8" x14ac:dyDescent="0.25">
      <c r="A11" s="10" t="s">
        <v>64</v>
      </c>
    </row>
    <row r="12" spans="1:8" x14ac:dyDescent="0.25">
      <c r="A12" s="9" t="s">
        <v>29</v>
      </c>
    </row>
    <row r="23" spans="1:8" x14ac:dyDescent="0.25">
      <c r="A23" s="1"/>
      <c r="B23" s="48"/>
      <c r="C23" s="48"/>
      <c r="D23" s="48"/>
      <c r="E23" s="48"/>
      <c r="F23" s="48"/>
      <c r="G23" s="48"/>
      <c r="H23" s="48"/>
    </row>
    <row r="24" spans="1:8" x14ac:dyDescent="0.25">
      <c r="A24" s="10"/>
    </row>
    <row r="25" spans="1:8" x14ac:dyDescent="0.25">
      <c r="A25" s="9"/>
    </row>
    <row r="26" spans="1:8" ht="13.5" customHeight="1" x14ac:dyDescent="0.25">
      <c r="A26" s="1" t="s">
        <v>105</v>
      </c>
      <c r="B26" s="37">
        <f>'Data Balance Sheet'!B4</f>
        <v>0</v>
      </c>
      <c r="C26" s="37">
        <f>'Data Balance Sheet'!C4</f>
        <v>-1</v>
      </c>
      <c r="D26" s="37">
        <f>'Data Balance Sheet'!D4</f>
        <v>-2</v>
      </c>
      <c r="E26" s="37">
        <f>'Data Balance Sheet'!E4</f>
        <v>-3</v>
      </c>
      <c r="F26" s="37">
        <f>'Data Balance Sheet'!F4</f>
        <v>-4</v>
      </c>
      <c r="G26" s="37">
        <f>'Data Balance Sheet'!G4</f>
        <v>-5</v>
      </c>
      <c r="H26" s="37">
        <f>'Data Balance Sheet'!H4</f>
        <v>-6</v>
      </c>
    </row>
    <row r="27" spans="1:8" x14ac:dyDescent="0.25">
      <c r="A27" s="10" t="s">
        <v>104</v>
      </c>
      <c r="B27" s="35" t="str">
        <f>IF('Data Income Statement'!B6/365=0,"",IF(Instructions!$H$7=1,(('Data Balance Sheet'!B11+'Data Balance Sheet'!B11)/2)/('Data Income Statement'!B6/365),(('Data Balance Sheet'!B11+'Data Balance Sheet'!C11)/2)/('Data Income Statement'!B6/365)))</f>
        <v/>
      </c>
      <c r="C27" s="35" t="str">
        <f>IF('Data Income Statement'!C6/365=0,"",IF(Instructions!$H$7=2,(('Data Balance Sheet'!C11+'Data Balance Sheet'!C11)/2)/('Data Income Statement'!C6/365),(('Data Balance Sheet'!C11+'Data Balance Sheet'!D11)/2)/('Data Income Statement'!C6/365)))</f>
        <v/>
      </c>
      <c r="D27" s="35" t="str">
        <f>IF('Data Income Statement'!D6/365=0,"",IF(Instructions!$H$7=3,(('Data Balance Sheet'!D11+'Data Balance Sheet'!D11)/2)/('Data Income Statement'!D6/365),(('Data Balance Sheet'!D11+'Data Balance Sheet'!E11)/2)/('Data Income Statement'!D6/365)))</f>
        <v/>
      </c>
      <c r="E27" s="35" t="str">
        <f>IF('Data Income Statement'!E6/365=0,"",IF(Instructions!$H$7=4,(('Data Balance Sheet'!E11+'Data Balance Sheet'!E11)/2)/('Data Income Statement'!E6/365),(('Data Balance Sheet'!E11+'Data Balance Sheet'!F11)/2)/('Data Income Statement'!E6/365)))</f>
        <v/>
      </c>
      <c r="F27" s="35" t="str">
        <f>IF('Data Income Statement'!F6/365=0,"",IF(Instructions!$H$7=5,(('Data Balance Sheet'!F11+'Data Balance Sheet'!F11)/2)/('Data Income Statement'!F6/365),(('Data Balance Sheet'!F11+'Data Balance Sheet'!G11)/2)/('Data Income Statement'!F6/365)))</f>
        <v/>
      </c>
      <c r="G27" s="35" t="str">
        <f>IF('Data Income Statement'!G6/365=0,"",IF(Instructions!$H$7=6,(('Data Balance Sheet'!G11+'Data Balance Sheet'!G11)/2)/('Data Income Statement'!G6/365),(('Data Balance Sheet'!G11+'Data Balance Sheet'!H11)/2)/('Data Income Statement'!G6/365)))</f>
        <v/>
      </c>
      <c r="H27" s="35" t="str">
        <f>IF('Data Income Statement'!H6/365=0,"",IF(Instructions!$H$7=7,(('Data Balance Sheet'!H11+'Data Balance Sheet'!H11)/2)/('Data Income Statement'!H6/365),(('Data Balance Sheet'!H11+'Data Balance Sheet'!I11)/2)/('Data Income Statement'!H6/365)))</f>
        <v/>
      </c>
    </row>
    <row r="28" spans="1:8" x14ac:dyDescent="0.25">
      <c r="A28" s="9" t="s">
        <v>103</v>
      </c>
      <c r="B28" s="35" t="str">
        <f>IF('Data Income Statement'!B7/365=0,"",IF(Instructions!$H$7=1,(('Data Balance Sheet'!B12+'Data Balance Sheet'!B12)/2)/(-'Data Income Statement'!B7/365),(('Data Balance Sheet'!B12+'Data Balance Sheet'!C12)/2)/(-'Data Income Statement'!B7/365)))</f>
        <v/>
      </c>
      <c r="C28" s="35" t="str">
        <f>IF('Data Income Statement'!C7/365=0,"",IF(Instructions!$H$7=2,(('Data Balance Sheet'!C12+'Data Balance Sheet'!C12)/2)/(-'Data Income Statement'!C7/365),(('Data Balance Sheet'!C12+'Data Balance Sheet'!D12)/2)/(-'Data Income Statement'!C7/365)))</f>
        <v/>
      </c>
      <c r="D28" s="35" t="str">
        <f>IF('Data Income Statement'!D7/365=0,"",IF(Instructions!$H$7=3,(('Data Balance Sheet'!D12+'Data Balance Sheet'!D12)/2)/(-'Data Income Statement'!D7/365),(('Data Balance Sheet'!D12+'Data Balance Sheet'!E12)/2)/(-'Data Income Statement'!D7/365)))</f>
        <v/>
      </c>
      <c r="E28" s="35" t="str">
        <f>IF('Data Income Statement'!E7/365=0,"",IF(Instructions!$H$7=4,(('Data Balance Sheet'!E12+'Data Balance Sheet'!E12)/2)/(-'Data Income Statement'!E7/365),(('Data Balance Sheet'!E12+'Data Balance Sheet'!F12)/2)/(-'Data Income Statement'!E7/365)))</f>
        <v/>
      </c>
      <c r="F28" s="35" t="str">
        <f>IF('Data Income Statement'!F7/365=0,"",IF(Instructions!$H$7=5,(('Data Balance Sheet'!F12+'Data Balance Sheet'!F12)/2)/(-'Data Income Statement'!F7/365),(('Data Balance Sheet'!F12+'Data Balance Sheet'!G12)/2)/(-'Data Income Statement'!F7/365)))</f>
        <v/>
      </c>
      <c r="G28" s="35" t="str">
        <f>IF('Data Income Statement'!G7/365=0,"",IF(Instructions!$H$7=6,(('Data Balance Sheet'!G12+'Data Balance Sheet'!G12)/2)/(-'Data Income Statement'!G7/365),(('Data Balance Sheet'!G12+'Data Balance Sheet'!H12)/2)/(-'Data Income Statement'!G7/365)))</f>
        <v/>
      </c>
      <c r="H28" s="35" t="str">
        <f>IF('Data Income Statement'!H7/365=0,"",IF(Instructions!$H$7=7,(('Data Balance Sheet'!H12+'Data Balance Sheet'!H12)/2)/(-'Data Income Statement'!H7/365),(('Data Balance Sheet'!H12+'Data Balance Sheet'!I12)/2)/(-'Data Income Statement'!H7/365)))</f>
        <v/>
      </c>
    </row>
    <row r="29" spans="1:8" x14ac:dyDescent="0.25">
      <c r="A29" s="1" t="s">
        <v>106</v>
      </c>
      <c r="B29" s="35" t="str">
        <f>IF(ISERROR(B27+B28),"",B27+B28)</f>
        <v/>
      </c>
      <c r="C29" s="35" t="str">
        <f t="shared" ref="C29:H29" si="0">IF(ISERROR(C27+C28),"",C27+C28)</f>
        <v/>
      </c>
      <c r="D29" s="35" t="str">
        <f t="shared" si="0"/>
        <v/>
      </c>
      <c r="E29" s="35" t="str">
        <f t="shared" si="0"/>
        <v/>
      </c>
      <c r="F29" s="35" t="str">
        <f t="shared" si="0"/>
        <v/>
      </c>
      <c r="G29" s="35" t="str">
        <f t="shared" si="0"/>
        <v/>
      </c>
      <c r="H29" s="35" t="str">
        <f t="shared" si="0"/>
        <v/>
      </c>
    </row>
    <row r="30" spans="1:8" x14ac:dyDescent="0.25">
      <c r="A30" s="10" t="s">
        <v>107</v>
      </c>
    </row>
    <row r="31" spans="1:8" x14ac:dyDescent="0.25">
      <c r="A31" s="9" t="s">
        <v>21</v>
      </c>
    </row>
    <row r="32" spans="1:8" x14ac:dyDescent="0.25">
      <c r="A32" s="11" t="s">
        <v>111</v>
      </c>
    </row>
    <row r="33" spans="1:1" x14ac:dyDescent="0.25">
      <c r="A33" s="9" t="s">
        <v>112</v>
      </c>
    </row>
    <row r="34" spans="1:1" x14ac:dyDescent="0.25">
      <c r="A34" s="52" t="s">
        <v>113</v>
      </c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8" x14ac:dyDescent="0.25">
      <c r="A49" s="9"/>
    </row>
    <row r="50" spans="1:8" x14ac:dyDescent="0.25">
      <c r="A50" s="9"/>
    </row>
    <row r="51" spans="1:8" x14ac:dyDescent="0.25">
      <c r="A51" s="9"/>
    </row>
    <row r="52" spans="1:8" x14ac:dyDescent="0.25">
      <c r="A52" s="9"/>
    </row>
    <row r="53" spans="1:8" x14ac:dyDescent="0.25">
      <c r="A53" s="9"/>
    </row>
    <row r="54" spans="1:8" x14ac:dyDescent="0.25">
      <c r="A54" s="9"/>
    </row>
    <row r="55" spans="1:8" x14ac:dyDescent="0.25">
      <c r="A55" s="11"/>
      <c r="B55" s="48"/>
      <c r="C55" s="48"/>
      <c r="D55" s="48"/>
      <c r="E55" s="48"/>
      <c r="F55" s="48"/>
      <c r="G55" s="48"/>
      <c r="H55" s="73">
        <f>'Data Balance Sheet'!H4</f>
        <v>-6</v>
      </c>
    </row>
    <row r="56" spans="1:8" x14ac:dyDescent="0.25">
      <c r="A56" s="9"/>
      <c r="B56" s="53"/>
      <c r="C56" s="53"/>
      <c r="D56" s="53"/>
      <c r="E56" s="53"/>
      <c r="F56" s="53"/>
      <c r="G56" s="53"/>
      <c r="H56" s="74" t="e">
        <f>H27+H28</f>
        <v>#VALUE!</v>
      </c>
    </row>
    <row r="57" spans="1:8" x14ac:dyDescent="0.25">
      <c r="A57" s="52"/>
    </row>
    <row r="58" spans="1:8" x14ac:dyDescent="0.25">
      <c r="A58" s="52"/>
    </row>
    <row r="59" spans="1:8" ht="21" x14ac:dyDescent="0.4">
      <c r="A59" s="31" t="s">
        <v>123</v>
      </c>
      <c r="B59" s="26"/>
      <c r="C59" s="26"/>
      <c r="D59" s="26"/>
      <c r="E59" s="27"/>
      <c r="F59" s="26"/>
      <c r="G59" s="26"/>
      <c r="H59" s="26"/>
    </row>
    <row r="60" spans="1:8" ht="15" customHeight="1" x14ac:dyDescent="0.4">
      <c r="A60" s="2"/>
      <c r="E60" s="2"/>
    </row>
    <row r="61" spans="1:8" x14ac:dyDescent="0.25">
      <c r="A61" s="1" t="s">
        <v>109</v>
      </c>
      <c r="B61" s="37">
        <f>'Data Balance Sheet'!B4</f>
        <v>0</v>
      </c>
      <c r="C61" s="37">
        <f>'Data Balance Sheet'!C4</f>
        <v>-1</v>
      </c>
      <c r="D61" s="37">
        <f>'Data Balance Sheet'!D4</f>
        <v>-2</v>
      </c>
      <c r="E61" s="37">
        <f>'Data Balance Sheet'!E4</f>
        <v>-3</v>
      </c>
      <c r="F61" s="37">
        <f>'Data Balance Sheet'!F4</f>
        <v>-4</v>
      </c>
      <c r="G61" s="37">
        <f>'Data Balance Sheet'!G4</f>
        <v>-5</v>
      </c>
      <c r="H61" s="37">
        <f>'Data Balance Sheet'!H4</f>
        <v>-6</v>
      </c>
    </row>
    <row r="62" spans="1:8" x14ac:dyDescent="0.25">
      <c r="A62" s="10" t="s">
        <v>108</v>
      </c>
      <c r="B62" s="39" t="str">
        <f>IF('Data Balance Sheet'!B55=0,"",'Data Balance Sheet'!B44/'Data Balance Sheet'!B55)</f>
        <v/>
      </c>
      <c r="C62" s="39" t="str">
        <f>IF('Data Balance Sheet'!C55=0,"",'Data Balance Sheet'!C44/'Data Balance Sheet'!C55)</f>
        <v/>
      </c>
      <c r="D62" s="39" t="str">
        <f>IF('Data Balance Sheet'!D55=0,"",'Data Balance Sheet'!D44/'Data Balance Sheet'!D55)</f>
        <v/>
      </c>
      <c r="E62" s="39" t="str">
        <f>IF('Data Balance Sheet'!E55=0,"",'Data Balance Sheet'!E44/'Data Balance Sheet'!E55)</f>
        <v/>
      </c>
      <c r="F62" s="39" t="str">
        <f>IF('Data Balance Sheet'!F55=0,"",'Data Balance Sheet'!F44/'Data Balance Sheet'!F55)</f>
        <v/>
      </c>
      <c r="G62" s="39" t="str">
        <f>IF('Data Balance Sheet'!G55=0,"",'Data Balance Sheet'!G44/'Data Balance Sheet'!G55)</f>
        <v/>
      </c>
      <c r="H62" s="39" t="str">
        <f>IF('Data Balance Sheet'!H55=0,"",'Data Balance Sheet'!H44/'Data Balance Sheet'!H55)</f>
        <v/>
      </c>
    </row>
    <row r="63" spans="1:8" x14ac:dyDescent="0.25">
      <c r="A63" s="9" t="s">
        <v>14</v>
      </c>
      <c r="B63" s="39" t="str">
        <f>IF('Data Balance Sheet'!B56=0,"",('Data Balance Sheet'!B44)/'Data Balance Sheet'!B56)</f>
        <v/>
      </c>
      <c r="C63" s="39" t="str">
        <f>IF('Data Balance Sheet'!C56=0,"",('Data Balance Sheet'!C44)/'Data Balance Sheet'!C56)</f>
        <v/>
      </c>
      <c r="D63" s="39" t="str">
        <f>IF('Data Balance Sheet'!D56=0,"",('Data Balance Sheet'!D44)/'Data Balance Sheet'!D56)</f>
        <v/>
      </c>
      <c r="E63" s="39" t="str">
        <f>IF('Data Balance Sheet'!E56=0,"",('Data Balance Sheet'!E44)/'Data Balance Sheet'!E56)</f>
        <v/>
      </c>
      <c r="F63" s="39" t="str">
        <f>IF('Data Balance Sheet'!F56=0,"",('Data Balance Sheet'!F44)/'Data Balance Sheet'!F56)</f>
        <v/>
      </c>
      <c r="G63" s="39" t="str">
        <f>IF('Data Balance Sheet'!G56=0,"",('Data Balance Sheet'!G44)/'Data Balance Sheet'!G56)</f>
        <v/>
      </c>
      <c r="H63" s="39" t="str">
        <f>IF('Data Balance Sheet'!H56=0,"",('Data Balance Sheet'!H44)/'Data Balance Sheet'!H56)</f>
        <v/>
      </c>
    </row>
    <row r="64" spans="1:8" x14ac:dyDescent="0.25">
      <c r="A64" s="1" t="s">
        <v>110</v>
      </c>
    </row>
    <row r="65" spans="1:8" x14ac:dyDescent="0.25">
      <c r="A65" s="10" t="s">
        <v>31</v>
      </c>
    </row>
    <row r="66" spans="1:8" x14ac:dyDescent="0.25">
      <c r="A66" s="9" t="s">
        <v>8</v>
      </c>
    </row>
    <row r="67" spans="1:8" x14ac:dyDescent="0.25">
      <c r="A67" s="9"/>
    </row>
    <row r="68" spans="1:8" x14ac:dyDescent="0.25">
      <c r="A68" s="9"/>
    </row>
    <row r="69" spans="1:8" x14ac:dyDescent="0.25">
      <c r="A69" s="9"/>
    </row>
    <row r="70" spans="1:8" x14ac:dyDescent="0.25">
      <c r="A70" s="9"/>
    </row>
    <row r="71" spans="1:8" x14ac:dyDescent="0.25">
      <c r="A71" s="9"/>
    </row>
    <row r="72" spans="1:8" x14ac:dyDescent="0.25">
      <c r="A72" s="9"/>
    </row>
    <row r="73" spans="1:8" x14ac:dyDescent="0.25">
      <c r="A73" s="9"/>
    </row>
    <row r="74" spans="1:8" x14ac:dyDescent="0.25">
      <c r="A74" s="9"/>
    </row>
    <row r="78" spans="1:8" x14ac:dyDescent="0.25">
      <c r="B78" s="48"/>
      <c r="C78" s="48"/>
      <c r="D78" s="48"/>
      <c r="E78" s="48"/>
      <c r="F78" s="48"/>
      <c r="G78" s="48"/>
      <c r="H78" s="48"/>
    </row>
    <row r="80" spans="1:8" x14ac:dyDescent="0.25">
      <c r="A80" s="1" t="s">
        <v>32</v>
      </c>
      <c r="B80" s="37">
        <f>'Data Balance Sheet'!B4</f>
        <v>0</v>
      </c>
      <c r="C80" s="37">
        <f>'Data Balance Sheet'!C4</f>
        <v>-1</v>
      </c>
      <c r="D80" s="37">
        <f>'Data Balance Sheet'!D4</f>
        <v>-2</v>
      </c>
      <c r="E80" s="37">
        <f>'Data Balance Sheet'!E4</f>
        <v>-3</v>
      </c>
      <c r="F80" s="37">
        <f>'Data Balance Sheet'!F4</f>
        <v>-4</v>
      </c>
      <c r="G80" s="37">
        <f>'Data Balance Sheet'!G4</f>
        <v>-5</v>
      </c>
      <c r="H80" s="37">
        <f>'Data Balance Sheet'!H4</f>
        <v>-6</v>
      </c>
    </row>
    <row r="81" spans="1:8" x14ac:dyDescent="0.25">
      <c r="A81" s="10" t="s">
        <v>33</v>
      </c>
      <c r="B81" s="39" t="str">
        <f>IF('Data Income Statement'!B19=0,"",'Data Income Statement'!B18/-'Data Income Statement'!B19)</f>
        <v/>
      </c>
      <c r="C81" s="39" t="str">
        <f>IF('Data Income Statement'!C19=0,"",'Data Income Statement'!C18/-'Data Income Statement'!C19)</f>
        <v/>
      </c>
      <c r="D81" s="39" t="str">
        <f>IF('Data Income Statement'!D19=0,"",'Data Income Statement'!D18/-'Data Income Statement'!D19)</f>
        <v/>
      </c>
      <c r="E81" s="39" t="str">
        <f>IF('Data Income Statement'!E19=0,"",'Data Income Statement'!E18/-'Data Income Statement'!E19)</f>
        <v/>
      </c>
      <c r="F81" s="39" t="str">
        <f>IF('Data Income Statement'!F19=0,"",'Data Income Statement'!F18/-'Data Income Statement'!F19)</f>
        <v/>
      </c>
      <c r="G81" s="39" t="str">
        <f>IF('Data Income Statement'!G19=0,"",'Data Income Statement'!G18/-'Data Income Statement'!G19)</f>
        <v/>
      </c>
      <c r="H81" s="39" t="str">
        <f>IF('Data Income Statement'!H19=0,"",'Data Income Statement'!H18/-'Data Income Statement'!H19)</f>
        <v/>
      </c>
    </row>
    <row r="82" spans="1:8" x14ac:dyDescent="0.25">
      <c r="A82" s="9" t="s">
        <v>24</v>
      </c>
    </row>
    <row r="83" spans="1:8" x14ac:dyDescent="0.25">
      <c r="A83" s="9"/>
    </row>
    <row r="84" spans="1:8" x14ac:dyDescent="0.25">
      <c r="A84" s="9"/>
    </row>
    <row r="85" spans="1:8" x14ac:dyDescent="0.25">
      <c r="A85" s="9"/>
    </row>
    <row r="86" spans="1:8" x14ac:dyDescent="0.25">
      <c r="A86" s="9"/>
    </row>
    <row r="87" spans="1:8" x14ac:dyDescent="0.25">
      <c r="A87" s="9"/>
    </row>
    <row r="88" spans="1:8" x14ac:dyDescent="0.25">
      <c r="A88" s="9"/>
    </row>
    <row r="89" spans="1:8" x14ac:dyDescent="0.25">
      <c r="A89" s="9"/>
    </row>
    <row r="90" spans="1:8" x14ac:dyDescent="0.25">
      <c r="A90" s="9"/>
    </row>
    <row r="91" spans="1:8" x14ac:dyDescent="0.25">
      <c r="A91" s="9"/>
    </row>
    <row r="92" spans="1:8" x14ac:dyDescent="0.25">
      <c r="A92" s="9"/>
    </row>
    <row r="93" spans="1:8" x14ac:dyDescent="0.25">
      <c r="A93" s="9"/>
    </row>
    <row r="94" spans="1:8" x14ac:dyDescent="0.25">
      <c r="A94" s="9"/>
    </row>
    <row r="95" spans="1:8" x14ac:dyDescent="0.25">
      <c r="A95" s="9"/>
    </row>
    <row r="96" spans="1:8" x14ac:dyDescent="0.25">
      <c r="A96" s="1" t="s">
        <v>118</v>
      </c>
      <c r="B96" s="37">
        <f>'Data Balance Sheet'!B4</f>
        <v>0</v>
      </c>
      <c r="C96" s="37">
        <f>'Data Balance Sheet'!C4</f>
        <v>-1</v>
      </c>
      <c r="D96" s="37">
        <f>'Data Balance Sheet'!D4</f>
        <v>-2</v>
      </c>
      <c r="E96" s="37">
        <f>'Data Balance Sheet'!E4</f>
        <v>-3</v>
      </c>
      <c r="F96" s="37">
        <f>'Data Balance Sheet'!F4</f>
        <v>-4</v>
      </c>
      <c r="G96" s="37">
        <f>'Data Balance Sheet'!G4</f>
        <v>-5</v>
      </c>
      <c r="H96" s="37">
        <f>'Data Balance Sheet'!H4</f>
        <v>-6</v>
      </c>
    </row>
    <row r="97" spans="1:8" x14ac:dyDescent="0.25">
      <c r="A97" s="10" t="s">
        <v>119</v>
      </c>
      <c r="B97" s="77" t="str">
        <f>IF('Data Income Statement'!B19=0,"",('Data Income Statement'!B19-'Data Income Statement'!B32)/'Data Income Statement'!B19)</f>
        <v/>
      </c>
      <c r="C97" s="77" t="str">
        <f>IF('Data Income Statement'!C19=0,"",('Data Income Statement'!C19-'Data Income Statement'!C32)/'Data Income Statement'!C19)</f>
        <v/>
      </c>
      <c r="D97" s="77" t="str">
        <f>IF('Data Income Statement'!D19=0,"",('Data Income Statement'!D19-'Data Income Statement'!D32)/'Data Income Statement'!D19)</f>
        <v/>
      </c>
      <c r="E97" s="77" t="str">
        <f>IF('Data Income Statement'!E19=0,"",('Data Income Statement'!E19-'Data Income Statement'!E32)/'Data Income Statement'!E19)</f>
        <v/>
      </c>
      <c r="F97" s="77" t="str">
        <f>IF('Data Income Statement'!F19=0,"",('Data Income Statement'!F19-'Data Income Statement'!F32)/'Data Income Statement'!F19)</f>
        <v/>
      </c>
      <c r="G97" s="77" t="str">
        <f>IF('Data Income Statement'!G19=0,"",('Data Income Statement'!G19-'Data Income Statement'!G32)/'Data Income Statement'!G19)</f>
        <v/>
      </c>
      <c r="H97" s="77" t="str">
        <f>IF('Data Income Statement'!H19=0,"",('Data Income Statement'!H19-'Data Income Statement'!H32)/'Data Income Statement'!H19)</f>
        <v/>
      </c>
    </row>
    <row r="98" spans="1:8" x14ac:dyDescent="0.25">
      <c r="A98" s="9" t="s">
        <v>24</v>
      </c>
    </row>
    <row r="99" spans="1:8" x14ac:dyDescent="0.25">
      <c r="A99" s="9"/>
    </row>
    <row r="100" spans="1:8" x14ac:dyDescent="0.25">
      <c r="A100" s="9"/>
    </row>
    <row r="101" spans="1:8" x14ac:dyDescent="0.25">
      <c r="A101" s="9"/>
    </row>
    <row r="102" spans="1:8" x14ac:dyDescent="0.25">
      <c r="A102" s="9"/>
    </row>
    <row r="103" spans="1:8" x14ac:dyDescent="0.25">
      <c r="A103" s="9"/>
    </row>
    <row r="104" spans="1:8" x14ac:dyDescent="0.25">
      <c r="A104" s="9"/>
    </row>
    <row r="105" spans="1:8" x14ac:dyDescent="0.25">
      <c r="A105" s="9"/>
    </row>
    <row r="106" spans="1:8" x14ac:dyDescent="0.25">
      <c r="A106" s="9"/>
    </row>
    <row r="107" spans="1:8" x14ac:dyDescent="0.25">
      <c r="A107" s="9"/>
    </row>
    <row r="108" spans="1:8" x14ac:dyDescent="0.25">
      <c r="A108" s="9"/>
    </row>
    <row r="109" spans="1:8" x14ac:dyDescent="0.25">
      <c r="A109" s="9"/>
    </row>
    <row r="110" spans="1:8" x14ac:dyDescent="0.25">
      <c r="A110" s="9"/>
    </row>
    <row r="111" spans="1:8" x14ac:dyDescent="0.25">
      <c r="A111" s="9"/>
    </row>
    <row r="112" spans="1:8" x14ac:dyDescent="0.25">
      <c r="A112" s="1" t="s">
        <v>114</v>
      </c>
      <c r="B112" s="37">
        <f>'Data Balance Sheet'!B4</f>
        <v>0</v>
      </c>
      <c r="C112" s="37">
        <f>'Data Balance Sheet'!C4</f>
        <v>-1</v>
      </c>
      <c r="D112" s="37">
        <f>'Data Balance Sheet'!D4</f>
        <v>-2</v>
      </c>
      <c r="E112" s="37">
        <f>'Data Balance Sheet'!E4</f>
        <v>-3</v>
      </c>
      <c r="F112" s="37">
        <f>'Data Balance Sheet'!F4</f>
        <v>-4</v>
      </c>
      <c r="G112" s="37">
        <f>'Data Balance Sheet'!G4</f>
        <v>-5</v>
      </c>
      <c r="H112" s="37">
        <f>'Data Balance Sheet'!H4</f>
        <v>-6</v>
      </c>
    </row>
    <row r="113" spans="1:8" x14ac:dyDescent="0.25">
      <c r="A113" s="10" t="s">
        <v>115</v>
      </c>
      <c r="B113" s="39" t="str">
        <f>IF('Data Balance Sheet'!B25=0,"",'Data Balance Sheet'!B55/'Data Balance Sheet'!B25)</f>
        <v/>
      </c>
      <c r="C113" s="39" t="str">
        <f>IF('Data Balance Sheet'!C25=0,"",'Data Balance Sheet'!C55/'Data Balance Sheet'!C25)</f>
        <v/>
      </c>
      <c r="D113" s="39" t="str">
        <f>IF('Data Balance Sheet'!D25=0,"",'Data Balance Sheet'!D55/'Data Balance Sheet'!D25)</f>
        <v/>
      </c>
      <c r="E113" s="39" t="str">
        <f>IF('Data Balance Sheet'!E25=0,"",'Data Balance Sheet'!E55/'Data Balance Sheet'!E25)</f>
        <v/>
      </c>
      <c r="F113" s="39" t="str">
        <f>IF('Data Balance Sheet'!F25=0,"",'Data Balance Sheet'!F55/'Data Balance Sheet'!F25)</f>
        <v/>
      </c>
      <c r="G113" s="39" t="str">
        <f>IF('Data Balance Sheet'!G25=0,"",'Data Balance Sheet'!G55/'Data Balance Sheet'!G25)</f>
        <v/>
      </c>
      <c r="H113" s="39" t="str">
        <f>IF('Data Balance Sheet'!H25=0,"",'Data Balance Sheet'!H55/'Data Balance Sheet'!H25)</f>
        <v/>
      </c>
    </row>
    <row r="114" spans="1:8" x14ac:dyDescent="0.25">
      <c r="A114" s="9" t="s">
        <v>8</v>
      </c>
    </row>
    <row r="115" spans="1:8" x14ac:dyDescent="0.25">
      <c r="A115" s="9"/>
    </row>
    <row r="116" spans="1:8" x14ac:dyDescent="0.25">
      <c r="A116" s="9"/>
    </row>
    <row r="117" spans="1:8" x14ac:dyDescent="0.25">
      <c r="A117" s="9"/>
    </row>
    <row r="118" spans="1:8" x14ac:dyDescent="0.25">
      <c r="A118" s="9"/>
    </row>
    <row r="119" spans="1:8" x14ac:dyDescent="0.25">
      <c r="A119" s="9"/>
    </row>
    <row r="120" spans="1:8" x14ac:dyDescent="0.25">
      <c r="A120" s="9"/>
    </row>
    <row r="121" spans="1:8" x14ac:dyDescent="0.25">
      <c r="A121" s="9"/>
    </row>
    <row r="122" spans="1:8" x14ac:dyDescent="0.25">
      <c r="A122" s="9"/>
    </row>
    <row r="123" spans="1:8" x14ac:dyDescent="0.25">
      <c r="A123" s="9"/>
    </row>
    <row r="124" spans="1:8" x14ac:dyDescent="0.25">
      <c r="A124" s="9"/>
    </row>
    <row r="125" spans="1:8" x14ac:dyDescent="0.25">
      <c r="A125" s="9"/>
    </row>
    <row r="126" spans="1:8" x14ac:dyDescent="0.25">
      <c r="A126" s="9"/>
    </row>
    <row r="127" spans="1:8" x14ac:dyDescent="0.25">
      <c r="A127" s="9"/>
    </row>
    <row r="128" spans="1:8" x14ac:dyDescent="0.25">
      <c r="A128" s="1" t="s">
        <v>116</v>
      </c>
      <c r="B128" s="37">
        <f>'Data Balance Sheet'!B4</f>
        <v>0</v>
      </c>
      <c r="C128" s="37">
        <f>'Data Balance Sheet'!C4</f>
        <v>-1</v>
      </c>
      <c r="D128" s="37">
        <f>'Data Balance Sheet'!D4</f>
        <v>-2</v>
      </c>
      <c r="E128" s="37">
        <f>'Data Balance Sheet'!E4</f>
        <v>-3</v>
      </c>
      <c r="F128" s="37">
        <f>'Data Balance Sheet'!F4</f>
        <v>-4</v>
      </c>
      <c r="G128" s="37">
        <f>'Data Balance Sheet'!G4</f>
        <v>-5</v>
      </c>
      <c r="H128" s="37">
        <f>'Data Balance Sheet'!H4</f>
        <v>-6</v>
      </c>
    </row>
    <row r="129" spans="1:8" x14ac:dyDescent="0.25">
      <c r="A129" s="10" t="s">
        <v>117</v>
      </c>
      <c r="B129" s="39" t="str">
        <f>IF('Data Balance Sheet'!B25=0,"",'Data Balance Sheet'!B45/'Data Balance Sheet'!B25)</f>
        <v/>
      </c>
      <c r="C129" s="39" t="str">
        <f>IF('Data Balance Sheet'!C25=0,"",'Data Balance Sheet'!C45/'Data Balance Sheet'!C25)</f>
        <v/>
      </c>
      <c r="D129" s="39" t="str">
        <f>IF('Data Balance Sheet'!D25=0,"",'Data Balance Sheet'!D45/'Data Balance Sheet'!D25)</f>
        <v/>
      </c>
      <c r="E129" s="39" t="str">
        <f>IF('Data Balance Sheet'!E25=0,"",'Data Balance Sheet'!E45/'Data Balance Sheet'!E25)</f>
        <v/>
      </c>
      <c r="F129" s="39" t="str">
        <f>IF('Data Balance Sheet'!F25=0,"",'Data Balance Sheet'!F45/'Data Balance Sheet'!F25)</f>
        <v/>
      </c>
      <c r="G129" s="39" t="str">
        <f>IF('Data Balance Sheet'!G25=0,"",'Data Balance Sheet'!G45/'Data Balance Sheet'!G25)</f>
        <v/>
      </c>
      <c r="H129" s="39" t="str">
        <f>IF('Data Balance Sheet'!H25=0,"",'Data Balance Sheet'!H45/'Data Balance Sheet'!H25)</f>
        <v/>
      </c>
    </row>
    <row r="130" spans="1:8" x14ac:dyDescent="0.25">
      <c r="A130" s="9" t="s">
        <v>8</v>
      </c>
    </row>
    <row r="131" spans="1:8" x14ac:dyDescent="0.25">
      <c r="A131" s="9"/>
    </row>
    <row r="132" spans="1:8" x14ac:dyDescent="0.25">
      <c r="A132" s="9"/>
    </row>
    <row r="133" spans="1:8" x14ac:dyDescent="0.25">
      <c r="A133" s="9"/>
    </row>
    <row r="134" spans="1:8" x14ac:dyDescent="0.25">
      <c r="A134" s="9"/>
    </row>
    <row r="135" spans="1:8" x14ac:dyDescent="0.25">
      <c r="A135" s="9"/>
    </row>
    <row r="136" spans="1:8" x14ac:dyDescent="0.25">
      <c r="A136" s="9"/>
    </row>
    <row r="137" spans="1:8" x14ac:dyDescent="0.25">
      <c r="A137" s="9"/>
    </row>
    <row r="138" spans="1:8" x14ac:dyDescent="0.25">
      <c r="A138" s="9"/>
    </row>
    <row r="139" spans="1:8" x14ac:dyDescent="0.25">
      <c r="A139" s="9"/>
    </row>
    <row r="140" spans="1:8" x14ac:dyDescent="0.25">
      <c r="A140" s="9"/>
    </row>
    <row r="141" spans="1:8" x14ac:dyDescent="0.25">
      <c r="A141" s="9"/>
    </row>
    <row r="142" spans="1:8" x14ac:dyDescent="0.25">
      <c r="A142" s="9"/>
    </row>
    <row r="143" spans="1:8" x14ac:dyDescent="0.25">
      <c r="A143" s="9"/>
    </row>
    <row r="144" spans="1:8" x14ac:dyDescent="0.25">
      <c r="A144" s="1" t="s">
        <v>124</v>
      </c>
      <c r="B144" s="37">
        <f>'Data Balance Sheet'!B4</f>
        <v>0</v>
      </c>
      <c r="C144" s="37">
        <f>'Data Balance Sheet'!C4</f>
        <v>-1</v>
      </c>
      <c r="D144" s="37">
        <f>'Data Balance Sheet'!D4</f>
        <v>-2</v>
      </c>
      <c r="E144" s="37">
        <f>'Data Balance Sheet'!E4</f>
        <v>-3</v>
      </c>
      <c r="F144" s="37">
        <f>'Data Balance Sheet'!F4</f>
        <v>-4</v>
      </c>
      <c r="G144" s="37">
        <f>'Data Balance Sheet'!G4</f>
        <v>-5</v>
      </c>
      <c r="H144" s="37">
        <f>'Data Balance Sheet'!H4</f>
        <v>-6</v>
      </c>
    </row>
    <row r="145" spans="1:8" x14ac:dyDescent="0.25">
      <c r="A145" s="10" t="s">
        <v>101</v>
      </c>
      <c r="B145" s="39" t="str">
        <f>IF('Data Balance Sheet'!B38=0,"",'Data Income Statement'!B32/'Data Balance Sheet'!B38)</f>
        <v/>
      </c>
      <c r="C145" s="39" t="str">
        <f>IF('Data Balance Sheet'!C38=0,"",'Data Income Statement'!C32/'Data Balance Sheet'!C38)</f>
        <v/>
      </c>
      <c r="D145" s="39" t="str">
        <f>IF('Data Balance Sheet'!D38=0,"",'Data Income Statement'!D32/'Data Balance Sheet'!D38)</f>
        <v/>
      </c>
      <c r="E145" s="39" t="str">
        <f>IF('Data Balance Sheet'!E38=0,"",'Data Income Statement'!E32/'Data Balance Sheet'!E38)</f>
        <v/>
      </c>
      <c r="F145" s="39" t="str">
        <f>IF('Data Balance Sheet'!F38=0,"",'Data Income Statement'!F32/'Data Balance Sheet'!F38)</f>
        <v/>
      </c>
      <c r="G145" s="39" t="str">
        <f>IF('Data Balance Sheet'!G38=0,"",'Data Income Statement'!G32/'Data Balance Sheet'!G38)</f>
        <v/>
      </c>
      <c r="H145" s="39" t="str">
        <f>IF('Data Balance Sheet'!H38=0,"",'Data Income Statement'!H32/'Data Balance Sheet'!H38)</f>
        <v/>
      </c>
    </row>
    <row r="146" spans="1:8" x14ac:dyDescent="0.25">
      <c r="A146" s="9" t="s">
        <v>29</v>
      </c>
    </row>
    <row r="147" spans="1:8" x14ac:dyDescent="0.25">
      <c r="A147" s="9"/>
    </row>
    <row r="148" spans="1:8" x14ac:dyDescent="0.25">
      <c r="A148" s="9"/>
    </row>
    <row r="149" spans="1:8" x14ac:dyDescent="0.25">
      <c r="A149" s="9"/>
    </row>
    <row r="150" spans="1:8" x14ac:dyDescent="0.25">
      <c r="A150" s="9"/>
    </row>
    <row r="151" spans="1:8" x14ac:dyDescent="0.25">
      <c r="A151" s="9"/>
    </row>
    <row r="152" spans="1:8" x14ac:dyDescent="0.25">
      <c r="A152" s="9"/>
    </row>
    <row r="153" spans="1:8" x14ac:dyDescent="0.25">
      <c r="A153" s="9"/>
    </row>
    <row r="154" spans="1:8" x14ac:dyDescent="0.25">
      <c r="A154" s="9"/>
    </row>
    <row r="155" spans="1:8" x14ac:dyDescent="0.25">
      <c r="A155" s="9"/>
    </row>
    <row r="156" spans="1:8" x14ac:dyDescent="0.25">
      <c r="A156" s="9"/>
    </row>
    <row r="157" spans="1:8" x14ac:dyDescent="0.25">
      <c r="A157" s="9"/>
    </row>
    <row r="158" spans="1:8" x14ac:dyDescent="0.25">
      <c r="A158" s="9"/>
    </row>
    <row r="159" spans="1:8" x14ac:dyDescent="0.25">
      <c r="A159" s="9"/>
    </row>
    <row r="160" spans="1:8" ht="20.25" customHeight="1" x14ac:dyDescent="0.4">
      <c r="A160" s="31" t="s">
        <v>125</v>
      </c>
      <c r="B160" s="26"/>
      <c r="C160" s="26"/>
      <c r="D160" s="27"/>
      <c r="E160" s="26"/>
      <c r="F160" s="26"/>
      <c r="G160" s="26"/>
      <c r="H160" s="26"/>
    </row>
    <row r="161" spans="1:8" ht="15" customHeight="1" x14ac:dyDescent="0.4">
      <c r="A161" s="2"/>
      <c r="D161" s="2"/>
    </row>
    <row r="162" spans="1:8" x14ac:dyDescent="0.25">
      <c r="A162" s="1" t="s">
        <v>34</v>
      </c>
      <c r="B162" s="37">
        <f>'Data Balance Sheet'!B4</f>
        <v>0</v>
      </c>
      <c r="C162" s="37">
        <f>'Data Balance Sheet'!C4</f>
        <v>-1</v>
      </c>
      <c r="D162" s="37">
        <f>'Data Balance Sheet'!D4</f>
        <v>-2</v>
      </c>
      <c r="E162" s="37">
        <f>'Data Balance Sheet'!E4</f>
        <v>-3</v>
      </c>
      <c r="F162" s="37">
        <f>'Data Balance Sheet'!F4</f>
        <v>-4</v>
      </c>
      <c r="G162" s="37">
        <f>'Data Balance Sheet'!G4</f>
        <v>-5</v>
      </c>
      <c r="H162" s="37">
        <f>'Data Balance Sheet'!H4</f>
        <v>-6</v>
      </c>
    </row>
    <row r="163" spans="1:8" x14ac:dyDescent="0.25">
      <c r="A163" s="7" t="s">
        <v>63</v>
      </c>
      <c r="B163" s="40" t="str">
        <f>IF((('Data Balance Sheet'!B25+'Data Balance Sheet'!C25)/2)=0,"",('Data Income Statement'!B22-('Data Income Statement'!B19*(1+'Data Income Statement'!B21/'Data Income Statement'!B20)))/((IF(Instructions!$H$7=1,('Data Balance Sheet'!B25+'Data Balance Sheet'!B25)/2,('Data Balance Sheet'!B25+'Data Balance Sheet'!C25)/2))))</f>
        <v/>
      </c>
      <c r="C163" s="40" t="str">
        <f>IF((('Data Balance Sheet'!C25+'Data Balance Sheet'!D25)/2)=0,"",('Data Income Statement'!C22-('Data Income Statement'!C19*(1+'Data Income Statement'!C21/'Data Income Statement'!C20)))/((IF(Instructions!$H$7=2,('Data Balance Sheet'!C25+'Data Balance Sheet'!C25)/2,('Data Balance Sheet'!C25+'Data Balance Sheet'!D25)/2))))</f>
        <v/>
      </c>
      <c r="D163" s="40" t="str">
        <f>IF((('Data Balance Sheet'!D25+'Data Balance Sheet'!E25)/2)=0,"",('Data Income Statement'!D22-('Data Income Statement'!D19*(1+'Data Income Statement'!D21/'Data Income Statement'!D20)))/((IF(Instructions!$H$7=3,('Data Balance Sheet'!D25+'Data Balance Sheet'!D25)/2,('Data Balance Sheet'!D25+'Data Balance Sheet'!E25)/2))))</f>
        <v/>
      </c>
      <c r="E163" s="40" t="str">
        <f>IF((('Data Balance Sheet'!E25+'Data Balance Sheet'!F25)/2)=0,"",('Data Income Statement'!E22-('Data Income Statement'!E19*(1+'Data Income Statement'!E21/'Data Income Statement'!E20)))/((IF(Instructions!$H$7=4,('Data Balance Sheet'!E25+'Data Balance Sheet'!E25)/2,('Data Balance Sheet'!E25+'Data Balance Sheet'!F25)/2))))</f>
        <v/>
      </c>
      <c r="F163" s="40" t="str">
        <f>IF((('Data Balance Sheet'!F25+'Data Balance Sheet'!G25)/2)=0,"",('Data Income Statement'!F22-('Data Income Statement'!F19*(1+'Data Income Statement'!F21/'Data Income Statement'!F20)))/((IF(Instructions!$H$7=5,('Data Balance Sheet'!F25+'Data Balance Sheet'!F25)/2,('Data Balance Sheet'!F25+'Data Balance Sheet'!G25)/2))))</f>
        <v/>
      </c>
      <c r="G163" s="40" t="str">
        <f>IF((('Data Balance Sheet'!G25+'Data Balance Sheet'!H25)/2)=0,"",('Data Income Statement'!G22-('Data Income Statement'!G19*(1+'Data Income Statement'!G21/'Data Income Statement'!G20)))/((IF(Instructions!$H$7=6,('Data Balance Sheet'!G25+'Data Balance Sheet'!G25)/2,('Data Balance Sheet'!G25+'Data Balance Sheet'!H25)/2))))</f>
        <v/>
      </c>
      <c r="H163" s="40" t="str">
        <f>IF((('Data Balance Sheet'!H25+'Data Balance Sheet'!H25)/2)=0,"",('Data Income Statement'!H22-('Data Income Statement'!H19*(1+'Data Income Statement'!H21/'Data Income Statement'!H20)))/((IF(Instructions!$H$7=7,('Data Balance Sheet'!H25+'Data Balance Sheet'!H25)/2,('Data Balance Sheet'!H25+'Data Balance Sheet'!I25)/2))))</f>
        <v/>
      </c>
    </row>
    <row r="164" spans="1:8" x14ac:dyDescent="0.25">
      <c r="A164" s="9" t="s">
        <v>35</v>
      </c>
      <c r="B164" s="40" t="str">
        <f>IF('Data Income Statement'!B6=0,"",('Data Income Statement'!B22-('Data Income Statement'!B19*(1+'Data Income Statement'!B21/'Data Income Statement'!B20)))/('Data Income Statement'!B6))</f>
        <v/>
      </c>
      <c r="C164" s="40" t="str">
        <f>IF('Data Income Statement'!C6=0,"",('Data Income Statement'!C22-('Data Income Statement'!C19*(1+'Data Income Statement'!C21/'Data Income Statement'!C20)))/('Data Income Statement'!C6))</f>
        <v/>
      </c>
      <c r="D164" s="40" t="str">
        <f>IF('Data Income Statement'!D6=0,"",('Data Income Statement'!D22-('Data Income Statement'!D19*(1+'Data Income Statement'!D21/'Data Income Statement'!D20)))/('Data Income Statement'!D6))</f>
        <v/>
      </c>
      <c r="E164" s="40" t="str">
        <f>IF('Data Income Statement'!E6=0,"",('Data Income Statement'!E22-('Data Income Statement'!E19*(1+'Data Income Statement'!E21/'Data Income Statement'!E20)))/('Data Income Statement'!E6))</f>
        <v/>
      </c>
      <c r="F164" s="40" t="str">
        <f>IF('Data Income Statement'!F6=0,"",('Data Income Statement'!F22-('Data Income Statement'!F19*(1+'Data Income Statement'!F21/'Data Income Statement'!F20)))/('Data Income Statement'!F6))</f>
        <v/>
      </c>
      <c r="G164" s="40" t="str">
        <f>IF('Data Income Statement'!G6=0,"",('Data Income Statement'!G22-('Data Income Statement'!G19*(1+'Data Income Statement'!G21/'Data Income Statement'!G20)))/('Data Income Statement'!G6))</f>
        <v/>
      </c>
      <c r="H164" s="40" t="str">
        <f>IF('Data Income Statement'!H6=0,"",('Data Income Statement'!H22-('Data Income Statement'!H19*(1+'Data Income Statement'!H21/'Data Income Statement'!H20)))/('Data Income Statement'!H6))</f>
        <v/>
      </c>
    </row>
    <row r="165" spans="1:8" ht="14.25" customHeight="1" x14ac:dyDescent="0.25">
      <c r="A165" s="11" t="s">
        <v>96</v>
      </c>
      <c r="B165" s="40" t="str">
        <f>IF('Data Balance Sheet'!B55-'Data Balance Sheet'!B49+'Data Balance Sheet'!C55-'Data Balance Sheet'!C49=0,"",IF(Instructions!$H$7=1,'Data Income Statement'!B28/(('Data Balance Sheet'!B55-'Data Balance Sheet'!B49+'Data Balance Sheet'!B55-'Data Balance Sheet'!B49)/2),'Data Income Statement'!B28/(('Data Balance Sheet'!B55-'Data Balance Sheet'!B49+'Data Balance Sheet'!C55-'Data Balance Sheet'!C49)/2)))</f>
        <v/>
      </c>
      <c r="C165" s="40" t="str">
        <f>IF('Data Balance Sheet'!C55-'Data Balance Sheet'!C49+'Data Balance Sheet'!D55-'Data Balance Sheet'!D49=0,"",IF(Instructions!$H$7=2,'Data Income Statement'!C28/(('Data Balance Sheet'!C55-'Data Balance Sheet'!C49+'Data Balance Sheet'!C55-'Data Balance Sheet'!C49)/2),'Data Income Statement'!C28/(('Data Balance Sheet'!C55-'Data Balance Sheet'!C49+'Data Balance Sheet'!D55-'Data Balance Sheet'!D49)/2)))</f>
        <v/>
      </c>
      <c r="D165" s="40" t="str">
        <f>IF('Data Balance Sheet'!D55-'Data Balance Sheet'!D49+'Data Balance Sheet'!E55-'Data Balance Sheet'!E49=0,"",IF(Instructions!$H$7=3,'Data Income Statement'!D28/(('Data Balance Sheet'!D55-'Data Balance Sheet'!D49+'Data Balance Sheet'!D55-'Data Balance Sheet'!D49)/2),'Data Income Statement'!D28/(('Data Balance Sheet'!D55-'Data Balance Sheet'!D49+'Data Balance Sheet'!E55-'Data Balance Sheet'!E49)/2)))</f>
        <v/>
      </c>
      <c r="E165" s="40" t="str">
        <f>IF('Data Balance Sheet'!E55-'Data Balance Sheet'!E49+'Data Balance Sheet'!F55-'Data Balance Sheet'!F49=0,"",IF(Instructions!$H$7=4,'Data Income Statement'!E28/(('Data Balance Sheet'!E55-'Data Balance Sheet'!E49+'Data Balance Sheet'!E55-'Data Balance Sheet'!E49)/2),'Data Income Statement'!E28/(('Data Balance Sheet'!E55-'Data Balance Sheet'!E49+'Data Balance Sheet'!F55-'Data Balance Sheet'!F49)/2)))</f>
        <v/>
      </c>
      <c r="F165" s="40" t="str">
        <f>IF('Data Balance Sheet'!F55-'Data Balance Sheet'!F49+'Data Balance Sheet'!G55-'Data Balance Sheet'!G49=0,"",IF(Instructions!$H$7=5,'Data Income Statement'!F28/(('Data Balance Sheet'!F55-'Data Balance Sheet'!F49+'Data Balance Sheet'!F55-'Data Balance Sheet'!F49)/2),'Data Income Statement'!F28/(('Data Balance Sheet'!F55-'Data Balance Sheet'!F49+'Data Balance Sheet'!G55-'Data Balance Sheet'!G49)/2)))</f>
        <v/>
      </c>
      <c r="G165" s="40" t="str">
        <f>IF('Data Balance Sheet'!G55-'Data Balance Sheet'!G49+'Data Balance Sheet'!H55-'Data Balance Sheet'!H49=0,"",IF(Instructions!$H$7=6,'Data Income Statement'!G28/(('Data Balance Sheet'!G55-'Data Balance Sheet'!G49+'Data Balance Sheet'!G55-'Data Balance Sheet'!G49)/2),'Data Income Statement'!G28/(('Data Balance Sheet'!G55-'Data Balance Sheet'!G49+'Data Balance Sheet'!H55-'Data Balance Sheet'!H49)/2)))</f>
        <v/>
      </c>
      <c r="H165" s="40" t="str">
        <f>IF('Data Balance Sheet'!H55-'Data Balance Sheet'!H49+'Data Balance Sheet'!I55-'Data Balance Sheet'!I49=0,"",IF(Instructions!$H$7=7,'Data Income Statement'!H28/(('Data Balance Sheet'!H55-'Data Balance Sheet'!H49+'Data Balance Sheet'!H55-'Data Balance Sheet'!H49)/2),'Data Income Statement'!H28/(('Data Balance Sheet'!H55-'Data Balance Sheet'!H49+'Data Balance Sheet'!I55-'Data Balance Sheet'!I49)/2)))</f>
        <v/>
      </c>
    </row>
    <row r="166" spans="1:8" ht="14.25" customHeight="1" x14ac:dyDescent="0.25">
      <c r="A166" s="7" t="s">
        <v>63</v>
      </c>
    </row>
    <row r="167" spans="1:8" ht="14.25" customHeight="1" x14ac:dyDescent="0.25">
      <c r="A167" s="9" t="s">
        <v>41</v>
      </c>
    </row>
    <row r="168" spans="1:8" ht="14.25" customHeight="1" x14ac:dyDescent="0.25">
      <c r="A168" s="1" t="s">
        <v>36</v>
      </c>
    </row>
    <row r="169" spans="1:8" ht="14.25" customHeight="1" x14ac:dyDescent="0.25">
      <c r="A169" s="10" t="s">
        <v>99</v>
      </c>
    </row>
    <row r="170" spans="1:8" ht="14.25" customHeight="1" x14ac:dyDescent="0.25">
      <c r="A170" s="9" t="s">
        <v>37</v>
      </c>
    </row>
    <row r="171" spans="1:8" ht="14.25" customHeight="1" x14ac:dyDescent="0.25">
      <c r="A171" s="9"/>
    </row>
    <row r="172" spans="1:8" ht="14.25" customHeight="1" x14ac:dyDescent="0.25">
      <c r="A172" s="9"/>
    </row>
    <row r="173" spans="1:8" ht="14.25" customHeight="1" x14ac:dyDescent="0.25">
      <c r="A173" s="9"/>
    </row>
    <row r="174" spans="1:8" ht="14.25" customHeight="1" x14ac:dyDescent="0.25">
      <c r="A174" s="9"/>
    </row>
    <row r="175" spans="1:8" ht="14.25" customHeight="1" x14ac:dyDescent="0.25">
      <c r="A175" s="9"/>
    </row>
    <row r="176" spans="1:8" ht="14.25" customHeight="1" x14ac:dyDescent="0.25">
      <c r="A176" s="9"/>
    </row>
    <row r="177" spans="1:1" ht="14.25" customHeight="1" x14ac:dyDescent="0.25">
      <c r="A177" s="9"/>
    </row>
    <row r="178" spans="1:1" ht="14.25" customHeight="1" x14ac:dyDescent="0.25">
      <c r="A178" s="9"/>
    </row>
    <row r="179" spans="1:1" ht="14.25" customHeight="1" x14ac:dyDescent="0.25">
      <c r="A179" s="9"/>
    </row>
    <row r="180" spans="1:1" ht="14.25" customHeight="1" x14ac:dyDescent="0.25">
      <c r="A180" s="9"/>
    </row>
    <row r="181" spans="1:1" ht="14.25" customHeight="1" x14ac:dyDescent="0.25">
      <c r="A181" s="9"/>
    </row>
    <row r="182" spans="1:1" ht="14.25" customHeight="1" x14ac:dyDescent="0.25">
      <c r="A182" s="9"/>
    </row>
    <row r="183" spans="1:1" ht="14.25" customHeight="1" x14ac:dyDescent="0.25">
      <c r="A183" s="9"/>
    </row>
    <row r="184" spans="1:1" ht="14.25" customHeight="1" x14ac:dyDescent="0.25">
      <c r="A184" s="9"/>
    </row>
    <row r="185" spans="1:1" ht="14.25" customHeight="1" x14ac:dyDescent="0.25">
      <c r="A185" s="9"/>
    </row>
    <row r="186" spans="1:1" ht="14.25" customHeight="1" x14ac:dyDescent="0.25">
      <c r="A186" s="9"/>
    </row>
    <row r="187" spans="1:1" ht="14.25" customHeight="1" x14ac:dyDescent="0.25">
      <c r="A187" s="9"/>
    </row>
    <row r="188" spans="1:1" ht="14.25" customHeight="1" x14ac:dyDescent="0.25">
      <c r="A188" s="9"/>
    </row>
    <row r="189" spans="1:1" ht="14.25" customHeight="1" x14ac:dyDescent="0.25">
      <c r="A189" s="9"/>
    </row>
    <row r="190" spans="1:1" ht="14.25" customHeight="1" x14ac:dyDescent="0.25">
      <c r="A190" s="9"/>
    </row>
    <row r="191" spans="1:1" ht="14.25" customHeight="1" x14ac:dyDescent="0.25">
      <c r="A191" s="9"/>
    </row>
    <row r="192" spans="1:1" ht="14.25" customHeight="1" x14ac:dyDescent="0.25">
      <c r="A192" s="9"/>
    </row>
    <row r="193" spans="1:8" ht="14.25" customHeight="1" x14ac:dyDescent="0.25">
      <c r="A193" s="9"/>
    </row>
    <row r="194" spans="1:8" ht="14.25" customHeight="1" x14ac:dyDescent="0.25">
      <c r="A194" s="9"/>
    </row>
    <row r="195" spans="1:8" ht="14.25" customHeight="1" x14ac:dyDescent="0.25">
      <c r="A195" s="1"/>
      <c r="B195" s="48"/>
      <c r="C195" s="48"/>
      <c r="D195" s="48"/>
      <c r="E195" s="48"/>
      <c r="F195" s="48"/>
      <c r="G195" s="48"/>
      <c r="H195" s="48"/>
    </row>
    <row r="196" spans="1:8" ht="14.25" customHeight="1" x14ac:dyDescent="0.25">
      <c r="A196" s="10"/>
      <c r="B196" s="50"/>
      <c r="C196" s="50"/>
      <c r="D196" s="50"/>
      <c r="E196" s="50"/>
      <c r="F196" s="50"/>
      <c r="G196" s="50"/>
      <c r="H196" s="50"/>
    </row>
    <row r="197" spans="1:8" ht="14.25" customHeight="1" x14ac:dyDescent="0.25">
      <c r="A197" s="9"/>
      <c r="B197" s="50"/>
      <c r="C197" s="50"/>
      <c r="D197" s="50"/>
      <c r="E197" s="50"/>
      <c r="F197" s="50"/>
      <c r="G197" s="50"/>
      <c r="H197" s="50"/>
    </row>
    <row r="198" spans="1:8" ht="14.25" customHeight="1" x14ac:dyDescent="0.25">
      <c r="A198" s="9"/>
    </row>
    <row r="199" spans="1:8" ht="17.399999999999999" x14ac:dyDescent="0.3">
      <c r="A199" s="31" t="s">
        <v>38</v>
      </c>
      <c r="B199" s="26"/>
      <c r="C199" s="26"/>
      <c r="D199" s="26"/>
      <c r="E199" s="26"/>
      <c r="F199" s="26"/>
      <c r="G199" s="26"/>
      <c r="H199" s="26"/>
    </row>
    <row r="200" spans="1:8" ht="15" customHeight="1" x14ac:dyDescent="0.4">
      <c r="A200" s="2"/>
    </row>
    <row r="201" spans="1:8" x14ac:dyDescent="0.25">
      <c r="A201" s="1" t="s">
        <v>39</v>
      </c>
      <c r="B201" s="37">
        <f>'Data Balance Sheet'!B4</f>
        <v>0</v>
      </c>
      <c r="C201" s="37">
        <f>'Data Balance Sheet'!C4</f>
        <v>-1</v>
      </c>
      <c r="D201" s="37">
        <f>'Data Balance Sheet'!D4</f>
        <v>-2</v>
      </c>
      <c r="E201" s="37">
        <f>'Data Balance Sheet'!E4</f>
        <v>-3</v>
      </c>
      <c r="F201" s="37">
        <f>'Data Balance Sheet'!F4</f>
        <v>-4</v>
      </c>
      <c r="G201" s="37">
        <f>'Data Balance Sheet'!G4</f>
        <v>-5</v>
      </c>
      <c r="H201" s="37">
        <f>'Data Balance Sheet'!H4</f>
        <v>-6</v>
      </c>
    </row>
    <row r="202" spans="1:8" x14ac:dyDescent="0.25">
      <c r="A202" s="10" t="s">
        <v>40</v>
      </c>
      <c r="B202" s="41" t="str">
        <f>IF('Data Income Statement'!B6=0,"",'Data Income Statement'!B8/'Data Income Statement'!B6)</f>
        <v/>
      </c>
      <c r="C202" s="41" t="str">
        <f>IF('Data Income Statement'!C6=0,"",'Data Income Statement'!C8/'Data Income Statement'!C6)</f>
        <v/>
      </c>
      <c r="D202" s="41" t="str">
        <f>IF('Data Income Statement'!D6=0,"",'Data Income Statement'!D8/'Data Income Statement'!D6)</f>
        <v/>
      </c>
      <c r="E202" s="41" t="str">
        <f>IF('Data Income Statement'!E6=0,"",'Data Income Statement'!E8/'Data Income Statement'!E6)</f>
        <v/>
      </c>
      <c r="F202" s="41" t="str">
        <f>IF('Data Income Statement'!F6=0,"",'Data Income Statement'!F8/'Data Income Statement'!F6)</f>
        <v/>
      </c>
      <c r="G202" s="41" t="str">
        <f>IF('Data Income Statement'!G6=0,"",'Data Income Statement'!G8/'Data Income Statement'!G6)</f>
        <v/>
      </c>
      <c r="H202" s="41" t="str">
        <f>IF('Data Income Statement'!H6=0,"",'Data Income Statement'!H8/'Data Income Statement'!H6)</f>
        <v/>
      </c>
    </row>
    <row r="203" spans="1:8" x14ac:dyDescent="0.25">
      <c r="A203" s="9" t="s">
        <v>41</v>
      </c>
      <c r="B203" s="41" t="str">
        <f>IF('Data Income Statement'!B6=0,"",'Data Income Statement'!B18/'Data Income Statement'!B6)</f>
        <v/>
      </c>
      <c r="C203" s="41" t="str">
        <f>IF('Data Income Statement'!C6=0,"",'Data Income Statement'!C18/'Data Income Statement'!C6)</f>
        <v/>
      </c>
      <c r="D203" s="41" t="str">
        <f>IF('Data Income Statement'!D6=0,"",'Data Income Statement'!D18/'Data Income Statement'!D6)</f>
        <v/>
      </c>
      <c r="E203" s="41" t="str">
        <f>IF('Data Income Statement'!E6=0,"",'Data Income Statement'!E18/'Data Income Statement'!E6)</f>
        <v/>
      </c>
      <c r="F203" s="41" t="str">
        <f>IF('Data Income Statement'!F6=0,"",'Data Income Statement'!F18/'Data Income Statement'!F6)</f>
        <v/>
      </c>
      <c r="G203" s="41" t="str">
        <f>IF('Data Income Statement'!G6=0,"",'Data Income Statement'!G18/'Data Income Statement'!G6)</f>
        <v/>
      </c>
      <c r="H203" s="41" t="str">
        <f>IF('Data Income Statement'!H6=0,"",'Data Income Statement'!H18/'Data Income Statement'!H6)</f>
        <v/>
      </c>
    </row>
    <row r="204" spans="1:8" x14ac:dyDescent="0.25">
      <c r="A204" s="1" t="s">
        <v>43</v>
      </c>
      <c r="B204" s="41" t="str">
        <f>IF('Data Income Statement'!B6=0,"",'Data Income Statement'!B20/'Data Income Statement'!B6)</f>
        <v/>
      </c>
      <c r="C204" s="41" t="str">
        <f>IF('Data Income Statement'!C6=0,"",'Data Income Statement'!C20/'Data Income Statement'!C6)</f>
        <v/>
      </c>
      <c r="D204" s="41" t="str">
        <f>IF('Data Income Statement'!D6=0,"",'Data Income Statement'!D20/'Data Income Statement'!D6)</f>
        <v/>
      </c>
      <c r="E204" s="41" t="str">
        <f>IF('Data Income Statement'!E6=0,"",'Data Income Statement'!E20/'Data Income Statement'!E6)</f>
        <v/>
      </c>
      <c r="F204" s="41" t="str">
        <f>IF('Data Income Statement'!F6=0,"",'Data Income Statement'!F20/'Data Income Statement'!F6)</f>
        <v/>
      </c>
      <c r="G204" s="41" t="str">
        <f>IF('Data Income Statement'!G6=0,"",'Data Income Statement'!G20/'Data Income Statement'!G6)</f>
        <v/>
      </c>
      <c r="H204" s="41" t="str">
        <f>IF('Data Income Statement'!H6=0,"",'Data Income Statement'!H20/'Data Income Statement'!H6)</f>
        <v/>
      </c>
    </row>
    <row r="205" spans="1:8" x14ac:dyDescent="0.25">
      <c r="A205" s="10" t="s">
        <v>44</v>
      </c>
      <c r="B205" s="41" t="str">
        <f>IF('Data Income Statement'!B6=0,"",'Data Income Statement'!B22/'Data Income Statement'!B6)</f>
        <v/>
      </c>
      <c r="C205" s="41" t="str">
        <f>IF('Data Income Statement'!C6=0,"",'Data Income Statement'!C22/'Data Income Statement'!C6)</f>
        <v/>
      </c>
      <c r="D205" s="41" t="str">
        <f>IF('Data Income Statement'!D6=0,"",'Data Income Statement'!D22/'Data Income Statement'!D6)</f>
        <v/>
      </c>
      <c r="E205" s="41" t="str">
        <f>IF('Data Income Statement'!E6=0,"",'Data Income Statement'!E22/'Data Income Statement'!E6)</f>
        <v/>
      </c>
      <c r="F205" s="41" t="str">
        <f>IF('Data Income Statement'!F6=0,"",'Data Income Statement'!F22/'Data Income Statement'!F6)</f>
        <v/>
      </c>
      <c r="G205" s="41" t="str">
        <f>IF('Data Income Statement'!G6=0,"",'Data Income Statement'!G22/'Data Income Statement'!G6)</f>
        <v/>
      </c>
      <c r="H205" s="41" t="str">
        <f>IF('Data Income Statement'!H6=0,"",'Data Income Statement'!H22/'Data Income Statement'!H6)</f>
        <v/>
      </c>
    </row>
    <row r="206" spans="1:8" x14ac:dyDescent="0.25">
      <c r="A206" s="9" t="s">
        <v>41</v>
      </c>
    </row>
    <row r="207" spans="1:8" x14ac:dyDescent="0.25">
      <c r="A207" s="1" t="s">
        <v>45</v>
      </c>
    </row>
    <row r="208" spans="1:8" x14ac:dyDescent="0.25">
      <c r="A208" s="10" t="s">
        <v>46</v>
      </c>
    </row>
    <row r="209" spans="1:1" x14ac:dyDescent="0.25">
      <c r="A209" s="9" t="s">
        <v>41</v>
      </c>
    </row>
    <row r="210" spans="1:1" x14ac:dyDescent="0.25">
      <c r="A210" s="1" t="s">
        <v>47</v>
      </c>
    </row>
    <row r="211" spans="1:1" x14ac:dyDescent="0.25">
      <c r="A211" s="10" t="s">
        <v>27</v>
      </c>
    </row>
    <row r="212" spans="1:1" x14ac:dyDescent="0.25">
      <c r="A212" s="9" t="s">
        <v>41</v>
      </c>
    </row>
    <row r="213" spans="1:1" x14ac:dyDescent="0.25">
      <c r="A213" s="9"/>
    </row>
    <row r="214" spans="1:1" x14ac:dyDescent="0.25">
      <c r="A214" s="9"/>
    </row>
    <row r="215" spans="1:1" x14ac:dyDescent="0.25">
      <c r="A215" s="9"/>
    </row>
    <row r="216" spans="1:1" x14ac:dyDescent="0.25">
      <c r="A216" s="9"/>
    </row>
    <row r="217" spans="1:1" x14ac:dyDescent="0.25">
      <c r="A217" s="9"/>
    </row>
    <row r="218" spans="1:1" x14ac:dyDescent="0.25">
      <c r="A218" s="9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9"/>
    </row>
    <row r="224" spans="1:1" x14ac:dyDescent="0.25">
      <c r="A224" s="9"/>
    </row>
    <row r="225" spans="1:8" x14ac:dyDescent="0.25">
      <c r="A225" s="9"/>
    </row>
    <row r="226" spans="1:8" x14ac:dyDescent="0.25">
      <c r="A226" s="9"/>
    </row>
    <row r="227" spans="1:8" x14ac:dyDescent="0.25">
      <c r="A227" s="9"/>
    </row>
    <row r="228" spans="1:8" x14ac:dyDescent="0.25">
      <c r="A228" s="9"/>
    </row>
    <row r="229" spans="1:8" x14ac:dyDescent="0.25">
      <c r="A229" s="9"/>
    </row>
    <row r="230" spans="1:8" x14ac:dyDescent="0.25">
      <c r="A230" s="9"/>
    </row>
    <row r="231" spans="1:8" x14ac:dyDescent="0.25">
      <c r="A231" s="9"/>
    </row>
    <row r="232" spans="1:8" x14ac:dyDescent="0.25">
      <c r="A232" s="9"/>
    </row>
    <row r="233" spans="1:8" x14ac:dyDescent="0.25">
      <c r="A233" s="9"/>
    </row>
    <row r="234" spans="1:8" x14ac:dyDescent="0.25">
      <c r="A234" s="9"/>
    </row>
    <row r="235" spans="1:8" x14ac:dyDescent="0.25">
      <c r="A235" s="9"/>
    </row>
    <row r="236" spans="1:8" ht="9.75" customHeight="1" x14ac:dyDescent="0.25"/>
    <row r="237" spans="1:8" x14ac:dyDescent="0.25">
      <c r="B237" s="48"/>
      <c r="C237" s="48"/>
      <c r="D237" s="48"/>
      <c r="E237" s="48"/>
      <c r="F237" s="48"/>
      <c r="G237" s="48"/>
      <c r="H237" s="48"/>
    </row>
    <row r="238" spans="1:8" x14ac:dyDescent="0.25">
      <c r="B238" s="50"/>
      <c r="C238" s="50"/>
      <c r="D238" s="50"/>
      <c r="E238" s="50"/>
      <c r="F238" s="50"/>
      <c r="G238" s="50"/>
      <c r="H238" s="50"/>
    </row>
    <row r="246" spans="1:8" ht="1.5" customHeight="1" x14ac:dyDescent="0.25"/>
    <row r="247" spans="1:8" ht="17.399999999999999" x14ac:dyDescent="0.3">
      <c r="A247" s="31" t="s">
        <v>48</v>
      </c>
      <c r="B247" s="26"/>
      <c r="C247" s="26"/>
      <c r="D247" s="26"/>
      <c r="E247" s="26"/>
      <c r="F247" s="26"/>
      <c r="G247" s="26"/>
      <c r="H247" s="26"/>
    </row>
    <row r="248" spans="1:8" ht="15" customHeight="1" x14ac:dyDescent="0.4">
      <c r="A248" s="2"/>
    </row>
    <row r="249" spans="1:8" x14ac:dyDescent="0.25">
      <c r="A249" s="1" t="s">
        <v>49</v>
      </c>
      <c r="B249" s="37">
        <f>'Data Balance Sheet'!B4</f>
        <v>0</v>
      </c>
      <c r="C249" s="37">
        <f>'Data Balance Sheet'!C4</f>
        <v>-1</v>
      </c>
      <c r="D249" s="37">
        <f>'Data Balance Sheet'!D4</f>
        <v>-2</v>
      </c>
      <c r="E249" s="37">
        <f>'Data Balance Sheet'!E4</f>
        <v>-3</v>
      </c>
      <c r="F249" s="37">
        <f>'Data Balance Sheet'!F4</f>
        <v>-4</v>
      </c>
      <c r="G249" s="37">
        <f>'Data Balance Sheet'!G4</f>
        <v>-5</v>
      </c>
      <c r="H249" s="37">
        <f>'Data Balance Sheet'!H4</f>
        <v>-6</v>
      </c>
    </row>
    <row r="250" spans="1:8" x14ac:dyDescent="0.25">
      <c r="A250" s="10" t="s">
        <v>41</v>
      </c>
      <c r="B250" s="39" t="str">
        <f>IF('Data Balance Sheet'!B11+'Data Balance Sheet'!C11=0,"",IF(Instructions!$H$7=1,'Data Income Statement'!B6/(('Data Balance Sheet'!B11+'Data Balance Sheet'!B11)/2),'Data Income Statement'!B6/(('Data Balance Sheet'!B11+'Data Balance Sheet'!C11)/2)))</f>
        <v/>
      </c>
      <c r="C250" s="39" t="str">
        <f>IF('Data Balance Sheet'!C11+'Data Balance Sheet'!D11=0,"",IF(Instructions!$H$7=2,'Data Income Statement'!C6/(('Data Balance Sheet'!C11+'Data Balance Sheet'!C11)/2),'Data Income Statement'!C6/(('Data Balance Sheet'!C11+'Data Balance Sheet'!D11)/2)))</f>
        <v/>
      </c>
      <c r="D250" s="39" t="str">
        <f>IF('Data Balance Sheet'!D11+'Data Balance Sheet'!E11=0,"",IF(Instructions!$H$7=3,'Data Income Statement'!D6/(('Data Balance Sheet'!D11+'Data Balance Sheet'!D11)/2),'Data Income Statement'!D6/(('Data Balance Sheet'!D11+'Data Balance Sheet'!E11)/2)))</f>
        <v/>
      </c>
      <c r="E250" s="39" t="str">
        <f>IF('Data Balance Sheet'!E11+'Data Balance Sheet'!F11=0,"",IF(Instructions!$H$7=4,'Data Income Statement'!E6/(('Data Balance Sheet'!E11+'Data Balance Sheet'!E11)/2),'Data Income Statement'!E6/(('Data Balance Sheet'!E11+'Data Balance Sheet'!F11)/2)))</f>
        <v/>
      </c>
      <c r="F250" s="39" t="str">
        <f>IF('Data Balance Sheet'!F11+'Data Balance Sheet'!G11=0,"",IF(Instructions!$H$7=5,'Data Income Statement'!F6/(('Data Balance Sheet'!F11+'Data Balance Sheet'!F11)/2),'Data Income Statement'!F6/(('Data Balance Sheet'!F11+'Data Balance Sheet'!G11)/2)))</f>
        <v/>
      </c>
      <c r="G250" s="39" t="str">
        <f>IF('Data Balance Sheet'!G11+'Data Balance Sheet'!H11=0,"",IF(Instructions!$H$7=6,'Data Income Statement'!G6/(('Data Balance Sheet'!G11+'Data Balance Sheet'!G11)/2),'Data Income Statement'!G6/(('Data Balance Sheet'!G11+'Data Balance Sheet'!H11)/2)))</f>
        <v/>
      </c>
      <c r="H250" s="39" t="str">
        <f>IF('Data Balance Sheet'!H11+'Data Balance Sheet'!I11=0,"",IF(Instructions!$H$7=7,'Data Income Statement'!H6/(('Data Balance Sheet'!H11+'Data Balance Sheet'!H11)/2),'Data Income Statement'!H6/(('Data Balance Sheet'!H11+'Data Balance Sheet'!I11)/2)))</f>
        <v/>
      </c>
    </row>
    <row r="251" spans="1:8" x14ac:dyDescent="0.25">
      <c r="A251" s="9" t="s">
        <v>42</v>
      </c>
      <c r="B251" s="39" t="str">
        <f>IF('Data Balance Sheet'!B12+'Data Balance Sheet'!C12=0,"",IF(Instructions!$H$7=1,-'Data Income Statement'!B7/(('Data Balance Sheet'!B12+'Data Balance Sheet'!B12)/2),-'Data Income Statement'!B7/(('Data Balance Sheet'!B12+'Data Balance Sheet'!C12)/2)))</f>
        <v/>
      </c>
      <c r="C251" s="39" t="str">
        <f>IF('Data Balance Sheet'!C12+'Data Balance Sheet'!D12=0,"",IF(Instructions!$H$7=2,-'Data Income Statement'!C7/(('Data Balance Sheet'!C12+'Data Balance Sheet'!C12)/2),-'Data Income Statement'!C7/(('Data Balance Sheet'!C12+'Data Balance Sheet'!D12)/2)))</f>
        <v/>
      </c>
      <c r="D251" s="39" t="str">
        <f>IF('Data Balance Sheet'!D12+'Data Balance Sheet'!E12=0,"",IF(Instructions!$H$7=3,-'Data Income Statement'!D7/(('Data Balance Sheet'!D12+'Data Balance Sheet'!D12)/2),-'Data Income Statement'!D7/(('Data Balance Sheet'!D12+'Data Balance Sheet'!E12)/2)))</f>
        <v/>
      </c>
      <c r="E251" s="39" t="str">
        <f>IF('Data Balance Sheet'!E12+'Data Balance Sheet'!F12=0,"",IF(Instructions!$H$7=4,-'Data Income Statement'!E7/(('Data Balance Sheet'!E12+'Data Balance Sheet'!E12)/2),-'Data Income Statement'!E7/(('Data Balance Sheet'!E12+'Data Balance Sheet'!F12)/2)))</f>
        <v/>
      </c>
      <c r="F251" s="39" t="str">
        <f>IF('Data Balance Sheet'!F12+'Data Balance Sheet'!G12=0,"",IF(Instructions!$H$7=5,-'Data Income Statement'!F7/(('Data Balance Sheet'!F12+'Data Balance Sheet'!F12)/2),-'Data Income Statement'!F7/(('Data Balance Sheet'!F12+'Data Balance Sheet'!G12)/2)))</f>
        <v/>
      </c>
      <c r="G251" s="39" t="str">
        <f>IF('Data Balance Sheet'!G12+'Data Balance Sheet'!H12=0,"",IF(Instructions!$H$7=6,-'Data Income Statement'!G7/(('Data Balance Sheet'!G12+'Data Balance Sheet'!G12)/2),-'Data Income Statement'!G7/(('Data Balance Sheet'!G12+'Data Balance Sheet'!H12)/2)))</f>
        <v/>
      </c>
      <c r="H251" s="39" t="str">
        <f>IF('Data Balance Sheet'!H12+'Data Balance Sheet'!I12=0,"",IF(Instructions!$H$7=7,-'Data Income Statement'!H7/(('Data Balance Sheet'!H12+'Data Balance Sheet'!H12)/2),-'Data Income Statement'!H7/(('Data Balance Sheet'!H12+'Data Balance Sheet'!I12)/2)))</f>
        <v/>
      </c>
    </row>
    <row r="252" spans="1:8" x14ac:dyDescent="0.25">
      <c r="A252" s="1" t="s">
        <v>50</v>
      </c>
      <c r="B252" s="39" t="str">
        <f>IF(SUM('Data Balance Sheet'!B17:'Data Balance Sheet'!B24)+SUM('Data Balance Sheet'!C17:'Data Balance Sheet'!C24)=0,"",IF(Instructions!$H$7=1,'Data Income Statement'!B6/((SUM('Data Balance Sheet'!B17:'Data Balance Sheet'!B24)+SUM('Data Balance Sheet'!B17:'Data Balance Sheet'!B24))/2),'Data Income Statement'!B6/((SUM('Data Balance Sheet'!B17:'Data Balance Sheet'!B24)+SUM('Data Balance Sheet'!C17:'Data Balance Sheet'!C24))/2)))</f>
        <v/>
      </c>
      <c r="C252" s="39" t="str">
        <f>IF(SUM('Data Balance Sheet'!C17:'Data Balance Sheet'!C24)+SUM('Data Balance Sheet'!D17:'Data Balance Sheet'!D24)=0,"",IF(Instructions!$H$7=2,'Data Income Statement'!C6/((SUM('Data Balance Sheet'!C17:'Data Balance Sheet'!C24)+SUM('Data Balance Sheet'!C17:'Data Balance Sheet'!C24))/2),'Data Income Statement'!C6/((SUM('Data Balance Sheet'!C17:'Data Balance Sheet'!C24)+SUM('Data Balance Sheet'!D17:'Data Balance Sheet'!D24))/2)))</f>
        <v/>
      </c>
      <c r="D252" s="39" t="str">
        <f>IF(SUM('Data Balance Sheet'!D17:'Data Balance Sheet'!D24)+SUM('Data Balance Sheet'!E17:'Data Balance Sheet'!E24)=0,"",IF(Instructions!$H$7=3,'Data Income Statement'!D6/((SUM('Data Balance Sheet'!D17:'Data Balance Sheet'!D24)+SUM('Data Balance Sheet'!D17:'Data Balance Sheet'!D24))/2),'Data Income Statement'!D6/((SUM('Data Balance Sheet'!D17:'Data Balance Sheet'!D24)+SUM('Data Balance Sheet'!E17:'Data Balance Sheet'!E24))/2)))</f>
        <v/>
      </c>
      <c r="E252" s="39" t="str">
        <f>IF(SUM('Data Balance Sheet'!E17:'Data Balance Sheet'!E24)+SUM('Data Balance Sheet'!F17:'Data Balance Sheet'!F24)=0,"",IF(Instructions!$H$7=4,'Data Income Statement'!E6/((SUM('Data Balance Sheet'!E17:'Data Balance Sheet'!E24)+SUM('Data Balance Sheet'!E17:'Data Balance Sheet'!E24))/2),'Data Income Statement'!E6/((SUM('Data Balance Sheet'!E17:'Data Balance Sheet'!E24)+SUM('Data Balance Sheet'!F17:'Data Balance Sheet'!F24))/2)))</f>
        <v/>
      </c>
      <c r="F252" s="39" t="str">
        <f>IF(SUM('Data Balance Sheet'!F17:'Data Balance Sheet'!F24)+SUM('Data Balance Sheet'!G17:'Data Balance Sheet'!G24)=0,"",IF(Instructions!$H$7=5,'Data Income Statement'!F6/((SUM('Data Balance Sheet'!F17:'Data Balance Sheet'!F24)+SUM('Data Balance Sheet'!F17:'Data Balance Sheet'!F24))/2),'Data Income Statement'!F6/((SUM('Data Balance Sheet'!F17:'Data Balance Sheet'!F24)+SUM('Data Balance Sheet'!G17:'Data Balance Sheet'!G24))/2)))</f>
        <v/>
      </c>
      <c r="G252" s="39" t="str">
        <f>IF(SUM('Data Balance Sheet'!G17:'Data Balance Sheet'!G24)+SUM('Data Balance Sheet'!H17:'Data Balance Sheet'!H24)=0,"",IF(Instructions!$H$7=6,'Data Income Statement'!G6/((SUM('Data Balance Sheet'!G17:'Data Balance Sheet'!G24)+SUM('Data Balance Sheet'!G17:'Data Balance Sheet'!G24))/2),'Data Income Statement'!G6/((SUM('Data Balance Sheet'!G17:'Data Balance Sheet'!G24)+SUM('Data Balance Sheet'!H17:'Data Balance Sheet'!H24))/2)))</f>
        <v/>
      </c>
      <c r="H252" s="39" t="str">
        <f>IF(SUM('Data Balance Sheet'!H17:'Data Balance Sheet'!H24)+SUM('Data Balance Sheet'!I17:'Data Balance Sheet'!I24)=0,"",IF(Instructions!$H$7=7,'Data Income Statement'!H6/((SUM('Data Balance Sheet'!H17:'Data Balance Sheet'!H24)+SUM('Data Balance Sheet'!H17:'Data Balance Sheet'!H24))/2),'Data Income Statement'!H6/((SUM('Data Balance Sheet'!H17:'Data Balance Sheet'!H24)+SUM('Data Balance Sheet'!I17:'Data Balance Sheet'!I24))/2)))</f>
        <v/>
      </c>
    </row>
    <row r="253" spans="1:8" x14ac:dyDescent="0.25">
      <c r="A253" s="10" t="s">
        <v>21</v>
      </c>
      <c r="B253" s="39" t="str">
        <f>IF('Data Balance Sheet'!B25+'Data Balance Sheet'!C25=0,"",IF(Instructions!$H$7=1,'Data Income Statement'!B6/(('Data Balance Sheet'!B25+'Data Balance Sheet'!B25)/2),'Data Income Statement'!B6/(('Data Balance Sheet'!B25+'Data Balance Sheet'!C25)/2)))</f>
        <v/>
      </c>
      <c r="C253" s="39" t="str">
        <f>IF('Data Balance Sheet'!C25+'Data Balance Sheet'!D25=0,"",IF(Instructions!$H$7=2,'Data Income Statement'!C6/(('Data Balance Sheet'!C25+'Data Balance Sheet'!C25)/2),'Data Income Statement'!C6/(('Data Balance Sheet'!C25+'Data Balance Sheet'!D25)/2)))</f>
        <v/>
      </c>
      <c r="D253" s="39" t="str">
        <f>IF('Data Balance Sheet'!D25+'Data Balance Sheet'!E25=0,"",IF(Instructions!$H$7=3,'Data Income Statement'!D6/(('Data Balance Sheet'!D25+'Data Balance Sheet'!D25)/2),'Data Income Statement'!D6/(('Data Balance Sheet'!D25+'Data Balance Sheet'!E25)/2)))</f>
        <v/>
      </c>
      <c r="E253" s="39" t="str">
        <f>IF('Data Balance Sheet'!E25+'Data Balance Sheet'!F25=0,"",IF(Instructions!$H$7=4,'Data Income Statement'!E6/(('Data Balance Sheet'!E25+'Data Balance Sheet'!E25)/2),'Data Income Statement'!E6/(('Data Balance Sheet'!E25+'Data Balance Sheet'!F25)/2)))</f>
        <v/>
      </c>
      <c r="F253" s="39" t="str">
        <f>IF('Data Balance Sheet'!F25+'Data Balance Sheet'!G25=0,"",IF(Instructions!$H$7=5,'Data Income Statement'!F6/(('Data Balance Sheet'!F25+'Data Balance Sheet'!F25)/2),'Data Income Statement'!F6/(('Data Balance Sheet'!F25+'Data Balance Sheet'!G25)/2)))</f>
        <v/>
      </c>
      <c r="G253" s="39" t="str">
        <f>IF('Data Balance Sheet'!G25+'Data Balance Sheet'!H25=0,"",IF(Instructions!$H$7=6,'Data Income Statement'!G6/(('Data Balance Sheet'!G25+'Data Balance Sheet'!G25)/2),'Data Income Statement'!G6/(('Data Balance Sheet'!G25+'Data Balance Sheet'!H25)/2)))</f>
        <v/>
      </c>
      <c r="H253" s="39" t="str">
        <f>IF('Data Balance Sheet'!H25+'Data Balance Sheet'!I25=0,"",IF(Instructions!$H$7=7,'Data Income Statement'!H6/(('Data Balance Sheet'!H25+'Data Balance Sheet'!H25)/2),'Data Income Statement'!H6/(('Data Balance Sheet'!H25+'Data Balance Sheet'!I25)/2)))</f>
        <v/>
      </c>
    </row>
    <row r="254" spans="1:8" x14ac:dyDescent="0.25">
      <c r="A254" s="9" t="s">
        <v>30</v>
      </c>
    </row>
    <row r="255" spans="1:8" x14ac:dyDescent="0.25">
      <c r="A255" s="1" t="s">
        <v>51</v>
      </c>
    </row>
    <row r="256" spans="1:8" x14ac:dyDescent="0.25">
      <c r="A256" s="10" t="s">
        <v>41</v>
      </c>
    </row>
    <row r="257" spans="1:1" x14ac:dyDescent="0.25">
      <c r="A257" s="9" t="s">
        <v>52</v>
      </c>
    </row>
    <row r="258" spans="1:1" x14ac:dyDescent="0.25">
      <c r="A258" s="1" t="s">
        <v>53</v>
      </c>
    </row>
    <row r="259" spans="1:1" x14ac:dyDescent="0.25">
      <c r="A259" s="10" t="s">
        <v>41</v>
      </c>
    </row>
    <row r="260" spans="1:1" x14ac:dyDescent="0.25">
      <c r="A260" s="9" t="s">
        <v>35</v>
      </c>
    </row>
    <row r="286" spans="2:8" x14ac:dyDescent="0.25">
      <c r="B286" s="48"/>
      <c r="C286" s="48"/>
      <c r="D286" s="48"/>
      <c r="E286" s="48"/>
      <c r="F286" s="48"/>
      <c r="G286" s="48"/>
      <c r="H286" s="48"/>
    </row>
    <row r="288" spans="2:8" x14ac:dyDescent="0.25">
      <c r="B288" s="48"/>
      <c r="C288" s="48"/>
      <c r="D288" s="48"/>
      <c r="E288" s="48"/>
      <c r="F288" s="48"/>
      <c r="G288" s="48"/>
      <c r="H288" s="48"/>
    </row>
    <row r="289" spans="1:8" x14ac:dyDescent="0.25">
      <c r="B289" s="75"/>
      <c r="C289" s="75"/>
      <c r="D289" s="75"/>
      <c r="E289" s="75"/>
      <c r="F289" s="75"/>
      <c r="G289" s="75"/>
      <c r="H289" s="75"/>
    </row>
    <row r="290" spans="1:8" x14ac:dyDescent="0.25">
      <c r="B290" s="75"/>
      <c r="C290" s="75"/>
      <c r="D290" s="75"/>
      <c r="E290" s="75"/>
      <c r="F290" s="75"/>
      <c r="G290" s="75"/>
      <c r="H290" s="75"/>
    </row>
    <row r="291" spans="1:8" x14ac:dyDescent="0.25">
      <c r="B291" s="55"/>
      <c r="C291" s="55"/>
      <c r="D291" s="55"/>
      <c r="E291" s="55"/>
      <c r="F291" s="55"/>
      <c r="G291" s="55"/>
      <c r="H291" s="55"/>
    </row>
    <row r="295" spans="1:8" ht="20.25" customHeight="1" x14ac:dyDescent="0.3">
      <c r="A295" s="31" t="s">
        <v>97</v>
      </c>
      <c r="B295" s="49"/>
      <c r="C295" s="49"/>
      <c r="D295" s="49"/>
      <c r="E295" s="49"/>
      <c r="F295" s="49"/>
      <c r="G295" s="49"/>
      <c r="H295" s="49"/>
    </row>
    <row r="296" spans="1:8" x14ac:dyDescent="0.25">
      <c r="A296" s="9"/>
    </row>
    <row r="297" spans="1:8" x14ac:dyDescent="0.25">
      <c r="A297" s="1" t="s">
        <v>73</v>
      </c>
      <c r="B297" s="37">
        <f>'Data Balance Sheet'!B4</f>
        <v>0</v>
      </c>
      <c r="C297" s="37">
        <f>'Data Balance Sheet'!C4</f>
        <v>-1</v>
      </c>
      <c r="D297" s="37">
        <f>'Data Balance Sheet'!D4</f>
        <v>-2</v>
      </c>
      <c r="E297" s="37">
        <f>'Data Balance Sheet'!E4</f>
        <v>-3</v>
      </c>
      <c r="F297" s="37">
        <f>'Data Balance Sheet'!F4</f>
        <v>-4</v>
      </c>
      <c r="G297" s="37">
        <f>'Data Balance Sheet'!G4</f>
        <v>-5</v>
      </c>
      <c r="H297" s="37">
        <f>'Data Balance Sheet'!H4</f>
        <v>-6</v>
      </c>
    </row>
    <row r="298" spans="1:8" x14ac:dyDescent="0.25">
      <c r="A298" s="10" t="s">
        <v>74</v>
      </c>
      <c r="B298" s="41" t="str">
        <f>IF('Data Income Statement'!B20=0,"",IF('Data Income Statement'!B6=0,"",('Data Income Statement'!B26-('Data Income Statement'!B19*(1+'Data Income Statement'!B21/'Data Income Statement'!B20)))/'Data Income Statement'!B6))</f>
        <v/>
      </c>
      <c r="C298" s="41" t="str">
        <f>IF('Data Income Statement'!C20=0,"",IF('Data Income Statement'!C6=0,"",('Data Income Statement'!C26-('Data Income Statement'!C19*(1+'Data Income Statement'!C21/'Data Income Statement'!C20)))/'Data Income Statement'!C6))</f>
        <v/>
      </c>
      <c r="D298" s="41" t="str">
        <f>IF('Data Income Statement'!D20=0,"",IF('Data Income Statement'!D6=0,"",('Data Income Statement'!D26-('Data Income Statement'!D19*(1+'Data Income Statement'!D21/'Data Income Statement'!D20)))/'Data Income Statement'!D6))</f>
        <v/>
      </c>
      <c r="E298" s="41" t="str">
        <f>IF('Data Income Statement'!E20=0,"",IF('Data Income Statement'!E6=0,"",('Data Income Statement'!E26-('Data Income Statement'!E19*(1+'Data Income Statement'!E21/'Data Income Statement'!E20)))/'Data Income Statement'!E6))</f>
        <v/>
      </c>
      <c r="F298" s="41" t="str">
        <f>IF('Data Income Statement'!F20=0,"",IF('Data Income Statement'!F6=0,"",('Data Income Statement'!F26-('Data Income Statement'!F19*(1+'Data Income Statement'!F21/'Data Income Statement'!F20)))/'Data Income Statement'!F6))</f>
        <v/>
      </c>
      <c r="G298" s="41" t="str">
        <f>IF('Data Income Statement'!G20=0,"",IF('Data Income Statement'!G6=0,"",('Data Income Statement'!G26-('Data Income Statement'!G19*(1+'Data Income Statement'!G21/'Data Income Statement'!G20)))/'Data Income Statement'!G6))</f>
        <v/>
      </c>
      <c r="H298" s="41" t="str">
        <f>IF('Data Income Statement'!H20=0,"",IF('Data Income Statement'!H6=0,"",('Data Income Statement'!H26-('Data Income Statement'!H19*(1+'Data Income Statement'!H21/'Data Income Statement'!H20)))/'Data Income Statement'!H6))</f>
        <v/>
      </c>
    </row>
    <row r="299" spans="1:8" x14ac:dyDescent="0.25">
      <c r="A299" s="9" t="s">
        <v>41</v>
      </c>
    </row>
    <row r="300" spans="1:8" x14ac:dyDescent="0.25">
      <c r="A300" s="25" t="s">
        <v>89</v>
      </c>
    </row>
    <row r="301" spans="1:8" x14ac:dyDescent="0.25">
      <c r="A301" s="10" t="s">
        <v>41</v>
      </c>
      <c r="B301" s="38" t="str">
        <f>IF('Data Balance Sheet'!B25+'Data Balance Sheet'!C25=0,"",IF(Instructions!$H$7=1,'Data Income Statement'!B6/(('Data Balance Sheet'!B25+'Data Balance Sheet'!B25)/2),'Data Income Statement'!B6/(('Data Balance Sheet'!B25+'Data Balance Sheet'!C25)/2)))</f>
        <v/>
      </c>
      <c r="C301" s="38" t="str">
        <f>IF('Data Balance Sheet'!C25+'Data Balance Sheet'!D25=0,"",IF(Instructions!$H$7=2,'Data Income Statement'!C6/(('Data Balance Sheet'!C25+'Data Balance Sheet'!C25)/2),'Data Income Statement'!C6/(('Data Balance Sheet'!C25+'Data Balance Sheet'!D25)/2)))</f>
        <v/>
      </c>
      <c r="D301" s="38" t="str">
        <f>IF('Data Balance Sheet'!D25+'Data Balance Sheet'!E25=0,"",IF(Instructions!$H$7=3,'Data Income Statement'!D6/(('Data Balance Sheet'!D25+'Data Balance Sheet'!D25)/2),'Data Income Statement'!D6/(('Data Balance Sheet'!D25+'Data Balance Sheet'!E25)/2)))</f>
        <v/>
      </c>
      <c r="E301" s="38" t="str">
        <f>IF('Data Balance Sheet'!E25+'Data Balance Sheet'!F25=0,"",IF(Instructions!$H$7=4,'Data Income Statement'!E6/(('Data Balance Sheet'!E25+'Data Balance Sheet'!E25)/2),'Data Income Statement'!E6/(('Data Balance Sheet'!E25+'Data Balance Sheet'!F25)/2)))</f>
        <v/>
      </c>
      <c r="F301" s="38" t="str">
        <f>IF('Data Balance Sheet'!F25+'Data Balance Sheet'!G25=0,"",IF(Instructions!$H$7=5,'Data Income Statement'!F6/(('Data Balance Sheet'!F25+'Data Balance Sheet'!F25)/2),'Data Income Statement'!F6/(('Data Balance Sheet'!F25+'Data Balance Sheet'!G25)/2)))</f>
        <v/>
      </c>
      <c r="G301" s="38" t="str">
        <f>IF('Data Balance Sheet'!G25+'Data Balance Sheet'!H25=0,"",IF(Instructions!$H$7=6,'Data Income Statement'!G6/(('Data Balance Sheet'!G25+'Data Balance Sheet'!G25)/2),'Data Income Statement'!G6/(('Data Balance Sheet'!G25+'Data Balance Sheet'!H25)/2)))</f>
        <v/>
      </c>
      <c r="H301" s="38" t="str">
        <f>IF('Data Balance Sheet'!H25+'Data Balance Sheet'!I25=0,"",IF(Instructions!$H$7=7,'Data Income Statement'!H6/(('Data Balance Sheet'!H25+'Data Balance Sheet'!H25)/2),'Data Income Statement'!H6/(('Data Balance Sheet'!H25+'Data Balance Sheet'!I25)/2)))</f>
        <v/>
      </c>
    </row>
    <row r="302" spans="1:8" x14ac:dyDescent="0.25">
      <c r="A302" s="9" t="s">
        <v>35</v>
      </c>
    </row>
    <row r="303" spans="1:8" x14ac:dyDescent="0.25">
      <c r="A303" s="51" t="s">
        <v>90</v>
      </c>
      <c r="B303" s="41" t="str">
        <f t="shared" ref="B303:H303" si="1">IF(ISERR(B298*B301),"",B298*B301)</f>
        <v/>
      </c>
      <c r="C303" s="41" t="str">
        <f t="shared" si="1"/>
        <v/>
      </c>
      <c r="D303" s="41" t="str">
        <f t="shared" si="1"/>
        <v/>
      </c>
      <c r="E303" s="41" t="str">
        <f t="shared" si="1"/>
        <v/>
      </c>
      <c r="F303" s="41" t="str">
        <f t="shared" si="1"/>
        <v/>
      </c>
      <c r="G303" s="41" t="str">
        <f t="shared" si="1"/>
        <v/>
      </c>
      <c r="H303" s="41" t="str">
        <f t="shared" si="1"/>
        <v/>
      </c>
    </row>
    <row r="304" spans="1:8" x14ac:dyDescent="0.25">
      <c r="A304" s="9" t="s">
        <v>35</v>
      </c>
    </row>
    <row r="305" spans="1:8" x14ac:dyDescent="0.25">
      <c r="A305" s="9"/>
    </row>
    <row r="306" spans="1:8" x14ac:dyDescent="0.25">
      <c r="A306" s="1" t="s">
        <v>98</v>
      </c>
      <c r="B306" s="37">
        <f>'Data Balance Sheet'!B4</f>
        <v>0</v>
      </c>
      <c r="C306" s="37">
        <f>'Data Balance Sheet'!C4</f>
        <v>-1</v>
      </c>
      <c r="D306" s="37">
        <f>'Data Balance Sheet'!D4</f>
        <v>-2</v>
      </c>
      <c r="E306" s="37">
        <f>'Data Balance Sheet'!E4</f>
        <v>-3</v>
      </c>
      <c r="F306" s="37">
        <f>'Data Balance Sheet'!F4</f>
        <v>-4</v>
      </c>
      <c r="G306" s="37">
        <f>'Data Balance Sheet'!G4</f>
        <v>-5</v>
      </c>
      <c r="H306" s="37">
        <f>'Data Balance Sheet'!H4</f>
        <v>-6</v>
      </c>
    </row>
    <row r="307" spans="1:8" x14ac:dyDescent="0.25">
      <c r="A307" s="10" t="s">
        <v>99</v>
      </c>
      <c r="B307" s="41" t="str">
        <f>IF('Data Income Statement'!B6=0,"",'Data Income Statement'!B28/'Data Income Statement'!B6)</f>
        <v/>
      </c>
      <c r="C307" s="41" t="str">
        <f>IF('Data Income Statement'!C6=0,"",'Data Income Statement'!C28/'Data Income Statement'!C6)</f>
        <v/>
      </c>
      <c r="D307" s="41" t="str">
        <f>IF('Data Income Statement'!D6=0,"",'Data Income Statement'!D28/'Data Income Statement'!D6)</f>
        <v/>
      </c>
      <c r="E307" s="41" t="str">
        <f>IF('Data Income Statement'!E6=0,"",'Data Income Statement'!E28/'Data Income Statement'!E6)</f>
        <v/>
      </c>
      <c r="F307" s="41" t="str">
        <f>IF('Data Income Statement'!F6=0,"",'Data Income Statement'!F28/'Data Income Statement'!F6)</f>
        <v/>
      </c>
      <c r="G307" s="41" t="str">
        <f>IF('Data Income Statement'!G6=0,"",'Data Income Statement'!G28/'Data Income Statement'!G6)</f>
        <v/>
      </c>
      <c r="H307" s="41" t="str">
        <f>IF('Data Income Statement'!H6=0,"",'Data Income Statement'!H28/'Data Income Statement'!H6)</f>
        <v/>
      </c>
    </row>
    <row r="308" spans="1:8" x14ac:dyDescent="0.25">
      <c r="A308" s="9" t="s">
        <v>41</v>
      </c>
    </row>
    <row r="309" spans="1:8" x14ac:dyDescent="0.25">
      <c r="A309" s="25" t="s">
        <v>89</v>
      </c>
    </row>
    <row r="310" spans="1:8" x14ac:dyDescent="0.25">
      <c r="A310" s="10" t="s">
        <v>41</v>
      </c>
      <c r="B310" s="38" t="str">
        <f t="shared" ref="B310:H310" si="2">B301</f>
        <v/>
      </c>
      <c r="C310" s="38" t="str">
        <f t="shared" si="2"/>
        <v/>
      </c>
      <c r="D310" s="38" t="str">
        <f t="shared" si="2"/>
        <v/>
      </c>
      <c r="E310" s="38" t="str">
        <f t="shared" si="2"/>
        <v/>
      </c>
      <c r="F310" s="38" t="str">
        <f t="shared" si="2"/>
        <v/>
      </c>
      <c r="G310" s="38" t="str">
        <f t="shared" si="2"/>
        <v/>
      </c>
      <c r="H310" s="38" t="str">
        <f t="shared" si="2"/>
        <v/>
      </c>
    </row>
    <row r="311" spans="1:8" x14ac:dyDescent="0.25">
      <c r="A311" s="9" t="s">
        <v>35</v>
      </c>
    </row>
    <row r="312" spans="1:8" x14ac:dyDescent="0.25">
      <c r="A312" s="25" t="s">
        <v>89</v>
      </c>
    </row>
    <row r="313" spans="1:8" x14ac:dyDescent="0.25">
      <c r="A313" s="10" t="s">
        <v>35</v>
      </c>
      <c r="B313" s="38" t="str">
        <f>IF('Data Balance Sheet'!B55-'Data Balance Sheet'!B49+'Data Balance Sheet'!C55-'Data Balance Sheet'!C49=0,"",IF(Instructions!$H$7=1,(('Data Balance Sheet'!B25+'Data Balance Sheet'!B25)/2)/(('Data Balance Sheet'!B55-'Data Balance Sheet'!B49+'Data Balance Sheet'!B55-'Data Balance Sheet'!B49)/2),(('Data Balance Sheet'!B25+'Data Balance Sheet'!C25)/2)/(('Data Balance Sheet'!B55-'Data Balance Sheet'!B49+'Data Balance Sheet'!C55-'Data Balance Sheet'!C49)/2)))</f>
        <v/>
      </c>
      <c r="C313" s="38" t="str">
        <f>IF('Data Balance Sheet'!C55-'Data Balance Sheet'!C49+'Data Balance Sheet'!D55-'Data Balance Sheet'!D49=0,"",IF(Instructions!$H$7=2,(('Data Balance Sheet'!C25+'Data Balance Sheet'!C25)/2)/(('Data Balance Sheet'!C55-'Data Balance Sheet'!C49+'Data Balance Sheet'!C55-'Data Balance Sheet'!C49)/2),(('Data Balance Sheet'!C25+'Data Balance Sheet'!D25)/2)/(('Data Balance Sheet'!C55-'Data Balance Sheet'!C49+'Data Balance Sheet'!D55-'Data Balance Sheet'!D49)/2)))</f>
        <v/>
      </c>
      <c r="D313" s="38" t="str">
        <f>IF('Data Balance Sheet'!D55-'Data Balance Sheet'!D49+'Data Balance Sheet'!E55-'Data Balance Sheet'!E49=0,"",IF(Instructions!$H$7=3,(('Data Balance Sheet'!D25+'Data Balance Sheet'!D25)/2)/(('Data Balance Sheet'!D55-'Data Balance Sheet'!D49+'Data Balance Sheet'!D55-'Data Balance Sheet'!D49)/2),(('Data Balance Sheet'!D25+'Data Balance Sheet'!E25)/2)/(('Data Balance Sheet'!D55-'Data Balance Sheet'!D49+'Data Balance Sheet'!E55-'Data Balance Sheet'!E49)/2)))</f>
        <v/>
      </c>
      <c r="E313" s="38" t="str">
        <f>IF('Data Balance Sheet'!E55-'Data Balance Sheet'!E49+'Data Balance Sheet'!F55-'Data Balance Sheet'!F49=0,"",IF(Instructions!$H$7=4,(('Data Balance Sheet'!E25+'Data Balance Sheet'!E25)/2)/(('Data Balance Sheet'!E55-'Data Balance Sheet'!E49+'Data Balance Sheet'!E55-'Data Balance Sheet'!E49)/2),(('Data Balance Sheet'!E25+'Data Balance Sheet'!F25)/2)/(('Data Balance Sheet'!E55-'Data Balance Sheet'!E49+'Data Balance Sheet'!F55-'Data Balance Sheet'!F49)/2)))</f>
        <v/>
      </c>
      <c r="F313" s="38" t="str">
        <f>IF('Data Balance Sheet'!F55-'Data Balance Sheet'!F49+'Data Balance Sheet'!G55-'Data Balance Sheet'!G49=0,"",IF(Instructions!$H$7=5,(('Data Balance Sheet'!F25+'Data Balance Sheet'!F25)/2)/(('Data Balance Sheet'!F55-'Data Balance Sheet'!F49+'Data Balance Sheet'!F55-'Data Balance Sheet'!F49)/2),(('Data Balance Sheet'!F25+'Data Balance Sheet'!G25)/2)/(('Data Balance Sheet'!F55-'Data Balance Sheet'!F49+'Data Balance Sheet'!G55-'Data Balance Sheet'!G49)/2)))</f>
        <v/>
      </c>
      <c r="G313" s="38" t="str">
        <f>IF('Data Balance Sheet'!G55-'Data Balance Sheet'!G49+'Data Balance Sheet'!H55-'Data Balance Sheet'!H49=0,"",IF(Instructions!$H$7=6,(('Data Balance Sheet'!G25+'Data Balance Sheet'!G25)/2)/(('Data Balance Sheet'!G55-'Data Balance Sheet'!G49+'Data Balance Sheet'!G55-'Data Balance Sheet'!G49)/2),(('Data Balance Sheet'!G25+'Data Balance Sheet'!H25)/2)/(('Data Balance Sheet'!G55-'Data Balance Sheet'!G49+'Data Balance Sheet'!H55-'Data Balance Sheet'!H49)/2)))</f>
        <v/>
      </c>
      <c r="H313" s="38" t="str">
        <f>IF('Data Balance Sheet'!H55-'Data Balance Sheet'!H49+'Data Balance Sheet'!I55-'Data Balance Sheet'!I49=0,"",IF(Instructions!$H$7=7,(('Data Balance Sheet'!H25+'Data Balance Sheet'!H25)/2)/(('Data Balance Sheet'!H55-'Data Balance Sheet'!H49+'Data Balance Sheet'!H55-'Data Balance Sheet'!H49)/2),(('Data Balance Sheet'!H25+'Data Balance Sheet'!I25)/2)/(('Data Balance Sheet'!H55-'Data Balance Sheet'!H49+'Data Balance Sheet'!I55-'Data Balance Sheet'!I49)/2)))</f>
        <v/>
      </c>
    </row>
    <row r="314" spans="1:8" x14ac:dyDescent="0.25">
      <c r="A314" s="9" t="s">
        <v>37</v>
      </c>
    </row>
    <row r="315" spans="1:8" x14ac:dyDescent="0.25">
      <c r="A315" s="51" t="s">
        <v>100</v>
      </c>
      <c r="B315" s="41" t="str">
        <f>IF(ISERR(B307*B310*B313),"",B307*B310*B313)</f>
        <v/>
      </c>
      <c r="C315" s="41" t="str">
        <f t="shared" ref="C315:H315" si="3">IF(ISERR(C307*C310*C313),"",C307*C310*C313)</f>
        <v/>
      </c>
      <c r="D315" s="41" t="str">
        <f t="shared" si="3"/>
        <v/>
      </c>
      <c r="E315" s="41" t="str">
        <f t="shared" si="3"/>
        <v/>
      </c>
      <c r="F315" s="41" t="str">
        <f t="shared" si="3"/>
        <v/>
      </c>
      <c r="G315" s="41" t="str">
        <f t="shared" si="3"/>
        <v/>
      </c>
      <c r="H315" s="41" t="str">
        <f t="shared" si="3"/>
        <v/>
      </c>
    </row>
    <row r="316" spans="1:8" x14ac:dyDescent="0.25">
      <c r="A316" s="9" t="s">
        <v>37</v>
      </c>
    </row>
    <row r="317" spans="1:8" x14ac:dyDescent="0.25">
      <c r="A317" s="9"/>
    </row>
    <row r="318" spans="1:8" x14ac:dyDescent="0.25">
      <c r="A318" s="9"/>
    </row>
    <row r="319" spans="1:8" x14ac:dyDescent="0.25">
      <c r="A319" s="9"/>
    </row>
    <row r="320" spans="1:8" x14ac:dyDescent="0.25">
      <c r="A320" s="9"/>
    </row>
    <row r="321" spans="1:8" x14ac:dyDescent="0.25">
      <c r="A321" s="9"/>
    </row>
    <row r="322" spans="1:8" x14ac:dyDescent="0.25">
      <c r="A322" s="9"/>
    </row>
    <row r="323" spans="1:8" x14ac:dyDescent="0.25">
      <c r="A323" s="9"/>
    </row>
    <row r="324" spans="1:8" x14ac:dyDescent="0.25">
      <c r="A324" s="9"/>
    </row>
    <row r="325" spans="1:8" x14ac:dyDescent="0.25">
      <c r="A325" s="9"/>
    </row>
    <row r="326" spans="1:8" x14ac:dyDescent="0.25">
      <c r="A326" s="9"/>
    </row>
    <row r="327" spans="1:8" x14ac:dyDescent="0.25">
      <c r="A327" s="9"/>
    </row>
    <row r="328" spans="1:8" x14ac:dyDescent="0.25">
      <c r="A328" s="9"/>
    </row>
    <row r="329" spans="1:8" x14ac:dyDescent="0.25">
      <c r="A329" s="9"/>
    </row>
    <row r="330" spans="1:8" x14ac:dyDescent="0.25">
      <c r="A330" s="9"/>
    </row>
    <row r="331" spans="1:8" x14ac:dyDescent="0.25">
      <c r="A331" s="9"/>
    </row>
    <row r="332" spans="1:8" x14ac:dyDescent="0.25">
      <c r="A332" s="9"/>
    </row>
    <row r="333" spans="1:8" x14ac:dyDescent="0.25">
      <c r="A333" s="9"/>
    </row>
    <row r="334" spans="1:8" x14ac:dyDescent="0.25">
      <c r="A334" s="9"/>
    </row>
    <row r="335" spans="1:8" ht="17.399999999999999" x14ac:dyDescent="0.3">
      <c r="A335" s="31" t="s">
        <v>121</v>
      </c>
      <c r="B335" s="32"/>
      <c r="C335" s="26"/>
      <c r="D335" s="26"/>
      <c r="E335" s="26"/>
      <c r="F335" s="26"/>
      <c r="G335" s="26"/>
      <c r="H335" s="26"/>
    </row>
    <row r="336" spans="1:8" ht="12.75" customHeight="1" x14ac:dyDescent="0.3">
      <c r="A336" s="3"/>
      <c r="B336" s="13"/>
      <c r="C336" s="13"/>
      <c r="D336" s="13"/>
      <c r="E336" s="13"/>
      <c r="F336" s="13"/>
      <c r="G336" s="13"/>
      <c r="H336" s="13"/>
    </row>
    <row r="337" spans="1:8" x14ac:dyDescent="0.25">
      <c r="A337" s="1" t="s">
        <v>62</v>
      </c>
      <c r="B337" s="37">
        <f>'Data Balance Sheet'!B4</f>
        <v>0</v>
      </c>
      <c r="C337" s="37">
        <f>'Data Balance Sheet'!C4</f>
        <v>-1</v>
      </c>
      <c r="D337" s="37">
        <f>'Data Balance Sheet'!D4</f>
        <v>-2</v>
      </c>
      <c r="E337" s="37">
        <f>'Data Balance Sheet'!E4</f>
        <v>-3</v>
      </c>
      <c r="F337" s="37">
        <f>'Data Balance Sheet'!F4</f>
        <v>-4</v>
      </c>
      <c r="G337" s="37">
        <f>'Data Balance Sheet'!G4</f>
        <v>-5</v>
      </c>
      <c r="H337" s="37">
        <f>'Data Balance Sheet'!H4</f>
        <v>-6</v>
      </c>
    </row>
    <row r="338" spans="1:8" x14ac:dyDescent="0.25">
      <c r="A338" s="10" t="s">
        <v>57</v>
      </c>
      <c r="B338" s="39" t="str">
        <f>IF('Data Share Info'!B7=0,"",'Data Share Info'!B7/'Data Share Info'!B8)</f>
        <v/>
      </c>
      <c r="C338" s="39" t="str">
        <f>IF('Data Share Info'!C7=0,"",'Data Share Info'!C7/'Data Share Info'!C8)</f>
        <v/>
      </c>
      <c r="D338" s="39" t="str">
        <f>IF('Data Share Info'!D7=0,"",'Data Share Info'!D7/'Data Share Info'!D8)</f>
        <v/>
      </c>
      <c r="E338" s="39" t="str">
        <f>IF('Data Share Info'!E7=0,"",'Data Share Info'!E7/'Data Share Info'!E8)</f>
        <v/>
      </c>
      <c r="F338" s="39" t="str">
        <f>IF('Data Share Info'!F7=0,"",'Data Share Info'!F7/'Data Share Info'!F8)</f>
        <v/>
      </c>
      <c r="G338" s="39" t="str">
        <f>IF('Data Share Info'!G7=0,"",'Data Share Info'!G7/'Data Share Info'!G8)</f>
        <v/>
      </c>
      <c r="H338" s="39" t="str">
        <f>IF('Data Share Info'!H7=0,"",'Data Share Info'!H7/'Data Share Info'!H8)</f>
        <v/>
      </c>
    </row>
    <row r="339" spans="1:8" x14ac:dyDescent="0.25">
      <c r="A339" s="9" t="s">
        <v>58</v>
      </c>
    </row>
    <row r="341" spans="1:8" x14ac:dyDescent="0.25">
      <c r="A341" s="1" t="s">
        <v>59</v>
      </c>
      <c r="B341" s="37">
        <f>'Data Balance Sheet'!B4</f>
        <v>0</v>
      </c>
      <c r="C341" s="37">
        <f>'Data Balance Sheet'!C4</f>
        <v>-1</v>
      </c>
      <c r="D341" s="37">
        <f>'Data Balance Sheet'!D4</f>
        <v>-2</v>
      </c>
      <c r="E341" s="37">
        <f>'Data Balance Sheet'!E4</f>
        <v>-3</v>
      </c>
      <c r="F341" s="37">
        <f>'Data Balance Sheet'!F4</f>
        <v>-4</v>
      </c>
      <c r="G341" s="37">
        <f>'Data Balance Sheet'!G4</f>
        <v>-5</v>
      </c>
      <c r="H341" s="37">
        <f>'Data Balance Sheet'!H4</f>
        <v>-6</v>
      </c>
    </row>
    <row r="342" spans="1:8" x14ac:dyDescent="0.25">
      <c r="A342" s="10" t="s">
        <v>57</v>
      </c>
      <c r="B342" s="39" t="str">
        <f>IF('Data Share Info'!B9=0,"",'Data Share Info'!B7/('Data Balance Sheet'!B55/'Data Share Info'!B9))</f>
        <v/>
      </c>
      <c r="C342" s="39" t="str">
        <f>IF('Data Share Info'!C9=0,"",'Data Share Info'!C7/('Data Balance Sheet'!C55/'Data Share Info'!C9))</f>
        <v/>
      </c>
      <c r="D342" s="39" t="str">
        <f>IF('Data Share Info'!D9=0,"",'Data Share Info'!D7/('Data Balance Sheet'!D55/'Data Share Info'!D9))</f>
        <v/>
      </c>
      <c r="E342" s="39" t="str">
        <f>IF('Data Share Info'!E9=0,"",'Data Share Info'!E7/('Data Balance Sheet'!E55/'Data Share Info'!E9))</f>
        <v/>
      </c>
      <c r="F342" s="39" t="str">
        <f>IF('Data Share Info'!F9=0,"",'Data Share Info'!F7/('Data Balance Sheet'!F55/'Data Share Info'!F9))</f>
        <v/>
      </c>
      <c r="G342" s="39" t="str">
        <f>IF('Data Share Info'!G9=0,"",'Data Share Info'!G7/('Data Balance Sheet'!G55/'Data Share Info'!G9))</f>
        <v/>
      </c>
      <c r="H342" s="39" t="str">
        <f>IF('Data Share Info'!H9=0,"",'Data Share Info'!H7/('Data Balance Sheet'!H55/'Data Share Info'!H9))</f>
        <v/>
      </c>
    </row>
    <row r="343" spans="1:8" x14ac:dyDescent="0.25">
      <c r="A343" s="9" t="s">
        <v>60</v>
      </c>
    </row>
    <row r="345" spans="1:8" x14ac:dyDescent="0.25">
      <c r="A345" s="1" t="s">
        <v>61</v>
      </c>
      <c r="B345" s="37">
        <f>'Data Balance Sheet'!B4</f>
        <v>0</v>
      </c>
      <c r="C345" s="37">
        <f>'Data Balance Sheet'!C4</f>
        <v>-1</v>
      </c>
      <c r="D345" s="37">
        <f>'Data Balance Sheet'!D4</f>
        <v>-2</v>
      </c>
      <c r="E345" s="37">
        <f>'Data Balance Sheet'!E4</f>
        <v>-3</v>
      </c>
      <c r="F345" s="37">
        <f>'Data Balance Sheet'!F4</f>
        <v>-4</v>
      </c>
      <c r="G345" s="37">
        <f>'Data Balance Sheet'!G4</f>
        <v>-5</v>
      </c>
      <c r="H345" s="37">
        <f>'Data Balance Sheet'!H4</f>
        <v>-6</v>
      </c>
    </row>
    <row r="346" spans="1:8" x14ac:dyDescent="0.25">
      <c r="A346" s="9" t="s">
        <v>87</v>
      </c>
      <c r="B346" s="78">
        <f>'Data Share Info'!B7*('Data Share Info'!B9-'Data Share Info'!B10)</f>
        <v>0</v>
      </c>
      <c r="C346" s="78">
        <f>'Data Share Info'!C7*('Data Share Info'!C9-'Data Share Info'!C10)</f>
        <v>0</v>
      </c>
      <c r="D346" s="78">
        <f>'Data Share Info'!D7*('Data Share Info'!D9-'Data Share Info'!D10)</f>
        <v>0</v>
      </c>
      <c r="E346" s="78">
        <f>'Data Share Info'!E7*('Data Share Info'!E9-'Data Share Info'!E10)</f>
        <v>0</v>
      </c>
      <c r="F346" s="78">
        <f>'Data Share Info'!F7*('Data Share Info'!F9-'Data Share Info'!F10)</f>
        <v>0</v>
      </c>
      <c r="G346" s="78">
        <f>'Data Share Info'!G7*('Data Share Info'!G9-'Data Share Info'!G10)</f>
        <v>0</v>
      </c>
      <c r="H346" s="78">
        <f>'Data Share Info'!H7*('Data Share Info'!H9-'Data Share Info'!H10)</f>
        <v>0</v>
      </c>
    </row>
    <row r="347" spans="1:8" x14ac:dyDescent="0.25">
      <c r="A347" s="9" t="s">
        <v>88</v>
      </c>
    </row>
  </sheetData>
  <sheetProtection sheet="1" objects="1" scenarios="1"/>
  <mergeCells count="2">
    <mergeCell ref="B3:H3"/>
    <mergeCell ref="F1:H1"/>
  </mergeCells>
  <phoneticPr fontId="0" type="noConversion"/>
  <pageMargins left="0.75" right="0.75" top="0.75" bottom="0.75" header="0.5" footer="0.5"/>
  <pageSetup scale="89" fitToHeight="8" orientation="portrait" r:id="rId1"/>
  <headerFooter alignWithMargins="0">
    <oddFooter>&amp;CPage &amp;P of &amp;N&amp;R&amp;D</oddFooter>
  </headerFooter>
  <rowBreaks count="7" manualBreakCount="7">
    <brk id="58" max="16383" man="1"/>
    <brk id="111" max="16383" man="1"/>
    <brk id="159" max="16383" man="1"/>
    <brk id="197" max="16383" man="1"/>
    <brk id="245" max="16383" man="1"/>
    <brk id="294" max="16383" man="1"/>
    <brk id="33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Instructions</vt:lpstr>
      <vt:lpstr>Data Balance Sheet</vt:lpstr>
      <vt:lpstr>Data Income Statement</vt:lpstr>
      <vt:lpstr>Data Share Info</vt:lpstr>
      <vt:lpstr>Analysis Balance Sheet</vt:lpstr>
      <vt:lpstr>Analysis Income Statement</vt:lpstr>
      <vt:lpstr>Analysis Ratios</vt:lpstr>
      <vt:lpstr>'Analysis Balance Sheet'!Print_Area</vt:lpstr>
      <vt:lpstr>'Analysis Income Statement'!Print_Area</vt:lpstr>
      <vt:lpstr>'Analysis Ratios'!Print_Area</vt:lpstr>
      <vt:lpstr>'Data Balance Sheet'!Print_Area</vt:lpstr>
      <vt:lpstr>'Data Income Statement'!Print_Area</vt:lpstr>
      <vt:lpstr>Instructions!Print_Area</vt:lpstr>
      <vt:lpstr>'Analysis Balance Sheet'!Print_Titles</vt:lpstr>
      <vt:lpstr>'Analysis Ratios'!Print_Titles</vt:lpstr>
      <vt:lpstr>TotalYears</vt:lpstr>
    </vt:vector>
  </TitlesOfParts>
  <Company>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Commerce</dc:creator>
  <cp:lastModifiedBy>Aniket Gupta</cp:lastModifiedBy>
  <cp:lastPrinted>2002-05-31T16:55:34Z</cp:lastPrinted>
  <dcterms:created xsi:type="dcterms:W3CDTF">2001-11-03T03:32:23Z</dcterms:created>
  <dcterms:modified xsi:type="dcterms:W3CDTF">2024-02-03T22:14:41Z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1818550559</vt:i4>
  </property>
  <property fmtid="{D5CDD505-2E9C-101B-9397-08002B2CF9AE}" pid="3" name="_EmailSubject">
    <vt:lpwstr>Excel spreadsheet</vt:lpwstr>
  </property>
  <property fmtid="{D5CDD505-2E9C-101B-9397-08002B2CF9AE}" pid="4" name="_AuthorEmail">
    <vt:lpwstr>derooy@exchange.commerce.ubc.ca</vt:lpwstr>
  </property>
  <property fmtid="{D5CDD505-2E9C-101B-9397-08002B2CF9AE}" pid="5" name="_AuthorEmailDisplayName">
    <vt:lpwstr>de Rooy, Johan</vt:lpwstr>
  </property>
  <property fmtid="{D5CDD505-2E9C-101B-9397-08002B2CF9AE}" pid="6" name="_PreviousAdHocReviewCycleID">
    <vt:i4>1965942919</vt:i4>
  </property>
  <property fmtid="{D5CDD505-2E9C-101B-9397-08002B2CF9AE}" pid="7" name="_ReviewingToolsShownOnce">
    <vt:lpwstr/>
  </property>
</Properties>
</file>